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ngg\Documents\GitHub\bolar\documents\"/>
    </mc:Choice>
  </mc:AlternateContent>
  <xr:revisionPtr revIDLastSave="0" documentId="13_ncr:1_{8093F663-4203-4A0A-9892-5566C4F5AE01}" xr6:coauthVersionLast="47" xr6:coauthVersionMax="47" xr10:uidLastSave="{00000000-0000-0000-0000-000000000000}"/>
  <bookViews>
    <workbookView xWindow="-120" yWindow="-120" windowWidth="29040" windowHeight="15840" activeTab="3" xr2:uid="{F65CDB09-F7AD-4761-AB37-8B010387F582}"/>
  </bookViews>
  <sheets>
    <sheet name="Sheet4" sheetId="4" r:id="rId1"/>
    <sheet name="Sheet1" sheetId="1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39" i="3" l="1"/>
  <c r="AM39" i="3"/>
  <c r="AI39" i="3"/>
  <c r="AE39" i="3"/>
  <c r="AA39" i="3"/>
  <c r="W39" i="3"/>
  <c r="S39" i="3"/>
  <c r="O39" i="3"/>
  <c r="K39" i="3"/>
  <c r="AQ38" i="3"/>
  <c r="AM38" i="3"/>
  <c r="AI38" i="3"/>
  <c r="AE38" i="3"/>
  <c r="AA38" i="3"/>
  <c r="W38" i="3"/>
  <c r="S38" i="3"/>
  <c r="O38" i="3"/>
  <c r="K38" i="3"/>
  <c r="AQ36" i="3"/>
  <c r="AM36" i="3"/>
  <c r="AI36" i="3"/>
  <c r="AE36" i="3"/>
  <c r="AA36" i="3"/>
  <c r="W36" i="3"/>
  <c r="S36" i="3"/>
  <c r="O36" i="3"/>
  <c r="K36" i="3"/>
  <c r="AQ35" i="3"/>
  <c r="AM35" i="3"/>
  <c r="AI35" i="3"/>
  <c r="AE35" i="3"/>
  <c r="AA35" i="3"/>
  <c r="W35" i="3"/>
  <c r="S35" i="3"/>
  <c r="O35" i="3"/>
  <c r="K35" i="3"/>
  <c r="K34" i="3"/>
  <c r="I39" i="3"/>
  <c r="I38" i="3"/>
  <c r="I36" i="3"/>
  <c r="I35" i="3"/>
  <c r="I34" i="3"/>
  <c r="AM34" i="3"/>
  <c r="AQ34" i="3"/>
  <c r="AI34" i="3"/>
  <c r="AE34" i="3"/>
  <c r="AA34" i="3"/>
  <c r="W34" i="3"/>
  <c r="S34" i="3"/>
  <c r="O34" i="3"/>
  <c r="G39" i="3"/>
  <c r="H39" i="3" s="1"/>
  <c r="G38" i="3"/>
  <c r="H38" i="3" s="1"/>
  <c r="G36" i="3"/>
  <c r="H36" i="3" s="1"/>
  <c r="G35" i="3"/>
  <c r="H35" i="3" s="1"/>
  <c r="G34" i="3"/>
  <c r="H34" i="3" s="1"/>
  <c r="H11" i="3"/>
  <c r="J10" i="3" s="1"/>
  <c r="F11" i="3"/>
  <c r="I10" i="3" s="1"/>
  <c r="J11" i="3"/>
  <c r="I11" i="3"/>
  <c r="E11" i="3"/>
  <c r="F10" i="3" s="1"/>
  <c r="J28" i="3"/>
  <c r="J23" i="3" s="1"/>
  <c r="I28" i="3"/>
  <c r="I23" i="3" s="1"/>
  <c r="H28" i="3"/>
  <c r="H23" i="3" s="1"/>
  <c r="F28" i="3"/>
  <c r="F23" i="3" s="1"/>
  <c r="E28" i="3"/>
  <c r="E23" i="3" s="1"/>
  <c r="D28" i="3"/>
  <c r="D23" i="3" s="1"/>
  <c r="D11" i="3"/>
  <c r="D10" i="3" s="1"/>
  <c r="C36" i="1"/>
  <c r="C12" i="1"/>
  <c r="B33" i="2"/>
  <c r="B35" i="2" s="1"/>
  <c r="B39" i="2" s="1"/>
  <c r="B6" i="2"/>
  <c r="B9" i="2" s="1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C3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E10" i="3" l="1"/>
  <c r="E9" i="3" s="1"/>
  <c r="H10" i="3"/>
  <c r="H9" i="3" s="1"/>
  <c r="J9" i="3"/>
  <c r="I9" i="3"/>
  <c r="F9" i="3"/>
  <c r="J14" i="3"/>
  <c r="I14" i="3"/>
  <c r="F14" i="3"/>
  <c r="D17" i="3"/>
  <c r="J17" i="3"/>
  <c r="I17" i="3"/>
  <c r="H17" i="3"/>
  <c r="F17" i="3"/>
  <c r="E17" i="3"/>
  <c r="C14" i="1"/>
  <c r="U37" i="2" s="1"/>
  <c r="C7" i="1"/>
  <c r="C19" i="1"/>
  <c r="F7" i="1"/>
  <c r="C11" i="1"/>
  <c r="E14" i="3" l="1"/>
  <c r="H14" i="3"/>
  <c r="F37" i="2"/>
  <c r="B37" i="2"/>
  <c r="C47" i="2" s="1"/>
  <c r="L37" i="2"/>
  <c r="S37" i="2"/>
  <c r="E37" i="2"/>
  <c r="T37" i="2"/>
  <c r="G37" i="2"/>
  <c r="Q37" i="2"/>
  <c r="H37" i="2"/>
  <c r="O37" i="2"/>
  <c r="Y37" i="2"/>
  <c r="N37" i="2"/>
  <c r="W37" i="2"/>
  <c r="V37" i="2"/>
  <c r="J37" i="2"/>
  <c r="R37" i="2"/>
  <c r="D37" i="2"/>
  <c r="I37" i="2"/>
  <c r="P37" i="2"/>
  <c r="K37" i="2"/>
  <c r="X37" i="2"/>
  <c r="M37" i="2"/>
  <c r="C37" i="2"/>
  <c r="C15" i="1"/>
  <c r="C16" i="1" l="1"/>
  <c r="B41" i="2"/>
  <c r="C17" i="1"/>
  <c r="C18" i="1" s="1"/>
  <c r="B13" i="2" s="1"/>
  <c r="C21" i="1" l="1"/>
  <c r="C37" i="1" s="1"/>
  <c r="B11" i="2"/>
  <c r="B27" i="2" s="1"/>
  <c r="D21" i="1" l="1"/>
  <c r="B14" i="2"/>
  <c r="B16" i="2" s="1"/>
  <c r="C35" i="2"/>
  <c r="C39" i="2" s="1"/>
  <c r="B17" i="2" l="1"/>
  <c r="B21" i="2"/>
  <c r="C13" i="2"/>
  <c r="D47" i="2"/>
  <c r="C41" i="2"/>
  <c r="C11" i="2" l="1"/>
  <c r="C27" i="2" s="1"/>
  <c r="C28" i="2" s="1"/>
  <c r="B24" i="2"/>
  <c r="B22" i="2"/>
  <c r="C14" i="2" l="1"/>
  <c r="C16" i="2" s="1"/>
  <c r="C17" i="2" s="1"/>
  <c r="B25" i="2"/>
  <c r="C6" i="2" s="1"/>
  <c r="C9" i="2" s="1"/>
  <c r="B2" i="2"/>
  <c r="D35" i="2"/>
  <c r="D39" i="2" s="1"/>
  <c r="C21" i="2" l="1"/>
  <c r="C24" i="2" s="1"/>
  <c r="D13" i="2"/>
  <c r="E47" i="2"/>
  <c r="D41" i="2"/>
  <c r="D11" i="2" s="1"/>
  <c r="C22" i="2" l="1"/>
  <c r="E7" i="2"/>
  <c r="D27" i="2"/>
  <c r="D14" i="2"/>
  <c r="D16" i="2" s="1"/>
  <c r="D17" i="2" s="1"/>
  <c r="C25" i="2" l="1"/>
  <c r="D6" i="2" s="1"/>
  <c r="D9" i="2" s="1"/>
  <c r="D21" i="2" s="1"/>
  <c r="C2" i="2"/>
  <c r="D28" i="2"/>
  <c r="D24" i="2" l="1"/>
  <c r="E35" i="2"/>
  <c r="E39" i="2" s="1"/>
  <c r="D22" i="2" l="1"/>
  <c r="E13" i="2"/>
  <c r="F47" i="2"/>
  <c r="E41" i="2"/>
  <c r="E11" i="2" s="1"/>
  <c r="D25" i="2" l="1"/>
  <c r="E6" i="2" s="1"/>
  <c r="E9" i="2" s="1"/>
  <c r="D2" i="2"/>
  <c r="E27" i="2"/>
  <c r="E28" i="2" s="1"/>
  <c r="E14" i="2"/>
  <c r="E16" i="2" s="1"/>
  <c r="E17" i="2" s="1"/>
  <c r="E21" i="2" l="1"/>
  <c r="E24" i="2" s="1"/>
  <c r="F35" i="2"/>
  <c r="F39" i="2" s="1"/>
  <c r="E22" i="2" l="1"/>
  <c r="F13" i="2"/>
  <c r="F41" i="2"/>
  <c r="F11" i="2" s="1"/>
  <c r="G47" i="2"/>
  <c r="E25" i="2" l="1"/>
  <c r="F6" i="2" s="1"/>
  <c r="F9" i="2" s="1"/>
  <c r="E2" i="2"/>
  <c r="F27" i="2"/>
  <c r="F28" i="2" s="1"/>
  <c r="F14" i="2"/>
  <c r="F16" i="2" s="1"/>
  <c r="F17" i="2" l="1"/>
  <c r="F21" i="2"/>
  <c r="F24" i="2" s="1"/>
  <c r="G35" i="2"/>
  <c r="G39" i="2" s="1"/>
  <c r="F22" i="2" l="1"/>
  <c r="G13" i="2"/>
  <c r="H47" i="2"/>
  <c r="G41" i="2"/>
  <c r="G11" i="2" s="1"/>
  <c r="F25" i="2" l="1"/>
  <c r="G6" i="2" s="1"/>
  <c r="G9" i="2" s="1"/>
  <c r="F2" i="2"/>
  <c r="G27" i="2"/>
  <c r="G28" i="2" s="1"/>
  <c r="G14" i="2"/>
  <c r="G16" i="2" s="1"/>
  <c r="G17" i="2" s="1"/>
  <c r="G21" i="2" l="1"/>
  <c r="H35" i="2"/>
  <c r="H39" i="2" s="1"/>
  <c r="G22" i="2" l="1"/>
  <c r="G2" i="2" s="1"/>
  <c r="H41" i="2"/>
  <c r="H11" i="2" s="1"/>
  <c r="I47" i="2"/>
  <c r="H13" i="2"/>
  <c r="H27" i="2" l="1"/>
  <c r="H28" i="2" s="1"/>
  <c r="I7" i="2"/>
  <c r="G24" i="2"/>
  <c r="G25" i="2" s="1"/>
  <c r="H6" i="2" s="1"/>
  <c r="H14" i="2"/>
  <c r="H16" i="2" s="1"/>
  <c r="H17" i="2" s="1"/>
  <c r="H9" i="2" l="1"/>
  <c r="H21" i="2" s="1"/>
  <c r="H24" i="2" s="1"/>
  <c r="I35" i="2"/>
  <c r="I39" i="2" s="1"/>
  <c r="H22" i="2" l="1"/>
  <c r="I13" i="2"/>
  <c r="I41" i="2"/>
  <c r="I11" i="2" s="1"/>
  <c r="J47" i="2"/>
  <c r="H25" i="2" l="1"/>
  <c r="I6" i="2" s="1"/>
  <c r="I9" i="2" s="1"/>
  <c r="H2" i="2"/>
  <c r="I27" i="2"/>
  <c r="I28" i="2" s="1"/>
  <c r="I14" i="2"/>
  <c r="I16" i="2" s="1"/>
  <c r="I17" i="2" s="1"/>
  <c r="I21" i="2" l="1"/>
  <c r="J35" i="2"/>
  <c r="J39" i="2" s="1"/>
  <c r="I22" i="2" l="1"/>
  <c r="I2" i="2" s="1"/>
  <c r="I24" i="2"/>
  <c r="J13" i="2"/>
  <c r="K47" i="2"/>
  <c r="J41" i="2"/>
  <c r="J11" i="2" s="1"/>
  <c r="J27" i="2" l="1"/>
  <c r="J28" i="2" s="1"/>
  <c r="I25" i="2"/>
  <c r="J6" i="2" s="1"/>
  <c r="J14" i="2"/>
  <c r="J16" i="2" s="1"/>
  <c r="J17" i="2" s="1"/>
  <c r="J9" i="2" l="1"/>
  <c r="J21" i="2" s="1"/>
  <c r="K35" i="2"/>
  <c r="K39" i="2" l="1"/>
  <c r="L47" i="2" s="1"/>
  <c r="K41" i="2"/>
  <c r="K11" i="2" s="1"/>
  <c r="K13" i="2"/>
  <c r="J22" i="2"/>
  <c r="J2" i="2" s="1"/>
  <c r="J24" i="2"/>
  <c r="K14" i="2" l="1"/>
  <c r="K16" i="2" s="1"/>
  <c r="K17" i="2" s="1"/>
  <c r="K27" i="2"/>
  <c r="K28" i="2" s="1"/>
  <c r="J25" i="2"/>
  <c r="K6" i="2" s="1"/>
  <c r="L35" i="2"/>
  <c r="L39" i="2" s="1"/>
  <c r="K9" i="2" l="1"/>
  <c r="K21" i="2" s="1"/>
  <c r="L13" i="2"/>
  <c r="M47" i="2"/>
  <c r="L41" i="2"/>
  <c r="L11" i="2" s="1"/>
  <c r="L27" i="2" l="1"/>
  <c r="L28" i="2" s="1"/>
  <c r="M7" i="2"/>
  <c r="K22" i="2"/>
  <c r="K2" i="2" s="1"/>
  <c r="K24" i="2"/>
  <c r="L14" i="2"/>
  <c r="L16" i="2" s="1"/>
  <c r="L17" i="2" s="1"/>
  <c r="K25" i="2" l="1"/>
  <c r="L6" i="2" s="1"/>
  <c r="L9" i="2" s="1"/>
  <c r="M35" i="2"/>
  <c r="M39" i="2" s="1"/>
  <c r="L21" i="2" l="1"/>
  <c r="M13" i="2"/>
  <c r="M41" i="2"/>
  <c r="M11" i="2" s="1"/>
  <c r="N47" i="2"/>
  <c r="L22" i="2" l="1"/>
  <c r="L2" i="2" s="1"/>
  <c r="L24" i="2"/>
  <c r="M27" i="2"/>
  <c r="M28" i="2" s="1"/>
  <c r="M14" i="2"/>
  <c r="M16" i="2" s="1"/>
  <c r="M17" i="2" s="1"/>
  <c r="L25" i="2" l="1"/>
  <c r="M6" i="2" s="1"/>
  <c r="N35" i="2"/>
  <c r="N39" i="2" s="1"/>
  <c r="M9" i="2" l="1"/>
  <c r="M21" i="2" s="1"/>
  <c r="M22" i="2" s="1"/>
  <c r="M2" i="2" s="1"/>
  <c r="O47" i="2"/>
  <c r="N13" i="2"/>
  <c r="N41" i="2"/>
  <c r="N11" i="2" s="1"/>
  <c r="N27" i="2" l="1"/>
  <c r="N28" i="2" s="1"/>
  <c r="M24" i="2"/>
  <c r="M25" i="2" s="1"/>
  <c r="N6" i="2" s="1"/>
  <c r="N14" i="2"/>
  <c r="N16" i="2" s="1"/>
  <c r="N17" i="2" s="1"/>
  <c r="N9" i="2" l="1"/>
  <c r="N21" i="2" s="1"/>
  <c r="N24" i="2" s="1"/>
  <c r="O35" i="2"/>
  <c r="O39" i="2" l="1"/>
  <c r="O13" i="2" s="1"/>
  <c r="O41" i="2"/>
  <c r="O11" i="2" s="1"/>
  <c r="N22" i="2"/>
  <c r="N25" i="2" l="1"/>
  <c r="O6" i="2" s="1"/>
  <c r="O9" i="2" s="1"/>
  <c r="N2" i="2"/>
  <c r="O27" i="2"/>
  <c r="O28" i="2" s="1"/>
  <c r="P47" i="2"/>
  <c r="O14" i="2"/>
  <c r="O16" i="2" s="1"/>
  <c r="O17" i="2" s="1"/>
  <c r="P35" i="2"/>
  <c r="O21" i="2" l="1"/>
  <c r="O24" i="2" s="1"/>
  <c r="P39" i="2"/>
  <c r="P13" i="2" s="1"/>
  <c r="O22" i="2" l="1"/>
  <c r="O2" i="2" s="1"/>
  <c r="Q47" i="2"/>
  <c r="P41" i="2"/>
  <c r="P11" i="2" s="1"/>
  <c r="P27" i="2" s="1"/>
  <c r="P28" i="2" s="1"/>
  <c r="O25" i="2" l="1"/>
  <c r="P6" i="2" s="1"/>
  <c r="P9" i="2" s="1"/>
  <c r="P14" i="2"/>
  <c r="P16" i="2" s="1"/>
  <c r="P17" i="2" s="1"/>
  <c r="Q7" i="2"/>
  <c r="Q35" i="2"/>
  <c r="Q39" i="2" s="1"/>
  <c r="P21" i="2" l="1"/>
  <c r="P24" i="2" s="1"/>
  <c r="Q13" i="2"/>
  <c r="R47" i="2"/>
  <c r="Q41" i="2"/>
  <c r="Q11" i="2" s="1"/>
  <c r="P22" i="2" l="1"/>
  <c r="P2" i="2" s="1"/>
  <c r="Q27" i="2"/>
  <c r="Q28" i="2" s="1"/>
  <c r="Q14" i="2"/>
  <c r="Q16" i="2" s="1"/>
  <c r="Q17" i="2" s="1"/>
  <c r="P25" i="2" l="1"/>
  <c r="Q6" i="2" s="1"/>
  <c r="Q9" i="2" s="1"/>
  <c r="Q21" i="2" s="1"/>
  <c r="R35" i="2"/>
  <c r="R39" i="2" s="1"/>
  <c r="Q22" i="2" l="1"/>
  <c r="Q2" i="2" s="1"/>
  <c r="Q24" i="2"/>
  <c r="S47" i="2"/>
  <c r="R13" i="2"/>
  <c r="R41" i="2"/>
  <c r="R11" i="2" s="1"/>
  <c r="R27" i="2" l="1"/>
  <c r="R28" i="2" s="1"/>
  <c r="Q25" i="2"/>
  <c r="R6" i="2" s="1"/>
  <c r="R14" i="2"/>
  <c r="R16" i="2" s="1"/>
  <c r="R17" i="2" s="1"/>
  <c r="R9" i="2" l="1"/>
  <c r="R21" i="2" s="1"/>
  <c r="R24" i="2" s="1"/>
  <c r="S35" i="2"/>
  <c r="S39" i="2" s="1"/>
  <c r="R22" i="2" l="1"/>
  <c r="T47" i="2"/>
  <c r="S13" i="2"/>
  <c r="S41" i="2"/>
  <c r="S11" i="2" s="1"/>
  <c r="R25" i="2" l="1"/>
  <c r="S6" i="2" s="1"/>
  <c r="S9" i="2" s="1"/>
  <c r="R2" i="2"/>
  <c r="S27" i="2"/>
  <c r="S28" i="2" s="1"/>
  <c r="S14" i="2"/>
  <c r="S16" i="2" s="1"/>
  <c r="S17" i="2" s="1"/>
  <c r="S21" i="2" l="1"/>
  <c r="S24" i="2" s="1"/>
  <c r="T35" i="2"/>
  <c r="T39" i="2" l="1"/>
  <c r="T13" i="2" s="1"/>
  <c r="S22" i="2"/>
  <c r="T41" i="2"/>
  <c r="T11" i="2" s="1"/>
  <c r="S25" i="2" l="1"/>
  <c r="T6" i="2" s="1"/>
  <c r="T9" i="2" s="1"/>
  <c r="S2" i="2"/>
  <c r="U7" i="2"/>
  <c r="U47" i="2"/>
  <c r="T14" i="2"/>
  <c r="T16" i="2" s="1"/>
  <c r="T17" i="2" s="1"/>
  <c r="T27" i="2"/>
  <c r="T28" i="2" s="1"/>
  <c r="T21" i="2" l="1"/>
  <c r="T24" i="2" s="1"/>
  <c r="U35" i="2"/>
  <c r="U39" i="2" s="1"/>
  <c r="T22" i="2" l="1"/>
  <c r="U13" i="2"/>
  <c r="V47" i="2"/>
  <c r="U41" i="2"/>
  <c r="U11" i="2" s="1"/>
  <c r="T25" i="2" l="1"/>
  <c r="U6" i="2" s="1"/>
  <c r="U9" i="2" s="1"/>
  <c r="T2" i="2"/>
  <c r="U27" i="2"/>
  <c r="U28" i="2" s="1"/>
  <c r="U14" i="2"/>
  <c r="U16" i="2" s="1"/>
  <c r="U17" i="2" s="1"/>
  <c r="U21" i="2" l="1"/>
  <c r="U24" i="2" s="1"/>
  <c r="V35" i="2"/>
  <c r="V39" i="2" l="1"/>
  <c r="W47" i="2" s="1"/>
  <c r="U22" i="2"/>
  <c r="V41" i="2"/>
  <c r="V11" i="2" s="1"/>
  <c r="V14" i="2" s="1"/>
  <c r="V13" i="2"/>
  <c r="U25" i="2" l="1"/>
  <c r="V6" i="2" s="1"/>
  <c r="V9" i="2" s="1"/>
  <c r="U2" i="2"/>
  <c r="V16" i="2"/>
  <c r="V17" i="2" s="1"/>
  <c r="V27" i="2"/>
  <c r="V28" i="2" s="1"/>
  <c r="W35" i="2"/>
  <c r="W39" i="2" s="1"/>
  <c r="V21" i="2" l="1"/>
  <c r="V22" i="2" s="1"/>
  <c r="V2" i="2" s="1"/>
  <c r="W13" i="2"/>
  <c r="X47" i="2"/>
  <c r="W41" i="2"/>
  <c r="W11" i="2" s="1"/>
  <c r="W27" i="2" l="1"/>
  <c r="W28" i="2" s="1"/>
  <c r="V24" i="2"/>
  <c r="V25" i="2" s="1"/>
  <c r="W6" i="2" s="1"/>
  <c r="W14" i="2"/>
  <c r="W16" i="2" s="1"/>
  <c r="W17" i="2" s="1"/>
  <c r="W9" i="2" l="1"/>
  <c r="W21" i="2" s="1"/>
  <c r="X35" i="2"/>
  <c r="X39" i="2" s="1"/>
  <c r="X13" i="2"/>
  <c r="Y47" i="2"/>
  <c r="X41" i="2"/>
  <c r="X11" i="2" s="1"/>
  <c r="X27" i="2" l="1"/>
  <c r="X28" i="2" s="1"/>
  <c r="Y7" i="2"/>
  <c r="W22" i="2"/>
  <c r="W2" i="2" s="1"/>
  <c r="W24" i="2"/>
  <c r="X14" i="2"/>
  <c r="X16" i="2" s="1"/>
  <c r="X17" i="2" s="1"/>
  <c r="W25" i="2" l="1"/>
  <c r="X6" i="2" s="1"/>
  <c r="Y35" i="2"/>
  <c r="Y39" i="2" s="1"/>
  <c r="X9" i="2" l="1"/>
  <c r="X21" i="2" s="1"/>
  <c r="X24" i="2" s="1"/>
  <c r="Y41" i="2"/>
  <c r="Y11" i="2" s="1"/>
  <c r="Y13" i="2"/>
  <c r="Y27" i="2" l="1"/>
  <c r="Y28" i="2" s="1"/>
  <c r="X22" i="2"/>
  <c r="Y14" i="2"/>
  <c r="Y16" i="2" s="1"/>
  <c r="Y17" i="2" s="1"/>
  <c r="X25" i="2" l="1"/>
  <c r="Y6" i="2" s="1"/>
  <c r="Y9" i="2" s="1"/>
  <c r="Y21" i="2" s="1"/>
  <c r="X2" i="2"/>
  <c r="Y22" i="2" l="1"/>
  <c r="Y2" i="2" s="1"/>
  <c r="Y24" i="2"/>
  <c r="Y25" i="2" l="1"/>
  <c r="D14" i="3" l="1"/>
</calcChain>
</file>

<file path=xl/sharedStrings.xml><?xml version="1.0" encoding="utf-8"?>
<sst xmlns="http://schemas.openxmlformats.org/spreadsheetml/2006/main" count="157" uniqueCount="129">
  <si>
    <t>Shared Plus Hosting</t>
  </si>
  <si>
    <t>Domein &gt;??</t>
  </si>
  <si>
    <t xml:space="preserve">SSL </t>
  </si>
  <si>
    <t>LIVE KOSTEN</t>
  </si>
  <si>
    <t>Bronze</t>
  </si>
  <si>
    <t>Silver</t>
  </si>
  <si>
    <t>Gold</t>
  </si>
  <si>
    <t>Platinum</t>
  </si>
  <si>
    <t>Diamond</t>
  </si>
  <si>
    <t>Ultimate</t>
  </si>
  <si>
    <t>Discount %</t>
  </si>
  <si>
    <t>Discount Price</t>
  </si>
  <si>
    <t>Price</t>
  </si>
  <si>
    <t>Emails</t>
  </si>
  <si>
    <t>Discounted Emails</t>
  </si>
  <si>
    <t>Price Per Email</t>
  </si>
  <si>
    <t>Buy Chance %</t>
  </si>
  <si>
    <t>Target Business Emails</t>
  </si>
  <si>
    <t>Interaction %</t>
  </si>
  <si>
    <t>Conversion Rate</t>
  </si>
  <si>
    <t>Order Total</t>
  </si>
  <si>
    <t>Total Requests API</t>
  </si>
  <si>
    <t>API Cost</t>
  </si>
  <si>
    <t>Btw</t>
  </si>
  <si>
    <t>Startup Costen</t>
  </si>
  <si>
    <t>Monthly Cost</t>
  </si>
  <si>
    <t>Api</t>
  </si>
  <si>
    <t>Hosting</t>
  </si>
  <si>
    <t>MTH KOSTEN</t>
  </si>
  <si>
    <t>Month Cost</t>
  </si>
  <si>
    <t>Netto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</si>
  <si>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</si>
  <si>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</si>
  <si>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</si>
  <si>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</si>
  <si>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</si>
  <si>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</si>
  <si>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</si>
  <si>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</si>
  <si>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</si>
  <si>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</si>
  <si>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</si>
  <si>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</si>
  <si>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Ads</t>
  </si>
  <si>
    <t>Advertisement Spend</t>
  </si>
  <si>
    <t>Clients</t>
  </si>
  <si>
    <t>Per Lead</t>
  </si>
  <si>
    <t>Gross Margin</t>
  </si>
  <si>
    <t>GM %</t>
  </si>
  <si>
    <t>Hosting Upgrade</t>
  </si>
  <si>
    <t>Business Shared hosting</t>
  </si>
  <si>
    <t>Fiverr Template Build</t>
  </si>
  <si>
    <t>Mail</t>
  </si>
  <si>
    <t>ads</t>
  </si>
  <si>
    <t>Visitors</t>
  </si>
  <si>
    <t>Average Client Order</t>
  </si>
  <si>
    <t>Total Order Revenue</t>
  </si>
  <si>
    <t xml:space="preserve">Expansion </t>
  </si>
  <si>
    <t>Expansion Rate</t>
  </si>
  <si>
    <t>Expansion Revenue</t>
  </si>
  <si>
    <t>Revenue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</si>
  <si>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</si>
  <si>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</si>
  <si>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</si>
  <si>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</si>
  <si>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</si>
  <si>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</si>
  <si>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</si>
  <si>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</si>
  <si>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</si>
  <si>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</si>
  <si>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</si>
  <si>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</si>
  <si>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Tax</t>
  </si>
  <si>
    <t>Api Costs</t>
  </si>
  <si>
    <t>Overview</t>
  </si>
  <si>
    <t>Sales Funnel</t>
  </si>
  <si>
    <t>Other Cost</t>
  </si>
  <si>
    <t>Fundings</t>
  </si>
  <si>
    <t>Current Bank</t>
  </si>
  <si>
    <t>Total Company Bank</t>
  </si>
  <si>
    <t>Bank Left</t>
  </si>
  <si>
    <t>Invest Others %</t>
  </si>
  <si>
    <t>Invest Others</t>
  </si>
  <si>
    <t>Take Loon</t>
  </si>
  <si>
    <t>Left Bank</t>
  </si>
  <si>
    <t>Growth</t>
  </si>
  <si>
    <t>ARR</t>
  </si>
  <si>
    <t>Invest bank</t>
  </si>
  <si>
    <t>AVG order Client</t>
  </si>
  <si>
    <t>SSL</t>
  </si>
  <si>
    <t>Total</t>
  </si>
  <si>
    <t>LEFT</t>
  </si>
  <si>
    <t>domein</t>
  </si>
  <si>
    <t>Worklog</t>
  </si>
  <si>
    <t>Sended 83 emails</t>
  </si>
  <si>
    <t>at 13:52</t>
  </si>
  <si>
    <t>1min</t>
  </si>
  <si>
    <t>Task</t>
  </si>
  <si>
    <t>time</t>
  </si>
  <si>
    <t>Took</t>
  </si>
  <si>
    <t>Note</t>
  </si>
  <si>
    <t>Find template</t>
  </si>
  <si>
    <t>Build Django Site and host</t>
  </si>
  <si>
    <t>Hubspot email campaine komt in spam terecht, build email bot dat niet in spam komt</t>
  </si>
  <si>
    <t>12h</t>
  </si>
  <si>
    <t>2h</t>
  </si>
  <si>
    <t>3h</t>
  </si>
  <si>
    <t>Sendded mail</t>
  </si>
  <si>
    <t>Check 1 week later Conversie</t>
  </si>
  <si>
    <t>Enemy</t>
  </si>
  <si>
    <t>Datacellectief</t>
  </si>
  <si>
    <t>incl Btw</t>
  </si>
  <si>
    <t>Active</t>
  </si>
  <si>
    <t>x</t>
  </si>
  <si>
    <t>Gmap scraper</t>
  </si>
  <si>
    <t>Gmap email scraper</t>
  </si>
  <si>
    <t>SEO boost</t>
  </si>
  <si>
    <t>Student Linkedin</t>
  </si>
  <si>
    <t>Youtube Video Boost</t>
  </si>
  <si>
    <t>PM</t>
  </si>
  <si>
    <t>usage cgance?</t>
  </si>
  <si>
    <t>Self added</t>
  </si>
  <si>
    <t>Total Cost PM</t>
  </si>
  <si>
    <t>avg results 15k</t>
  </si>
  <si>
    <t>Data</t>
  </si>
  <si>
    <t>Starter</t>
  </si>
  <si>
    <t>PCS</t>
  </si>
  <si>
    <t>Starter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</si>
</sst>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[$€-2]\ * #,##0.00_-;\-[$€-2]\ * #,##0.00_-;_-[$€-2]\ * &quot;-&quot;??_-;_-@_-"/>
    <numFmt numFmtId="165" formatCode="_-* #,##0_-;\-* #,##0_-;_-* &quot;-&quot;??_-;_-@_-"/>
    <numFmt numFmtId="166" formatCode="0.0%"/>
    <numFmt numFmtId="167" formatCode="_-[$€-2]\ * #,##0_-;\-[$€-2]\ * #,##0_-;_-[$€-2]\ * &quot;-&quot;??_-;_-@_-"/>
    <numFmt numFmtId="168" formatCode="_-[$€-2]\ * #,##0.0000_-;\-[$€-2]\ * #,##0.0000_-;_-[$€-2]\ * &quot;-&quot;??_-;_-@_-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1" fontId="0" fillId="0" borderId="0" xfId="0" applyNumberFormat="1"/>
    <xf numFmtId="164" fontId="2" fillId="0" borderId="0" xfId="0" applyNumberFormat="1" applyFont="1"/>
    <xf numFmtId="165" fontId="2" fillId="0" borderId="0" xfId="1" applyNumberFormat="1" applyFont="1"/>
    <xf numFmtId="9" fontId="0" fillId="0" borderId="0" xfId="2" applyFont="1"/>
    <xf numFmtId="0" fontId="2" fillId="0" borderId="0" xfId="0" applyFont="1"/>
    <xf numFmtId="166" fontId="2" fillId="0" borderId="0" xfId="0" applyNumberFormat="1" applyFont="1"/>
    <xf numFmtId="0" fontId="3" fillId="0" borderId="0" xfId="0" applyFont="1"/>
    <xf numFmtId="164" fontId="3" fillId="0" borderId="0" xfId="0" applyNumberFormat="1" applyFont="1"/>
    <xf numFmtId="166" fontId="0" fillId="0" borderId="0" xfId="2" applyNumberFormat="1" applyFont="1"/>
    <xf numFmtId="166" fontId="2" fillId="0" borderId="0" xfId="2" applyNumberFormat="1" applyFont="1"/>
    <xf numFmtId="0" fontId="5" fillId="0" borderId="0" xfId="0" applyFont="1"/>
    <xf numFmtId="9" fontId="2" fillId="0" borderId="0" xfId="2" applyFont="1"/>
    <xf numFmtId="0" fontId="6" fillId="0" borderId="0" xfId="0" applyFont="1"/>
    <xf numFmtId="164" fontId="7" fillId="0" borderId="0" xfId="0" applyNumberFormat="1" applyFont="1"/>
    <xf numFmtId="167" fontId="0" fillId="0" borderId="0" xfId="0" applyNumberFormat="1"/>
    <xf numFmtId="167" fontId="3" fillId="0" borderId="0" xfId="0" applyNumberFormat="1" applyFont="1"/>
    <xf numFmtId="14" fontId="0" fillId="0" borderId="0" xfId="0" applyNumberFormat="1"/>
    <xf numFmtId="2" fontId="0" fillId="0" borderId="0" xfId="0" applyNumberFormat="1"/>
    <xf numFmtId="168" fontId="0" fillId="0" borderId="0" xfId="0" applyNumberFormat="1"/>
    <xf numFmtId="168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F407-5671-4298-9D79-D2407E4A29DF}">
  <dimension ref="A1:M23"/>
  <sheetViews>
    <sheetView topLeftCell="B10" workbookViewId="0">
      <selection activeCell="C34" sqref="C34"/>
    </sheetView>
  </sheetViews>
  <sheetFormatPr defaultRowHeight="15" x14ac:dyDescent="0.25"/>
  <cols>
    <col min="1" max="1" width="10.42578125" bestFit="1" customWidth="1"/>
    <col min="2" max="2" width="72.42578125" customWidth="1"/>
    <col min="8" max="8" width="10.42578125" bestFit="1" customWidth="1"/>
  </cols>
  <sheetData>
    <row r="1" spans="1:5" x14ac:dyDescent="0.25">
      <c r="A1" t="s">
        <v>94</v>
      </c>
      <c r="B1" t="s">
        <v>98</v>
      </c>
      <c r="C1" t="s">
        <v>99</v>
      </c>
      <c r="D1" t="s">
        <v>100</v>
      </c>
      <c r="E1" t="s">
        <v>101</v>
      </c>
    </row>
    <row r="2" spans="1:5" x14ac:dyDescent="0.25">
      <c r="A2" s="18">
        <v>45374</v>
      </c>
      <c r="B2" t="s">
        <v>102</v>
      </c>
      <c r="D2" t="s">
        <v>106</v>
      </c>
    </row>
    <row r="3" spans="1:5" x14ac:dyDescent="0.25">
      <c r="A3" s="18">
        <v>45397</v>
      </c>
      <c r="B3" t="s">
        <v>103</v>
      </c>
      <c r="D3" t="s">
        <v>105</v>
      </c>
    </row>
    <row r="4" spans="1:5" x14ac:dyDescent="0.25">
      <c r="A4" s="18">
        <v>45398</v>
      </c>
      <c r="B4" t="s">
        <v>104</v>
      </c>
      <c r="D4" t="s">
        <v>107</v>
      </c>
    </row>
    <row r="5" spans="1:5" x14ac:dyDescent="0.25">
      <c r="A5" s="18">
        <v>45399</v>
      </c>
      <c r="B5" t="s">
        <v>95</v>
      </c>
      <c r="C5" t="s">
        <v>96</v>
      </c>
      <c r="D5" t="s">
        <v>97</v>
      </c>
    </row>
    <row r="19" spans="8:13" x14ac:dyDescent="0.25">
      <c r="I19" t="s">
        <v>54</v>
      </c>
    </row>
    <row r="20" spans="8:13" x14ac:dyDescent="0.25">
      <c r="H20" s="18">
        <v>45396</v>
      </c>
      <c r="I20">
        <v>3</v>
      </c>
    </row>
    <row r="21" spans="8:13" x14ac:dyDescent="0.25">
      <c r="H21" s="18">
        <v>45397</v>
      </c>
      <c r="I21">
        <v>19</v>
      </c>
    </row>
    <row r="22" spans="8:13" x14ac:dyDescent="0.25">
      <c r="H22" s="18">
        <v>45398</v>
      </c>
      <c r="I22">
        <v>16</v>
      </c>
    </row>
    <row r="23" spans="8:13" x14ac:dyDescent="0.25">
      <c r="H23" s="18">
        <v>45399</v>
      </c>
      <c r="J23" t="s">
        <v>108</v>
      </c>
      <c r="M23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7762B-738E-4C31-B036-23C8D83BCAF8}">
  <dimension ref="B2:K37"/>
  <sheetViews>
    <sheetView topLeftCell="A13" zoomScale="115" zoomScaleNormal="115" workbookViewId="0">
      <selection activeCell="E18" sqref="E18"/>
    </sheetView>
  </sheetViews>
  <sheetFormatPr defaultRowHeight="15" x14ac:dyDescent="0.25"/>
  <cols>
    <col min="2" max="2" width="18.85546875" bestFit="1" customWidth="1"/>
    <col min="3" max="3" width="11.5703125" bestFit="1" customWidth="1"/>
    <col min="6" max="6" width="9.42578125" bestFit="1" customWidth="1"/>
    <col min="7" max="12" width="11" bestFit="1" customWidth="1"/>
    <col min="13" max="13" width="11.5703125" bestFit="1" customWidth="1"/>
    <col min="14" max="14" width="11" bestFit="1" customWidth="1"/>
    <col min="15" max="17" width="11.5703125" bestFit="1" customWidth="1"/>
  </cols>
  <sheetData>
    <row r="2" spans="2:11" x14ac:dyDescent="0.25">
      <c r="B2" s="8" t="s">
        <v>24</v>
      </c>
      <c r="E2" s="8" t="s">
        <v>25</v>
      </c>
    </row>
    <row r="3" spans="2:11" x14ac:dyDescent="0.25">
      <c r="B3" t="s">
        <v>0</v>
      </c>
      <c r="C3" s="1">
        <v>33</v>
      </c>
      <c r="E3" t="s">
        <v>26</v>
      </c>
      <c r="F3" s="1">
        <v>49</v>
      </c>
    </row>
    <row r="4" spans="2:11" x14ac:dyDescent="0.25">
      <c r="B4" t="s">
        <v>1</v>
      </c>
      <c r="C4" s="1">
        <v>8</v>
      </c>
      <c r="E4" t="s">
        <v>27</v>
      </c>
      <c r="F4" s="1">
        <v>5</v>
      </c>
    </row>
    <row r="5" spans="2:11" x14ac:dyDescent="0.25">
      <c r="B5" t="s">
        <v>2</v>
      </c>
      <c r="C5" s="1">
        <v>10</v>
      </c>
      <c r="F5" s="1"/>
    </row>
    <row r="6" spans="2:11" x14ac:dyDescent="0.25">
      <c r="B6" t="s">
        <v>52</v>
      </c>
      <c r="C6" s="1">
        <v>10</v>
      </c>
      <c r="F6" s="1"/>
    </row>
    <row r="7" spans="2:11" x14ac:dyDescent="0.25">
      <c r="B7" s="8" t="s">
        <v>3</v>
      </c>
      <c r="C7" s="9">
        <f>SUM(C3:C6)</f>
        <v>61</v>
      </c>
      <c r="E7" s="8" t="s">
        <v>28</v>
      </c>
      <c r="F7" s="9">
        <f>SUM(F3:F5)</f>
        <v>54</v>
      </c>
    </row>
    <row r="8" spans="2:11" x14ac:dyDescent="0.25">
      <c r="G8" s="1"/>
      <c r="H8" s="1"/>
      <c r="I8" s="1"/>
      <c r="J8" s="1"/>
      <c r="K8" s="1"/>
    </row>
    <row r="10" spans="2:11" x14ac:dyDescent="0.25">
      <c r="B10" t="s">
        <v>17</v>
      </c>
      <c r="C10" s="6">
        <v>80</v>
      </c>
    </row>
    <row r="11" spans="2:11" x14ac:dyDescent="0.25">
      <c r="B11" t="s">
        <v>18</v>
      </c>
      <c r="C11">
        <f>C10*D11</f>
        <v>24</v>
      </c>
      <c r="D11" s="7">
        <v>0.3</v>
      </c>
    </row>
    <row r="12" spans="2:11" x14ac:dyDescent="0.25">
      <c r="B12" t="s">
        <v>19</v>
      </c>
      <c r="C12">
        <f>ROUND(C10*D12,0)</f>
        <v>10</v>
      </c>
      <c r="D12" s="7">
        <v>0.12</v>
      </c>
    </row>
    <row r="14" spans="2:11" x14ac:dyDescent="0.25">
      <c r="B14" t="s">
        <v>89</v>
      </c>
      <c r="C14" s="1">
        <f>(Sheet3!D11*Sheet3!D5) + (Sheet3!E11*Sheet3!E5) + (Sheet3!F11*Sheet3!F5)</f>
        <v>275</v>
      </c>
    </row>
    <row r="15" spans="2:11" x14ac:dyDescent="0.25">
      <c r="B15" s="8" t="s">
        <v>20</v>
      </c>
      <c r="C15" s="9">
        <f>C14*C12</f>
        <v>2750</v>
      </c>
    </row>
    <row r="16" spans="2:11" x14ac:dyDescent="0.25">
      <c r="B16" t="s">
        <v>23</v>
      </c>
      <c r="C16" s="1">
        <f>C15*21%</f>
        <v>577.5</v>
      </c>
    </row>
    <row r="17" spans="2:11" x14ac:dyDescent="0.25">
      <c r="B17" t="s">
        <v>21</v>
      </c>
      <c r="C17" s="2">
        <f>C15/ (AVERAGE(Sheet3!D15:F15))</f>
        <v>9166.6666666666679</v>
      </c>
    </row>
    <row r="18" spans="2:11" x14ac:dyDescent="0.25">
      <c r="B18" t="s">
        <v>22</v>
      </c>
      <c r="C18" s="1">
        <f>C17/10000 * 49</f>
        <v>44.916666666666671</v>
      </c>
    </row>
    <row r="19" spans="2:11" x14ac:dyDescent="0.25">
      <c r="B19" t="s">
        <v>29</v>
      </c>
      <c r="C19" s="1">
        <f>F7</f>
        <v>54</v>
      </c>
      <c r="F19" s="1"/>
      <c r="G19" s="1"/>
      <c r="H19" s="1"/>
      <c r="I19" s="1"/>
      <c r="J19" s="1"/>
      <c r="K19" s="1"/>
    </row>
    <row r="21" spans="2:11" x14ac:dyDescent="0.25">
      <c r="B21" t="s">
        <v>30</v>
      </c>
      <c r="C21" s="1">
        <f>C15-C16-C18-C19</f>
        <v>2073.5833333333335</v>
      </c>
      <c r="D21" s="10">
        <f>C21/C15</f>
        <v>0.75403030303030305</v>
      </c>
    </row>
    <row r="28" spans="2:11" x14ac:dyDescent="0.25">
      <c r="B28" t="s">
        <v>49</v>
      </c>
      <c r="C28">
        <v>50</v>
      </c>
      <c r="D28" t="s">
        <v>50</v>
      </c>
    </row>
    <row r="29" spans="2:11" x14ac:dyDescent="0.25">
      <c r="B29" t="s">
        <v>51</v>
      </c>
      <c r="C29">
        <v>500</v>
      </c>
    </row>
    <row r="30" spans="2:11" x14ac:dyDescent="0.25">
      <c r="B30" t="s">
        <v>53</v>
      </c>
      <c r="C30">
        <v>200</v>
      </c>
    </row>
    <row r="31" spans="2:11" x14ac:dyDescent="0.25">
      <c r="B31" t="s">
        <v>90</v>
      </c>
      <c r="C31">
        <v>100</v>
      </c>
    </row>
    <row r="32" spans="2:11" x14ac:dyDescent="0.25">
      <c r="B32" t="s">
        <v>93</v>
      </c>
      <c r="C32">
        <v>100</v>
      </c>
    </row>
    <row r="36" spans="2:3" x14ac:dyDescent="0.25">
      <c r="B36" t="s">
        <v>91</v>
      </c>
      <c r="C36" s="1">
        <f>-SUM(C28:C35)</f>
        <v>-950</v>
      </c>
    </row>
    <row r="37" spans="2:3" x14ac:dyDescent="0.25">
      <c r="B37" t="s">
        <v>92</v>
      </c>
      <c r="C37" s="1">
        <f>C21+C36</f>
        <v>1123.5833333333335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0417B-3273-4955-A7A8-F9E9DF39BEC5}">
  <dimension ref="A1:Y59"/>
  <sheetViews>
    <sheetView topLeftCell="A13" workbookViewId="0">
      <selection activeCell="E21" sqref="E21"/>
    </sheetView>
  </sheetViews>
  <sheetFormatPr defaultRowHeight="15" x14ac:dyDescent="0.25"/>
  <cols>
    <col min="1" max="1" width="19.5703125" bestFit="1" customWidth="1"/>
    <col min="2" max="3" width="12.28515625" bestFit="1" customWidth="1"/>
    <col min="4" max="4" width="11.28515625" bestFit="1" customWidth="1"/>
    <col min="5" max="12" width="12.28515625" bestFit="1" customWidth="1"/>
    <col min="13" max="17" width="13.140625" bestFit="1" customWidth="1"/>
    <col min="18" max="18" width="13.42578125" bestFit="1" customWidth="1"/>
    <col min="19" max="19" width="13.140625" bestFit="1" customWidth="1"/>
    <col min="20" max="22" width="13.42578125" bestFit="1" customWidth="1"/>
    <col min="23" max="25" width="13.85546875" bestFit="1" customWidth="1"/>
  </cols>
  <sheetData>
    <row r="1" spans="1:25" x14ac:dyDescent="0.25">
      <c r="B1" s="8" t="s">
        <v>31</v>
      </c>
      <c r="C1" s="8" t="s">
        <v>32</v>
      </c>
      <c r="D1" s="8" t="s">
        <v>33</v>
      </c>
      <c r="E1" s="8" t="s">
        <v>34</v>
      </c>
      <c r="F1" s="8" t="s">
        <v>35</v>
      </c>
      <c r="G1" s="8" t="s">
        <v>36</v>
      </c>
      <c r="H1" s="8" t="s">
        <v>37</v>
      </c>
      <c r="I1" s="8" t="s">
        <v>38</v>
      </c>
      <c r="J1" s="8" t="s">
        <v>39</v>
      </c>
      <c r="K1" s="8" t="s">
        <v>40</v>
      </c>
      <c r="L1" s="8" t="s">
        <v>41</v>
      </c>
      <c r="M1" s="8" t="s">
        <v>42</v>
      </c>
      <c r="N1" s="8" t="s">
        <v>61</v>
      </c>
      <c r="O1" s="8" t="s">
        <v>62</v>
      </c>
      <c r="P1" s="8" t="s">
        <v>63</v>
      </c>
      <c r="Q1" s="8" t="s">
        <v>64</v>
      </c>
      <c r="R1" s="8" t="s">
        <v>65</v>
      </c>
      <c r="S1" s="8" t="s">
        <v>66</v>
      </c>
      <c r="T1" s="8" t="s">
        <v>67</v>
      </c>
      <c r="U1" s="8" t="s">
        <v>68</v>
      </c>
      <c r="V1" s="8" t="s">
        <v>69</v>
      </c>
      <c r="W1" s="8" t="s">
        <v>70</v>
      </c>
      <c r="X1" s="8" t="s">
        <v>71</v>
      </c>
      <c r="Y1" s="8" t="s">
        <v>72</v>
      </c>
    </row>
    <row r="2" spans="1:25" x14ac:dyDescent="0.25">
      <c r="A2" t="s">
        <v>88</v>
      </c>
      <c r="B2" s="17">
        <f>B22</f>
        <v>85.733333333333334</v>
      </c>
      <c r="C2" s="17">
        <f t="shared" ref="C2:Y2" si="0">C22+B2</f>
        <v>434.8125</v>
      </c>
      <c r="D2" s="17">
        <f t="shared" si="0"/>
        <v>1194.818125</v>
      </c>
      <c r="E2" s="17">
        <f t="shared" si="0"/>
        <v>2403.0000124999997</v>
      </c>
      <c r="F2" s="17">
        <f t="shared" si="0"/>
        <v>4405.009145</v>
      </c>
      <c r="G2" s="17">
        <f t="shared" si="0"/>
        <v>7167.1021245000002</v>
      </c>
      <c r="H2" s="17">
        <f t="shared" si="0"/>
        <v>11872.426508100001</v>
      </c>
      <c r="I2" s="17">
        <f t="shared" si="0"/>
        <v>15333.368699900002</v>
      </c>
      <c r="J2" s="17">
        <f t="shared" si="0"/>
        <v>20353.2397958</v>
      </c>
      <c r="K2" s="17">
        <f t="shared" si="0"/>
        <v>26490.058677083332</v>
      </c>
      <c r="L2" s="17">
        <f t="shared" si="0"/>
        <v>33752.884784391666</v>
      </c>
      <c r="M2" s="17">
        <f t="shared" si="0"/>
        <v>38549.684504712495</v>
      </c>
      <c r="N2" s="17">
        <f t="shared" si="0"/>
        <v>46185.401031539579</v>
      </c>
      <c r="O2" s="17">
        <f t="shared" si="0"/>
        <v>55640.759294953124</v>
      </c>
      <c r="P2" s="17">
        <f t="shared" si="0"/>
        <v>66573.471759993234</v>
      </c>
      <c r="Q2" s="17">
        <f t="shared" si="0"/>
        <v>74022.134659179952</v>
      </c>
      <c r="R2" s="17">
        <f t="shared" si="0"/>
        <v>85420.216108773311</v>
      </c>
      <c r="S2" s="17">
        <f t="shared" si="0"/>
        <v>99478.423500236662</v>
      </c>
      <c r="T2" s="17">
        <f t="shared" si="0"/>
        <v>116081.76052930167</v>
      </c>
      <c r="U2" s="17">
        <f t="shared" si="0"/>
        <v>127160.21904383416</v>
      </c>
      <c r="V2" s="17">
        <f t="shared" si="0"/>
        <v>143728.11496776709</v>
      </c>
      <c r="W2" s="17">
        <f t="shared" si="0"/>
        <v>163430.46292973356</v>
      </c>
      <c r="X2" s="17">
        <f t="shared" si="0"/>
        <v>185047.97024405014</v>
      </c>
      <c r="Y2" s="17">
        <f t="shared" si="0"/>
        <v>198251.72390120843</v>
      </c>
    </row>
    <row r="3" spans="1:25" x14ac:dyDescent="0.25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x14ac:dyDescent="0.25">
      <c r="A4" s="14" t="s">
        <v>75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x14ac:dyDescent="0.25">
      <c r="A5" t="s">
        <v>78</v>
      </c>
      <c r="B5" s="3">
        <v>100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x14ac:dyDescent="0.25">
      <c r="A6" t="s">
        <v>79</v>
      </c>
      <c r="B6" s="9">
        <f>B5</f>
        <v>100</v>
      </c>
      <c r="C6" s="9">
        <f>B25</f>
        <v>300.06666666666661</v>
      </c>
      <c r="D6" s="9">
        <f t="shared" ref="D6:Y6" si="1">C25</f>
        <v>907.60583333333329</v>
      </c>
      <c r="E6" s="9">
        <f t="shared" si="1"/>
        <v>1976.0146250000003</v>
      </c>
      <c r="F6" s="9">
        <f>E25</f>
        <v>2416.3637749999998</v>
      </c>
      <c r="G6" s="9">
        <f t="shared" si="1"/>
        <v>4004.0182650000006</v>
      </c>
      <c r="H6" s="9">
        <f t="shared" si="1"/>
        <v>5524.1859590000004</v>
      </c>
      <c r="I6" s="9">
        <f t="shared" si="1"/>
        <v>5881.6554795000002</v>
      </c>
      <c r="J6" s="9">
        <f t="shared" si="1"/>
        <v>4326.1777397499991</v>
      </c>
      <c r="K6" s="9">
        <f t="shared" si="1"/>
        <v>6274.8388698749986</v>
      </c>
      <c r="L6" s="9">
        <f t="shared" si="1"/>
        <v>7671.0236016041654</v>
      </c>
      <c r="M6" s="9">
        <f t="shared" si="1"/>
        <v>9078.5326341354139</v>
      </c>
      <c r="N6" s="9">
        <f t="shared" si="1"/>
        <v>5995.9996504010405</v>
      </c>
      <c r="O6" s="9">
        <f t="shared" si="1"/>
        <v>9544.645658533851</v>
      </c>
      <c r="P6" s="9">
        <f t="shared" si="1"/>
        <v>11819.197829266926</v>
      </c>
      <c r="Q6" s="9">
        <f t="shared" si="1"/>
        <v>13665.890581300131</v>
      </c>
      <c r="R6" s="9">
        <f t="shared" si="1"/>
        <v>9310.8286239833978</v>
      </c>
      <c r="S6" s="9">
        <f t="shared" si="1"/>
        <v>14247.601811991699</v>
      </c>
      <c r="T6" s="9">
        <f t="shared" si="1"/>
        <v>17572.759239329182</v>
      </c>
      <c r="U6" s="9">
        <f t="shared" si="1"/>
        <v>20754.171286331257</v>
      </c>
      <c r="V6" s="9">
        <f t="shared" si="1"/>
        <v>13848.07314316563</v>
      </c>
      <c r="W6" s="9">
        <f t="shared" si="1"/>
        <v>20709.869904916144</v>
      </c>
      <c r="X6" s="9">
        <f t="shared" si="1"/>
        <v>24627.934952458072</v>
      </c>
      <c r="Y6" s="9">
        <f t="shared" si="1"/>
        <v>27021.884142895698</v>
      </c>
    </row>
    <row r="7" spans="1:25" x14ac:dyDescent="0.25">
      <c r="A7" t="s">
        <v>73</v>
      </c>
      <c r="B7" s="1">
        <v>0</v>
      </c>
      <c r="C7" s="1">
        <v>0</v>
      </c>
      <c r="D7" s="1">
        <v>0</v>
      </c>
      <c r="E7" s="1">
        <f>SUM(B11:D11)*21%</f>
        <v>1143.45</v>
      </c>
      <c r="F7" s="1">
        <v>0</v>
      </c>
      <c r="G7" s="1">
        <v>0</v>
      </c>
      <c r="H7" s="1">
        <v>0</v>
      </c>
      <c r="I7" s="1">
        <f>SUM(F11:H11)*21%</f>
        <v>4747.05</v>
      </c>
      <c r="J7" s="1">
        <v>0</v>
      </c>
      <c r="K7" s="1">
        <v>0</v>
      </c>
      <c r="L7" s="1">
        <v>0</v>
      </c>
      <c r="M7" s="1">
        <f>SUM(J11:L11)*21%</f>
        <v>8304.4499999999989</v>
      </c>
      <c r="N7" s="1">
        <v>0</v>
      </c>
      <c r="O7" s="1">
        <v>0</v>
      </c>
      <c r="P7" s="1">
        <v>0</v>
      </c>
      <c r="Q7" s="1">
        <f>SUM(N11:P11)*21%</f>
        <v>12653.025</v>
      </c>
      <c r="R7" s="1">
        <v>0</v>
      </c>
      <c r="S7" s="1">
        <v>0</v>
      </c>
      <c r="T7" s="1">
        <v>0</v>
      </c>
      <c r="U7" s="1">
        <f>SUM(R11:T11)*21%</f>
        <v>18890.024999999998</v>
      </c>
      <c r="V7" s="1">
        <v>0</v>
      </c>
      <c r="W7" s="1">
        <v>0</v>
      </c>
      <c r="X7" s="1">
        <v>0</v>
      </c>
      <c r="Y7" s="1">
        <f>SUM(V11:X11)*21%</f>
        <v>25063.5</v>
      </c>
    </row>
    <row r="8" spans="1:25" x14ac:dyDescent="0.25">
      <c r="A8" t="s">
        <v>43</v>
      </c>
      <c r="B8" s="3">
        <v>50</v>
      </c>
      <c r="C8" s="3">
        <v>200</v>
      </c>
      <c r="D8" s="3">
        <v>350</v>
      </c>
      <c r="E8" s="3">
        <v>500</v>
      </c>
      <c r="F8" s="3">
        <v>650</v>
      </c>
      <c r="G8" s="3">
        <v>700</v>
      </c>
      <c r="H8" s="3">
        <v>850</v>
      </c>
      <c r="I8" s="3">
        <v>1000</v>
      </c>
      <c r="J8" s="3">
        <v>1100</v>
      </c>
      <c r="K8" s="3">
        <v>1200</v>
      </c>
      <c r="L8" s="3">
        <v>1400</v>
      </c>
      <c r="M8" s="3">
        <v>1500</v>
      </c>
      <c r="N8" s="3">
        <v>1650</v>
      </c>
      <c r="O8" s="3">
        <v>1750</v>
      </c>
      <c r="P8" s="3">
        <v>1950</v>
      </c>
      <c r="Q8" s="3">
        <v>2200</v>
      </c>
      <c r="R8" s="3">
        <v>2400</v>
      </c>
      <c r="S8" s="3">
        <v>2600</v>
      </c>
      <c r="T8" s="3">
        <v>2800</v>
      </c>
      <c r="U8" s="3">
        <v>3000</v>
      </c>
      <c r="V8" s="3">
        <v>3200</v>
      </c>
      <c r="W8" s="3">
        <v>3300</v>
      </c>
      <c r="X8" s="3">
        <v>3400</v>
      </c>
      <c r="Y8" s="3">
        <v>3600</v>
      </c>
    </row>
    <row r="9" spans="1:25" x14ac:dyDescent="0.25">
      <c r="A9" t="s">
        <v>81</v>
      </c>
      <c r="B9" s="15">
        <f>B6-B7-B8</f>
        <v>50</v>
      </c>
      <c r="C9" s="15">
        <f t="shared" ref="C9:Y9" si="2">C6-C7-C8</f>
        <v>100.06666666666661</v>
      </c>
      <c r="D9" s="15">
        <f t="shared" si="2"/>
        <v>557.60583333333329</v>
      </c>
      <c r="E9" s="15">
        <f t="shared" si="2"/>
        <v>332.56462500000021</v>
      </c>
      <c r="F9" s="15">
        <f t="shared" si="2"/>
        <v>1766.3637749999998</v>
      </c>
      <c r="G9" s="15">
        <f t="shared" si="2"/>
        <v>3304.0182650000006</v>
      </c>
      <c r="H9" s="15">
        <f t="shared" si="2"/>
        <v>4674.1859590000004</v>
      </c>
      <c r="I9" s="15">
        <f t="shared" si="2"/>
        <v>134.6054795</v>
      </c>
      <c r="J9" s="15">
        <f t="shared" si="2"/>
        <v>3226.1777397499991</v>
      </c>
      <c r="K9" s="15">
        <f t="shared" si="2"/>
        <v>5074.8388698749986</v>
      </c>
      <c r="L9" s="15">
        <f t="shared" si="2"/>
        <v>6271.0236016041654</v>
      </c>
      <c r="M9" s="15">
        <f t="shared" si="2"/>
        <v>-725.91736586458501</v>
      </c>
      <c r="N9" s="15">
        <f t="shared" si="2"/>
        <v>4345.9996504010405</v>
      </c>
      <c r="O9" s="15">
        <f t="shared" si="2"/>
        <v>7794.645658533851</v>
      </c>
      <c r="P9" s="15">
        <f t="shared" si="2"/>
        <v>9869.1978292669264</v>
      </c>
      <c r="Q9" s="15">
        <f t="shared" si="2"/>
        <v>-1187.1344186998685</v>
      </c>
      <c r="R9" s="15">
        <f t="shared" si="2"/>
        <v>6910.8286239833978</v>
      </c>
      <c r="S9" s="15">
        <f t="shared" si="2"/>
        <v>11647.601811991699</v>
      </c>
      <c r="T9" s="15">
        <f t="shared" si="2"/>
        <v>14772.759239329182</v>
      </c>
      <c r="U9" s="15">
        <f t="shared" si="2"/>
        <v>-1135.853713668741</v>
      </c>
      <c r="V9" s="15">
        <f t="shared" si="2"/>
        <v>10648.07314316563</v>
      </c>
      <c r="W9" s="15">
        <f t="shared" si="2"/>
        <v>17409.869904916144</v>
      </c>
      <c r="X9" s="15">
        <f t="shared" si="2"/>
        <v>21227.934952458072</v>
      </c>
      <c r="Y9" s="15">
        <f t="shared" si="2"/>
        <v>-1641.6158571043015</v>
      </c>
    </row>
    <row r="10" spans="1:25" x14ac:dyDescent="0.25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A11" t="s">
        <v>60</v>
      </c>
      <c r="B11" s="1">
        <f>B41+B47</f>
        <v>550</v>
      </c>
      <c r="C11" s="1">
        <f>C41+C47</f>
        <v>1705</v>
      </c>
      <c r="D11" s="1">
        <f>D41+D47</f>
        <v>3190</v>
      </c>
      <c r="E11" s="1">
        <f t="shared" ref="E11:Y11" si="3">E41+E47</f>
        <v>4702.5</v>
      </c>
      <c r="F11" s="1">
        <f t="shared" si="3"/>
        <v>6215</v>
      </c>
      <c r="G11" s="1">
        <f t="shared" si="3"/>
        <v>7452.5</v>
      </c>
      <c r="H11" s="1">
        <f t="shared" si="3"/>
        <v>8937.5</v>
      </c>
      <c r="I11" s="1">
        <f t="shared" si="3"/>
        <v>10725</v>
      </c>
      <c r="J11" s="1">
        <f t="shared" si="3"/>
        <v>11715</v>
      </c>
      <c r="K11" s="1">
        <f t="shared" si="3"/>
        <v>12897.5</v>
      </c>
      <c r="L11" s="1">
        <f t="shared" si="3"/>
        <v>14932.5</v>
      </c>
      <c r="M11" s="1">
        <f t="shared" si="3"/>
        <v>15950</v>
      </c>
      <c r="N11" s="1">
        <f t="shared" si="3"/>
        <v>18507.5</v>
      </c>
      <c r="O11" s="1">
        <f t="shared" si="3"/>
        <v>19855</v>
      </c>
      <c r="P11" s="1">
        <f t="shared" si="3"/>
        <v>21890</v>
      </c>
      <c r="Q11" s="1">
        <f t="shared" si="3"/>
        <v>24832.5</v>
      </c>
      <c r="R11" s="1">
        <f t="shared" si="3"/>
        <v>27032.5</v>
      </c>
      <c r="S11" s="1">
        <f t="shared" si="3"/>
        <v>29425</v>
      </c>
      <c r="T11" s="1">
        <f t="shared" si="3"/>
        <v>33495</v>
      </c>
      <c r="U11" s="1">
        <f t="shared" si="3"/>
        <v>36080</v>
      </c>
      <c r="V11" s="1">
        <f t="shared" si="3"/>
        <v>38500</v>
      </c>
      <c r="W11" s="1">
        <f t="shared" si="3"/>
        <v>39820</v>
      </c>
      <c r="X11" s="1">
        <f t="shared" si="3"/>
        <v>41030</v>
      </c>
      <c r="Y11" s="1">
        <f t="shared" si="3"/>
        <v>43340</v>
      </c>
    </row>
    <row r="12" spans="1:25" x14ac:dyDescent="0.25">
      <c r="A12" t="s">
        <v>25</v>
      </c>
      <c r="B12" s="1">
        <f>Sheet1!$F$7</f>
        <v>54</v>
      </c>
      <c r="C12" s="1">
        <f>Sheet1!$F$7</f>
        <v>54</v>
      </c>
      <c r="D12" s="1">
        <f>Sheet1!$F$7</f>
        <v>54</v>
      </c>
      <c r="E12" s="1">
        <f>Sheet1!$F$7</f>
        <v>54</v>
      </c>
      <c r="F12" s="1">
        <f>Sheet1!$F$7</f>
        <v>54</v>
      </c>
      <c r="G12" s="1">
        <f>Sheet1!$F$7</f>
        <v>54</v>
      </c>
      <c r="H12" s="1">
        <f>Sheet1!$F$7</f>
        <v>54</v>
      </c>
      <c r="I12" s="1">
        <f>Sheet1!$F$7</f>
        <v>54</v>
      </c>
      <c r="J12" s="1">
        <f>Sheet1!$F$7</f>
        <v>54</v>
      </c>
      <c r="K12" s="1">
        <f>Sheet1!$F$7</f>
        <v>54</v>
      </c>
      <c r="L12" s="1">
        <f>Sheet1!$F$7</f>
        <v>54</v>
      </c>
      <c r="M12" s="1">
        <f>Sheet1!$F$7</f>
        <v>54</v>
      </c>
      <c r="N12" s="1">
        <f>Sheet1!$F$7</f>
        <v>54</v>
      </c>
      <c r="O12" s="1">
        <f>Sheet1!$F$7</f>
        <v>54</v>
      </c>
      <c r="P12" s="1">
        <f>Sheet1!$F$7</f>
        <v>54</v>
      </c>
      <c r="Q12" s="1">
        <f>Sheet1!$F$7</f>
        <v>54</v>
      </c>
      <c r="R12" s="1">
        <f>Sheet1!$F$7</f>
        <v>54</v>
      </c>
      <c r="S12" s="1">
        <f>Sheet1!$F$7</f>
        <v>54</v>
      </c>
      <c r="T12" s="1">
        <f>Sheet1!$F$7</f>
        <v>54</v>
      </c>
      <c r="U12" s="1">
        <f>Sheet1!$F$7</f>
        <v>54</v>
      </c>
      <c r="V12" s="1">
        <f>Sheet1!$F$7</f>
        <v>54</v>
      </c>
      <c r="W12" s="1">
        <f>Sheet1!$F$7</f>
        <v>54</v>
      </c>
      <c r="X12" s="1">
        <f>Sheet1!$F$7</f>
        <v>54</v>
      </c>
      <c r="Y12" s="1">
        <f>Sheet1!$F$7</f>
        <v>54</v>
      </c>
    </row>
    <row r="13" spans="1:25" x14ac:dyDescent="0.25">
      <c r="A13" t="s">
        <v>74</v>
      </c>
      <c r="B13" s="1">
        <f>Sheet1!$C$18 * B39</f>
        <v>89.833333333333343</v>
      </c>
      <c r="C13" s="1">
        <f>Sheet1!$C$18 * C39</f>
        <v>269.5</v>
      </c>
      <c r="D13" s="1">
        <f>Sheet1!$C$18 * D39</f>
        <v>494.08333333333337</v>
      </c>
      <c r="E13" s="1">
        <f>Sheet1!$C$18 * E39</f>
        <v>718.66666666666674</v>
      </c>
      <c r="F13" s="1">
        <f>Sheet1!$C$18 * F39</f>
        <v>943.25000000000011</v>
      </c>
      <c r="G13" s="1">
        <f>Sheet1!$C$18 * G39</f>
        <v>1122.9166666666667</v>
      </c>
      <c r="H13" s="1">
        <f>Sheet1!$C$18 * H39</f>
        <v>1347.5000000000002</v>
      </c>
      <c r="I13" s="1">
        <f>Sheet1!$C$18 * I39</f>
        <v>1617.0000000000002</v>
      </c>
      <c r="J13" s="1">
        <f>Sheet1!$C$18 * J39</f>
        <v>1751.7500000000002</v>
      </c>
      <c r="K13" s="1">
        <f>Sheet1!$C$18 * K39</f>
        <v>1931.416666666667</v>
      </c>
      <c r="L13" s="1">
        <f>Sheet1!$C$18 * L39</f>
        <v>2245.8333333333335</v>
      </c>
      <c r="M13" s="1">
        <f>Sheet1!$C$18 * M39</f>
        <v>2380.5833333333335</v>
      </c>
      <c r="N13" s="1">
        <f>Sheet1!$C$18 * N39</f>
        <v>2784.8333333333335</v>
      </c>
      <c r="O13" s="1">
        <f>Sheet1!$C$18 * O39</f>
        <v>2964.5000000000005</v>
      </c>
      <c r="P13" s="1">
        <f>Sheet1!$C$18 * P39</f>
        <v>3278.916666666667</v>
      </c>
      <c r="Q13" s="1">
        <f>Sheet1!$C$18 * Q39</f>
        <v>3728.0833333333339</v>
      </c>
      <c r="R13" s="1">
        <f>Sheet1!$C$18 * R39</f>
        <v>4042.5000000000005</v>
      </c>
      <c r="S13" s="1">
        <f>Sheet1!$C$18 * S39</f>
        <v>4401.8333333333339</v>
      </c>
      <c r="T13" s="1">
        <f>Sheet1!$C$18 * T39</f>
        <v>5030.666666666667</v>
      </c>
      <c r="U13" s="1">
        <f>Sheet1!$C$18 * U39</f>
        <v>5390.0000000000009</v>
      </c>
      <c r="V13" s="1">
        <f>Sheet1!$C$18 * V39</f>
        <v>5749.3333333333339</v>
      </c>
      <c r="W13" s="1">
        <f>Sheet1!$C$18 * W39</f>
        <v>5929.0000000000009</v>
      </c>
      <c r="X13" s="1">
        <f>Sheet1!$C$18 * X39</f>
        <v>6108.666666666667</v>
      </c>
      <c r="Y13" s="1">
        <f>Sheet1!$C$18 * Y39</f>
        <v>6468.0000000000009</v>
      </c>
    </row>
    <row r="14" spans="1:25" x14ac:dyDescent="0.25">
      <c r="A14" t="s">
        <v>77</v>
      </c>
      <c r="B14" s="1">
        <f t="shared" ref="B14:Y14" si="4">B11*5%</f>
        <v>27.5</v>
      </c>
      <c r="C14" s="1">
        <f t="shared" si="4"/>
        <v>85.25</v>
      </c>
      <c r="D14" s="1">
        <f t="shared" si="4"/>
        <v>159.5</v>
      </c>
      <c r="E14" s="1">
        <f t="shared" si="4"/>
        <v>235.125</v>
      </c>
      <c r="F14" s="1">
        <f t="shared" si="4"/>
        <v>310.75</v>
      </c>
      <c r="G14" s="1">
        <f t="shared" si="4"/>
        <v>372.625</v>
      </c>
      <c r="H14" s="1">
        <f t="shared" si="4"/>
        <v>446.875</v>
      </c>
      <c r="I14" s="1">
        <f t="shared" si="4"/>
        <v>536.25</v>
      </c>
      <c r="J14" s="1">
        <f t="shared" si="4"/>
        <v>585.75</v>
      </c>
      <c r="K14" s="1">
        <f t="shared" si="4"/>
        <v>644.875</v>
      </c>
      <c r="L14" s="1">
        <f t="shared" si="4"/>
        <v>746.625</v>
      </c>
      <c r="M14" s="1">
        <f t="shared" si="4"/>
        <v>797.5</v>
      </c>
      <c r="N14" s="1">
        <f t="shared" si="4"/>
        <v>925.375</v>
      </c>
      <c r="O14" s="1">
        <f t="shared" si="4"/>
        <v>992.75</v>
      </c>
      <c r="P14" s="1">
        <f t="shared" si="4"/>
        <v>1094.5</v>
      </c>
      <c r="Q14" s="1">
        <f t="shared" si="4"/>
        <v>1241.625</v>
      </c>
      <c r="R14" s="1">
        <f t="shared" si="4"/>
        <v>1351.625</v>
      </c>
      <c r="S14" s="1">
        <f t="shared" si="4"/>
        <v>1471.25</v>
      </c>
      <c r="T14" s="1">
        <f t="shared" si="4"/>
        <v>1674.75</v>
      </c>
      <c r="U14" s="1">
        <f t="shared" si="4"/>
        <v>1804</v>
      </c>
      <c r="V14" s="1">
        <f t="shared" si="4"/>
        <v>1925</v>
      </c>
      <c r="W14" s="1">
        <f t="shared" si="4"/>
        <v>1991</v>
      </c>
      <c r="X14" s="1">
        <f t="shared" si="4"/>
        <v>2051.5</v>
      </c>
      <c r="Y14" s="1">
        <f t="shared" si="4"/>
        <v>2167</v>
      </c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8" t="s">
        <v>47</v>
      </c>
      <c r="B16" s="9">
        <f>B11-B13-B12-B14</f>
        <v>378.66666666666663</v>
      </c>
      <c r="C16" s="9">
        <f>C11-C13-C12-C14</f>
        <v>1296.25</v>
      </c>
      <c r="D16" s="9">
        <f>D11-D13-D12-D14</f>
        <v>2482.4166666666665</v>
      </c>
      <c r="E16" s="9">
        <f>E11-E13-E12-E14</f>
        <v>3694.708333333333</v>
      </c>
      <c r="F16" s="9">
        <f t="shared" ref="F16:Y16" si="5">F11-F13-F12-F14</f>
        <v>4907</v>
      </c>
      <c r="G16" s="9">
        <f t="shared" si="5"/>
        <v>5902.958333333333</v>
      </c>
      <c r="H16" s="9">
        <f t="shared" si="5"/>
        <v>7089.125</v>
      </c>
      <c r="I16" s="9">
        <f t="shared" si="5"/>
        <v>8517.75</v>
      </c>
      <c r="J16" s="9">
        <f t="shared" si="5"/>
        <v>9323.5</v>
      </c>
      <c r="K16" s="9">
        <f t="shared" si="5"/>
        <v>10267.208333333332</v>
      </c>
      <c r="L16" s="9">
        <f t="shared" si="5"/>
        <v>11886.041666666666</v>
      </c>
      <c r="M16" s="9">
        <f t="shared" si="5"/>
        <v>12717.916666666666</v>
      </c>
      <c r="N16" s="9">
        <f t="shared" si="5"/>
        <v>14743.291666666666</v>
      </c>
      <c r="O16" s="9">
        <f t="shared" si="5"/>
        <v>15843.75</v>
      </c>
      <c r="P16" s="9">
        <f t="shared" si="5"/>
        <v>17462.583333333332</v>
      </c>
      <c r="Q16" s="9">
        <f t="shared" si="5"/>
        <v>19808.791666666664</v>
      </c>
      <c r="R16" s="9">
        <f t="shared" si="5"/>
        <v>21584.375</v>
      </c>
      <c r="S16" s="9">
        <f t="shared" si="5"/>
        <v>23497.916666666664</v>
      </c>
      <c r="T16" s="9">
        <f t="shared" si="5"/>
        <v>26735.583333333332</v>
      </c>
      <c r="U16" s="9">
        <f t="shared" si="5"/>
        <v>28832</v>
      </c>
      <c r="V16" s="9">
        <f t="shared" si="5"/>
        <v>30771.666666666664</v>
      </c>
      <c r="W16" s="9">
        <f t="shared" si="5"/>
        <v>31846</v>
      </c>
      <c r="X16" s="9">
        <f t="shared" si="5"/>
        <v>32815.833333333336</v>
      </c>
      <c r="Y16" s="9">
        <f t="shared" si="5"/>
        <v>34651</v>
      </c>
    </row>
    <row r="17" spans="1:25" x14ac:dyDescent="0.25">
      <c r="A17" t="s">
        <v>48</v>
      </c>
      <c r="B17" s="10">
        <f>(B16-B11*21%)/B11</f>
        <v>0.4784848484848484</v>
      </c>
      <c r="C17" s="10">
        <f t="shared" ref="C17:Y17" si="6">(C16-C11*21%)/C11</f>
        <v>0.55026392961876835</v>
      </c>
      <c r="D17" s="10">
        <f t="shared" si="6"/>
        <v>0.56818704284221522</v>
      </c>
      <c r="E17" s="10">
        <f t="shared" si="6"/>
        <v>0.57569023569023559</v>
      </c>
      <c r="F17" s="10">
        <f t="shared" si="6"/>
        <v>0.57954143201930819</v>
      </c>
      <c r="G17" s="10">
        <f t="shared" si="6"/>
        <v>0.58207760259420782</v>
      </c>
      <c r="H17" s="10">
        <f t="shared" si="6"/>
        <v>0.58318881118881116</v>
      </c>
      <c r="I17" s="10">
        <f t="shared" si="6"/>
        <v>0.58419580419580419</v>
      </c>
      <c r="J17" s="10">
        <f t="shared" si="6"/>
        <v>0.5858600085360649</v>
      </c>
      <c r="K17" s="10">
        <f t="shared" si="6"/>
        <v>0.5860618983007041</v>
      </c>
      <c r="L17" s="10">
        <f t="shared" si="6"/>
        <v>0.58598470896813437</v>
      </c>
      <c r="M17" s="10">
        <f t="shared" si="6"/>
        <v>0.58736154649947747</v>
      </c>
      <c r="N17" s="10">
        <f t="shared" si="6"/>
        <v>0.58661173398171917</v>
      </c>
      <c r="O17" s="10">
        <f t="shared" si="6"/>
        <v>0.58797280282044828</v>
      </c>
      <c r="P17" s="10">
        <f t="shared" si="6"/>
        <v>0.58774250038069131</v>
      </c>
      <c r="Q17" s="10">
        <f t="shared" si="6"/>
        <v>0.58769623141716154</v>
      </c>
      <c r="R17" s="10">
        <f t="shared" si="6"/>
        <v>0.58846018681217049</v>
      </c>
      <c r="S17" s="10">
        <f t="shared" si="6"/>
        <v>0.58856981025205313</v>
      </c>
      <c r="T17" s="10">
        <f t="shared" si="6"/>
        <v>0.58819624819624816</v>
      </c>
      <c r="U17" s="10">
        <f t="shared" si="6"/>
        <v>0.58911308203991131</v>
      </c>
      <c r="V17" s="10">
        <f t="shared" si="6"/>
        <v>0.58926406926406916</v>
      </c>
      <c r="W17" s="10">
        <f t="shared" si="6"/>
        <v>0.58974886991461584</v>
      </c>
      <c r="X17" s="10">
        <f t="shared" si="6"/>
        <v>0.58980095864814375</v>
      </c>
      <c r="Y17" s="10">
        <f t="shared" si="6"/>
        <v>0.58951545916012915</v>
      </c>
    </row>
    <row r="18" spans="1:25" x14ac:dyDescent="0.25">
      <c r="B18" s="8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20" spans="1:25" ht="15.75" customHeight="1" x14ac:dyDescent="0.25"/>
    <row r="21" spans="1:25" x14ac:dyDescent="0.25">
      <c r="A21" t="s">
        <v>80</v>
      </c>
      <c r="B21" s="1">
        <f>B9+B16</f>
        <v>428.66666666666663</v>
      </c>
      <c r="C21" s="1">
        <f>C9+C16</f>
        <v>1396.3166666666666</v>
      </c>
      <c r="D21" s="1">
        <f>D9+D16</f>
        <v>3040.0225</v>
      </c>
      <c r="E21" s="1">
        <f>E9+E16</f>
        <v>4027.272958333333</v>
      </c>
      <c r="F21" s="1">
        <f>F9+F16</f>
        <v>6673.3637749999998</v>
      </c>
      <c r="G21" s="1">
        <f t="shared" ref="G21:Y21" si="7">G9+G16</f>
        <v>9206.9765983333346</v>
      </c>
      <c r="H21" s="1">
        <f t="shared" si="7"/>
        <v>11763.310959</v>
      </c>
      <c r="I21" s="1">
        <f t="shared" si="7"/>
        <v>8652.3554795</v>
      </c>
      <c r="J21" s="1">
        <f t="shared" si="7"/>
        <v>12549.677739749999</v>
      </c>
      <c r="K21" s="1">
        <f t="shared" si="7"/>
        <v>15342.047203208331</v>
      </c>
      <c r="L21" s="1">
        <f t="shared" si="7"/>
        <v>18157.065268270831</v>
      </c>
      <c r="M21" s="1">
        <f t="shared" si="7"/>
        <v>11991.999300802081</v>
      </c>
      <c r="N21" s="1">
        <f t="shared" si="7"/>
        <v>19089.291317067706</v>
      </c>
      <c r="O21" s="1">
        <f t="shared" si="7"/>
        <v>23638.395658533853</v>
      </c>
      <c r="P21" s="1">
        <f t="shared" si="7"/>
        <v>27331.781162600259</v>
      </c>
      <c r="Q21" s="1">
        <f t="shared" si="7"/>
        <v>18621.657247966796</v>
      </c>
      <c r="R21" s="1">
        <f t="shared" si="7"/>
        <v>28495.203623983398</v>
      </c>
      <c r="S21" s="1">
        <f t="shared" si="7"/>
        <v>35145.518478658363</v>
      </c>
      <c r="T21" s="1">
        <f t="shared" si="7"/>
        <v>41508.342572662514</v>
      </c>
      <c r="U21" s="1">
        <f t="shared" si="7"/>
        <v>27696.146286331259</v>
      </c>
      <c r="V21" s="1">
        <f t="shared" si="7"/>
        <v>41419.739809832296</v>
      </c>
      <c r="W21" s="1">
        <f t="shared" si="7"/>
        <v>49255.869904916144</v>
      </c>
      <c r="X21" s="1">
        <f t="shared" si="7"/>
        <v>54043.768285791404</v>
      </c>
      <c r="Y21" s="1">
        <f t="shared" si="7"/>
        <v>33009.384142895695</v>
      </c>
    </row>
    <row r="22" spans="1:25" x14ac:dyDescent="0.25">
      <c r="A22" t="s">
        <v>83</v>
      </c>
      <c r="B22" s="1">
        <f>B21*B23</f>
        <v>85.733333333333334</v>
      </c>
      <c r="C22" s="1">
        <f t="shared" ref="C22:Y22" si="8">C21*C23</f>
        <v>349.07916666666665</v>
      </c>
      <c r="D22" s="1">
        <f t="shared" si="8"/>
        <v>760.00562500000001</v>
      </c>
      <c r="E22" s="1">
        <f>E21*E23</f>
        <v>1208.1818874999999</v>
      </c>
      <c r="F22" s="1">
        <f t="shared" si="8"/>
        <v>2002.0091324999999</v>
      </c>
      <c r="G22" s="1">
        <f t="shared" si="8"/>
        <v>2762.0929795000002</v>
      </c>
      <c r="H22" s="1">
        <f t="shared" si="8"/>
        <v>4705.3243836000001</v>
      </c>
      <c r="I22" s="1">
        <f t="shared" si="8"/>
        <v>3460.9421918000003</v>
      </c>
      <c r="J22" s="1">
        <f t="shared" si="8"/>
        <v>5019.8710959</v>
      </c>
      <c r="K22" s="1">
        <f t="shared" si="8"/>
        <v>6136.8188812833323</v>
      </c>
      <c r="L22" s="1">
        <f t="shared" si="8"/>
        <v>7262.8261073083331</v>
      </c>
      <c r="M22" s="1">
        <f t="shared" si="8"/>
        <v>4796.7997203208324</v>
      </c>
      <c r="N22" s="1">
        <f t="shared" si="8"/>
        <v>7635.7165268270828</v>
      </c>
      <c r="O22" s="1">
        <f t="shared" si="8"/>
        <v>9455.3582634135419</v>
      </c>
      <c r="P22" s="1">
        <f t="shared" si="8"/>
        <v>10932.712465040104</v>
      </c>
      <c r="Q22" s="1">
        <f t="shared" si="8"/>
        <v>7448.6628991867183</v>
      </c>
      <c r="R22" s="1">
        <f t="shared" si="8"/>
        <v>11398.081449593359</v>
      </c>
      <c r="S22" s="1">
        <f t="shared" si="8"/>
        <v>14058.207391463346</v>
      </c>
      <c r="T22" s="1">
        <f t="shared" si="8"/>
        <v>16603.337029065005</v>
      </c>
      <c r="U22" s="1">
        <f t="shared" si="8"/>
        <v>11078.458514532504</v>
      </c>
      <c r="V22" s="1">
        <f t="shared" si="8"/>
        <v>16567.89592393292</v>
      </c>
      <c r="W22" s="1">
        <f t="shared" si="8"/>
        <v>19702.347961966458</v>
      </c>
      <c r="X22" s="1">
        <f t="shared" si="8"/>
        <v>21617.507314316565</v>
      </c>
      <c r="Y22" s="1">
        <f t="shared" si="8"/>
        <v>13203.753657158279</v>
      </c>
    </row>
    <row r="23" spans="1:25" x14ac:dyDescent="0.25">
      <c r="A23" t="s">
        <v>82</v>
      </c>
      <c r="B23" s="13">
        <v>0.2</v>
      </c>
      <c r="C23" s="13">
        <v>0.25</v>
      </c>
      <c r="D23" s="13">
        <v>0.25</v>
      </c>
      <c r="E23" s="13">
        <v>0.3</v>
      </c>
      <c r="F23" s="13">
        <v>0.3</v>
      </c>
      <c r="G23" s="13">
        <v>0.3</v>
      </c>
      <c r="H23" s="13">
        <v>0.4</v>
      </c>
      <c r="I23" s="13">
        <v>0.4</v>
      </c>
      <c r="J23" s="13">
        <v>0.4</v>
      </c>
      <c r="K23" s="13">
        <v>0.4</v>
      </c>
      <c r="L23" s="13">
        <v>0.4</v>
      </c>
      <c r="M23" s="13">
        <v>0.4</v>
      </c>
      <c r="N23" s="13">
        <v>0.4</v>
      </c>
      <c r="O23" s="13">
        <v>0.4</v>
      </c>
      <c r="P23" s="13">
        <v>0.4</v>
      </c>
      <c r="Q23" s="13">
        <v>0.4</v>
      </c>
      <c r="R23" s="13">
        <v>0.4</v>
      </c>
      <c r="S23" s="13">
        <v>0.4</v>
      </c>
      <c r="T23" s="13">
        <v>0.4</v>
      </c>
      <c r="U23" s="13">
        <v>0.4</v>
      </c>
      <c r="V23" s="13">
        <v>0.4</v>
      </c>
      <c r="W23" s="13">
        <v>0.4</v>
      </c>
      <c r="X23" s="13">
        <v>0.4</v>
      </c>
      <c r="Y23" s="13">
        <v>0.4</v>
      </c>
    </row>
    <row r="24" spans="1:25" x14ac:dyDescent="0.25">
      <c r="A24" t="s">
        <v>84</v>
      </c>
      <c r="B24" s="1">
        <f>B21*10%</f>
        <v>42.866666666666667</v>
      </c>
      <c r="C24" s="1">
        <f t="shared" ref="C24:Y24" si="9">C21*10%</f>
        <v>139.63166666666666</v>
      </c>
      <c r="D24" s="1">
        <f t="shared" si="9"/>
        <v>304.00225</v>
      </c>
      <c r="E24" s="1">
        <f>E21*10%</f>
        <v>402.7272958333333</v>
      </c>
      <c r="F24" s="1">
        <f t="shared" si="9"/>
        <v>667.33637750000003</v>
      </c>
      <c r="G24" s="1">
        <f t="shared" si="9"/>
        <v>920.69765983333355</v>
      </c>
      <c r="H24" s="1">
        <f t="shared" si="9"/>
        <v>1176.3310959</v>
      </c>
      <c r="I24" s="1">
        <f t="shared" si="9"/>
        <v>865.23554795000007</v>
      </c>
      <c r="J24" s="1">
        <f t="shared" si="9"/>
        <v>1254.967773975</v>
      </c>
      <c r="K24" s="1">
        <f t="shared" si="9"/>
        <v>1534.2047203208331</v>
      </c>
      <c r="L24" s="1">
        <f t="shared" si="9"/>
        <v>1815.7065268270833</v>
      </c>
      <c r="M24" s="1">
        <f t="shared" si="9"/>
        <v>1199.1999300802081</v>
      </c>
      <c r="N24" s="1">
        <f t="shared" si="9"/>
        <v>1908.9291317067707</v>
      </c>
      <c r="O24" s="1">
        <f t="shared" si="9"/>
        <v>2363.8395658533855</v>
      </c>
      <c r="P24" s="1">
        <f t="shared" si="9"/>
        <v>2733.1781162600259</v>
      </c>
      <c r="Q24" s="1">
        <f t="shared" si="9"/>
        <v>1862.1657247966796</v>
      </c>
      <c r="R24" s="1">
        <f t="shared" si="9"/>
        <v>2849.5203623983398</v>
      </c>
      <c r="S24" s="1">
        <f t="shared" si="9"/>
        <v>3514.5518478658364</v>
      </c>
      <c r="T24" s="1">
        <f t="shared" si="9"/>
        <v>4150.8342572662514</v>
      </c>
      <c r="U24" s="1">
        <f t="shared" si="9"/>
        <v>2769.6146286331259</v>
      </c>
      <c r="V24" s="1">
        <f t="shared" si="9"/>
        <v>4141.9739809832299</v>
      </c>
      <c r="W24" s="1">
        <f t="shared" si="9"/>
        <v>4925.5869904916144</v>
      </c>
      <c r="X24" s="1">
        <f t="shared" si="9"/>
        <v>5404.3768285791411</v>
      </c>
      <c r="Y24" s="1">
        <f t="shared" si="9"/>
        <v>3300.9384142895697</v>
      </c>
    </row>
    <row r="25" spans="1:25" x14ac:dyDescent="0.25">
      <c r="A25" s="8" t="s">
        <v>85</v>
      </c>
      <c r="B25" s="9">
        <f>B21-B22-B24</f>
        <v>300.06666666666661</v>
      </c>
      <c r="C25" s="9">
        <f t="shared" ref="C25:Y25" si="10">C21-C22-C24</f>
        <v>907.60583333333329</v>
      </c>
      <c r="D25" s="9">
        <f t="shared" si="10"/>
        <v>1976.0146250000003</v>
      </c>
      <c r="E25" s="9">
        <f>E21-E22-E24</f>
        <v>2416.3637749999998</v>
      </c>
      <c r="F25" s="9">
        <f t="shared" si="10"/>
        <v>4004.0182650000006</v>
      </c>
      <c r="G25" s="9">
        <f t="shared" si="10"/>
        <v>5524.1859590000004</v>
      </c>
      <c r="H25" s="9">
        <f t="shared" si="10"/>
        <v>5881.6554795000002</v>
      </c>
      <c r="I25" s="9">
        <f t="shared" si="10"/>
        <v>4326.1777397499991</v>
      </c>
      <c r="J25" s="9">
        <f t="shared" si="10"/>
        <v>6274.8388698749986</v>
      </c>
      <c r="K25" s="9">
        <f t="shared" si="10"/>
        <v>7671.0236016041654</v>
      </c>
      <c r="L25" s="9">
        <f t="shared" si="10"/>
        <v>9078.5326341354139</v>
      </c>
      <c r="M25" s="9">
        <f t="shared" si="10"/>
        <v>5995.9996504010405</v>
      </c>
      <c r="N25" s="9">
        <f t="shared" si="10"/>
        <v>9544.645658533851</v>
      </c>
      <c r="O25" s="9">
        <f t="shared" si="10"/>
        <v>11819.197829266926</v>
      </c>
      <c r="P25" s="9">
        <f t="shared" si="10"/>
        <v>13665.890581300131</v>
      </c>
      <c r="Q25" s="9">
        <f t="shared" si="10"/>
        <v>9310.8286239833978</v>
      </c>
      <c r="R25" s="9">
        <f t="shared" si="10"/>
        <v>14247.601811991699</v>
      </c>
      <c r="S25" s="9">
        <f t="shared" si="10"/>
        <v>17572.759239329182</v>
      </c>
      <c r="T25" s="9">
        <f t="shared" si="10"/>
        <v>20754.171286331257</v>
      </c>
      <c r="U25" s="9">
        <f t="shared" si="10"/>
        <v>13848.07314316563</v>
      </c>
      <c r="V25" s="9">
        <f t="shared" si="10"/>
        <v>20709.869904916144</v>
      </c>
      <c r="W25" s="9">
        <f t="shared" si="10"/>
        <v>24627.934952458072</v>
      </c>
      <c r="X25" s="9">
        <f t="shared" si="10"/>
        <v>27021.884142895698</v>
      </c>
      <c r="Y25" s="9">
        <f t="shared" si="10"/>
        <v>16504.692071447847</v>
      </c>
    </row>
    <row r="27" spans="1:25" x14ac:dyDescent="0.25">
      <c r="A27" t="s">
        <v>87</v>
      </c>
      <c r="B27" s="16">
        <f>B11*12</f>
        <v>6600</v>
      </c>
      <c r="C27" s="16">
        <f>C11*12</f>
        <v>20460</v>
      </c>
      <c r="D27" s="16">
        <f t="shared" ref="D27:Y27" si="11">D11*12</f>
        <v>38280</v>
      </c>
      <c r="E27" s="16">
        <f t="shared" si="11"/>
        <v>56430</v>
      </c>
      <c r="F27" s="16">
        <f t="shared" si="11"/>
        <v>74580</v>
      </c>
      <c r="G27" s="16">
        <f t="shared" si="11"/>
        <v>89430</v>
      </c>
      <c r="H27" s="16">
        <f t="shared" si="11"/>
        <v>107250</v>
      </c>
      <c r="I27" s="16">
        <f t="shared" si="11"/>
        <v>128700</v>
      </c>
      <c r="J27" s="16">
        <f t="shared" si="11"/>
        <v>140580</v>
      </c>
      <c r="K27" s="16">
        <f t="shared" si="11"/>
        <v>154770</v>
      </c>
      <c r="L27" s="16">
        <f t="shared" si="11"/>
        <v>179190</v>
      </c>
      <c r="M27" s="16">
        <f t="shared" si="11"/>
        <v>191400</v>
      </c>
      <c r="N27" s="16">
        <f t="shared" si="11"/>
        <v>222090</v>
      </c>
      <c r="O27" s="16">
        <f t="shared" si="11"/>
        <v>238260</v>
      </c>
      <c r="P27" s="16">
        <f t="shared" si="11"/>
        <v>262680</v>
      </c>
      <c r="Q27" s="16">
        <f t="shared" si="11"/>
        <v>297990</v>
      </c>
      <c r="R27" s="16">
        <f t="shared" si="11"/>
        <v>324390</v>
      </c>
      <c r="S27" s="16">
        <f t="shared" si="11"/>
        <v>353100</v>
      </c>
      <c r="T27" s="16">
        <f t="shared" si="11"/>
        <v>401940</v>
      </c>
      <c r="U27" s="16">
        <f t="shared" si="11"/>
        <v>432960</v>
      </c>
      <c r="V27" s="16">
        <f t="shared" si="11"/>
        <v>462000</v>
      </c>
      <c r="W27" s="16">
        <f t="shared" si="11"/>
        <v>477840</v>
      </c>
      <c r="X27" s="16">
        <f t="shared" si="11"/>
        <v>492360</v>
      </c>
      <c r="Y27" s="16">
        <f t="shared" si="11"/>
        <v>520080</v>
      </c>
    </row>
    <row r="28" spans="1:25" x14ac:dyDescent="0.25">
      <c r="A28" t="s">
        <v>86</v>
      </c>
      <c r="C28" s="5">
        <f t="shared" ref="C28:Y28" si="12">C27/B27</f>
        <v>3.1</v>
      </c>
      <c r="D28" s="5">
        <f t="shared" si="12"/>
        <v>1.8709677419354838</v>
      </c>
      <c r="E28" s="5">
        <f t="shared" si="12"/>
        <v>1.4741379310344827</v>
      </c>
      <c r="F28" s="5">
        <f t="shared" si="12"/>
        <v>1.3216374269005848</v>
      </c>
      <c r="G28" s="5">
        <f t="shared" si="12"/>
        <v>1.1991150442477876</v>
      </c>
      <c r="H28" s="5">
        <f t="shared" si="12"/>
        <v>1.1992619926199262</v>
      </c>
      <c r="I28" s="5">
        <f t="shared" si="12"/>
        <v>1.2</v>
      </c>
      <c r="J28" s="5">
        <f t="shared" si="12"/>
        <v>1.0923076923076922</v>
      </c>
      <c r="K28" s="5">
        <f t="shared" si="12"/>
        <v>1.1009389671361502</v>
      </c>
      <c r="L28" s="5">
        <f t="shared" si="12"/>
        <v>1.1577825159914712</v>
      </c>
      <c r="M28" s="5">
        <f t="shared" si="12"/>
        <v>1.0681399631675874</v>
      </c>
      <c r="N28" s="5">
        <f t="shared" si="12"/>
        <v>1.1603448275862069</v>
      </c>
      <c r="O28" s="5">
        <f t="shared" si="12"/>
        <v>1.0728083209509658</v>
      </c>
      <c r="P28" s="5">
        <f t="shared" si="12"/>
        <v>1.1024930747922437</v>
      </c>
      <c r="Q28" s="5">
        <f t="shared" si="12"/>
        <v>1.1344221105527639</v>
      </c>
      <c r="R28" s="5">
        <f t="shared" si="12"/>
        <v>1.0885935769656701</v>
      </c>
      <c r="S28" s="5">
        <f t="shared" si="12"/>
        <v>1.0885045778229909</v>
      </c>
      <c r="T28" s="5">
        <f t="shared" si="12"/>
        <v>1.1383177570093459</v>
      </c>
      <c r="U28" s="5">
        <f t="shared" si="12"/>
        <v>1.0771756978653531</v>
      </c>
      <c r="V28" s="5">
        <f t="shared" si="12"/>
        <v>1.0670731707317074</v>
      </c>
      <c r="W28" s="5">
        <f t="shared" si="12"/>
        <v>1.0342857142857143</v>
      </c>
      <c r="X28" s="5">
        <f t="shared" si="12"/>
        <v>1.0303867403314917</v>
      </c>
      <c r="Y28" s="5">
        <f t="shared" si="12"/>
        <v>1.0563002680965148</v>
      </c>
    </row>
    <row r="30" spans="1:25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2" spans="1:25" x14ac:dyDescent="0.25">
      <c r="A32" s="14" t="s">
        <v>76</v>
      </c>
    </row>
    <row r="33" spans="1:25" x14ac:dyDescent="0.25">
      <c r="A33" t="s">
        <v>44</v>
      </c>
      <c r="B33" s="15">
        <f t="shared" ref="B33:Y33" si="13">B8</f>
        <v>50</v>
      </c>
      <c r="C33" s="15">
        <f t="shared" si="13"/>
        <v>200</v>
      </c>
      <c r="D33" s="15">
        <f t="shared" si="13"/>
        <v>350</v>
      </c>
      <c r="E33" s="15">
        <f t="shared" si="13"/>
        <v>500</v>
      </c>
      <c r="F33" s="15">
        <f t="shared" si="13"/>
        <v>650</v>
      </c>
      <c r="G33" s="15">
        <f t="shared" si="13"/>
        <v>700</v>
      </c>
      <c r="H33" s="15">
        <f t="shared" si="13"/>
        <v>850</v>
      </c>
      <c r="I33" s="15">
        <f t="shared" si="13"/>
        <v>1000</v>
      </c>
      <c r="J33" s="15">
        <f t="shared" si="13"/>
        <v>1100</v>
      </c>
      <c r="K33" s="15">
        <f t="shared" si="13"/>
        <v>1200</v>
      </c>
      <c r="L33" s="15">
        <f t="shared" si="13"/>
        <v>1400</v>
      </c>
      <c r="M33" s="15">
        <f t="shared" si="13"/>
        <v>1500</v>
      </c>
      <c r="N33" s="15">
        <f t="shared" si="13"/>
        <v>1650</v>
      </c>
      <c r="O33" s="15">
        <f t="shared" si="13"/>
        <v>1750</v>
      </c>
      <c r="P33" s="15">
        <f t="shared" si="13"/>
        <v>1950</v>
      </c>
      <c r="Q33" s="15">
        <f t="shared" si="13"/>
        <v>2200</v>
      </c>
      <c r="R33" s="15">
        <f t="shared" si="13"/>
        <v>2400</v>
      </c>
      <c r="S33" s="15">
        <f t="shared" si="13"/>
        <v>2600</v>
      </c>
      <c r="T33" s="15">
        <f t="shared" si="13"/>
        <v>2800</v>
      </c>
      <c r="U33" s="15">
        <f t="shared" si="13"/>
        <v>3000</v>
      </c>
      <c r="V33" s="15">
        <f t="shared" si="13"/>
        <v>3200</v>
      </c>
      <c r="W33" s="15">
        <f t="shared" si="13"/>
        <v>3300</v>
      </c>
      <c r="X33" s="15">
        <f t="shared" si="13"/>
        <v>3400</v>
      </c>
      <c r="Y33" s="15">
        <f t="shared" si="13"/>
        <v>3600</v>
      </c>
    </row>
    <row r="34" spans="1:25" x14ac:dyDescent="0.25">
      <c r="A34" t="s">
        <v>46</v>
      </c>
      <c r="B34" s="3">
        <v>1</v>
      </c>
      <c r="C34" s="3">
        <v>1</v>
      </c>
      <c r="D34" s="3">
        <v>1</v>
      </c>
      <c r="E34" s="3">
        <v>1</v>
      </c>
      <c r="F34" s="3">
        <v>1</v>
      </c>
      <c r="G34" s="3">
        <v>0.9</v>
      </c>
      <c r="H34" s="3">
        <v>0.9</v>
      </c>
      <c r="I34" s="3">
        <v>0.9</v>
      </c>
      <c r="J34" s="3">
        <v>0.9</v>
      </c>
      <c r="K34" s="3">
        <v>0.9</v>
      </c>
      <c r="L34" s="3">
        <v>0.9</v>
      </c>
      <c r="M34" s="3">
        <v>0.9</v>
      </c>
      <c r="N34" s="3">
        <v>0.85</v>
      </c>
      <c r="O34" s="3">
        <v>0.85</v>
      </c>
      <c r="P34" s="3">
        <v>0.85</v>
      </c>
      <c r="Q34" s="3">
        <v>0.85</v>
      </c>
      <c r="R34" s="3">
        <v>0.85</v>
      </c>
      <c r="S34" s="3">
        <v>0.85</v>
      </c>
      <c r="T34" s="3">
        <v>0.8</v>
      </c>
      <c r="U34" s="3">
        <v>0.8</v>
      </c>
      <c r="V34" s="3">
        <v>0.8</v>
      </c>
      <c r="W34" s="3">
        <v>0.8</v>
      </c>
      <c r="X34" s="3">
        <v>0.8</v>
      </c>
      <c r="Y34" s="3">
        <v>0.8</v>
      </c>
    </row>
    <row r="35" spans="1:25" x14ac:dyDescent="0.25">
      <c r="A35" t="s">
        <v>54</v>
      </c>
      <c r="B35">
        <f t="shared" ref="B35:G35" si="14">ROUND(B33/B34,0)</f>
        <v>50</v>
      </c>
      <c r="C35">
        <f t="shared" si="14"/>
        <v>200</v>
      </c>
      <c r="D35">
        <f t="shared" si="14"/>
        <v>350</v>
      </c>
      <c r="E35">
        <f t="shared" si="14"/>
        <v>500</v>
      </c>
      <c r="F35">
        <f t="shared" si="14"/>
        <v>650</v>
      </c>
      <c r="G35">
        <f t="shared" si="14"/>
        <v>778</v>
      </c>
      <c r="H35">
        <f t="shared" ref="H35:Y35" si="15">ROUND(H33/H34,0)</f>
        <v>944</v>
      </c>
      <c r="I35">
        <f t="shared" si="15"/>
        <v>1111</v>
      </c>
      <c r="J35">
        <f t="shared" si="15"/>
        <v>1222</v>
      </c>
      <c r="K35">
        <f t="shared" si="15"/>
        <v>1333</v>
      </c>
      <c r="L35">
        <f t="shared" si="15"/>
        <v>1556</v>
      </c>
      <c r="M35">
        <f t="shared" si="15"/>
        <v>1667</v>
      </c>
      <c r="N35">
        <f t="shared" si="15"/>
        <v>1941</v>
      </c>
      <c r="O35">
        <f t="shared" si="15"/>
        <v>2059</v>
      </c>
      <c r="P35">
        <f t="shared" si="15"/>
        <v>2294</v>
      </c>
      <c r="Q35">
        <f t="shared" si="15"/>
        <v>2588</v>
      </c>
      <c r="R35">
        <f t="shared" si="15"/>
        <v>2824</v>
      </c>
      <c r="S35">
        <f t="shared" si="15"/>
        <v>3059</v>
      </c>
      <c r="T35">
        <f t="shared" si="15"/>
        <v>3500</v>
      </c>
      <c r="U35">
        <f t="shared" si="15"/>
        <v>3750</v>
      </c>
      <c r="V35">
        <f t="shared" si="15"/>
        <v>4000</v>
      </c>
      <c r="W35">
        <f t="shared" si="15"/>
        <v>4125</v>
      </c>
      <c r="X35">
        <f t="shared" si="15"/>
        <v>4250</v>
      </c>
      <c r="Y35">
        <f t="shared" si="15"/>
        <v>4500</v>
      </c>
    </row>
    <row r="37" spans="1:25" x14ac:dyDescent="0.25">
      <c r="A37" t="s">
        <v>55</v>
      </c>
      <c r="B37" s="1">
        <f>Sheet1!$C$14</f>
        <v>275</v>
      </c>
      <c r="C37" s="1">
        <f>Sheet1!$C$14</f>
        <v>275</v>
      </c>
      <c r="D37" s="1">
        <f>Sheet1!$C$14</f>
        <v>275</v>
      </c>
      <c r="E37" s="1">
        <f>Sheet1!$C$14</f>
        <v>275</v>
      </c>
      <c r="F37" s="1">
        <f>Sheet1!$C$14</f>
        <v>275</v>
      </c>
      <c r="G37" s="1">
        <f>Sheet1!$C$14</f>
        <v>275</v>
      </c>
      <c r="H37" s="1">
        <f>Sheet1!$C$14</f>
        <v>275</v>
      </c>
      <c r="I37" s="1">
        <f>Sheet1!$C$14</f>
        <v>275</v>
      </c>
      <c r="J37" s="1">
        <f>Sheet1!$C$14</f>
        <v>275</v>
      </c>
      <c r="K37" s="1">
        <f>Sheet1!$C$14</f>
        <v>275</v>
      </c>
      <c r="L37" s="1">
        <f>Sheet1!$C$14</f>
        <v>275</v>
      </c>
      <c r="M37" s="1">
        <f>Sheet1!$C$14</f>
        <v>275</v>
      </c>
      <c r="N37" s="1">
        <f>Sheet1!$C$14</f>
        <v>275</v>
      </c>
      <c r="O37" s="1">
        <f>Sheet1!$C$14</f>
        <v>275</v>
      </c>
      <c r="P37" s="1">
        <f>Sheet1!$C$14</f>
        <v>275</v>
      </c>
      <c r="Q37" s="1">
        <f>Sheet1!$C$14</f>
        <v>275</v>
      </c>
      <c r="R37" s="1">
        <f>Sheet1!$C$14</f>
        <v>275</v>
      </c>
      <c r="S37" s="1">
        <f>Sheet1!$C$14</f>
        <v>275</v>
      </c>
      <c r="T37" s="1">
        <f>Sheet1!$C$14</f>
        <v>275</v>
      </c>
      <c r="U37" s="1">
        <f>Sheet1!$C$14</f>
        <v>275</v>
      </c>
      <c r="V37" s="1">
        <f>Sheet1!$C$14</f>
        <v>275</v>
      </c>
      <c r="W37" s="1">
        <f>Sheet1!$C$14</f>
        <v>275</v>
      </c>
      <c r="X37" s="1">
        <f>Sheet1!$C$14</f>
        <v>275</v>
      </c>
      <c r="Y37" s="1">
        <f>Sheet1!$C$14</f>
        <v>275</v>
      </c>
    </row>
    <row r="38" spans="1:25" x14ac:dyDescent="0.25">
      <c r="A38" t="s">
        <v>19</v>
      </c>
      <c r="B38" s="11">
        <v>3.2000000000000001E-2</v>
      </c>
      <c r="C38" s="11">
        <v>3.2000000000000001E-2</v>
      </c>
      <c r="D38" s="11">
        <v>3.2000000000000001E-2</v>
      </c>
      <c r="E38" s="11">
        <v>3.2000000000000001E-2</v>
      </c>
      <c r="F38" s="11">
        <v>3.2000000000000001E-2</v>
      </c>
      <c r="G38" s="11">
        <v>3.2000000000000001E-2</v>
      </c>
      <c r="H38" s="11">
        <v>3.2000000000000001E-2</v>
      </c>
      <c r="I38" s="11">
        <v>3.2000000000000001E-2</v>
      </c>
      <c r="J38" s="11">
        <v>3.2000000000000001E-2</v>
      </c>
      <c r="K38" s="11">
        <v>3.2000000000000001E-2</v>
      </c>
      <c r="L38" s="11">
        <v>3.2000000000000001E-2</v>
      </c>
      <c r="M38" s="11">
        <v>3.2000000000000001E-2</v>
      </c>
      <c r="N38" s="11">
        <v>3.2000000000000001E-2</v>
      </c>
      <c r="O38" s="11">
        <v>3.2000000000000001E-2</v>
      </c>
      <c r="P38" s="11">
        <v>3.2000000000000001E-2</v>
      </c>
      <c r="Q38" s="11">
        <v>3.2000000000000001E-2</v>
      </c>
      <c r="R38" s="11">
        <v>3.2000000000000001E-2</v>
      </c>
      <c r="S38" s="11">
        <v>3.2000000000000001E-2</v>
      </c>
      <c r="T38" s="11">
        <v>3.2000000000000001E-2</v>
      </c>
      <c r="U38" s="11">
        <v>3.2000000000000001E-2</v>
      </c>
      <c r="V38" s="11">
        <v>3.2000000000000001E-2</v>
      </c>
      <c r="W38" s="11">
        <v>3.2000000000000001E-2</v>
      </c>
      <c r="X38" s="11">
        <v>3.2000000000000001E-2</v>
      </c>
      <c r="Y38" s="11">
        <v>3.2000000000000001E-2</v>
      </c>
    </row>
    <row r="39" spans="1:25" x14ac:dyDescent="0.25">
      <c r="A39" t="s">
        <v>45</v>
      </c>
      <c r="B39">
        <f>ROUND(B35*B38,0)</f>
        <v>2</v>
      </c>
      <c r="C39">
        <f t="shared" ref="C39:Y39" si="16">ROUND(C35*C38,0)</f>
        <v>6</v>
      </c>
      <c r="D39">
        <f t="shared" si="16"/>
        <v>11</v>
      </c>
      <c r="E39">
        <f t="shared" si="16"/>
        <v>16</v>
      </c>
      <c r="F39">
        <f t="shared" si="16"/>
        <v>21</v>
      </c>
      <c r="G39">
        <f t="shared" si="16"/>
        <v>25</v>
      </c>
      <c r="H39">
        <f t="shared" si="16"/>
        <v>30</v>
      </c>
      <c r="I39">
        <f t="shared" si="16"/>
        <v>36</v>
      </c>
      <c r="J39">
        <f t="shared" si="16"/>
        <v>39</v>
      </c>
      <c r="K39">
        <f t="shared" si="16"/>
        <v>43</v>
      </c>
      <c r="L39">
        <f t="shared" si="16"/>
        <v>50</v>
      </c>
      <c r="M39">
        <f t="shared" si="16"/>
        <v>53</v>
      </c>
      <c r="N39">
        <f t="shared" si="16"/>
        <v>62</v>
      </c>
      <c r="O39">
        <f t="shared" si="16"/>
        <v>66</v>
      </c>
      <c r="P39">
        <f t="shared" si="16"/>
        <v>73</v>
      </c>
      <c r="Q39">
        <f t="shared" si="16"/>
        <v>83</v>
      </c>
      <c r="R39">
        <f t="shared" si="16"/>
        <v>90</v>
      </c>
      <c r="S39">
        <f t="shared" si="16"/>
        <v>98</v>
      </c>
      <c r="T39">
        <f t="shared" si="16"/>
        <v>112</v>
      </c>
      <c r="U39">
        <f t="shared" si="16"/>
        <v>120</v>
      </c>
      <c r="V39">
        <f t="shared" si="16"/>
        <v>128</v>
      </c>
      <c r="W39">
        <f t="shared" si="16"/>
        <v>132</v>
      </c>
      <c r="X39">
        <f t="shared" si="16"/>
        <v>136</v>
      </c>
      <c r="Y39">
        <f t="shared" si="16"/>
        <v>144</v>
      </c>
    </row>
    <row r="41" spans="1:25" x14ac:dyDescent="0.25">
      <c r="A41" s="8" t="s">
        <v>56</v>
      </c>
      <c r="B41" s="9">
        <f>B37*B39</f>
        <v>550</v>
      </c>
      <c r="C41" s="9">
        <f>C37*C39</f>
        <v>1650</v>
      </c>
      <c r="D41" s="9">
        <f>D37*D39</f>
        <v>3025</v>
      </c>
      <c r="E41" s="9">
        <f t="shared" ref="E41:M41" si="17">E37*E39</f>
        <v>4400</v>
      </c>
      <c r="F41" s="9">
        <f t="shared" si="17"/>
        <v>5775</v>
      </c>
      <c r="G41" s="9">
        <f t="shared" si="17"/>
        <v>6875</v>
      </c>
      <c r="H41" s="9">
        <f t="shared" si="17"/>
        <v>8250</v>
      </c>
      <c r="I41" s="9">
        <f t="shared" si="17"/>
        <v>9900</v>
      </c>
      <c r="J41" s="9">
        <f t="shared" si="17"/>
        <v>10725</v>
      </c>
      <c r="K41" s="9">
        <f t="shared" si="17"/>
        <v>11825</v>
      </c>
      <c r="L41" s="9">
        <f t="shared" si="17"/>
        <v>13750</v>
      </c>
      <c r="M41" s="9">
        <f t="shared" si="17"/>
        <v>14575</v>
      </c>
      <c r="N41" s="9">
        <f t="shared" ref="N41:Y41" si="18">N37*N39</f>
        <v>17050</v>
      </c>
      <c r="O41" s="9">
        <f t="shared" si="18"/>
        <v>18150</v>
      </c>
      <c r="P41" s="9">
        <f t="shared" si="18"/>
        <v>20075</v>
      </c>
      <c r="Q41" s="9">
        <f t="shared" si="18"/>
        <v>22825</v>
      </c>
      <c r="R41" s="9">
        <f t="shared" si="18"/>
        <v>24750</v>
      </c>
      <c r="S41" s="9">
        <f t="shared" si="18"/>
        <v>26950</v>
      </c>
      <c r="T41" s="9">
        <f t="shared" si="18"/>
        <v>30800</v>
      </c>
      <c r="U41" s="9">
        <f t="shared" si="18"/>
        <v>33000</v>
      </c>
      <c r="V41" s="9">
        <f t="shared" si="18"/>
        <v>35200</v>
      </c>
      <c r="W41" s="9">
        <f t="shared" si="18"/>
        <v>36300</v>
      </c>
      <c r="X41" s="9">
        <f t="shared" si="18"/>
        <v>37400</v>
      </c>
      <c r="Y41" s="9">
        <f t="shared" si="18"/>
        <v>39600</v>
      </c>
    </row>
    <row r="45" spans="1:25" x14ac:dyDescent="0.25">
      <c r="A45" s="12" t="s">
        <v>57</v>
      </c>
    </row>
    <row r="46" spans="1:25" x14ac:dyDescent="0.25">
      <c r="A46" t="s">
        <v>58</v>
      </c>
      <c r="C46" s="13">
        <v>0.1</v>
      </c>
      <c r="D46" s="13">
        <v>0.1</v>
      </c>
      <c r="E46" s="13">
        <v>0.1</v>
      </c>
      <c r="F46" s="13">
        <v>0.1</v>
      </c>
      <c r="G46" s="13">
        <v>0.1</v>
      </c>
      <c r="H46" s="13">
        <v>0.1</v>
      </c>
      <c r="I46" s="13">
        <v>0.1</v>
      </c>
      <c r="J46" s="13">
        <v>0.1</v>
      </c>
      <c r="K46" s="13">
        <v>0.1</v>
      </c>
      <c r="L46" s="13">
        <v>0.1</v>
      </c>
      <c r="M46" s="13">
        <v>0.1</v>
      </c>
      <c r="N46" s="13">
        <v>0.1</v>
      </c>
      <c r="O46" s="13">
        <v>0.1</v>
      </c>
      <c r="P46" s="13">
        <v>0.1</v>
      </c>
      <c r="Q46" s="13">
        <v>0.1</v>
      </c>
      <c r="R46" s="13">
        <v>0.1</v>
      </c>
      <c r="S46" s="13">
        <v>0.1</v>
      </c>
      <c r="T46" s="13">
        <v>0.1</v>
      </c>
      <c r="U46" s="13">
        <v>0.1</v>
      </c>
      <c r="V46" s="13">
        <v>0.1</v>
      </c>
      <c r="W46" s="13">
        <v>0.1</v>
      </c>
      <c r="X46" s="13">
        <v>0.1</v>
      </c>
      <c r="Y46" s="13">
        <v>0.1</v>
      </c>
    </row>
    <row r="47" spans="1:25" x14ac:dyDescent="0.25">
      <c r="A47" s="8" t="s">
        <v>59</v>
      </c>
      <c r="C47" s="9">
        <f>B39*C46*B37</f>
        <v>55</v>
      </c>
      <c r="D47" s="9">
        <f>C39*D46*C37</f>
        <v>165.00000000000003</v>
      </c>
      <c r="E47" s="9">
        <f t="shared" ref="E47:M47" si="19">D39*E46*D37</f>
        <v>302.5</v>
      </c>
      <c r="F47" s="9">
        <f t="shared" si="19"/>
        <v>440</v>
      </c>
      <c r="G47" s="9">
        <f t="shared" si="19"/>
        <v>577.5</v>
      </c>
      <c r="H47" s="9">
        <f t="shared" si="19"/>
        <v>687.5</v>
      </c>
      <c r="I47" s="9">
        <f t="shared" si="19"/>
        <v>825</v>
      </c>
      <c r="J47" s="9">
        <f t="shared" si="19"/>
        <v>990</v>
      </c>
      <c r="K47" s="9">
        <f t="shared" si="19"/>
        <v>1072.5</v>
      </c>
      <c r="L47" s="9">
        <f t="shared" si="19"/>
        <v>1182.5</v>
      </c>
      <c r="M47" s="9">
        <f t="shared" si="19"/>
        <v>1375</v>
      </c>
      <c r="N47" s="9">
        <f t="shared" ref="N47:Y47" si="20">M39*N46*M37</f>
        <v>1457.5000000000002</v>
      </c>
      <c r="O47" s="9">
        <f t="shared" si="20"/>
        <v>1705</v>
      </c>
      <c r="P47" s="9">
        <f t="shared" si="20"/>
        <v>1815.0000000000002</v>
      </c>
      <c r="Q47" s="9">
        <f t="shared" si="20"/>
        <v>2007.5000000000002</v>
      </c>
      <c r="R47" s="9">
        <f t="shared" si="20"/>
        <v>2282.5</v>
      </c>
      <c r="S47" s="9">
        <f t="shared" si="20"/>
        <v>2475</v>
      </c>
      <c r="T47" s="9">
        <f t="shared" si="20"/>
        <v>2695</v>
      </c>
      <c r="U47" s="9">
        <f t="shared" si="20"/>
        <v>3080.0000000000005</v>
      </c>
      <c r="V47" s="9">
        <f t="shared" si="20"/>
        <v>3300</v>
      </c>
      <c r="W47" s="9">
        <f t="shared" si="20"/>
        <v>3520</v>
      </c>
      <c r="X47" s="9">
        <f t="shared" si="20"/>
        <v>3630.0000000000005</v>
      </c>
      <c r="Y47" s="9">
        <f t="shared" si="20"/>
        <v>3740.0000000000005</v>
      </c>
    </row>
    <row r="54" spans="2:4" x14ac:dyDescent="0.25">
      <c r="B54" s="1"/>
      <c r="C54" s="1"/>
      <c r="D54" s="1"/>
    </row>
    <row r="55" spans="2:4" x14ac:dyDescent="0.25">
      <c r="B55" s="1"/>
      <c r="C55" s="1"/>
      <c r="D55" s="1"/>
    </row>
    <row r="56" spans="2:4" x14ac:dyDescent="0.25">
      <c r="B56" s="1"/>
      <c r="C56" s="1"/>
      <c r="D56" s="1"/>
    </row>
    <row r="57" spans="2:4" x14ac:dyDescent="0.25">
      <c r="B57" s="1"/>
      <c r="C57" s="1"/>
      <c r="D57" s="1"/>
    </row>
    <row r="58" spans="2:4" x14ac:dyDescent="0.25">
      <c r="B58" s="1"/>
      <c r="C58" s="1"/>
      <c r="D58" s="1"/>
    </row>
    <row r="59" spans="2:4" x14ac:dyDescent="0.25">
      <c r="B59" s="10"/>
      <c r="C59" s="10"/>
      <c r="D59" s="10"/>
    </row>
  </sheetData>
  <phoneticPr fontId="4" type="noConversion"/>
  <conditionalFormatting sqref="B17:Y17">
    <cfRule type="colorScale" priority="1">
      <colorScale>
        <cfvo type="min"/>
        <cfvo type="percentile" val="0.65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B0D58-8F04-4886-8C8E-354108E90D0C}">
  <dimension ref="C5:BM39"/>
  <sheetViews>
    <sheetView tabSelected="1" topLeftCell="B15" zoomScaleNormal="100" workbookViewId="0">
      <selection activeCell="K42" sqref="K42"/>
    </sheetView>
  </sheetViews>
  <sheetFormatPr defaultRowHeight="15" x14ac:dyDescent="0.25"/>
  <cols>
    <col min="3" max="3" width="17.7109375" bestFit="1" customWidth="1"/>
    <col min="4" max="5" width="9.42578125" bestFit="1" customWidth="1"/>
    <col min="6" max="6" width="11" bestFit="1" customWidth="1"/>
    <col min="8" max="10" width="11" bestFit="1" customWidth="1"/>
    <col min="11" max="11" width="9.42578125" bestFit="1" customWidth="1"/>
    <col min="13" max="13" width="11" bestFit="1" customWidth="1"/>
    <col min="15" max="15" width="11" bestFit="1" customWidth="1"/>
    <col min="17" max="17" width="11" bestFit="1" customWidth="1"/>
    <col min="19" max="19" width="11" bestFit="1" customWidth="1"/>
    <col min="21" max="21" width="11" bestFit="1" customWidth="1"/>
    <col min="23" max="23" width="11" bestFit="1" customWidth="1"/>
    <col min="25" max="25" width="12" bestFit="1" customWidth="1"/>
    <col min="27" max="27" width="12" bestFit="1" customWidth="1"/>
    <col min="29" max="29" width="11" bestFit="1" customWidth="1"/>
    <col min="31" max="31" width="11" bestFit="1" customWidth="1"/>
    <col min="35" max="35" width="11" bestFit="1" customWidth="1"/>
    <col min="39" max="39" width="11" bestFit="1" customWidth="1"/>
    <col min="43" max="43" width="12" bestFit="1" customWidth="1"/>
    <col min="47" max="47" width="11" bestFit="1" customWidth="1"/>
    <col min="51" max="51" width="11" bestFit="1" customWidth="1"/>
    <col min="55" max="55" width="11" bestFit="1" customWidth="1"/>
    <col min="59" max="59" width="11" bestFit="1" customWidth="1"/>
    <col min="63" max="63" width="11" bestFit="1" customWidth="1"/>
    <col min="67" max="67" width="11" bestFit="1" customWidth="1"/>
  </cols>
  <sheetData>
    <row r="5" spans="3:10" x14ac:dyDescent="0.25">
      <c r="C5" t="s">
        <v>16</v>
      </c>
      <c r="D5" s="5">
        <v>0.45</v>
      </c>
      <c r="E5" s="5">
        <v>0.35</v>
      </c>
      <c r="F5" s="5">
        <v>0.2</v>
      </c>
    </row>
    <row r="6" spans="3:10" x14ac:dyDescent="0.25">
      <c r="E6" s="1"/>
      <c r="F6" s="1"/>
    </row>
    <row r="7" spans="3:10" x14ac:dyDescent="0.25">
      <c r="D7" t="s">
        <v>4</v>
      </c>
      <c r="E7" t="s">
        <v>5</v>
      </c>
      <c r="F7" t="s">
        <v>6</v>
      </c>
      <c r="H7" t="s">
        <v>7</v>
      </c>
      <c r="I7" t="s">
        <v>8</v>
      </c>
      <c r="J7" t="s">
        <v>9</v>
      </c>
    </row>
    <row r="9" spans="3:10" x14ac:dyDescent="0.25">
      <c r="C9" t="s">
        <v>10</v>
      </c>
      <c r="D9" s="5">
        <v>0.5</v>
      </c>
      <c r="E9" s="5">
        <f>1-E11/E10</f>
        <v>0.25</v>
      </c>
      <c r="F9" s="5">
        <f>1-F11/F10</f>
        <v>0.33333333333333337</v>
      </c>
      <c r="H9" s="5">
        <f>1-H11/H10</f>
        <v>0.4</v>
      </c>
      <c r="I9" s="5">
        <f>1-I11/I10</f>
        <v>0.25</v>
      </c>
      <c r="J9" s="5">
        <f>1-J11/J10</f>
        <v>0.33333333333333337</v>
      </c>
    </row>
    <row r="10" spans="3:10" x14ac:dyDescent="0.25">
      <c r="C10" t="s">
        <v>11</v>
      </c>
      <c r="D10" s="1">
        <f>D11/D9</f>
        <v>400</v>
      </c>
      <c r="E10" s="1">
        <f>E12/D12*D11</f>
        <v>400</v>
      </c>
      <c r="F10" s="1">
        <f>F12/E12*E11</f>
        <v>600</v>
      </c>
      <c r="H10" s="1">
        <f>H12/E12*E11</f>
        <v>1500</v>
      </c>
      <c r="I10" s="1">
        <f>I12/F12*F11</f>
        <v>2000</v>
      </c>
      <c r="J10" s="1">
        <f>J12/H12*H11</f>
        <v>2700</v>
      </c>
    </row>
    <row r="11" spans="3:10" x14ac:dyDescent="0.25">
      <c r="C11" t="s">
        <v>12</v>
      </c>
      <c r="D11" s="1">
        <f>D15*D12</f>
        <v>200</v>
      </c>
      <c r="E11" s="1">
        <f>E15*E12</f>
        <v>300</v>
      </c>
      <c r="F11" s="1">
        <f>F15*F12</f>
        <v>400</v>
      </c>
      <c r="H11" s="1">
        <f>H15*H12</f>
        <v>900</v>
      </c>
      <c r="I11" s="1">
        <f>I15*I12</f>
        <v>1500</v>
      </c>
      <c r="J11" s="1">
        <f>J15*J12</f>
        <v>1800</v>
      </c>
    </row>
    <row r="12" spans="3:10" x14ac:dyDescent="0.25">
      <c r="C12" t="s">
        <v>13</v>
      </c>
      <c r="D12" s="4">
        <v>500</v>
      </c>
      <c r="E12" s="4">
        <v>1000</v>
      </c>
      <c r="F12" s="4">
        <v>2000</v>
      </c>
      <c r="H12" s="4">
        <v>5000</v>
      </c>
      <c r="I12" s="4">
        <v>10000</v>
      </c>
      <c r="J12" s="4">
        <v>15000</v>
      </c>
    </row>
    <row r="13" spans="3:10" x14ac:dyDescent="0.25">
      <c r="D13" s="1"/>
      <c r="E13" s="1"/>
      <c r="F13" s="1"/>
      <c r="H13" s="1"/>
      <c r="I13" s="1"/>
      <c r="J13" s="1"/>
    </row>
    <row r="14" spans="3:10" x14ac:dyDescent="0.25">
      <c r="C14" t="s">
        <v>14</v>
      </c>
      <c r="D14" s="1">
        <f>D10/D12</f>
        <v>0.8</v>
      </c>
      <c r="E14" s="1">
        <f>E10/E12</f>
        <v>0.4</v>
      </c>
      <c r="F14" s="1">
        <f>F10/F12</f>
        <v>0.3</v>
      </c>
      <c r="H14" s="1">
        <f>H10/H12</f>
        <v>0.3</v>
      </c>
      <c r="I14" s="1">
        <f>I10/I12</f>
        <v>0.2</v>
      </c>
      <c r="J14" s="1">
        <f>J10/J12</f>
        <v>0.18</v>
      </c>
    </row>
    <row r="15" spans="3:10" x14ac:dyDescent="0.25">
      <c r="C15" t="s">
        <v>15</v>
      </c>
      <c r="D15" s="3">
        <v>0.4</v>
      </c>
      <c r="E15" s="3">
        <v>0.3</v>
      </c>
      <c r="F15" s="3">
        <v>0.2</v>
      </c>
      <c r="H15" s="3">
        <v>0.18</v>
      </c>
      <c r="I15" s="3">
        <v>0.15</v>
      </c>
      <c r="J15" s="3">
        <v>0.12</v>
      </c>
    </row>
    <row r="17" spans="3:31" x14ac:dyDescent="0.25">
      <c r="C17" t="s">
        <v>112</v>
      </c>
      <c r="D17" s="1">
        <f>D11/79%</f>
        <v>253.1645569620253</v>
      </c>
      <c r="E17" s="1">
        <f>E11/79%</f>
        <v>379.74683544303798</v>
      </c>
      <c r="F17" s="1">
        <f>F11/79%</f>
        <v>506.3291139240506</v>
      </c>
      <c r="G17" s="1"/>
      <c r="H17" s="1">
        <f>H11/79%</f>
        <v>1139.2405063291139</v>
      </c>
      <c r="I17" s="1">
        <f>I11/79%</f>
        <v>1898.7341772151897</v>
      </c>
      <c r="J17" s="1">
        <f>J11/79%</f>
        <v>2278.4810126582279</v>
      </c>
    </row>
    <row r="18" spans="3:31" x14ac:dyDescent="0.25">
      <c r="C18" t="s">
        <v>113</v>
      </c>
      <c r="D18" t="s">
        <v>114</v>
      </c>
      <c r="F18" s="1" t="s">
        <v>114</v>
      </c>
      <c r="H18" t="s">
        <v>114</v>
      </c>
    </row>
    <row r="23" spans="3:31" x14ac:dyDescent="0.25">
      <c r="C23" t="s">
        <v>110</v>
      </c>
      <c r="D23" s="19">
        <f>D28/90%</f>
        <v>0.38888888888888884</v>
      </c>
      <c r="E23" s="19">
        <f>E28/90%</f>
        <v>0.30555555555555558</v>
      </c>
      <c r="F23" s="19">
        <f>F28/90%</f>
        <v>0.21111111111111111</v>
      </c>
      <c r="G23" s="19"/>
      <c r="H23" s="19">
        <f>H28/90%</f>
        <v>0.18333333333333335</v>
      </c>
      <c r="I23" s="19">
        <f>I28/90%</f>
        <v>0.13333333333333333</v>
      </c>
      <c r="J23" s="19">
        <f>J28/90%</f>
        <v>0.12222222222222222</v>
      </c>
    </row>
    <row r="24" spans="3:31" x14ac:dyDescent="0.25">
      <c r="C24" t="s">
        <v>111</v>
      </c>
    </row>
    <row r="26" spans="3:31" x14ac:dyDescent="0.25">
      <c r="D26">
        <v>500</v>
      </c>
      <c r="E26">
        <v>1000</v>
      </c>
      <c r="F26">
        <v>2500</v>
      </c>
      <c r="H26">
        <v>5000</v>
      </c>
      <c r="I26">
        <v>15000</v>
      </c>
      <c r="J26">
        <v>20000</v>
      </c>
    </row>
    <row r="27" spans="3:31" x14ac:dyDescent="0.25">
      <c r="D27">
        <v>175</v>
      </c>
      <c r="E27">
        <v>275</v>
      </c>
      <c r="F27">
        <v>475</v>
      </c>
      <c r="H27">
        <v>825</v>
      </c>
      <c r="I27">
        <v>1800</v>
      </c>
      <c r="J27">
        <v>2200</v>
      </c>
    </row>
    <row r="28" spans="3:31" x14ac:dyDescent="0.25">
      <c r="D28">
        <f>D27/D26</f>
        <v>0.35</v>
      </c>
      <c r="E28">
        <f>E27/E26</f>
        <v>0.27500000000000002</v>
      </c>
      <c r="F28">
        <f>F27/F26</f>
        <v>0.19</v>
      </c>
      <c r="H28">
        <f>H27/H26</f>
        <v>0.16500000000000001</v>
      </c>
      <c r="I28">
        <f>I27/I26</f>
        <v>0.12</v>
      </c>
      <c r="J28">
        <f>J27/J26</f>
        <v>0.11</v>
      </c>
    </row>
    <row r="32" spans="3:31" x14ac:dyDescent="0.25">
      <c r="K32" s="8"/>
      <c r="M32" s="8"/>
      <c r="O32" s="8"/>
      <c r="Q32" s="8"/>
      <c r="S32" s="8"/>
      <c r="U32" s="8"/>
      <c r="W32" s="8"/>
      <c r="Y32" s="8"/>
      <c r="AA32" s="8"/>
      <c r="AC32" s="8"/>
      <c r="AE32" s="8"/>
    </row>
    <row r="33" spans="3:65" x14ac:dyDescent="0.25">
      <c r="D33" t="s">
        <v>120</v>
      </c>
      <c r="E33" t="s">
        <v>121</v>
      </c>
      <c r="F33" t="s">
        <v>122</v>
      </c>
      <c r="G33" t="s">
        <v>123</v>
      </c>
      <c r="H33" t="s">
        <v>124</v>
      </c>
      <c r="K33" t="s">
        <v>126</v>
      </c>
      <c r="L33" t="s">
        <v>125</v>
      </c>
      <c r="M33" t="s">
        <v>127</v>
      </c>
      <c r="O33" t="s">
        <v>128</v>
      </c>
      <c r="P33" t="s">
        <v>125</v>
      </c>
      <c r="Q33" t="s">
        <v>127</v>
      </c>
      <c r="S33" t="s">
        <v>128</v>
      </c>
      <c r="T33" t="s">
        <v>125</v>
      </c>
      <c r="U33" t="s">
        <v>127</v>
      </c>
      <c r="W33" t="s">
        <v>128</v>
      </c>
      <c r="X33" t="s">
        <v>125</v>
      </c>
      <c r="Y33" t="s">
        <v>127</v>
      </c>
      <c r="AA33" t="s">
        <v>128</v>
      </c>
      <c r="AB33" t="s">
        <v>125</v>
      </c>
      <c r="AC33" t="s">
        <v>127</v>
      </c>
      <c r="AE33" t="s">
        <v>128</v>
      </c>
      <c r="AF33" t="s">
        <v>125</v>
      </c>
      <c r="AG33" t="s">
        <v>127</v>
      </c>
      <c r="AI33" t="s">
        <v>128</v>
      </c>
      <c r="AJ33" t="s">
        <v>125</v>
      </c>
      <c r="AK33" t="s">
        <v>127</v>
      </c>
      <c r="AM33" t="s">
        <v>128</v>
      </c>
      <c r="AN33" t="s">
        <v>125</v>
      </c>
      <c r="AO33" t="s">
        <v>127</v>
      </c>
      <c r="AQ33" t="s">
        <v>128</v>
      </c>
      <c r="AR33" t="s">
        <v>125</v>
      </c>
      <c r="AS33" t="s">
        <v>127</v>
      </c>
    </row>
    <row r="34" spans="3:65" x14ac:dyDescent="0.25">
      <c r="C34" t="s">
        <v>115</v>
      </c>
      <c r="E34">
        <v>49</v>
      </c>
      <c r="F34">
        <v>0</v>
      </c>
      <c r="G34" s="1">
        <f>SUM(D34:F34)</f>
        <v>49</v>
      </c>
      <c r="H34" s="20">
        <f>G34/15000</f>
        <v>3.2666666666666669E-3</v>
      </c>
      <c r="I34" s="21">
        <f>H34*200</f>
        <v>0.65333333333333332</v>
      </c>
      <c r="K34" s="1">
        <f>M34*L34</f>
        <v>172</v>
      </c>
      <c r="L34" s="2">
        <v>200</v>
      </c>
      <c r="M34" s="3">
        <v>0.86</v>
      </c>
      <c r="N34" s="3"/>
      <c r="O34" s="1">
        <f>Q34*P34</f>
        <v>315</v>
      </c>
      <c r="P34" s="2">
        <v>500</v>
      </c>
      <c r="Q34" s="3">
        <v>0.63</v>
      </c>
      <c r="R34" s="3"/>
      <c r="S34" s="1">
        <f>U34*T34</f>
        <v>550</v>
      </c>
      <c r="T34" s="2">
        <v>1000</v>
      </c>
      <c r="U34" s="3">
        <v>0.55000000000000004</v>
      </c>
      <c r="V34" s="3"/>
      <c r="W34" s="1">
        <f>Y34*X34</f>
        <v>735</v>
      </c>
      <c r="X34" s="2">
        <v>1500</v>
      </c>
      <c r="Y34" s="3">
        <v>0.49</v>
      </c>
      <c r="AA34" s="1">
        <f>AC34*AB34</f>
        <v>840</v>
      </c>
      <c r="AB34" s="2">
        <v>2000</v>
      </c>
      <c r="AC34" s="3">
        <v>0.42</v>
      </c>
      <c r="AE34" s="1">
        <f>AG34*AF34</f>
        <v>1650</v>
      </c>
      <c r="AF34" s="2">
        <v>5000</v>
      </c>
      <c r="AG34" s="3">
        <v>0.33</v>
      </c>
      <c r="AI34" s="1">
        <f>AK34*AJ34</f>
        <v>2900</v>
      </c>
      <c r="AJ34" s="2">
        <v>10000</v>
      </c>
      <c r="AK34" s="3">
        <v>0.28999999999999998</v>
      </c>
      <c r="AM34" s="1">
        <f>AO34*AN34</f>
        <v>3000</v>
      </c>
      <c r="AN34" s="2">
        <v>15000</v>
      </c>
      <c r="AO34" s="3">
        <v>0.2</v>
      </c>
      <c r="AQ34" s="1">
        <f>AS34*AR34</f>
        <v>3600</v>
      </c>
      <c r="AR34" s="2">
        <v>20000</v>
      </c>
      <c r="AS34" s="3">
        <v>0.18</v>
      </c>
      <c r="BK34" s="1"/>
      <c r="BL34" s="2"/>
      <c r="BM34" s="3"/>
    </row>
    <row r="35" spans="3:65" x14ac:dyDescent="0.25">
      <c r="C35" t="s">
        <v>116</v>
      </c>
      <c r="D35">
        <v>0</v>
      </c>
      <c r="E35">
        <v>49</v>
      </c>
      <c r="F35">
        <v>5</v>
      </c>
      <c r="G35" s="1">
        <f>SUM(D35:F35)</f>
        <v>54</v>
      </c>
      <c r="H35" s="20">
        <f>G35/15000</f>
        <v>3.5999999999999999E-3</v>
      </c>
      <c r="I35" s="21">
        <f>H35*200</f>
        <v>0.72</v>
      </c>
      <c r="K35" s="1">
        <f>M35*L35</f>
        <v>184</v>
      </c>
      <c r="L35" s="2">
        <v>200</v>
      </c>
      <c r="M35" s="3">
        <v>0.92</v>
      </c>
      <c r="N35" s="3"/>
      <c r="O35" s="1">
        <f>Q35*P35</f>
        <v>430</v>
      </c>
      <c r="P35" s="2">
        <v>500</v>
      </c>
      <c r="Q35" s="3">
        <v>0.86</v>
      </c>
      <c r="R35" s="3"/>
      <c r="S35" s="1">
        <f>U35*T35</f>
        <v>780</v>
      </c>
      <c r="T35" s="2">
        <v>1000</v>
      </c>
      <c r="U35" s="3">
        <v>0.78</v>
      </c>
      <c r="V35" s="3"/>
      <c r="W35" s="1">
        <f>Y35*X35</f>
        <v>1035</v>
      </c>
      <c r="X35" s="2">
        <v>1500</v>
      </c>
      <c r="Y35" s="3">
        <v>0.69</v>
      </c>
      <c r="AA35" s="1">
        <f>AC35*AB35</f>
        <v>1260</v>
      </c>
      <c r="AB35" s="2">
        <v>2000</v>
      </c>
      <c r="AC35" s="3">
        <v>0.63</v>
      </c>
      <c r="AE35" s="1">
        <f>AG35*AF35</f>
        <v>2750</v>
      </c>
      <c r="AF35" s="2">
        <v>5000</v>
      </c>
      <c r="AG35" s="3">
        <v>0.55000000000000004</v>
      </c>
      <c r="AI35" s="1">
        <f>AK35*AJ35</f>
        <v>3900</v>
      </c>
      <c r="AJ35" s="2">
        <v>10000</v>
      </c>
      <c r="AK35" s="3">
        <v>0.39</v>
      </c>
      <c r="AM35" s="1">
        <f>AO35*AN35</f>
        <v>4800</v>
      </c>
      <c r="AN35" s="2">
        <v>15000</v>
      </c>
      <c r="AO35" s="3">
        <v>0.32</v>
      </c>
      <c r="AQ35" s="1">
        <f>AS35*AR35</f>
        <v>5000</v>
      </c>
      <c r="AR35" s="2">
        <v>20000</v>
      </c>
      <c r="AS35" s="3">
        <v>0.25</v>
      </c>
    </row>
    <row r="36" spans="3:65" x14ac:dyDescent="0.25">
      <c r="C36" t="s">
        <v>117</v>
      </c>
      <c r="D36">
        <v>20</v>
      </c>
      <c r="E36">
        <v>49</v>
      </c>
      <c r="F36">
        <v>0</v>
      </c>
      <c r="G36" s="1">
        <f>SUM(D36:F36)</f>
        <v>69</v>
      </c>
      <c r="H36" s="20">
        <f>G36/15000</f>
        <v>4.5999999999999999E-3</v>
      </c>
      <c r="I36" s="21">
        <f>H36*200</f>
        <v>0.91999999999999993</v>
      </c>
      <c r="K36" s="1">
        <f>M36*L36</f>
        <v>196</v>
      </c>
      <c r="L36" s="2">
        <v>200</v>
      </c>
      <c r="M36" s="3">
        <v>0.98</v>
      </c>
      <c r="N36" s="3"/>
      <c r="O36" s="1">
        <f>Q36*P36</f>
        <v>440</v>
      </c>
      <c r="P36" s="2">
        <v>500</v>
      </c>
      <c r="Q36" s="3">
        <v>0.88</v>
      </c>
      <c r="R36" s="3"/>
      <c r="S36" s="1">
        <f>U36*T36</f>
        <v>800</v>
      </c>
      <c r="T36" s="2">
        <v>1000</v>
      </c>
      <c r="U36" s="3">
        <v>0.8</v>
      </c>
      <c r="V36" s="3"/>
      <c r="W36" s="1">
        <f>Y36*X36</f>
        <v>1125</v>
      </c>
      <c r="X36" s="2">
        <v>1500</v>
      </c>
      <c r="Y36" s="3">
        <v>0.75</v>
      </c>
      <c r="AA36" s="1">
        <f>AC36*AB36</f>
        <v>1400</v>
      </c>
      <c r="AB36" s="2">
        <v>2000</v>
      </c>
      <c r="AC36" s="3">
        <v>0.7</v>
      </c>
      <c r="AE36" s="1">
        <f>AG36*AF36</f>
        <v>3150</v>
      </c>
      <c r="AF36" s="2">
        <v>5000</v>
      </c>
      <c r="AG36" s="3">
        <v>0.63</v>
      </c>
      <c r="AI36" s="1">
        <f>AK36*AJ36</f>
        <v>5500</v>
      </c>
      <c r="AJ36" s="2">
        <v>10000</v>
      </c>
      <c r="AK36" s="3">
        <v>0.55000000000000004</v>
      </c>
      <c r="AM36" s="1">
        <f>AO36*AN36</f>
        <v>5850</v>
      </c>
      <c r="AN36" s="2">
        <v>15000</v>
      </c>
      <c r="AO36" s="3">
        <v>0.39</v>
      </c>
      <c r="AQ36" s="1">
        <f>AS36*AR36</f>
        <v>6400</v>
      </c>
      <c r="AR36" s="2">
        <v>20000</v>
      </c>
      <c r="AS36" s="3">
        <v>0.32</v>
      </c>
    </row>
    <row r="37" spans="3:65" x14ac:dyDescent="0.25">
      <c r="G37" s="1"/>
      <c r="I37" s="6"/>
      <c r="N37" s="3"/>
      <c r="P37" s="3"/>
      <c r="R37" s="3"/>
      <c r="T37" s="3"/>
      <c r="V37" s="3"/>
      <c r="X37" s="3"/>
      <c r="Z37" s="3"/>
      <c r="AB37" s="3"/>
      <c r="AD37" s="3"/>
      <c r="AF37" s="3"/>
    </row>
    <row r="38" spans="3:65" x14ac:dyDescent="0.25">
      <c r="C38" t="s">
        <v>118</v>
      </c>
      <c r="D38">
        <v>40</v>
      </c>
      <c r="E38">
        <v>49</v>
      </c>
      <c r="F38">
        <v>0</v>
      </c>
      <c r="G38" s="1">
        <f>SUM(D38:F38)</f>
        <v>89</v>
      </c>
      <c r="H38" s="20">
        <f>G38/15000</f>
        <v>5.933333333333333E-3</v>
      </c>
      <c r="I38" s="21">
        <f>H38*200</f>
        <v>1.1866666666666665</v>
      </c>
      <c r="K38" s="1">
        <f>M38*L38</f>
        <v>240</v>
      </c>
      <c r="L38" s="2">
        <v>200</v>
      </c>
      <c r="M38" s="3">
        <v>1.2</v>
      </c>
      <c r="N38" s="3"/>
      <c r="O38" s="1">
        <f>Q38*P38</f>
        <v>550</v>
      </c>
      <c r="P38" s="2">
        <v>500</v>
      </c>
      <c r="Q38" s="3">
        <v>1.1000000000000001</v>
      </c>
      <c r="R38" s="3"/>
      <c r="S38" s="1">
        <f>U38*T38</f>
        <v>1030</v>
      </c>
      <c r="T38" s="2">
        <v>1000</v>
      </c>
      <c r="U38" s="3">
        <v>1.03</v>
      </c>
      <c r="V38" s="3"/>
      <c r="W38" s="1">
        <f>Y38*X38</f>
        <v>1380</v>
      </c>
      <c r="X38" s="2">
        <v>1500</v>
      </c>
      <c r="Y38" s="3">
        <v>0.92</v>
      </c>
      <c r="AA38" s="1">
        <f>AC38*AB38</f>
        <v>1720</v>
      </c>
      <c r="AB38" s="2">
        <v>2000</v>
      </c>
      <c r="AC38" s="3">
        <v>0.86</v>
      </c>
      <c r="AE38" s="1">
        <f>AG38*AF38</f>
        <v>3900</v>
      </c>
      <c r="AF38" s="2">
        <v>5000</v>
      </c>
      <c r="AG38" s="3">
        <v>0.78</v>
      </c>
      <c r="AI38" s="1">
        <f>AK38*AJ38</f>
        <v>6899.9999999999991</v>
      </c>
      <c r="AJ38" s="2">
        <v>10000</v>
      </c>
      <c r="AK38" s="3">
        <v>0.69</v>
      </c>
      <c r="AM38" s="1">
        <f>AO38*AN38</f>
        <v>8250</v>
      </c>
      <c r="AN38" s="2">
        <v>15000</v>
      </c>
      <c r="AO38" s="3">
        <v>0.55000000000000004</v>
      </c>
      <c r="AQ38" s="1">
        <f>AS38*AR38</f>
        <v>9800</v>
      </c>
      <c r="AR38" s="2">
        <v>20000</v>
      </c>
      <c r="AS38" s="3">
        <v>0.49</v>
      </c>
    </row>
    <row r="39" spans="3:65" x14ac:dyDescent="0.25">
      <c r="C39" t="s">
        <v>119</v>
      </c>
      <c r="D39">
        <v>20</v>
      </c>
      <c r="E39">
        <v>49</v>
      </c>
      <c r="F39">
        <v>0</v>
      </c>
      <c r="G39" s="1">
        <f>SUM(D39:F39)</f>
        <v>69</v>
      </c>
      <c r="H39" s="20">
        <f>G39/15000</f>
        <v>4.5999999999999999E-3</v>
      </c>
      <c r="I39" s="21">
        <f>H39*200</f>
        <v>0.91999999999999993</v>
      </c>
      <c r="K39" s="1">
        <f>M39*L39</f>
        <v>196</v>
      </c>
      <c r="L39" s="2">
        <v>200</v>
      </c>
      <c r="M39" s="3">
        <v>0.98</v>
      </c>
      <c r="N39" s="3"/>
      <c r="O39" s="1">
        <f>Q39*P39</f>
        <v>440</v>
      </c>
      <c r="P39" s="2">
        <v>500</v>
      </c>
      <c r="Q39" s="3">
        <v>0.88</v>
      </c>
      <c r="R39" s="3"/>
      <c r="S39" s="1">
        <f>U39*T39</f>
        <v>800</v>
      </c>
      <c r="T39" s="2">
        <v>1000</v>
      </c>
      <c r="U39" s="3">
        <v>0.8</v>
      </c>
      <c r="V39" s="3"/>
      <c r="W39" s="1">
        <f>Y39*X39</f>
        <v>1125</v>
      </c>
      <c r="X39" s="2">
        <v>1500</v>
      </c>
      <c r="Y39" s="3">
        <v>0.75</v>
      </c>
      <c r="AA39" s="1">
        <f>AC39*AB39</f>
        <v>1400</v>
      </c>
      <c r="AB39" s="2">
        <v>2000</v>
      </c>
      <c r="AC39" s="3">
        <v>0.7</v>
      </c>
      <c r="AE39" s="1">
        <f>AG39*AF39</f>
        <v>3150</v>
      </c>
      <c r="AF39" s="2">
        <v>5000</v>
      </c>
      <c r="AG39" s="3">
        <v>0.63</v>
      </c>
      <c r="AI39" s="1">
        <f>AK39*AJ39</f>
        <v>5500</v>
      </c>
      <c r="AJ39" s="2">
        <v>10000</v>
      </c>
      <c r="AK39" s="3">
        <v>0.55000000000000004</v>
      </c>
      <c r="AM39" s="1">
        <f>AO39*AN39</f>
        <v>5850</v>
      </c>
      <c r="AN39" s="2">
        <v>15000</v>
      </c>
      <c r="AO39" s="3">
        <v>0.39</v>
      </c>
      <c r="AQ39" s="1">
        <f>AS39*AR39</f>
        <v>6400</v>
      </c>
      <c r="AR39" s="2">
        <v>20000</v>
      </c>
      <c r="AS39" s="3">
        <v>0.32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Gin (221136)</dc:creator>
  <cp:lastModifiedBy>Li, Gin (221136)</cp:lastModifiedBy>
  <dcterms:created xsi:type="dcterms:W3CDTF">2024-04-14T10:29:20Z</dcterms:created>
  <dcterms:modified xsi:type="dcterms:W3CDTF">2024-05-25T22:44:08Z</dcterms:modified>
</cp:coreProperties>
</file>