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gingg\Documents\GitHub\cvfindr\docs\"/>
    </mc:Choice>
  </mc:AlternateContent>
  <xr:revisionPtr revIDLastSave="0" documentId="13_ncr:1_{554937C3-5A8E-4314-9E7C-20A3AEEC1D04}" xr6:coauthVersionLast="47" xr6:coauthVersionMax="47" xr10:uidLastSave="{00000000-0000-0000-0000-000000000000}"/>
  <bookViews>
    <workbookView xWindow="-120" yWindow="-120" windowWidth="29040" windowHeight="15840" firstSheet="1" activeTab="4" xr2:uid="{00000000-000D-0000-FFFF-FFFF00000000}"/>
  </bookViews>
  <sheets>
    <sheet name="Company Bank" sheetId="1" r:id="rId1"/>
    <sheet name="Finance Model" sheetId="2" r:id="rId2"/>
    <sheet name="Cost Calculation" sheetId="3" r:id="rId3"/>
    <sheet name="Revenue Streams" sheetId="5" r:id="rId4"/>
    <sheet name="Realisation Tech" sheetId="4" r:id="rId5"/>
    <sheet name="TODO"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1" i="1" l="1"/>
  <c r="AV11" i="1"/>
  <c r="AU11" i="1"/>
  <c r="AT11" i="1"/>
  <c r="AS11" i="1"/>
  <c r="AR11" i="1"/>
  <c r="AQ11" i="1"/>
  <c r="AP11" i="1"/>
  <c r="AO11" i="1"/>
  <c r="AN11" i="1"/>
  <c r="AM11" i="1"/>
  <c r="AL11" i="1"/>
  <c r="AK11" i="1"/>
  <c r="AJ11" i="1"/>
  <c r="AI11" i="1"/>
  <c r="AH11" i="1"/>
  <c r="AG11" i="1"/>
  <c r="AF11" i="1"/>
  <c r="AE11" i="1"/>
  <c r="AD11" i="1"/>
  <c r="AC11" i="1"/>
  <c r="AB11" i="1"/>
  <c r="AA11" i="1"/>
  <c r="Z11" i="1"/>
  <c r="Y11" i="1"/>
  <c r="X11" i="1"/>
  <c r="W11" i="1"/>
  <c r="V11" i="1"/>
  <c r="U11" i="1"/>
  <c r="T11" i="1"/>
  <c r="S11" i="1"/>
  <c r="R11" i="1"/>
  <c r="Q11" i="1"/>
  <c r="P11" i="1"/>
  <c r="O11" i="1"/>
  <c r="N11" i="1"/>
  <c r="M11" i="1"/>
  <c r="L11" i="1"/>
  <c r="K11" i="1"/>
  <c r="J11" i="1"/>
  <c r="I11" i="1"/>
  <c r="H11"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I12" i="1"/>
  <c r="H12" i="1"/>
  <c r="G12" i="1"/>
  <c r="AW12" i="1"/>
  <c r="L13" i="1"/>
  <c r="K13" i="1"/>
  <c r="J13" i="1"/>
  <c r="I13" i="1"/>
  <c r="H13" i="1"/>
  <c r="G13" i="1"/>
  <c r="G11" i="1"/>
  <c r="G15" i="1"/>
  <c r="G9" i="1"/>
  <c r="Q39" i="2"/>
  <c r="P39" i="2"/>
  <c r="O39" i="2"/>
  <c r="N39" i="2"/>
  <c r="M39" i="2"/>
  <c r="L39" i="2"/>
  <c r="K39" i="2"/>
  <c r="J39" i="2"/>
  <c r="I39" i="2"/>
  <c r="H39" i="2"/>
  <c r="G39" i="2"/>
  <c r="Q38" i="2"/>
  <c r="P38" i="2"/>
  <c r="O38" i="2"/>
  <c r="N38" i="2"/>
  <c r="M38" i="2"/>
  <c r="L38" i="2"/>
  <c r="K38" i="2"/>
  <c r="J38" i="2"/>
  <c r="I38" i="2"/>
  <c r="H38" i="2"/>
  <c r="G38" i="2"/>
  <c r="K35" i="2"/>
  <c r="J35" i="2"/>
  <c r="I35" i="2"/>
  <c r="H35" i="2"/>
  <c r="G35" i="2"/>
  <c r="K34" i="2"/>
  <c r="J34" i="2"/>
  <c r="I34" i="2"/>
  <c r="H34" i="2"/>
  <c r="G34" i="2"/>
  <c r="Q24" i="2"/>
  <c r="P24" i="2"/>
  <c r="O24" i="2"/>
  <c r="N24" i="2"/>
  <c r="M24" i="2"/>
  <c r="L24" i="2"/>
  <c r="K24" i="2"/>
  <c r="J24" i="2"/>
  <c r="I24" i="2"/>
  <c r="H24" i="2"/>
  <c r="G24" i="2"/>
  <c r="Q22" i="2"/>
  <c r="P22" i="2"/>
  <c r="O22" i="2"/>
  <c r="N22" i="2"/>
  <c r="M22" i="2"/>
  <c r="L22" i="2"/>
  <c r="K22" i="2"/>
  <c r="J22" i="2"/>
  <c r="I22" i="2"/>
  <c r="H22" i="2"/>
  <c r="G22" i="2"/>
  <c r="Q20" i="2"/>
  <c r="P20" i="2"/>
  <c r="O20" i="2"/>
  <c r="N20" i="2"/>
  <c r="M20" i="2"/>
  <c r="L20" i="2"/>
  <c r="K20" i="2"/>
  <c r="J20" i="2"/>
  <c r="I20" i="2"/>
  <c r="H20" i="2"/>
  <c r="G20" i="2"/>
  <c r="Q12" i="2"/>
  <c r="P12" i="2"/>
  <c r="O12" i="2"/>
  <c r="N12" i="2"/>
  <c r="M12" i="2"/>
  <c r="L12" i="2"/>
  <c r="K12" i="2"/>
  <c r="J12" i="2"/>
  <c r="I12" i="2"/>
  <c r="H12" i="2"/>
  <c r="K10" i="2"/>
  <c r="J10" i="2"/>
  <c r="I10" i="2"/>
  <c r="H10" i="2"/>
  <c r="G12" i="2"/>
  <c r="G10"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9" i="5"/>
  <c r="F10" i="5"/>
  <c r="F17" i="5"/>
  <c r="F16" i="5"/>
  <c r="F15" i="5"/>
  <c r="L35" i="3"/>
  <c r="L6" i="3" s="1"/>
  <c r="K35" i="3"/>
  <c r="K6" i="3" s="1"/>
  <c r="J35" i="3"/>
  <c r="I35" i="3"/>
  <c r="I6" i="3" s="1"/>
  <c r="H35" i="3"/>
  <c r="G35" i="3"/>
  <c r="D6" i="3"/>
  <c r="C6" i="3"/>
  <c r="B6" i="3"/>
  <c r="I46" i="2"/>
  <c r="I48" i="2" s="1"/>
  <c r="AW15" i="1"/>
  <c r="AT15" i="1"/>
  <c r="AQ15" i="1"/>
  <c r="AN15" i="1"/>
  <c r="AK15" i="1"/>
  <c r="AH15" i="1"/>
  <c r="AE15" i="1"/>
  <c r="AB15" i="1"/>
  <c r="Y15" i="1"/>
  <c r="V15" i="1"/>
  <c r="P15" i="1"/>
  <c r="Z26" i="3"/>
  <c r="Z29" i="3" s="1"/>
  <c r="Z5" i="3" s="1"/>
  <c r="AW46" i="2"/>
  <c r="AW48" i="2" s="1"/>
  <c r="AW4" i="2" s="1"/>
  <c r="AV46" i="2"/>
  <c r="AV48" i="2" s="1"/>
  <c r="AU46" i="2"/>
  <c r="AU48" i="2" s="1"/>
  <c r="AT46" i="2"/>
  <c r="AT48" i="2" s="1"/>
  <c r="AS46" i="2"/>
  <c r="AS48" i="2" s="1"/>
  <c r="AS49" i="2" s="1"/>
  <c r="AS31" i="2" s="1"/>
  <c r="AR46" i="2"/>
  <c r="AR48" i="2" s="1"/>
  <c r="AR49" i="2" s="1"/>
  <c r="AR31" i="2" s="1"/>
  <c r="AQ46" i="2"/>
  <c r="AQ48" i="2" s="1"/>
  <c r="AP46" i="2"/>
  <c r="AP48" i="2" s="1"/>
  <c r="AP54" i="2" s="1"/>
  <c r="AP7" i="2" s="1"/>
  <c r="AO46" i="2"/>
  <c r="AO48" i="2" s="1"/>
  <c r="AN46" i="2"/>
  <c r="AN48" i="2" s="1"/>
  <c r="AN49" i="2" s="1"/>
  <c r="AN31" i="2" s="1"/>
  <c r="AM46" i="2"/>
  <c r="AM48" i="2" s="1"/>
  <c r="AL46" i="2"/>
  <c r="AL48" i="2" s="1"/>
  <c r="AL4" i="2" s="1"/>
  <c r="AK46" i="2"/>
  <c r="AK48" i="2" s="1"/>
  <c r="AK49" i="2" s="1"/>
  <c r="AK31" i="2" s="1"/>
  <c r="AJ46" i="2"/>
  <c r="AJ48" i="2" s="1"/>
  <c r="AJ49" i="2" s="1"/>
  <c r="AJ31" i="2" s="1"/>
  <c r="AI46" i="2"/>
  <c r="AI48" i="2" s="1"/>
  <c r="AH46" i="2"/>
  <c r="AH48" i="2" s="1"/>
  <c r="AH54" i="2" s="1"/>
  <c r="AH7" i="2" s="1"/>
  <c r="AG46" i="2"/>
  <c r="AG48" i="2" s="1"/>
  <c r="AF46" i="2"/>
  <c r="AF48" i="2" s="1"/>
  <c r="AE46" i="2"/>
  <c r="AE48" i="2" s="1"/>
  <c r="AD46" i="2"/>
  <c r="AD48" i="2" s="1"/>
  <c r="AC46" i="2"/>
  <c r="AC48" i="2" s="1"/>
  <c r="AC49" i="2" s="1"/>
  <c r="AC31" i="2" s="1"/>
  <c r="AB46" i="2"/>
  <c r="AB48" i="2" s="1"/>
  <c r="AB49" i="2" s="1"/>
  <c r="AB31" i="2" s="1"/>
  <c r="AA46" i="2"/>
  <c r="AA48" i="2" s="1"/>
  <c r="Z46" i="2"/>
  <c r="Z48" i="2" s="1"/>
  <c r="Z49" i="2" s="1"/>
  <c r="Z31" i="2" s="1"/>
  <c r="Y46" i="2"/>
  <c r="Y48" i="2" s="1"/>
  <c r="Y54" i="2" s="1"/>
  <c r="Y7" i="2" s="1"/>
  <c r="X46" i="2"/>
  <c r="X48" i="2" s="1"/>
  <c r="X49" i="2" s="1"/>
  <c r="X31" i="2" s="1"/>
  <c r="K46" i="2"/>
  <c r="K48" i="2" s="1"/>
  <c r="J46" i="2"/>
  <c r="J48" i="2" s="1"/>
  <c r="G46" i="2"/>
  <c r="G48" i="2" s="1"/>
  <c r="G49" i="2" s="1"/>
  <c r="G31" i="2" s="1"/>
  <c r="J6" i="3"/>
  <c r="H6" i="3"/>
  <c r="G6" i="3"/>
  <c r="F6" i="3"/>
  <c r="E6" i="3"/>
  <c r="AW5" i="3"/>
  <c r="AV5" i="3"/>
  <c r="AU5" i="3"/>
  <c r="AT5" i="3"/>
  <c r="AS5" i="3"/>
  <c r="AR5" i="3"/>
  <c r="AQ5" i="3"/>
  <c r="AP5" i="3"/>
  <c r="AO5" i="3"/>
  <c r="AN5" i="3"/>
  <c r="AM5" i="3"/>
  <c r="AL5" i="3"/>
  <c r="AK5" i="3"/>
  <c r="AJ5" i="3"/>
  <c r="AI5" i="3"/>
  <c r="AH5" i="3"/>
  <c r="AF5" i="3"/>
  <c r="AE5" i="3"/>
  <c r="AD5" i="3"/>
  <c r="AC5" i="3"/>
  <c r="AB5" i="3"/>
  <c r="AA5" i="3"/>
  <c r="X5" i="3"/>
  <c r="W5" i="3"/>
  <c r="V5" i="3"/>
  <c r="U5" i="3"/>
  <c r="T5" i="3"/>
  <c r="R5" i="3"/>
  <c r="Q5" i="3"/>
  <c r="P5" i="3"/>
  <c r="O5" i="3"/>
  <c r="M5" i="3"/>
  <c r="L5" i="3"/>
  <c r="K5" i="3"/>
  <c r="I5" i="3"/>
  <c r="H5" i="3"/>
  <c r="G5" i="3"/>
  <c r="AW29" i="3"/>
  <c r="AV29" i="3"/>
  <c r="AU29" i="3"/>
  <c r="AT29" i="3"/>
  <c r="AS29" i="3"/>
  <c r="AR29" i="3"/>
  <c r="AQ29" i="3"/>
  <c r="AP29" i="3"/>
  <c r="AO29" i="3"/>
  <c r="AN29" i="3"/>
  <c r="AM29" i="3"/>
  <c r="AL29" i="3"/>
  <c r="AK29" i="3"/>
  <c r="AJ29" i="3"/>
  <c r="AI29" i="3"/>
  <c r="AH29" i="3"/>
  <c r="AF29" i="3"/>
  <c r="AE29" i="3"/>
  <c r="AD29" i="3"/>
  <c r="AC29" i="3"/>
  <c r="AB29" i="3"/>
  <c r="AA29" i="3"/>
  <c r="X29" i="3"/>
  <c r="W29" i="3"/>
  <c r="V29" i="3"/>
  <c r="U29" i="3"/>
  <c r="T29" i="3"/>
  <c r="R29" i="3"/>
  <c r="Q29" i="3"/>
  <c r="P29" i="3"/>
  <c r="O29" i="3"/>
  <c r="M29" i="3"/>
  <c r="L29" i="3"/>
  <c r="K29" i="3"/>
  <c r="I29" i="3"/>
  <c r="H29" i="3"/>
  <c r="G29"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P4" i="3"/>
  <c r="O4" i="3"/>
  <c r="N4" i="3"/>
  <c r="I4" i="3"/>
  <c r="H4" i="3"/>
  <c r="G4" i="3"/>
  <c r="F4" i="3"/>
  <c r="E4" i="3"/>
  <c r="D4" i="3"/>
  <c r="C4" i="3"/>
  <c r="B4" i="3"/>
  <c r="AL26" i="3"/>
  <c r="AK26" i="3"/>
  <c r="AJ26" i="3"/>
  <c r="AI26" i="3"/>
  <c r="AH26" i="3"/>
  <c r="AG26" i="3"/>
  <c r="AG29" i="3" s="1"/>
  <c r="AG5" i="3" s="1"/>
  <c r="AF26" i="3"/>
  <c r="AE26" i="3"/>
  <c r="AD26" i="3"/>
  <c r="AC26" i="3"/>
  <c r="AB26" i="3"/>
  <c r="AA26" i="3"/>
  <c r="Y26" i="3"/>
  <c r="Y29" i="3" s="1"/>
  <c r="Y5" i="3" s="1"/>
  <c r="X26" i="3"/>
  <c r="W26" i="3"/>
  <c r="V26" i="3"/>
  <c r="U26" i="3"/>
  <c r="T26" i="3"/>
  <c r="S26" i="3"/>
  <c r="S29" i="3" s="1"/>
  <c r="S5" i="3" s="1"/>
  <c r="R26" i="3"/>
  <c r="Q26" i="3"/>
  <c r="P26" i="3"/>
  <c r="O26" i="3"/>
  <c r="N26" i="3"/>
  <c r="N29" i="3" s="1"/>
  <c r="N5" i="3" s="1"/>
  <c r="M26" i="3"/>
  <c r="L26" i="3"/>
  <c r="K26" i="3"/>
  <c r="I26" i="3"/>
  <c r="H26" i="3"/>
  <c r="G26" i="3"/>
  <c r="AW26" i="3"/>
  <c r="AV26" i="3"/>
  <c r="AU26" i="3"/>
  <c r="AT26" i="3"/>
  <c r="AS26" i="3"/>
  <c r="AR26" i="3"/>
  <c r="AQ26" i="3"/>
  <c r="AP26" i="3"/>
  <c r="AO26" i="3"/>
  <c r="AN26" i="3"/>
  <c r="AM26" i="3"/>
  <c r="B48" i="4"/>
  <c r="D45" i="4"/>
  <c r="D24" i="3" s="1"/>
  <c r="D26" i="3" s="1"/>
  <c r="D29" i="3" s="1"/>
  <c r="D5" i="3" s="1"/>
  <c r="D37" i="4"/>
  <c r="J24" i="3" s="1"/>
  <c r="J26" i="3" s="1"/>
  <c r="J29" i="3" s="1"/>
  <c r="J5" i="3" s="1"/>
  <c r="J12" i="1" s="1"/>
  <c r="D33" i="4"/>
  <c r="F24" i="3" s="1"/>
  <c r="F26" i="3" s="1"/>
  <c r="F29" i="3" s="1"/>
  <c r="F5" i="3" s="1"/>
  <c r="D29" i="4"/>
  <c r="C24" i="3" s="1"/>
  <c r="C26" i="3" s="1"/>
  <c r="C29" i="3" s="1"/>
  <c r="C5" i="3" s="1"/>
  <c r="D16" i="4"/>
  <c r="B24" i="3" s="1"/>
  <c r="B26" i="3" s="1"/>
  <c r="B29" i="3" s="1"/>
  <c r="B5" i="3" s="1"/>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Q4" i="3" s="1"/>
  <c r="P20" i="3"/>
  <c r="O20" i="3"/>
  <c r="N20" i="3"/>
  <c r="M20" i="3"/>
  <c r="M4" i="3" s="1"/>
  <c r="L20" i="3"/>
  <c r="L4" i="3" s="1"/>
  <c r="K20" i="3"/>
  <c r="K4" i="3" s="1"/>
  <c r="J20" i="3"/>
  <c r="J4" i="3" s="1"/>
  <c r="I20" i="3"/>
  <c r="H20" i="3"/>
  <c r="G20" i="3"/>
  <c r="AS70" i="2" l="1"/>
  <c r="AS71" i="2" s="1"/>
  <c r="AS19" i="2" s="1"/>
  <c r="AB70" i="2"/>
  <c r="AB71" i="2" s="1"/>
  <c r="AB19" i="2" s="1"/>
  <c r="AC70" i="2"/>
  <c r="AC71" i="2" s="1"/>
  <c r="AC19" i="2" s="1"/>
  <c r="AJ70" i="2"/>
  <c r="AJ71" i="2" s="1"/>
  <c r="AJ19" i="2" s="1"/>
  <c r="AK70" i="2"/>
  <c r="AK71" i="2" s="1"/>
  <c r="AK19" i="2" s="1"/>
  <c r="AR70" i="2"/>
  <c r="AR71" i="2" s="1"/>
  <c r="AR19" i="2" s="1"/>
  <c r="AD70" i="2"/>
  <c r="AL70" i="2"/>
  <c r="AT70" i="2"/>
  <c r="G70" i="2"/>
  <c r="AE70" i="2"/>
  <c r="AM70" i="2"/>
  <c r="AU70" i="2"/>
  <c r="X70" i="2"/>
  <c r="AF70" i="2"/>
  <c r="AN70" i="2"/>
  <c r="AV70" i="2"/>
  <c r="I70" i="2"/>
  <c r="Y70" i="2"/>
  <c r="AG70" i="2"/>
  <c r="AO70" i="2"/>
  <c r="AW70" i="2"/>
  <c r="G54" i="2"/>
  <c r="G7" i="2" s="1"/>
  <c r="J70" i="2"/>
  <c r="Z70" i="2"/>
  <c r="AH70" i="2"/>
  <c r="AP70" i="2"/>
  <c r="K70" i="2"/>
  <c r="AA70" i="2"/>
  <c r="AI70" i="2"/>
  <c r="AQ70" i="2"/>
  <c r="AA68" i="2"/>
  <c r="AA17" i="2" s="1"/>
  <c r="AQ68" i="2"/>
  <c r="AQ17" i="2" s="1"/>
  <c r="J68" i="2"/>
  <c r="J17" i="2" s="1"/>
  <c r="Z68" i="2"/>
  <c r="Z17" i="2" s="1"/>
  <c r="AH68" i="2"/>
  <c r="AH17" i="2" s="1"/>
  <c r="AI68" i="2"/>
  <c r="AI17" i="2" s="1"/>
  <c r="AP68" i="2"/>
  <c r="AP17" i="2" s="1"/>
  <c r="AB68" i="2"/>
  <c r="AB17" i="2" s="1"/>
  <c r="AJ68" i="2"/>
  <c r="AJ17" i="2" s="1"/>
  <c r="AR68" i="2"/>
  <c r="AR17" i="2" s="1"/>
  <c r="AC68" i="2"/>
  <c r="AC17" i="2" s="1"/>
  <c r="AK68" i="2"/>
  <c r="AK17" i="2" s="1"/>
  <c r="AS68" i="2"/>
  <c r="AS17" i="2" s="1"/>
  <c r="AD68" i="2"/>
  <c r="AD17" i="2" s="1"/>
  <c r="AL68" i="2"/>
  <c r="AL17" i="2" s="1"/>
  <c r="AT68" i="2"/>
  <c r="AT17" i="2" s="1"/>
  <c r="G68" i="2"/>
  <c r="G17" i="2" s="1"/>
  <c r="AE68" i="2"/>
  <c r="AE17" i="2" s="1"/>
  <c r="AM68" i="2"/>
  <c r="AM17" i="2" s="1"/>
  <c r="AU68" i="2"/>
  <c r="AU17" i="2" s="1"/>
  <c r="X68" i="2"/>
  <c r="X17" i="2" s="1"/>
  <c r="AF68" i="2"/>
  <c r="AF17" i="2" s="1"/>
  <c r="AN68" i="2"/>
  <c r="AN17" i="2" s="1"/>
  <c r="AV68" i="2"/>
  <c r="AV17" i="2" s="1"/>
  <c r="K68" i="2"/>
  <c r="K17" i="2" s="1"/>
  <c r="I68" i="2"/>
  <c r="I17" i="2" s="1"/>
  <c r="Y68" i="2"/>
  <c r="Y17" i="2" s="1"/>
  <c r="AG68" i="2"/>
  <c r="AG17" i="2" s="1"/>
  <c r="AO68" i="2"/>
  <c r="AO17" i="2" s="1"/>
  <c r="AW68" i="2"/>
  <c r="AW17" i="2" s="1"/>
  <c r="AR56" i="2"/>
  <c r="AR58" i="2" s="1"/>
  <c r="AR11" i="2" s="1"/>
  <c r="AQ56" i="2"/>
  <c r="AQ58" i="2" s="1"/>
  <c r="AQ11" i="2" s="1"/>
  <c r="I56" i="2"/>
  <c r="K56" i="2"/>
  <c r="K58" i="2" s="1"/>
  <c r="K11" i="2" s="1"/>
  <c r="AA56" i="2"/>
  <c r="AA58" i="2" s="1"/>
  <c r="AA11" i="2" s="1"/>
  <c r="AB56" i="2"/>
  <c r="AB58" i="2" s="1"/>
  <c r="AB11" i="2" s="1"/>
  <c r="AI56" i="2"/>
  <c r="AI58" i="2" s="1"/>
  <c r="AI11" i="2" s="1"/>
  <c r="AJ56" i="2"/>
  <c r="AJ58" i="2" s="1"/>
  <c r="AJ11" i="2" s="1"/>
  <c r="J56" i="2"/>
  <c r="Z56" i="2"/>
  <c r="AH56" i="2"/>
  <c r="AP56" i="2"/>
  <c r="AC56" i="2"/>
  <c r="AK56" i="2"/>
  <c r="AS56" i="2"/>
  <c r="AD56" i="2"/>
  <c r="AL56" i="2"/>
  <c r="AT56" i="2"/>
  <c r="G56" i="2"/>
  <c r="G57" i="2" s="1"/>
  <c r="AE56" i="2"/>
  <c r="AM56" i="2"/>
  <c r="AU56" i="2"/>
  <c r="X56" i="2"/>
  <c r="AF56" i="2"/>
  <c r="AN56" i="2"/>
  <c r="AV56" i="2"/>
  <c r="Y56" i="2"/>
  <c r="AG56" i="2"/>
  <c r="AO56" i="2"/>
  <c r="AW56" i="2"/>
  <c r="I54" i="2"/>
  <c r="I7" i="2" s="1"/>
  <c r="K54" i="2"/>
  <c r="K7" i="2" s="1"/>
  <c r="AG54" i="2"/>
  <c r="AG7" i="2" s="1"/>
  <c r="AO54" i="2"/>
  <c r="AO7" i="2" s="1"/>
  <c r="AW54" i="2"/>
  <c r="AW7" i="2" s="1"/>
  <c r="J54" i="2"/>
  <c r="J7" i="2" s="1"/>
  <c r="Z54" i="2"/>
  <c r="Z7" i="2" s="1"/>
  <c r="AQ54" i="2"/>
  <c r="AQ7" i="2" s="1"/>
  <c r="AB54" i="2"/>
  <c r="AB7" i="2" s="1"/>
  <c r="AJ54" i="2"/>
  <c r="AJ7" i="2" s="1"/>
  <c r="AR54" i="2"/>
  <c r="AR7" i="2" s="1"/>
  <c r="AA54" i="2"/>
  <c r="AA7" i="2" s="1"/>
  <c r="AI54" i="2"/>
  <c r="AI7" i="2" s="1"/>
  <c r="AC54" i="2"/>
  <c r="AC7" i="2" s="1"/>
  <c r="AK54" i="2"/>
  <c r="AK7" i="2" s="1"/>
  <c r="AS54" i="2"/>
  <c r="AS7" i="2" s="1"/>
  <c r="AD54" i="2"/>
  <c r="AD7" i="2" s="1"/>
  <c r="AL54" i="2"/>
  <c r="AL7" i="2" s="1"/>
  <c r="AT54" i="2"/>
  <c r="AT7" i="2" s="1"/>
  <c r="AE54" i="2"/>
  <c r="AE7" i="2" s="1"/>
  <c r="AM54" i="2"/>
  <c r="AM7" i="2" s="1"/>
  <c r="AU54" i="2"/>
  <c r="AU7" i="2" s="1"/>
  <c r="X54" i="2"/>
  <c r="X7" i="2" s="1"/>
  <c r="AF54" i="2"/>
  <c r="AF7" i="2" s="1"/>
  <c r="AN54" i="2"/>
  <c r="AN7" i="2" s="1"/>
  <c r="AV54" i="2"/>
  <c r="AV7" i="2" s="1"/>
  <c r="J15" i="1"/>
  <c r="M15" i="1"/>
  <c r="S15" i="1"/>
  <c r="J4" i="2"/>
  <c r="AO4" i="2"/>
  <c r="AP4" i="2"/>
  <c r="I4" i="2"/>
  <c r="Y4" i="2"/>
  <c r="Z4" i="2"/>
  <c r="AG4" i="2"/>
  <c r="AH4" i="2"/>
  <c r="AT4" i="2"/>
  <c r="AT49" i="2"/>
  <c r="AT31" i="2" s="1"/>
  <c r="AE4" i="2"/>
  <c r="AM49" i="2"/>
  <c r="AM31" i="2" s="1"/>
  <c r="AM4" i="2"/>
  <c r="AU49" i="2"/>
  <c r="AU31" i="2" s="1"/>
  <c r="AU4" i="2"/>
  <c r="AD49" i="2"/>
  <c r="AD31" i="2" s="1"/>
  <c r="AD4" i="2"/>
  <c r="X4" i="2"/>
  <c r="AF4" i="2"/>
  <c r="AN4" i="2"/>
  <c r="AV4" i="2"/>
  <c r="K4" i="2"/>
  <c r="AA4" i="2"/>
  <c r="AI4" i="2"/>
  <c r="AQ4" i="2"/>
  <c r="AB4" i="2"/>
  <c r="AJ4" i="2"/>
  <c r="AR4" i="2"/>
  <c r="AC4" i="2"/>
  <c r="AK4" i="2"/>
  <c r="AS4" i="2"/>
  <c r="G4" i="2"/>
  <c r="AL49" i="2"/>
  <c r="AL31" i="2" s="1"/>
  <c r="AE49" i="2"/>
  <c r="AE31" i="2" s="1"/>
  <c r="AF49" i="2"/>
  <c r="AF31" i="2" s="1"/>
  <c r="AV49" i="2"/>
  <c r="AV31" i="2" s="1"/>
  <c r="AH49" i="2"/>
  <c r="AH31" i="2" s="1"/>
  <c r="J49" i="2"/>
  <c r="J31" i="2" s="1"/>
  <c r="AP49" i="2"/>
  <c r="AP31" i="2" s="1"/>
  <c r="AQ49" i="2"/>
  <c r="AQ31" i="2" s="1"/>
  <c r="I49" i="2"/>
  <c r="I31" i="2" s="1"/>
  <c r="Y49" i="2"/>
  <c r="Y31" i="2" s="1"/>
  <c r="AG49" i="2"/>
  <c r="AG31" i="2" s="1"/>
  <c r="AO49" i="2"/>
  <c r="AO31" i="2" s="1"/>
  <c r="AW49" i="2"/>
  <c r="AW31" i="2" s="1"/>
  <c r="K49" i="2"/>
  <c r="K31" i="2" s="1"/>
  <c r="AA49" i="2"/>
  <c r="AA31" i="2" s="1"/>
  <c r="AI49" i="2"/>
  <c r="AI31" i="2" s="1"/>
  <c r="E24" i="3"/>
  <c r="E26" i="3" s="1"/>
  <c r="E29" i="3" s="1"/>
  <c r="E5" i="3" s="1"/>
  <c r="AC72" i="2" l="1"/>
  <c r="AC21" i="2" s="1"/>
  <c r="AB73" i="2"/>
  <c r="L88" i="2"/>
  <c r="L10" i="2" s="1"/>
  <c r="G9" i="2"/>
  <c r="AR75" i="2"/>
  <c r="AK75" i="2"/>
  <c r="AV115" i="2"/>
  <c r="AV20" i="2" s="1"/>
  <c r="AJ75" i="2"/>
  <c r="AU115" i="2"/>
  <c r="AU20" i="2" s="1"/>
  <c r="AC75" i="2"/>
  <c r="AN115" i="2"/>
  <c r="AN20" i="2" s="1"/>
  <c r="AB75" i="2"/>
  <c r="AM115" i="2"/>
  <c r="AM20" i="2" s="1"/>
  <c r="AS75" i="2"/>
  <c r="AR61" i="2"/>
  <c r="AW99" i="2"/>
  <c r="AI61" i="2"/>
  <c r="AN99" i="2"/>
  <c r="AB61" i="2"/>
  <c r="AG99" i="2"/>
  <c r="AA61" i="2"/>
  <c r="AF99" i="2"/>
  <c r="AJ61" i="2"/>
  <c r="AO99" i="2"/>
  <c r="K61" i="2"/>
  <c r="P99" i="2"/>
  <c r="AQ61" i="2"/>
  <c r="AV99" i="2"/>
  <c r="AS73" i="2"/>
  <c r="AS23" i="2" s="1"/>
  <c r="AS72" i="2"/>
  <c r="AS21" i="2" s="1"/>
  <c r="AK72" i="2"/>
  <c r="AK21" i="2" s="1"/>
  <c r="AB72" i="2"/>
  <c r="AB21" i="2" s="1"/>
  <c r="AJ72" i="2"/>
  <c r="AJ21" i="2" s="1"/>
  <c r="AC73" i="2"/>
  <c r="AC23" i="2" s="1"/>
  <c r="AR72" i="2"/>
  <c r="AR21" i="2" s="1"/>
  <c r="AK73" i="2"/>
  <c r="AK23" i="2" s="1"/>
  <c r="AR73" i="2"/>
  <c r="AR23" i="2" s="1"/>
  <c r="AJ73" i="2"/>
  <c r="AJ23" i="2" s="1"/>
  <c r="I73" i="2"/>
  <c r="I23" i="2" s="1"/>
  <c r="I72" i="2"/>
  <c r="I21" i="2" s="1"/>
  <c r="I71" i="2"/>
  <c r="I19" i="2" s="1"/>
  <c r="J72" i="2"/>
  <c r="J21" i="2" s="1"/>
  <c r="J71" i="2"/>
  <c r="J19" i="2" s="1"/>
  <c r="J73" i="2"/>
  <c r="J23" i="2" s="1"/>
  <c r="AH72" i="2"/>
  <c r="AH21" i="2" s="1"/>
  <c r="AH71" i="2"/>
  <c r="AH19" i="2" s="1"/>
  <c r="AH73" i="2"/>
  <c r="AH23" i="2" s="1"/>
  <c r="AQ72" i="2"/>
  <c r="AQ21" i="2" s="1"/>
  <c r="AQ71" i="2"/>
  <c r="AQ19" i="2" s="1"/>
  <c r="AQ73" i="2"/>
  <c r="AQ23" i="2" s="1"/>
  <c r="AV73" i="2"/>
  <c r="AV23" i="2" s="1"/>
  <c r="AV72" i="2"/>
  <c r="AV21" i="2" s="1"/>
  <c r="AV71" i="2"/>
  <c r="AV19" i="2" s="1"/>
  <c r="Y73" i="2"/>
  <c r="Y23" i="2" s="1"/>
  <c r="Y72" i="2"/>
  <c r="Y21" i="2" s="1"/>
  <c r="Y71" i="2"/>
  <c r="Y19" i="2" s="1"/>
  <c r="Z72" i="2"/>
  <c r="Z21" i="2" s="1"/>
  <c r="Z73" i="2"/>
  <c r="Z23" i="2" s="1"/>
  <c r="Z71" i="2"/>
  <c r="Z19" i="2" s="1"/>
  <c r="AI72" i="2"/>
  <c r="AI21" i="2" s="1"/>
  <c r="AI71" i="2"/>
  <c r="AI19" i="2" s="1"/>
  <c r="AI73" i="2"/>
  <c r="AI23" i="2" s="1"/>
  <c r="AN73" i="2"/>
  <c r="AN23" i="2" s="1"/>
  <c r="AN72" i="2"/>
  <c r="AN21" i="2" s="1"/>
  <c r="AN71" i="2"/>
  <c r="AN19" i="2" s="1"/>
  <c r="AU71" i="2"/>
  <c r="AU19" i="2" s="1"/>
  <c r="AU73" i="2"/>
  <c r="AU23" i="2" s="1"/>
  <c r="AU72" i="2"/>
  <c r="AU21" i="2" s="1"/>
  <c r="AA72" i="2"/>
  <c r="AA21" i="2" s="1"/>
  <c r="AA71" i="2"/>
  <c r="AA19" i="2" s="1"/>
  <c r="AA73" i="2"/>
  <c r="AA23" i="2" s="1"/>
  <c r="AW73" i="2"/>
  <c r="AW23" i="2" s="1"/>
  <c r="AW72" i="2"/>
  <c r="AW21" i="2" s="1"/>
  <c r="AW71" i="2"/>
  <c r="AW19" i="2" s="1"/>
  <c r="AF73" i="2"/>
  <c r="AF23" i="2" s="1"/>
  <c r="AF72" i="2"/>
  <c r="AF21" i="2" s="1"/>
  <c r="AF71" i="2"/>
  <c r="AF19" i="2" s="1"/>
  <c r="AM73" i="2"/>
  <c r="AM23" i="2" s="1"/>
  <c r="AM72" i="2"/>
  <c r="AM21" i="2" s="1"/>
  <c r="AM71" i="2"/>
  <c r="AM19" i="2" s="1"/>
  <c r="AT73" i="2"/>
  <c r="AT23" i="2" s="1"/>
  <c r="AT72" i="2"/>
  <c r="AT21" i="2" s="1"/>
  <c r="AT71" i="2"/>
  <c r="AT19" i="2" s="1"/>
  <c r="K72" i="2"/>
  <c r="K21" i="2" s="1"/>
  <c r="K71" i="2"/>
  <c r="K19" i="2" s="1"/>
  <c r="K73" i="2"/>
  <c r="K23" i="2" s="1"/>
  <c r="AO73" i="2"/>
  <c r="AO23" i="2" s="1"/>
  <c r="AO72" i="2"/>
  <c r="AO21" i="2" s="1"/>
  <c r="AO71" i="2"/>
  <c r="AO19" i="2" s="1"/>
  <c r="X73" i="2"/>
  <c r="X23" i="2" s="1"/>
  <c r="X72" i="2"/>
  <c r="X21" i="2" s="1"/>
  <c r="X71" i="2"/>
  <c r="X19" i="2" s="1"/>
  <c r="AE73" i="2"/>
  <c r="AE23" i="2" s="1"/>
  <c r="AE71" i="2"/>
  <c r="AE19" i="2" s="1"/>
  <c r="AE72" i="2"/>
  <c r="AE21" i="2" s="1"/>
  <c r="AL73" i="2"/>
  <c r="AL23" i="2" s="1"/>
  <c r="AL71" i="2"/>
  <c r="AL19" i="2" s="1"/>
  <c r="AL72" i="2"/>
  <c r="AL21" i="2" s="1"/>
  <c r="AP72" i="2"/>
  <c r="AP21" i="2" s="1"/>
  <c r="AP71" i="2"/>
  <c r="AP19" i="2" s="1"/>
  <c r="AP73" i="2"/>
  <c r="AP23" i="2" s="1"/>
  <c r="AG73" i="2"/>
  <c r="AG23" i="2" s="1"/>
  <c r="AG72" i="2"/>
  <c r="AG21" i="2" s="1"/>
  <c r="AG71" i="2"/>
  <c r="AG19" i="2" s="1"/>
  <c r="G71" i="2"/>
  <c r="G19" i="2" s="1"/>
  <c r="G73" i="2"/>
  <c r="G23" i="2" s="1"/>
  <c r="G72" i="2"/>
  <c r="G21" i="2" s="1"/>
  <c r="AD73" i="2"/>
  <c r="AD23" i="2" s="1"/>
  <c r="AD71" i="2"/>
  <c r="AD19" i="2" s="1"/>
  <c r="AD72" i="2"/>
  <c r="AD21" i="2" s="1"/>
  <c r="AQ57" i="2"/>
  <c r="AQ9" i="2" s="1"/>
  <c r="AA57" i="2"/>
  <c r="AA9" i="2" s="1"/>
  <c r="AB57" i="2"/>
  <c r="AB9" i="2" s="1"/>
  <c r="AR57" i="2"/>
  <c r="AR9" i="2" s="1"/>
  <c r="K57" i="2"/>
  <c r="AI57" i="2"/>
  <c r="AI9" i="2" s="1"/>
  <c r="AJ57" i="2"/>
  <c r="AJ9" i="2" s="1"/>
  <c r="I58" i="2"/>
  <c r="I11" i="2" s="1"/>
  <c r="I57" i="2"/>
  <c r="AD57" i="2"/>
  <c r="AD9" i="2" s="1"/>
  <c r="AD58" i="2"/>
  <c r="AD11" i="2" s="1"/>
  <c r="AS57" i="2"/>
  <c r="AS9" i="2" s="1"/>
  <c r="AS58" i="2"/>
  <c r="AS11" i="2" s="1"/>
  <c r="X58" i="2"/>
  <c r="X11" i="2" s="1"/>
  <c r="X57" i="2"/>
  <c r="X9" i="2" s="1"/>
  <c r="AK57" i="2"/>
  <c r="AK9" i="2" s="1"/>
  <c r="AK58" i="2"/>
  <c r="AK11" i="2" s="1"/>
  <c r="AW57" i="2"/>
  <c r="AW9" i="2" s="1"/>
  <c r="AW58" i="2"/>
  <c r="AW11" i="2" s="1"/>
  <c r="AC57" i="2"/>
  <c r="AC9" i="2" s="1"/>
  <c r="AC58" i="2"/>
  <c r="AC11" i="2" s="1"/>
  <c r="AE58" i="2"/>
  <c r="AE11" i="2" s="1"/>
  <c r="AE57" i="2"/>
  <c r="AE9" i="2" s="1"/>
  <c r="AO57" i="2"/>
  <c r="AO9" i="2" s="1"/>
  <c r="AO58" i="2"/>
  <c r="AO11" i="2" s="1"/>
  <c r="AP58" i="2"/>
  <c r="AP11" i="2" s="1"/>
  <c r="AP57" i="2"/>
  <c r="AP9" i="2" s="1"/>
  <c r="AF57" i="2"/>
  <c r="AF9" i="2" s="1"/>
  <c r="AF58" i="2"/>
  <c r="AF11" i="2" s="1"/>
  <c r="AG58" i="2"/>
  <c r="AG11" i="2" s="1"/>
  <c r="AG57" i="2"/>
  <c r="AG9" i="2" s="1"/>
  <c r="AH58" i="2"/>
  <c r="AH11" i="2" s="1"/>
  <c r="AH57" i="2"/>
  <c r="AH9" i="2" s="1"/>
  <c r="AN57" i="2"/>
  <c r="AN9" i="2" s="1"/>
  <c r="AN58" i="2"/>
  <c r="AN11" i="2" s="1"/>
  <c r="G58" i="2"/>
  <c r="G11" i="2" s="1"/>
  <c r="G60" i="2"/>
  <c r="Y58" i="2"/>
  <c r="Y11" i="2" s="1"/>
  <c r="Y57" i="2"/>
  <c r="Y9" i="2" s="1"/>
  <c r="AU58" i="2"/>
  <c r="AU11" i="2" s="1"/>
  <c r="AU57" i="2"/>
  <c r="AU9" i="2" s="1"/>
  <c r="AT57" i="2"/>
  <c r="AT9" i="2" s="1"/>
  <c r="AT58" i="2"/>
  <c r="AT11" i="2" s="1"/>
  <c r="Z58" i="2"/>
  <c r="Z11" i="2" s="1"/>
  <c r="Z57" i="2"/>
  <c r="Z9" i="2" s="1"/>
  <c r="AV58" i="2"/>
  <c r="AV11" i="2" s="1"/>
  <c r="AV57" i="2"/>
  <c r="AV9" i="2" s="1"/>
  <c r="AM57" i="2"/>
  <c r="AM9" i="2" s="1"/>
  <c r="AM58" i="2"/>
  <c r="AM11" i="2" s="1"/>
  <c r="AL57" i="2"/>
  <c r="AL9" i="2" s="1"/>
  <c r="AL58" i="2"/>
  <c r="AL11" i="2" s="1"/>
  <c r="J58" i="2"/>
  <c r="J11" i="2" s="1"/>
  <c r="J57" i="2"/>
  <c r="G25" i="2" l="1"/>
  <c r="H18" i="2" s="1"/>
  <c r="K25" i="2"/>
  <c r="G13" i="2"/>
  <c r="J25" i="2"/>
  <c r="I25" i="2"/>
  <c r="AN126" i="2"/>
  <c r="AC76" i="2"/>
  <c r="AB77" i="2"/>
  <c r="AB23" i="2"/>
  <c r="AM137" i="2"/>
  <c r="H8" i="2"/>
  <c r="P88" i="2"/>
  <c r="P10" i="2" s="1"/>
  <c r="K9" i="2"/>
  <c r="O88" i="2"/>
  <c r="O10" i="2" s="1"/>
  <c r="J9" i="2"/>
  <c r="N88" i="2"/>
  <c r="N10" i="2" s="1"/>
  <c r="I9" i="2"/>
  <c r="AG75" i="2"/>
  <c r="AR115" i="2"/>
  <c r="AL77" i="2"/>
  <c r="AW137" i="2"/>
  <c r="AO76" i="2"/>
  <c r="AM75" i="2"/>
  <c r="AM114" i="2"/>
  <c r="AM116" i="2" s="1"/>
  <c r="AW77" i="2"/>
  <c r="AN76" i="2"/>
  <c r="Y75" i="2"/>
  <c r="AJ115" i="2"/>
  <c r="AQ76" i="2"/>
  <c r="I76" i="2"/>
  <c r="T126" i="2"/>
  <c r="AB76" i="2"/>
  <c r="AM126" i="2"/>
  <c r="AM22" i="2" s="1"/>
  <c r="AG76" i="2"/>
  <c r="AR126" i="2"/>
  <c r="AR22" i="2" s="1"/>
  <c r="AE76" i="2"/>
  <c r="AP126" i="2"/>
  <c r="AP22" i="2" s="1"/>
  <c r="AO77" i="2"/>
  <c r="AM76" i="2"/>
  <c r="AA77" i="2"/>
  <c r="AL137" i="2"/>
  <c r="AN77" i="2"/>
  <c r="Y76" i="2"/>
  <c r="AJ126" i="2"/>
  <c r="AJ22" i="2" s="1"/>
  <c r="AH77" i="2"/>
  <c r="AS137" i="2"/>
  <c r="I77" i="2"/>
  <c r="T137" i="2"/>
  <c r="T24" i="2" s="1"/>
  <c r="AK76" i="2"/>
  <c r="AV126" i="2"/>
  <c r="AV22" i="2" s="1"/>
  <c r="AD76" i="2"/>
  <c r="AO126" i="2"/>
  <c r="AO22" i="2" s="1"/>
  <c r="AG77" i="2"/>
  <c r="AR137" i="2"/>
  <c r="AE75" i="2"/>
  <c r="AP115" i="2"/>
  <c r="K77" i="2"/>
  <c r="V137" i="2"/>
  <c r="V24" i="2" s="1"/>
  <c r="AM77" i="2"/>
  <c r="AA75" i="2"/>
  <c r="AL115" i="2"/>
  <c r="AI77" i="2"/>
  <c r="AT137" i="2"/>
  <c r="Y77" i="2"/>
  <c r="AJ137" i="2"/>
  <c r="AH75" i="2"/>
  <c r="AS115" i="2"/>
  <c r="AJ77" i="2"/>
  <c r="AU137" i="2"/>
  <c r="AS76" i="2"/>
  <c r="AP77" i="2"/>
  <c r="AF75" i="2"/>
  <c r="AQ115" i="2"/>
  <c r="AR77" i="2"/>
  <c r="AD77" i="2"/>
  <c r="AO137" i="2"/>
  <c r="AP75" i="2"/>
  <c r="X75" i="2"/>
  <c r="AI115" i="2"/>
  <c r="K76" i="2"/>
  <c r="V126" i="2"/>
  <c r="AF76" i="2"/>
  <c r="AQ126" i="2"/>
  <c r="AQ22" i="2" s="1"/>
  <c r="AU76" i="2"/>
  <c r="AI76" i="2"/>
  <c r="AT126" i="2"/>
  <c r="AT22" i="2" s="1"/>
  <c r="AV76" i="2"/>
  <c r="J77" i="2"/>
  <c r="U137" i="2"/>
  <c r="U24" i="2" s="1"/>
  <c r="AK77" i="2"/>
  <c r="AV137" i="2"/>
  <c r="K75" i="2"/>
  <c r="V115" i="2"/>
  <c r="V20" i="2" s="1"/>
  <c r="AV75" i="2"/>
  <c r="AV114" i="2"/>
  <c r="AV116" i="2" s="1"/>
  <c r="G76" i="2"/>
  <c r="R126" i="2"/>
  <c r="AP76" i="2"/>
  <c r="X76" i="2"/>
  <c r="AI126" i="2"/>
  <c r="AI22" i="2" s="1"/>
  <c r="AT75" i="2"/>
  <c r="AF77" i="2"/>
  <c r="AQ137" i="2"/>
  <c r="AU77" i="2"/>
  <c r="Z75" i="2"/>
  <c r="AK115" i="2"/>
  <c r="AV77" i="2"/>
  <c r="J75" i="2"/>
  <c r="U115" i="2"/>
  <c r="U20" i="2" s="1"/>
  <c r="AR76" i="2"/>
  <c r="AD75" i="2"/>
  <c r="AO115" i="2"/>
  <c r="AI75" i="2"/>
  <c r="AT115" i="2"/>
  <c r="G77" i="2"/>
  <c r="R137" i="2"/>
  <c r="R24" i="2" s="1"/>
  <c r="AL76" i="2"/>
  <c r="AW126" i="2"/>
  <c r="AW22" i="2" s="1"/>
  <c r="X77" i="2"/>
  <c r="AI137" i="2"/>
  <c r="AT76" i="2"/>
  <c r="AW75" i="2"/>
  <c r="AU75" i="2"/>
  <c r="AU114" i="2"/>
  <c r="AU116" i="2" s="1"/>
  <c r="Z77" i="2"/>
  <c r="AK137" i="2"/>
  <c r="AQ77" i="2"/>
  <c r="J76" i="2"/>
  <c r="U126" i="2"/>
  <c r="AC77" i="2"/>
  <c r="AN137" i="2"/>
  <c r="AE77" i="2"/>
  <c r="AP137" i="2"/>
  <c r="AA76" i="2"/>
  <c r="AL126" i="2"/>
  <c r="AL22" i="2" s="1"/>
  <c r="AH76" i="2"/>
  <c r="AS126" i="2"/>
  <c r="AS22" i="2" s="1"/>
  <c r="AS77" i="2"/>
  <c r="G75" i="2"/>
  <c r="R115" i="2"/>
  <c r="R20" i="2" s="1"/>
  <c r="AL75" i="2"/>
  <c r="AW115" i="2"/>
  <c r="AO75" i="2"/>
  <c r="AT77" i="2"/>
  <c r="AW76" i="2"/>
  <c r="AN75" i="2"/>
  <c r="AN114" i="2"/>
  <c r="AN116" i="2" s="1"/>
  <c r="Z76" i="2"/>
  <c r="AK126" i="2"/>
  <c r="AK22" i="2" s="1"/>
  <c r="AQ75" i="2"/>
  <c r="I75" i="2"/>
  <c r="T115" i="2"/>
  <c r="T20" i="2" s="1"/>
  <c r="AJ76" i="2"/>
  <c r="AU126" i="2"/>
  <c r="AU22" i="2" s="1"/>
  <c r="AQ88" i="2"/>
  <c r="AS88" i="2"/>
  <c r="AP61" i="2"/>
  <c r="AU99" i="2"/>
  <c r="AU98" i="2" s="1"/>
  <c r="AU100" i="2" s="1"/>
  <c r="AI88" i="2"/>
  <c r="AF88" i="2"/>
  <c r="AO61" i="2"/>
  <c r="AT99" i="2"/>
  <c r="AT98" i="2" s="1"/>
  <c r="AT100" i="2" s="1"/>
  <c r="AO98" i="2"/>
  <c r="AO100" i="2" s="1"/>
  <c r="AR88" i="2"/>
  <c r="AU61" i="2"/>
  <c r="AH61" i="2"/>
  <c r="AM99" i="2"/>
  <c r="AM98" i="2" s="1"/>
  <c r="AM100" i="2" s="1"/>
  <c r="AT88" i="2"/>
  <c r="AP88" i="2"/>
  <c r="I61" i="2"/>
  <c r="N99" i="2"/>
  <c r="AD88" i="2"/>
  <c r="AL88" i="2"/>
  <c r="AJ88" i="2"/>
  <c r="AC88" i="2"/>
  <c r="AO88" i="2"/>
  <c r="AV88" i="2"/>
  <c r="AV61" i="2"/>
  <c r="AV98" i="2"/>
  <c r="AV100" i="2" s="1"/>
  <c r="Y61" i="2"/>
  <c r="AD99" i="2"/>
  <c r="AD98" i="2" s="1"/>
  <c r="AD100" i="2" s="1"/>
  <c r="AG61" i="2"/>
  <c r="AG98" i="2"/>
  <c r="AG100" i="2" s="1"/>
  <c r="AL99" i="2"/>
  <c r="AL98" i="2" s="1"/>
  <c r="AL100" i="2" s="1"/>
  <c r="AE61" i="2"/>
  <c r="AJ99" i="2"/>
  <c r="AJ98" i="2" s="1"/>
  <c r="AJ100" i="2" s="1"/>
  <c r="X61" i="2"/>
  <c r="AC99" i="2"/>
  <c r="AC98" i="2" s="1"/>
  <c r="AC100" i="2" s="1"/>
  <c r="AN88" i="2"/>
  <c r="AK61" i="2"/>
  <c r="AP99" i="2"/>
  <c r="AP98" i="2" s="1"/>
  <c r="AP100" i="2" s="1"/>
  <c r="AE88" i="2"/>
  <c r="AF61" i="2"/>
  <c r="AF98" i="2"/>
  <c r="AF100" i="2" s="1"/>
  <c r="AK99" i="2"/>
  <c r="AK98" i="2" s="1"/>
  <c r="AK100" i="2" s="1"/>
  <c r="AC61" i="2"/>
  <c r="AH99" i="2"/>
  <c r="AH98" i="2" s="1"/>
  <c r="AH100" i="2" s="1"/>
  <c r="AS61" i="2"/>
  <c r="AM88" i="2"/>
  <c r="J61" i="2"/>
  <c r="O99" i="2"/>
  <c r="Z61" i="2"/>
  <c r="AE99" i="2"/>
  <c r="AE98" i="2" s="1"/>
  <c r="AE100" i="2" s="1"/>
  <c r="G61" i="2"/>
  <c r="G62" i="2" s="1"/>
  <c r="G33" i="2" s="1"/>
  <c r="L99" i="2"/>
  <c r="AK88" i="2"/>
  <c r="AH88" i="2"/>
  <c r="AW88" i="2"/>
  <c r="AM61" i="2"/>
  <c r="AR99" i="2"/>
  <c r="AR98" i="2" s="1"/>
  <c r="AR100" i="2" s="1"/>
  <c r="AL61" i="2"/>
  <c r="AQ99" i="2"/>
  <c r="AQ98" i="2" s="1"/>
  <c r="AQ100" i="2" s="1"/>
  <c r="AT61" i="2"/>
  <c r="AN61" i="2"/>
  <c r="AN98" i="2"/>
  <c r="AN100" i="2" s="1"/>
  <c r="AS99" i="2"/>
  <c r="AS98" i="2" s="1"/>
  <c r="AS100" i="2" s="1"/>
  <c r="AU88" i="2"/>
  <c r="AW61" i="2"/>
  <c r="AW98" i="2"/>
  <c r="AW100" i="2" s="1"/>
  <c r="AD61" i="2"/>
  <c r="AI99" i="2"/>
  <c r="AI98" i="2" s="1"/>
  <c r="AI100" i="2" s="1"/>
  <c r="AG88" i="2"/>
  <c r="AF60" i="2"/>
  <c r="J60" i="2"/>
  <c r="Z60" i="2"/>
  <c r="K60" i="2"/>
  <c r="K62" i="2" s="1"/>
  <c r="K33" i="2" s="1"/>
  <c r="AR60" i="2"/>
  <c r="AR62" i="2" s="1"/>
  <c r="AR33" i="2" s="1"/>
  <c r="AP60" i="2"/>
  <c r="AL60" i="2"/>
  <c r="AT60" i="2"/>
  <c r="AN60" i="2"/>
  <c r="AW60" i="2"/>
  <c r="AD60" i="2"/>
  <c r="AA60" i="2"/>
  <c r="AA62" i="2" s="1"/>
  <c r="AA33" i="2" s="1"/>
  <c r="AU60" i="2"/>
  <c r="AH60" i="2"/>
  <c r="I60" i="2"/>
  <c r="AQ60" i="2"/>
  <c r="AQ62" i="2" s="1"/>
  <c r="AQ33" i="2" s="1"/>
  <c r="AS60" i="2"/>
  <c r="AM60" i="2"/>
  <c r="AO60" i="2"/>
  <c r="AK60" i="2"/>
  <c r="AV60" i="2"/>
  <c r="Y60" i="2"/>
  <c r="AG60" i="2"/>
  <c r="AE60" i="2"/>
  <c r="X60" i="2"/>
  <c r="AJ60" i="2"/>
  <c r="AJ62" i="2" s="1"/>
  <c r="AJ33" i="2" s="1"/>
  <c r="AC60" i="2"/>
  <c r="AB60" i="2"/>
  <c r="AB62" i="2" s="1"/>
  <c r="AB33" i="2" s="1"/>
  <c r="AI60" i="2"/>
  <c r="AI62" i="2" s="1"/>
  <c r="AI33" i="2" s="1"/>
  <c r="AC78" i="2" l="1"/>
  <c r="AC37" i="2" s="1"/>
  <c r="AB78" i="2"/>
  <c r="AB37" i="2" s="1"/>
  <c r="AU136" i="2"/>
  <c r="AU138" i="2" s="1"/>
  <c r="AU140" i="2" s="1"/>
  <c r="AU143" i="2" s="1"/>
  <c r="AU24" i="2"/>
  <c r="AU25" i="2" s="1"/>
  <c r="AU33" i="3" s="1"/>
  <c r="AU35" i="3" s="1"/>
  <c r="AU6" i="3" s="1"/>
  <c r="AU13" i="1" s="1"/>
  <c r="AN12" i="2"/>
  <c r="AN22" i="2"/>
  <c r="AW136" i="2"/>
  <c r="AW138" i="2" s="1"/>
  <c r="AW140" i="2" s="1"/>
  <c r="AW143" i="2" s="1"/>
  <c r="AW24" i="2"/>
  <c r="AV136" i="2"/>
  <c r="AV138" i="2" s="1"/>
  <c r="AV140" i="2" s="1"/>
  <c r="AV143" i="2" s="1"/>
  <c r="AV24" i="2"/>
  <c r="AV25" i="2" s="1"/>
  <c r="AV33" i="3" s="1"/>
  <c r="AV35" i="3" s="1"/>
  <c r="AV6" i="3" s="1"/>
  <c r="AV13" i="1" s="1"/>
  <c r="AS114" i="2"/>
  <c r="AS116" i="2" s="1"/>
  <c r="AS118" i="2" s="1"/>
  <c r="AS20" i="2"/>
  <c r="AT114" i="2"/>
  <c r="AT116" i="2" s="1"/>
  <c r="AT20" i="2"/>
  <c r="AK114" i="2"/>
  <c r="AK116" i="2" s="1"/>
  <c r="AK20" i="2"/>
  <c r="AN125" i="2"/>
  <c r="AN127" i="2" s="1"/>
  <c r="AN129" i="2" s="1"/>
  <c r="AN132" i="2" s="1"/>
  <c r="AR114" i="2"/>
  <c r="AR116" i="2" s="1"/>
  <c r="AR20" i="2"/>
  <c r="AP136" i="2"/>
  <c r="AP138" i="2" s="1"/>
  <c r="AP140" i="2" s="1"/>
  <c r="AP143" i="2" s="1"/>
  <c r="AP24" i="2"/>
  <c r="AN136" i="2"/>
  <c r="AN138" i="2" s="1"/>
  <c r="AN140" i="2" s="1"/>
  <c r="AN143" i="2" s="1"/>
  <c r="AN24" i="2"/>
  <c r="U12" i="2"/>
  <c r="U22" i="2"/>
  <c r="R12" i="2"/>
  <c r="R22" i="2"/>
  <c r="V12" i="2"/>
  <c r="V22" i="2"/>
  <c r="AQ114" i="2"/>
  <c r="AQ116" i="2" s="1"/>
  <c r="AQ20" i="2"/>
  <c r="AJ136" i="2"/>
  <c r="AJ138" i="2" s="1"/>
  <c r="AJ140" i="2" s="1"/>
  <c r="AJ143" i="2" s="1"/>
  <c r="AJ24" i="2"/>
  <c r="AL136" i="2"/>
  <c r="AL138" i="2" s="1"/>
  <c r="AL140" i="2" s="1"/>
  <c r="AL143" i="2" s="1"/>
  <c r="AL24" i="2"/>
  <c r="AM136" i="2"/>
  <c r="AM138" i="2" s="1"/>
  <c r="AM140" i="2" s="1"/>
  <c r="AM143" i="2" s="1"/>
  <c r="AM24" i="2"/>
  <c r="AM25" i="2" s="1"/>
  <c r="AM33" i="3" s="1"/>
  <c r="AM35" i="3" s="1"/>
  <c r="AM6" i="3" s="1"/>
  <c r="AM13" i="1" s="1"/>
  <c r="AO114" i="2"/>
  <c r="AO116" i="2" s="1"/>
  <c r="AO20" i="2"/>
  <c r="AQ136" i="2"/>
  <c r="AQ138" i="2" s="1"/>
  <c r="AQ140" i="2" s="1"/>
  <c r="AQ143" i="2" s="1"/>
  <c r="AQ24" i="2"/>
  <c r="AI114" i="2"/>
  <c r="AI116" i="2" s="1"/>
  <c r="AI20" i="2"/>
  <c r="AT136" i="2"/>
  <c r="AT138" i="2" s="1"/>
  <c r="AT140" i="2" s="1"/>
  <c r="AT143" i="2" s="1"/>
  <c r="AT24" i="2"/>
  <c r="T12" i="2"/>
  <c r="T22" i="2"/>
  <c r="AL114" i="2"/>
  <c r="AL116" i="2" s="1"/>
  <c r="AL20" i="2"/>
  <c r="AO136" i="2"/>
  <c r="AO138" i="2" s="1"/>
  <c r="AO140" i="2" s="1"/>
  <c r="AO143" i="2" s="1"/>
  <c r="AO24" i="2"/>
  <c r="AJ114" i="2"/>
  <c r="AJ116" i="2" s="1"/>
  <c r="AJ20" i="2"/>
  <c r="AI136" i="2"/>
  <c r="AI138" i="2" s="1"/>
  <c r="AI140" i="2" s="1"/>
  <c r="AI143" i="2" s="1"/>
  <c r="AI24" i="2"/>
  <c r="AP114" i="2"/>
  <c r="AP116" i="2" s="1"/>
  <c r="AP20" i="2"/>
  <c r="AW114" i="2"/>
  <c r="AW116" i="2" s="1"/>
  <c r="AW20" i="2"/>
  <c r="AK136" i="2"/>
  <c r="AK138" i="2" s="1"/>
  <c r="AK140" i="2" s="1"/>
  <c r="AK143" i="2" s="1"/>
  <c r="AK24" i="2"/>
  <c r="AR136" i="2"/>
  <c r="AR138" i="2" s="1"/>
  <c r="AR140" i="2" s="1"/>
  <c r="AR143" i="2" s="1"/>
  <c r="AR24" i="2"/>
  <c r="AS136" i="2"/>
  <c r="AS138" i="2" s="1"/>
  <c r="AS140" i="2" s="1"/>
  <c r="AS143" i="2" s="1"/>
  <c r="AS24" i="2"/>
  <c r="AV125" i="2"/>
  <c r="AV127" i="2" s="1"/>
  <c r="AV129" i="2" s="1"/>
  <c r="AV132" i="2" s="1"/>
  <c r="AV12" i="2"/>
  <c r="AW87" i="2"/>
  <c r="AW89" i="2" s="1"/>
  <c r="AW34" i="2" s="1"/>
  <c r="AW10" i="2"/>
  <c r="AE87" i="2"/>
  <c r="AE89" i="2" s="1"/>
  <c r="AE10" i="2"/>
  <c r="AO87" i="2"/>
  <c r="AO89" i="2" s="1"/>
  <c r="AO10" i="2"/>
  <c r="AT87" i="2"/>
  <c r="AT89" i="2" s="1"/>
  <c r="AT10" i="2"/>
  <c r="AF87" i="2"/>
  <c r="AF89" i="2" s="1"/>
  <c r="AF34" i="2" s="1"/>
  <c r="AF10" i="2"/>
  <c r="AM125" i="2"/>
  <c r="AM127" i="2" s="1"/>
  <c r="AM129" i="2" s="1"/>
  <c r="AM132" i="2" s="1"/>
  <c r="AM12" i="2"/>
  <c r="AU87" i="2"/>
  <c r="AU89" i="2" s="1"/>
  <c r="AU10" i="2"/>
  <c r="AV87" i="2"/>
  <c r="AV89" i="2" s="1"/>
  <c r="AV10" i="2"/>
  <c r="AI87" i="2"/>
  <c r="AI89" i="2" s="1"/>
  <c r="AI34" i="2" s="1"/>
  <c r="AI10" i="2"/>
  <c r="AL125" i="2"/>
  <c r="AL127" i="2" s="1"/>
  <c r="AL129" i="2" s="1"/>
  <c r="AL132" i="2" s="1"/>
  <c r="AL12" i="2"/>
  <c r="AG87" i="2"/>
  <c r="AG89" i="2" s="1"/>
  <c r="AG10" i="2"/>
  <c r="AK87" i="2"/>
  <c r="AK89" i="2" s="1"/>
  <c r="AK10" i="2"/>
  <c r="AJ87" i="2"/>
  <c r="AJ89" i="2" s="1"/>
  <c r="AJ10" i="2"/>
  <c r="AW125" i="2"/>
  <c r="AW127" i="2" s="1"/>
  <c r="AW129" i="2" s="1"/>
  <c r="AW132" i="2" s="1"/>
  <c r="AW12" i="2"/>
  <c r="AT125" i="2"/>
  <c r="AT127" i="2" s="1"/>
  <c r="AT129" i="2" s="1"/>
  <c r="AT132" i="2" s="1"/>
  <c r="AT12" i="2"/>
  <c r="AP87" i="2"/>
  <c r="AP89" i="2" s="1"/>
  <c r="AP10" i="2"/>
  <c r="AK125" i="2"/>
  <c r="AK127" i="2" s="1"/>
  <c r="AK129" i="2" s="1"/>
  <c r="AK132" i="2" s="1"/>
  <c r="AK12" i="2"/>
  <c r="AD87" i="2"/>
  <c r="AD89" i="2" s="1"/>
  <c r="AD10" i="2"/>
  <c r="AR87" i="2"/>
  <c r="AR89" i="2" s="1"/>
  <c r="AR10" i="2"/>
  <c r="AS87" i="2"/>
  <c r="AS89" i="2" s="1"/>
  <c r="AS10" i="2"/>
  <c r="AI125" i="2"/>
  <c r="AI127" i="2" s="1"/>
  <c r="AI129" i="2" s="1"/>
  <c r="AI132" i="2" s="1"/>
  <c r="AI12" i="2"/>
  <c r="AP125" i="2"/>
  <c r="AP127" i="2" s="1"/>
  <c r="AP129" i="2" s="1"/>
  <c r="AP132" i="2" s="1"/>
  <c r="AP12" i="2"/>
  <c r="AS125" i="2"/>
  <c r="AS127" i="2" s="1"/>
  <c r="AS129" i="2" s="1"/>
  <c r="AS132" i="2" s="1"/>
  <c r="AS12" i="2"/>
  <c r="AH87" i="2"/>
  <c r="AH89" i="2" s="1"/>
  <c r="AH10" i="2"/>
  <c r="AC87" i="2"/>
  <c r="AC89" i="2" s="1"/>
  <c r="AC10" i="2"/>
  <c r="AL87" i="2"/>
  <c r="AL89" i="2" s="1"/>
  <c r="AL10" i="2"/>
  <c r="AQ87" i="2"/>
  <c r="AQ89" i="2" s="1"/>
  <c r="AQ10" i="2"/>
  <c r="AQ125" i="2"/>
  <c r="AQ127" i="2" s="1"/>
  <c r="AQ129" i="2" s="1"/>
  <c r="AQ132" i="2" s="1"/>
  <c r="AQ12" i="2"/>
  <c r="AO125" i="2"/>
  <c r="AO127" i="2" s="1"/>
  <c r="AO129" i="2" s="1"/>
  <c r="AO132" i="2" s="1"/>
  <c r="AO12" i="2"/>
  <c r="AJ125" i="2"/>
  <c r="AJ127" i="2" s="1"/>
  <c r="AJ129" i="2" s="1"/>
  <c r="AJ132" i="2" s="1"/>
  <c r="AJ12" i="2"/>
  <c r="AM87" i="2"/>
  <c r="AM89" i="2" s="1"/>
  <c r="AM10" i="2"/>
  <c r="AN87" i="2"/>
  <c r="AN89" i="2" s="1"/>
  <c r="AN10" i="2"/>
  <c r="AU125" i="2"/>
  <c r="AU127" i="2" s="1"/>
  <c r="AU12" i="2"/>
  <c r="AR125" i="2"/>
  <c r="AR127" i="2" s="1"/>
  <c r="AR129" i="2" s="1"/>
  <c r="AR132" i="2" s="1"/>
  <c r="AR12" i="2"/>
  <c r="AN78" i="2"/>
  <c r="AN37" i="2" s="1"/>
  <c r="AJ78" i="2"/>
  <c r="AJ37" i="2" s="1"/>
  <c r="Z78" i="2"/>
  <c r="Z37" i="2" s="1"/>
  <c r="Y78" i="2"/>
  <c r="Y37" i="2" s="1"/>
  <c r="X78" i="2"/>
  <c r="X37" i="2" s="1"/>
  <c r="AW78" i="2"/>
  <c r="AW37" i="2" s="1"/>
  <c r="I78" i="2"/>
  <c r="I37" i="2" s="1"/>
  <c r="AT78" i="2"/>
  <c r="AT37" i="2" s="1"/>
  <c r="AP78" i="2"/>
  <c r="AP37" i="2" s="1"/>
  <c r="AR78" i="2"/>
  <c r="AR37" i="2" s="1"/>
  <c r="AL78" i="2"/>
  <c r="AL37" i="2" s="1"/>
  <c r="AQ78" i="2"/>
  <c r="AQ37" i="2" s="1"/>
  <c r="AM118" i="2"/>
  <c r="J78" i="2"/>
  <c r="J37" i="2" s="1"/>
  <c r="AI78" i="2"/>
  <c r="AI37" i="2" s="1"/>
  <c r="AE78" i="2"/>
  <c r="AE37" i="2" s="1"/>
  <c r="G78" i="2"/>
  <c r="G37" i="2" s="1"/>
  <c r="G41" i="2" s="1"/>
  <c r="AO78" i="2"/>
  <c r="AO37" i="2" s="1"/>
  <c r="AN118" i="2"/>
  <c r="K78" i="2"/>
  <c r="K37" i="2" s="1"/>
  <c r="K41" i="2" s="1"/>
  <c r="AK78" i="2"/>
  <c r="AK37" i="2" s="1"/>
  <c r="AV118" i="2"/>
  <c r="AU118" i="2"/>
  <c r="AA78" i="2"/>
  <c r="AA37" i="2" s="1"/>
  <c r="AM78" i="2"/>
  <c r="AM37" i="2" s="1"/>
  <c r="AV78" i="2"/>
  <c r="AV37" i="2" s="1"/>
  <c r="AP62" i="2"/>
  <c r="AP33" i="2" s="1"/>
  <c r="AF78" i="2"/>
  <c r="AF37" i="2" s="1"/>
  <c r="AD78" i="2"/>
  <c r="AD37" i="2" s="1"/>
  <c r="AU62" i="2"/>
  <c r="AU33" i="2" s="1"/>
  <c r="AH78" i="2"/>
  <c r="AH37" i="2" s="1"/>
  <c r="AU78" i="2"/>
  <c r="AU37" i="2" s="1"/>
  <c r="AS78" i="2"/>
  <c r="AS37" i="2" s="1"/>
  <c r="AG78" i="2"/>
  <c r="AG37" i="2" s="1"/>
  <c r="AH62" i="2"/>
  <c r="AH33" i="2" s="1"/>
  <c r="AV62" i="2"/>
  <c r="AV33" i="2" s="1"/>
  <c r="AF62" i="2"/>
  <c r="AF33" i="2" s="1"/>
  <c r="AE62" i="2"/>
  <c r="AE33" i="2" s="1"/>
  <c r="AM62" i="2"/>
  <c r="AM33" i="2" s="1"/>
  <c r="Y62" i="2"/>
  <c r="Y33" i="2" s="1"/>
  <c r="I62" i="2"/>
  <c r="I33" i="2" s="1"/>
  <c r="AS62" i="2"/>
  <c r="AS33" i="2" s="1"/>
  <c r="AL62" i="2"/>
  <c r="AL33" i="2" s="1"/>
  <c r="AK62" i="2"/>
  <c r="AK33" i="2" s="1"/>
  <c r="AG62" i="2"/>
  <c r="AG33" i="2" s="1"/>
  <c r="AD62" i="2"/>
  <c r="AD33" i="2" s="1"/>
  <c r="Z62" i="2"/>
  <c r="Z33" i="2" s="1"/>
  <c r="AN62" i="2"/>
  <c r="AN33" i="2" s="1"/>
  <c r="J62" i="2"/>
  <c r="J33" i="2" s="1"/>
  <c r="AC62" i="2"/>
  <c r="AC33" i="2" s="1"/>
  <c r="AO62" i="2"/>
  <c r="AO33" i="2" s="1"/>
  <c r="AD102" i="2"/>
  <c r="AD105" i="2" s="1"/>
  <c r="AM102" i="2"/>
  <c r="AM105" i="2" s="1"/>
  <c r="AU102" i="2"/>
  <c r="AU105" i="2" s="1"/>
  <c r="AE102" i="2"/>
  <c r="AE105" i="2" s="1"/>
  <c r="AH102" i="2"/>
  <c r="AH105" i="2" s="1"/>
  <c r="AT102" i="2"/>
  <c r="AT105" i="2" s="1"/>
  <c r="AS102" i="2"/>
  <c r="AS105" i="2" s="1"/>
  <c r="AO102" i="2"/>
  <c r="AO105" i="2" s="1"/>
  <c r="AW102" i="2"/>
  <c r="AW105" i="2" s="1"/>
  <c r="AP102" i="2"/>
  <c r="AP105" i="2" s="1"/>
  <c r="AL102" i="2"/>
  <c r="AL105" i="2" s="1"/>
  <c r="AC102" i="2"/>
  <c r="AC105" i="2" s="1"/>
  <c r="AK102" i="2"/>
  <c r="AK105" i="2" s="1"/>
  <c r="X62" i="2"/>
  <c r="X33" i="2" s="1"/>
  <c r="AQ102" i="2"/>
  <c r="AQ105" i="2" s="1"/>
  <c r="AJ102" i="2"/>
  <c r="AJ105" i="2" s="1"/>
  <c r="AV102" i="2"/>
  <c r="AV105" i="2" s="1"/>
  <c r="AW62" i="2"/>
  <c r="AW33" i="2" s="1"/>
  <c r="AN102" i="2"/>
  <c r="AN105" i="2" s="1"/>
  <c r="AR102" i="2"/>
  <c r="AR105" i="2" s="1"/>
  <c r="AF102" i="2"/>
  <c r="AF105" i="2" s="1"/>
  <c r="AG102" i="2"/>
  <c r="AG105" i="2" s="1"/>
  <c r="AT62" i="2"/>
  <c r="AT33" i="2" s="1"/>
  <c r="AI102" i="2"/>
  <c r="AI105" i="2" s="1"/>
  <c r="K42" i="2" l="1"/>
  <c r="K5" i="1" s="1"/>
  <c r="K4" i="1"/>
  <c r="K10" i="1" s="1"/>
  <c r="G42" i="2"/>
  <c r="G4" i="1"/>
  <c r="AF91" i="2"/>
  <c r="AF94" i="2" s="1"/>
  <c r="AF107" i="2" s="1"/>
  <c r="AI38" i="2"/>
  <c r="J41" i="2"/>
  <c r="I41" i="2"/>
  <c r="AI91" i="2"/>
  <c r="AI94" i="2" s="1"/>
  <c r="AI107" i="2" s="1"/>
  <c r="AW91" i="2"/>
  <c r="AW35" i="2" s="1"/>
  <c r="AU38" i="2"/>
  <c r="AU129" i="2"/>
  <c r="AU132" i="2" s="1"/>
  <c r="AN38" i="2"/>
  <c r="AP118" i="2"/>
  <c r="AP38" i="2"/>
  <c r="AL118" i="2"/>
  <c r="AL38" i="2"/>
  <c r="AU121" i="2"/>
  <c r="AN121" i="2"/>
  <c r="AN146" i="2" s="1"/>
  <c r="AN39" i="2"/>
  <c r="AM121" i="2"/>
  <c r="AM146" i="2" s="1"/>
  <c r="AM39" i="2"/>
  <c r="AK118" i="2"/>
  <c r="AK38" i="2"/>
  <c r="AS121" i="2"/>
  <c r="AS146" i="2" s="1"/>
  <c r="AS39" i="2"/>
  <c r="AO118" i="2"/>
  <c r="AO38" i="2"/>
  <c r="AQ118" i="2"/>
  <c r="AQ38" i="2"/>
  <c r="AW118" i="2"/>
  <c r="AW38" i="2"/>
  <c r="AI118" i="2"/>
  <c r="AV121" i="2"/>
  <c r="AV146" i="2" s="1"/>
  <c r="AV39" i="2"/>
  <c r="AT118" i="2"/>
  <c r="AT38" i="2"/>
  <c r="AR118" i="2"/>
  <c r="AR38" i="2"/>
  <c r="AJ38" i="2"/>
  <c r="AV38" i="2"/>
  <c r="AJ118" i="2"/>
  <c r="AS38" i="2"/>
  <c r="AM38" i="2"/>
  <c r="AO25" i="2"/>
  <c r="AO33" i="3" s="1"/>
  <c r="AO35" i="3" s="1"/>
  <c r="AO6" i="3" s="1"/>
  <c r="AO13" i="1" s="1"/>
  <c r="AL91" i="2"/>
  <c r="AL34" i="2"/>
  <c r="AD91" i="2"/>
  <c r="AD34" i="2"/>
  <c r="AE91" i="2"/>
  <c r="AE34" i="2"/>
  <c r="AC91" i="2"/>
  <c r="AC34" i="2"/>
  <c r="AJ91" i="2"/>
  <c r="AJ34" i="2"/>
  <c r="AN91" i="2"/>
  <c r="AN34" i="2"/>
  <c r="AH91" i="2"/>
  <c r="AH34" i="2"/>
  <c r="AS91" i="2"/>
  <c r="AS34" i="2"/>
  <c r="AP91" i="2"/>
  <c r="AP34" i="2"/>
  <c r="AK91" i="2"/>
  <c r="AK34" i="2"/>
  <c r="AV91" i="2"/>
  <c r="AV34" i="2"/>
  <c r="AT91" i="2"/>
  <c r="AT34" i="2"/>
  <c r="AP25" i="2"/>
  <c r="AP33" i="3" s="1"/>
  <c r="AP35" i="3" s="1"/>
  <c r="AP6" i="3" s="1"/>
  <c r="AP13" i="1" s="1"/>
  <c r="AM91" i="2"/>
  <c r="AM34" i="2"/>
  <c r="AQ91" i="2"/>
  <c r="AQ34" i="2"/>
  <c r="AR91" i="2"/>
  <c r="AR34" i="2"/>
  <c r="AG91" i="2"/>
  <c r="AG34" i="2"/>
  <c r="AU91" i="2"/>
  <c r="AU34" i="2"/>
  <c r="AO91" i="2"/>
  <c r="AO34" i="2"/>
  <c r="AK25" i="2"/>
  <c r="AK33" i="3" s="1"/>
  <c r="AK35" i="3" s="1"/>
  <c r="AK6" i="3" s="1"/>
  <c r="AK13" i="1" s="1"/>
  <c r="AQ25" i="2"/>
  <c r="AQ33" i="3" s="1"/>
  <c r="AQ35" i="3" s="1"/>
  <c r="AQ6" i="3" s="1"/>
  <c r="AQ13" i="1" s="1"/>
  <c r="AS25" i="2"/>
  <c r="AS33" i="3" s="1"/>
  <c r="AS35" i="3" s="1"/>
  <c r="AS6" i="3" s="1"/>
  <c r="AS13" i="1" s="1"/>
  <c r="AT25" i="2"/>
  <c r="AT33" i="3" s="1"/>
  <c r="AT35" i="3" s="1"/>
  <c r="AT6" i="3" s="1"/>
  <c r="AT13" i="1" s="1"/>
  <c r="AN25" i="2"/>
  <c r="AN33" i="3" s="1"/>
  <c r="AN35" i="3" s="1"/>
  <c r="AN6" i="3" s="1"/>
  <c r="AN13" i="1" s="1"/>
  <c r="AJ25" i="2"/>
  <c r="AJ33" i="3" s="1"/>
  <c r="AJ35" i="3" s="1"/>
  <c r="AJ6" i="3" s="1"/>
  <c r="AJ13" i="1" s="1"/>
  <c r="AW25" i="2"/>
  <c r="AW33" i="3" s="1"/>
  <c r="AW35" i="3" s="1"/>
  <c r="AW6" i="3" s="1"/>
  <c r="AW13" i="1" s="1"/>
  <c r="AI25" i="2"/>
  <c r="AI33" i="3" s="1"/>
  <c r="AI35" i="3" s="1"/>
  <c r="AI6" i="3" s="1"/>
  <c r="AI13" i="1" s="1"/>
  <c r="AL25" i="2"/>
  <c r="AL33" i="3" s="1"/>
  <c r="AL35" i="3" s="1"/>
  <c r="AL6" i="3" s="1"/>
  <c r="AL13" i="1" s="1"/>
  <c r="AR25" i="2"/>
  <c r="AR33" i="3" s="1"/>
  <c r="AR35" i="3" s="1"/>
  <c r="AR6" i="3" s="1"/>
  <c r="AR13" i="1" s="1"/>
  <c r="G10" i="1" l="1"/>
  <c r="K19" i="1"/>
  <c r="K20" i="1"/>
  <c r="K23" i="1"/>
  <c r="K24" i="1"/>
  <c r="K25" i="1" s="1"/>
  <c r="G5" i="1"/>
  <c r="I42" i="2"/>
  <c r="I4" i="1"/>
  <c r="I10" i="1" s="1"/>
  <c r="J42" i="2"/>
  <c r="J5" i="1" s="1"/>
  <c r="J4" i="1"/>
  <c r="J10" i="1" s="1"/>
  <c r="AU39" i="2"/>
  <c r="AU146" i="2"/>
  <c r="AF35" i="2"/>
  <c r="AW94" i="2"/>
  <c r="AW107" i="2" s="1"/>
  <c r="AI35" i="2"/>
  <c r="AQ121" i="2"/>
  <c r="AQ146" i="2" s="1"/>
  <c r="AQ39" i="2"/>
  <c r="AR121" i="2"/>
  <c r="AR146" i="2" s="1"/>
  <c r="AR39" i="2"/>
  <c r="AO121" i="2"/>
  <c r="AO146" i="2" s="1"/>
  <c r="AO39" i="2"/>
  <c r="AL121" i="2"/>
  <c r="AL146" i="2" s="1"/>
  <c r="AL39" i="2"/>
  <c r="AT121" i="2"/>
  <c r="AT146" i="2" s="1"/>
  <c r="AT39" i="2"/>
  <c r="AI121" i="2"/>
  <c r="AI146" i="2" s="1"/>
  <c r="AI39" i="2"/>
  <c r="AP121" i="2"/>
  <c r="AP146" i="2" s="1"/>
  <c r="AP39" i="2"/>
  <c r="AJ121" i="2"/>
  <c r="AJ146" i="2" s="1"/>
  <c r="AJ39" i="2"/>
  <c r="AW121" i="2"/>
  <c r="AW146" i="2" s="1"/>
  <c r="AW39" i="2"/>
  <c r="AW41" i="2" s="1"/>
  <c r="AK121" i="2"/>
  <c r="AK146" i="2" s="1"/>
  <c r="AK39" i="2"/>
  <c r="AU94" i="2"/>
  <c r="AU107" i="2" s="1"/>
  <c r="AU35" i="2"/>
  <c r="AM94" i="2"/>
  <c r="AM107" i="2" s="1"/>
  <c r="AM35" i="2"/>
  <c r="AK94" i="2"/>
  <c r="AK107" i="2" s="1"/>
  <c r="AK35" i="2"/>
  <c r="AN94" i="2"/>
  <c r="AN107" i="2" s="1"/>
  <c r="AN35" i="2"/>
  <c r="AN41" i="2" s="1"/>
  <c r="AE94" i="2"/>
  <c r="AE107" i="2" s="1"/>
  <c r="AE35" i="2"/>
  <c r="AP94" i="2"/>
  <c r="AP107" i="2" s="1"/>
  <c r="AP35" i="2"/>
  <c r="AC94" i="2"/>
  <c r="AC107" i="2" s="1"/>
  <c r="AC35" i="2"/>
  <c r="AT94" i="2"/>
  <c r="AT107" i="2" s="1"/>
  <c r="AT35" i="2"/>
  <c r="AL94" i="2"/>
  <c r="AL107" i="2" s="1"/>
  <c r="AL35" i="2"/>
  <c r="AG94" i="2"/>
  <c r="AG107" i="2" s="1"/>
  <c r="AG35" i="2"/>
  <c r="AD94" i="2"/>
  <c r="AD107" i="2" s="1"/>
  <c r="AD35" i="2"/>
  <c r="AR94" i="2"/>
  <c r="AR107" i="2" s="1"/>
  <c r="AR35" i="2"/>
  <c r="AO94" i="2"/>
  <c r="AO107" i="2" s="1"/>
  <c r="AO35" i="2"/>
  <c r="AQ94" i="2"/>
  <c r="AQ107" i="2" s="1"/>
  <c r="AQ35" i="2"/>
  <c r="AV94" i="2"/>
  <c r="AV107" i="2" s="1"/>
  <c r="AV35" i="2"/>
  <c r="AV41" i="2" s="1"/>
  <c r="AH94" i="2"/>
  <c r="AH107" i="2" s="1"/>
  <c r="AH35" i="2"/>
  <c r="AJ94" i="2"/>
  <c r="AJ107" i="2" s="1"/>
  <c r="AJ35" i="2"/>
  <c r="AS94" i="2"/>
  <c r="AS107" i="2" s="1"/>
  <c r="AS35" i="2"/>
  <c r="AS41" i="2" s="1"/>
  <c r="G14" i="1" l="1"/>
  <c r="G16" i="1" s="1"/>
  <c r="J23" i="1"/>
  <c r="J20" i="1"/>
  <c r="J19" i="1"/>
  <c r="I24" i="1"/>
  <c r="I25" i="1" s="1"/>
  <c r="I19" i="1"/>
  <c r="I20" i="1"/>
  <c r="G20" i="1"/>
  <c r="G19" i="1"/>
  <c r="G24" i="1"/>
  <c r="AT41" i="2"/>
  <c r="AT42" i="2" s="1"/>
  <c r="AT5" i="1" s="1"/>
  <c r="I23" i="1"/>
  <c r="I5" i="1"/>
  <c r="J24" i="1"/>
  <c r="J25" i="1" s="1"/>
  <c r="AU41" i="2"/>
  <c r="AU42" i="2" s="1"/>
  <c r="AU5" i="1" s="1"/>
  <c r="AI41" i="2"/>
  <c r="AI42" i="2" s="1"/>
  <c r="AN42" i="2"/>
  <c r="AN5" i="1" s="1"/>
  <c r="AN4" i="1"/>
  <c r="AN10" i="1" s="1"/>
  <c r="AS42" i="2"/>
  <c r="AS5" i="1" s="1"/>
  <c r="AS4" i="1"/>
  <c r="AS10" i="1" s="1"/>
  <c r="AV42" i="2"/>
  <c r="AV5" i="1" s="1"/>
  <c r="AV4" i="1"/>
  <c r="AV10" i="1" s="1"/>
  <c r="AW42" i="2"/>
  <c r="AW4" i="1"/>
  <c r="AW10" i="1" s="1"/>
  <c r="AW24" i="1" s="1"/>
  <c r="AW25" i="1" s="1"/>
  <c r="AK41" i="2"/>
  <c r="AQ41" i="2"/>
  <c r="AR41" i="2"/>
  <c r="AJ41" i="2"/>
  <c r="AP41" i="2"/>
  <c r="AO41" i="2"/>
  <c r="AM41" i="2"/>
  <c r="AL41" i="2"/>
  <c r="H46" i="2"/>
  <c r="H48" i="2" s="1"/>
  <c r="G21" i="1" l="1"/>
  <c r="H9" i="1" s="1"/>
  <c r="I27" i="1"/>
  <c r="G27" i="1"/>
  <c r="G25" i="1"/>
  <c r="AN19" i="1"/>
  <c r="AN20" i="1"/>
  <c r="AT4" i="1"/>
  <c r="AT10" i="1" s="1"/>
  <c r="AV19" i="1"/>
  <c r="AV20" i="1"/>
  <c r="AW19" i="1"/>
  <c r="AW20" i="1"/>
  <c r="AS19" i="1"/>
  <c r="AS20" i="1"/>
  <c r="J27" i="1"/>
  <c r="K27" i="1"/>
  <c r="AU4" i="1"/>
  <c r="AU10" i="1" s="1"/>
  <c r="AI4" i="1"/>
  <c r="AI10" i="1" s="1"/>
  <c r="AW23" i="1"/>
  <c r="AW5" i="1"/>
  <c r="AW14" i="1" s="1"/>
  <c r="AI5" i="1"/>
  <c r="AJ42" i="2"/>
  <c r="AJ5" i="1" s="1"/>
  <c r="AJ4" i="1"/>
  <c r="AJ10" i="1" s="1"/>
  <c r="AR42" i="2"/>
  <c r="AR5" i="1" s="1"/>
  <c r="AT14" i="1" s="1"/>
  <c r="AR4" i="1"/>
  <c r="AR10" i="1" s="1"/>
  <c r="AK42" i="2"/>
  <c r="AK4" i="1"/>
  <c r="AK10" i="1" s="1"/>
  <c r="AL42" i="2"/>
  <c r="AL4" i="1"/>
  <c r="AL10" i="1" s="1"/>
  <c r="AM42" i="2"/>
  <c r="AM4" i="1"/>
  <c r="AM10" i="1" s="1"/>
  <c r="AO42" i="2"/>
  <c r="AO4" i="1"/>
  <c r="AO10" i="1" s="1"/>
  <c r="AP42" i="2"/>
  <c r="AP5" i="1" s="1"/>
  <c r="AP4" i="1"/>
  <c r="AP10" i="1" s="1"/>
  <c r="AQ42" i="2"/>
  <c r="AQ4" i="1"/>
  <c r="AQ10" i="1" s="1"/>
  <c r="AS24" i="1"/>
  <c r="AS25" i="1" s="1"/>
  <c r="AS23" i="1"/>
  <c r="AV23" i="1"/>
  <c r="AV24" i="1"/>
  <c r="AV25" i="1" s="1"/>
  <c r="AN23" i="1"/>
  <c r="AN24" i="1"/>
  <c r="AN25" i="1" s="1"/>
  <c r="H68" i="2"/>
  <c r="H17" i="2" s="1"/>
  <c r="H70" i="2"/>
  <c r="H54" i="2"/>
  <c r="H7" i="2" s="1"/>
  <c r="H56" i="2"/>
  <c r="H49" i="2"/>
  <c r="H31" i="2" s="1"/>
  <c r="H4" i="2"/>
  <c r="AP20" i="1" l="1"/>
  <c r="AP19" i="1"/>
  <c r="AK20" i="1"/>
  <c r="AK19" i="1"/>
  <c r="AI24" i="1"/>
  <c r="AI25" i="1" s="1"/>
  <c r="AI20" i="1"/>
  <c r="AI19" i="1"/>
  <c r="AT19" i="1"/>
  <c r="AT20" i="1"/>
  <c r="AU24" i="1"/>
  <c r="AU25" i="1" s="1"/>
  <c r="AU19" i="1"/>
  <c r="AU20" i="1"/>
  <c r="AT23" i="1"/>
  <c r="AJ24" i="1"/>
  <c r="AJ25" i="1" s="1"/>
  <c r="AJ20" i="1"/>
  <c r="AJ19" i="1"/>
  <c r="AT24" i="1"/>
  <c r="AQ24" i="1"/>
  <c r="AQ25" i="1" s="1"/>
  <c r="AQ20" i="1"/>
  <c r="AQ19" i="1"/>
  <c r="AL24" i="1"/>
  <c r="AL19" i="1"/>
  <c r="AL20" i="1"/>
  <c r="AO24" i="1"/>
  <c r="AO25" i="1" s="1"/>
  <c r="AO19" i="1"/>
  <c r="AO20" i="1"/>
  <c r="AR24" i="1"/>
  <c r="AR25" i="1" s="1"/>
  <c r="AR19" i="1"/>
  <c r="AR20" i="1"/>
  <c r="AM24" i="1"/>
  <c r="AM25" i="1" s="1"/>
  <c r="AM19" i="1"/>
  <c r="AM20" i="1"/>
  <c r="AK24" i="1"/>
  <c r="AK25" i="1" s="1"/>
  <c r="AU23" i="1"/>
  <c r="AI23" i="1"/>
  <c r="AP23" i="1"/>
  <c r="AP24" i="1"/>
  <c r="AP25" i="1" s="1"/>
  <c r="AO23" i="1"/>
  <c r="AO5" i="1"/>
  <c r="AQ14" i="1" s="1"/>
  <c r="AR23" i="1"/>
  <c r="AQ23" i="1"/>
  <c r="AQ5" i="1"/>
  <c r="AL5" i="1"/>
  <c r="AJ23" i="1"/>
  <c r="AM23" i="1"/>
  <c r="AM5" i="1"/>
  <c r="AK5" i="1"/>
  <c r="AK14" i="1" s="1"/>
  <c r="AK23" i="1"/>
  <c r="AL23" i="1"/>
  <c r="H73" i="2"/>
  <c r="H23" i="2" s="1"/>
  <c r="H72" i="2"/>
  <c r="H21" i="2" s="1"/>
  <c r="H71" i="2"/>
  <c r="H19" i="2" s="1"/>
  <c r="H57" i="2"/>
  <c r="H58" i="2"/>
  <c r="H11" i="2" s="1"/>
  <c r="AV27" i="1" l="1"/>
  <c r="AU27" i="1"/>
  <c r="AW27" i="1"/>
  <c r="AL25" i="1"/>
  <c r="AT27" i="1"/>
  <c r="AT25" i="1"/>
  <c r="AN14" i="1"/>
  <c r="H25" i="2"/>
  <c r="M88" i="2"/>
  <c r="M10" i="2" s="1"/>
  <c r="H9" i="2"/>
  <c r="H77" i="2"/>
  <c r="S137" i="2"/>
  <c r="S24" i="2" s="1"/>
  <c r="H75" i="2"/>
  <c r="S115" i="2"/>
  <c r="S20" i="2" s="1"/>
  <c r="H76" i="2"/>
  <c r="S126" i="2"/>
  <c r="H61" i="2"/>
  <c r="M99" i="2"/>
  <c r="H60" i="2"/>
  <c r="S12" i="2" l="1"/>
  <c r="S22" i="2"/>
  <c r="H13" i="2"/>
  <c r="I8" i="2" s="1"/>
  <c r="I13" i="2" s="1"/>
  <c r="J8" i="2" s="1"/>
  <c r="H78" i="2"/>
  <c r="H37" i="2" s="1"/>
  <c r="H62" i="2"/>
  <c r="H33" i="2" s="1"/>
  <c r="H41" i="2" l="1"/>
  <c r="J13" i="2"/>
  <c r="K8" i="2" s="1"/>
  <c r="L46" i="2"/>
  <c r="L48" i="2" s="1"/>
  <c r="H42" i="2" l="1"/>
  <c r="H4" i="1"/>
  <c r="H10" i="1" s="1"/>
  <c r="K13" i="2"/>
  <c r="L8" i="2" s="1"/>
  <c r="L68" i="2"/>
  <c r="L17" i="2" s="1"/>
  <c r="L70" i="2"/>
  <c r="L54" i="2"/>
  <c r="L7" i="2" s="1"/>
  <c r="L56" i="2"/>
  <c r="L49" i="2"/>
  <c r="L31" i="2" s="1"/>
  <c r="L4" i="2"/>
  <c r="H20" i="1" l="1"/>
  <c r="H19" i="1"/>
  <c r="H16" i="1"/>
  <c r="H21" i="1" s="1"/>
  <c r="I9" i="1" s="1"/>
  <c r="I16" i="1" s="1"/>
  <c r="H24" i="1"/>
  <c r="H5" i="1"/>
  <c r="J14" i="1" s="1"/>
  <c r="H23" i="1"/>
  <c r="L71" i="2"/>
  <c r="L19" i="2" s="1"/>
  <c r="L72" i="2"/>
  <c r="L21" i="2" s="1"/>
  <c r="L73" i="2"/>
  <c r="L23" i="2" s="1"/>
  <c r="L58" i="2"/>
  <c r="L11" i="2" s="1"/>
  <c r="L57" i="2"/>
  <c r="L9" i="2" s="1"/>
  <c r="H27" i="1" l="1"/>
  <c r="H25" i="1"/>
  <c r="I21" i="1"/>
  <c r="J9" i="1" s="1"/>
  <c r="J16" i="1" s="1"/>
  <c r="L25" i="2"/>
  <c r="L13" i="2"/>
  <c r="M8" i="2" s="1"/>
  <c r="L77" i="2"/>
  <c r="W137" i="2"/>
  <c r="W24" i="2" s="1"/>
  <c r="L76" i="2"/>
  <c r="W126" i="2"/>
  <c r="L75" i="2"/>
  <c r="W115" i="2"/>
  <c r="W20" i="2" s="1"/>
  <c r="L87" i="2"/>
  <c r="L89" i="2" s="1"/>
  <c r="Q88" i="2"/>
  <c r="Q10" i="2" s="1"/>
  <c r="L61" i="2"/>
  <c r="L98" i="2"/>
  <c r="L100" i="2" s="1"/>
  <c r="Q99" i="2"/>
  <c r="L60" i="2"/>
  <c r="L34" i="2" l="1"/>
  <c r="W12" i="2"/>
  <c r="W22" i="2"/>
  <c r="L78" i="2"/>
  <c r="L37" i="2" s="1"/>
  <c r="L62" i="2"/>
  <c r="L33" i="2" s="1"/>
  <c r="L102" i="2"/>
  <c r="L105" i="2" s="1"/>
  <c r="L91" i="2"/>
  <c r="J21" i="1" l="1"/>
  <c r="K9" i="1" s="1"/>
  <c r="K16" i="1" s="1"/>
  <c r="L94" i="2"/>
  <c r="L107" i="2" s="1"/>
  <c r="L35" i="2"/>
  <c r="L41" i="2" s="1"/>
  <c r="M46" i="2"/>
  <c r="M48" i="2" s="1"/>
  <c r="L42" i="2" l="1"/>
  <c r="L5" i="1" s="1"/>
  <c r="L4" i="1"/>
  <c r="L10" i="1" s="1"/>
  <c r="M68" i="2"/>
  <c r="M17" i="2" s="1"/>
  <c r="M70" i="2"/>
  <c r="M54" i="2"/>
  <c r="M7" i="2" s="1"/>
  <c r="M56" i="2"/>
  <c r="M4" i="2"/>
  <c r="M49" i="2"/>
  <c r="M31" i="2" s="1"/>
  <c r="L20" i="1" l="1"/>
  <c r="L19" i="1"/>
  <c r="K21" i="1"/>
  <c r="L9" i="1" s="1"/>
  <c r="L16" i="1" s="1"/>
  <c r="L24" i="1"/>
  <c r="L23" i="1"/>
  <c r="M71" i="2"/>
  <c r="M19" i="2" s="1"/>
  <c r="M73" i="2"/>
  <c r="M23" i="2" s="1"/>
  <c r="M72" i="2"/>
  <c r="M21" i="2" s="1"/>
  <c r="M57" i="2"/>
  <c r="M9" i="2" s="1"/>
  <c r="M58" i="2"/>
  <c r="M11" i="2" s="1"/>
  <c r="L27" i="1" l="1"/>
  <c r="L25" i="1"/>
  <c r="M13" i="2"/>
  <c r="N8" i="2" s="1"/>
  <c r="M25" i="2"/>
  <c r="M33" i="3" s="1"/>
  <c r="M35" i="3" s="1"/>
  <c r="M6" i="3" s="1"/>
  <c r="M13" i="1" s="1"/>
  <c r="M76" i="2"/>
  <c r="X126" i="2"/>
  <c r="X22" i="2" s="1"/>
  <c r="M75" i="2"/>
  <c r="X115" i="2"/>
  <c r="M77" i="2"/>
  <c r="X137" i="2"/>
  <c r="M61" i="2"/>
  <c r="R99" i="2"/>
  <c r="M98" i="2"/>
  <c r="M100" i="2" s="1"/>
  <c r="M87" i="2"/>
  <c r="M89" i="2" s="1"/>
  <c r="R88" i="2"/>
  <c r="R10" i="2" s="1"/>
  <c r="M60" i="2"/>
  <c r="L21" i="1" l="1"/>
  <c r="M9" i="1" s="1"/>
  <c r="M34" i="2"/>
  <c r="X136" i="2"/>
  <c r="X138" i="2" s="1"/>
  <c r="X140" i="2" s="1"/>
  <c r="X143" i="2" s="1"/>
  <c r="X24" i="2"/>
  <c r="X114" i="2"/>
  <c r="X116" i="2" s="1"/>
  <c r="X118" i="2" s="1"/>
  <c r="X20" i="2"/>
  <c r="X25" i="2" s="1"/>
  <c r="X33" i="3" s="1"/>
  <c r="X35" i="3" s="1"/>
  <c r="X6" i="3" s="1"/>
  <c r="X13" i="1" s="1"/>
  <c r="X125" i="2"/>
  <c r="X127" i="2" s="1"/>
  <c r="X129" i="2" s="1"/>
  <c r="X132" i="2" s="1"/>
  <c r="X12" i="2"/>
  <c r="M78" i="2"/>
  <c r="M37" i="2" s="1"/>
  <c r="M62" i="2"/>
  <c r="M33" i="2" s="1"/>
  <c r="M91" i="2"/>
  <c r="M102" i="2"/>
  <c r="M105" i="2" s="1"/>
  <c r="X38" i="2" l="1"/>
  <c r="X121" i="2"/>
  <c r="X39" i="2"/>
  <c r="M94" i="2"/>
  <c r="M107" i="2" s="1"/>
  <c r="M35" i="2"/>
  <c r="M41" i="2" s="1"/>
  <c r="X146" i="2"/>
  <c r="N46" i="2"/>
  <c r="N48" i="2" s="1"/>
  <c r="M42" i="2" l="1"/>
  <c r="M5" i="1" s="1"/>
  <c r="M14" i="1" s="1"/>
  <c r="M4" i="1"/>
  <c r="M10" i="1" s="1"/>
  <c r="N68" i="2"/>
  <c r="N17" i="2" s="1"/>
  <c r="N70" i="2"/>
  <c r="N54" i="2"/>
  <c r="N7" i="2" s="1"/>
  <c r="N56" i="2"/>
  <c r="N49" i="2"/>
  <c r="N31" i="2" s="1"/>
  <c r="N4" i="2"/>
  <c r="M23" i="1" l="1"/>
  <c r="M19" i="1"/>
  <c r="M20" i="1"/>
  <c r="M16" i="1"/>
  <c r="M21" i="1" s="1"/>
  <c r="N9" i="1" s="1"/>
  <c r="M24" i="1"/>
  <c r="N71" i="2"/>
  <c r="N19" i="2" s="1"/>
  <c r="N73" i="2"/>
  <c r="N23" i="2" s="1"/>
  <c r="N72" i="2"/>
  <c r="N21" i="2" s="1"/>
  <c r="N57" i="2"/>
  <c r="N9" i="2" s="1"/>
  <c r="N58" i="2"/>
  <c r="N11" i="2" s="1"/>
  <c r="M27" i="1" l="1"/>
  <c r="M25" i="1"/>
  <c r="N13" i="2"/>
  <c r="O8" i="2" s="1"/>
  <c r="N25" i="2"/>
  <c r="N33" i="3" s="1"/>
  <c r="N35" i="3" s="1"/>
  <c r="N6" i="3" s="1"/>
  <c r="N13" i="1" s="1"/>
  <c r="N76" i="2"/>
  <c r="Y126" i="2"/>
  <c r="Y22" i="2" s="1"/>
  <c r="N77" i="2"/>
  <c r="Y137" i="2"/>
  <c r="N75" i="2"/>
  <c r="Y115" i="2"/>
  <c r="N61" i="2"/>
  <c r="S99" i="2"/>
  <c r="N98" i="2"/>
  <c r="N100" i="2" s="1"/>
  <c r="N87" i="2"/>
  <c r="N89" i="2" s="1"/>
  <c r="S88" i="2"/>
  <c r="S10" i="2" s="1"/>
  <c r="N60" i="2"/>
  <c r="N34" i="2" l="1"/>
  <c r="Y114" i="2"/>
  <c r="Y116" i="2" s="1"/>
  <c r="Y20" i="2"/>
  <c r="Y136" i="2"/>
  <c r="Y138" i="2" s="1"/>
  <c r="Y140" i="2" s="1"/>
  <c r="Y143" i="2" s="1"/>
  <c r="Y24" i="2"/>
  <c r="Y125" i="2"/>
  <c r="Y127" i="2" s="1"/>
  <c r="Y129" i="2" s="1"/>
  <c r="Y132" i="2" s="1"/>
  <c r="Y12" i="2"/>
  <c r="N78" i="2"/>
  <c r="N37" i="2" s="1"/>
  <c r="N62" i="2"/>
  <c r="N33" i="2" s="1"/>
  <c r="N91" i="2"/>
  <c r="N102" i="2"/>
  <c r="N105" i="2" s="1"/>
  <c r="Y38" i="2" l="1"/>
  <c r="Y118" i="2"/>
  <c r="N94" i="2"/>
  <c r="N35" i="2"/>
  <c r="N41" i="2" s="1"/>
  <c r="Y25" i="2"/>
  <c r="Y33" i="3" s="1"/>
  <c r="Y35" i="3" s="1"/>
  <c r="Y6" i="3" s="1"/>
  <c r="Y13" i="1" s="1"/>
  <c r="N107" i="2"/>
  <c r="O46" i="2"/>
  <c r="O48" i="2" s="1"/>
  <c r="N42" i="2" l="1"/>
  <c r="N5" i="1" s="1"/>
  <c r="N4" i="1"/>
  <c r="N10" i="1" s="1"/>
  <c r="Y121" i="2"/>
  <c r="Y146" i="2" s="1"/>
  <c r="Y39" i="2"/>
  <c r="O68" i="2"/>
  <c r="O17" i="2" s="1"/>
  <c r="O70" i="2"/>
  <c r="O54" i="2"/>
  <c r="O7" i="2" s="1"/>
  <c r="O56" i="2"/>
  <c r="O49" i="2"/>
  <c r="O31" i="2" s="1"/>
  <c r="O4" i="2"/>
  <c r="N19" i="1" l="1"/>
  <c r="N20" i="1"/>
  <c r="N16" i="1"/>
  <c r="N24" i="1"/>
  <c r="N23" i="1"/>
  <c r="O71" i="2"/>
  <c r="O19" i="2" s="1"/>
  <c r="O73" i="2"/>
  <c r="O23" i="2" s="1"/>
  <c r="O72" i="2"/>
  <c r="O21" i="2" s="1"/>
  <c r="O58" i="2"/>
  <c r="O11" i="2" s="1"/>
  <c r="O57" i="2"/>
  <c r="O9" i="2" s="1"/>
  <c r="N27" i="1" l="1"/>
  <c r="N25" i="1"/>
  <c r="N21" i="1"/>
  <c r="O9" i="1" s="1"/>
  <c r="O25" i="2"/>
  <c r="O33" i="3" s="1"/>
  <c r="O35" i="3" s="1"/>
  <c r="O6" i="3" s="1"/>
  <c r="O13" i="1" s="1"/>
  <c r="O13" i="2"/>
  <c r="P8" i="2" s="1"/>
  <c r="O77" i="2"/>
  <c r="Z137" i="2"/>
  <c r="O76" i="2"/>
  <c r="Z126" i="2"/>
  <c r="Z22" i="2" s="1"/>
  <c r="O75" i="2"/>
  <c r="Z115" i="2"/>
  <c r="O61" i="2"/>
  <c r="T99" i="2"/>
  <c r="O98" i="2"/>
  <c r="O100" i="2" s="1"/>
  <c r="O87" i="2"/>
  <c r="O89" i="2" s="1"/>
  <c r="T88" i="2"/>
  <c r="T10" i="2" s="1"/>
  <c r="O60" i="2"/>
  <c r="O34" i="2" l="1"/>
  <c r="Z114" i="2"/>
  <c r="Z116" i="2" s="1"/>
  <c r="Z20" i="2"/>
  <c r="Z136" i="2"/>
  <c r="Z138" i="2" s="1"/>
  <c r="Z140" i="2" s="1"/>
  <c r="Z143" i="2" s="1"/>
  <c r="Z24" i="2"/>
  <c r="Z125" i="2"/>
  <c r="Z127" i="2" s="1"/>
  <c r="Z129" i="2" s="1"/>
  <c r="Z132" i="2" s="1"/>
  <c r="Z12" i="2"/>
  <c r="O78" i="2"/>
  <c r="O37" i="2" s="1"/>
  <c r="O62" i="2"/>
  <c r="O33" i="2" s="1"/>
  <c r="O91" i="2"/>
  <c r="O102" i="2"/>
  <c r="O105" i="2" s="1"/>
  <c r="Z118" i="2" l="1"/>
  <c r="Z38" i="2"/>
  <c r="O94" i="2"/>
  <c r="O35" i="2"/>
  <c r="O41" i="2" s="1"/>
  <c r="Z25" i="2"/>
  <c r="Z33" i="3" s="1"/>
  <c r="Z35" i="3" s="1"/>
  <c r="Z6" i="3" s="1"/>
  <c r="Z13" i="1" s="1"/>
  <c r="O107" i="2"/>
  <c r="O42" i="2" l="1"/>
  <c r="O5" i="1" s="1"/>
  <c r="O4" i="1"/>
  <c r="O10" i="1" s="1"/>
  <c r="Z121" i="2"/>
  <c r="Z146" i="2" s="1"/>
  <c r="Z39" i="2"/>
  <c r="P46" i="2"/>
  <c r="P48" i="2" s="1"/>
  <c r="O19" i="1" l="1"/>
  <c r="O20" i="1"/>
  <c r="O16" i="1"/>
  <c r="O23" i="1"/>
  <c r="O24" i="1"/>
  <c r="P68" i="2"/>
  <c r="P17" i="2" s="1"/>
  <c r="P70" i="2"/>
  <c r="P54" i="2"/>
  <c r="P7" i="2" s="1"/>
  <c r="P56" i="2"/>
  <c r="P49" i="2"/>
  <c r="P31" i="2" s="1"/>
  <c r="P4" i="2"/>
  <c r="O21" i="1" l="1"/>
  <c r="P9" i="1" s="1"/>
  <c r="O27" i="1"/>
  <c r="O25" i="1"/>
  <c r="P73" i="2"/>
  <c r="P23" i="2" s="1"/>
  <c r="P72" i="2"/>
  <c r="P21" i="2" s="1"/>
  <c r="P71" i="2"/>
  <c r="P19" i="2" s="1"/>
  <c r="P58" i="2"/>
  <c r="P11" i="2" s="1"/>
  <c r="P57" i="2"/>
  <c r="P9" i="2" s="1"/>
  <c r="P13" i="2" l="1"/>
  <c r="Q8" i="2" s="1"/>
  <c r="P25" i="2"/>
  <c r="P33" i="3" s="1"/>
  <c r="P35" i="3" s="1"/>
  <c r="P6" i="3" s="1"/>
  <c r="P13" i="1" s="1"/>
  <c r="P75" i="2"/>
  <c r="AA115" i="2"/>
  <c r="P76" i="2"/>
  <c r="AA126" i="2"/>
  <c r="AA22" i="2" s="1"/>
  <c r="P77" i="2"/>
  <c r="AA137" i="2"/>
  <c r="P61" i="2"/>
  <c r="P98" i="2"/>
  <c r="P100" i="2" s="1"/>
  <c r="U99" i="2"/>
  <c r="P87" i="2"/>
  <c r="P89" i="2" s="1"/>
  <c r="P34" i="2" s="1"/>
  <c r="U88" i="2"/>
  <c r="U10" i="2" s="1"/>
  <c r="P60" i="2"/>
  <c r="AA136" i="2" l="1"/>
  <c r="AA138" i="2" s="1"/>
  <c r="AA140" i="2" s="1"/>
  <c r="AA143" i="2" s="1"/>
  <c r="AA24" i="2"/>
  <c r="AA114" i="2"/>
  <c r="AA116" i="2" s="1"/>
  <c r="AA20" i="2"/>
  <c r="AA25" i="2" s="1"/>
  <c r="AA33" i="3" s="1"/>
  <c r="AA35" i="3" s="1"/>
  <c r="AA6" i="3" s="1"/>
  <c r="AA13" i="1" s="1"/>
  <c r="AA125" i="2"/>
  <c r="AA127" i="2" s="1"/>
  <c r="AA129" i="2" s="1"/>
  <c r="AA132" i="2" s="1"/>
  <c r="AA12" i="2"/>
  <c r="P78" i="2"/>
  <c r="P37" i="2" s="1"/>
  <c r="P62" i="2"/>
  <c r="P33" i="2" s="1"/>
  <c r="P91" i="2"/>
  <c r="P102" i="2"/>
  <c r="P105" i="2" s="1"/>
  <c r="AA118" i="2" l="1"/>
  <c r="AA38" i="2"/>
  <c r="P94" i="2"/>
  <c r="P35" i="2"/>
  <c r="P41" i="2" s="1"/>
  <c r="P107" i="2"/>
  <c r="Q46" i="2"/>
  <c r="Q48" i="2" s="1"/>
  <c r="P42" i="2" l="1"/>
  <c r="P5" i="1" s="1"/>
  <c r="P14" i="1" s="1"/>
  <c r="P4" i="1"/>
  <c r="P10" i="1" s="1"/>
  <c r="AA121" i="2"/>
  <c r="AA146" i="2" s="1"/>
  <c r="AA39" i="2"/>
  <c r="Q68" i="2"/>
  <c r="Q17" i="2" s="1"/>
  <c r="Q70" i="2"/>
  <c r="Q54" i="2"/>
  <c r="Q7" i="2" s="1"/>
  <c r="Q56" i="2"/>
  <c r="Q49" i="2"/>
  <c r="Q31" i="2" s="1"/>
  <c r="Q4" i="2"/>
  <c r="P19" i="1" l="1"/>
  <c r="P20" i="1"/>
  <c r="P16" i="1"/>
  <c r="P24" i="1"/>
  <c r="P23" i="1"/>
  <c r="Q73" i="2"/>
  <c r="Q23" i="2" s="1"/>
  <c r="Q72" i="2"/>
  <c r="Q21" i="2" s="1"/>
  <c r="Q71" i="2"/>
  <c r="Q19" i="2" s="1"/>
  <c r="Q58" i="2"/>
  <c r="Q11" i="2" s="1"/>
  <c r="Q57" i="2"/>
  <c r="Q9" i="2" s="1"/>
  <c r="P27" i="1" l="1"/>
  <c r="P25" i="1"/>
  <c r="P21" i="1"/>
  <c r="Q9" i="1" s="1"/>
  <c r="Q13" i="2"/>
  <c r="R8" i="2" s="1"/>
  <c r="Q25" i="2"/>
  <c r="Q33" i="3" s="1"/>
  <c r="Q35" i="3" s="1"/>
  <c r="Q6" i="3" s="1"/>
  <c r="Q13" i="1" s="1"/>
  <c r="Q75" i="2"/>
  <c r="AB115" i="2"/>
  <c r="Q76" i="2"/>
  <c r="AB126" i="2"/>
  <c r="AB22" i="2" s="1"/>
  <c r="Q77" i="2"/>
  <c r="AB137" i="2"/>
  <c r="V88" i="2"/>
  <c r="V10" i="2" s="1"/>
  <c r="Q87" i="2"/>
  <c r="Q89" i="2" s="1"/>
  <c r="Q61" i="2"/>
  <c r="Q98" i="2"/>
  <c r="Q100" i="2" s="1"/>
  <c r="V99" i="2"/>
  <c r="Q60" i="2"/>
  <c r="Q34" i="2" l="1"/>
  <c r="AB136" i="2"/>
  <c r="AB138" i="2" s="1"/>
  <c r="AB140" i="2" s="1"/>
  <c r="AB143" i="2" s="1"/>
  <c r="AB24" i="2"/>
  <c r="AB114" i="2"/>
  <c r="AB116" i="2" s="1"/>
  <c r="AB20" i="2"/>
  <c r="AB125" i="2"/>
  <c r="AB127" i="2" s="1"/>
  <c r="AB129" i="2" s="1"/>
  <c r="AB132" i="2" s="1"/>
  <c r="AB12" i="2"/>
  <c r="Q78" i="2"/>
  <c r="Q37" i="2" s="1"/>
  <c r="Q62" i="2"/>
  <c r="Q33" i="2" s="1"/>
  <c r="Q91" i="2"/>
  <c r="Q102" i="2"/>
  <c r="Q105" i="2" s="1"/>
  <c r="AB25" i="2" l="1"/>
  <c r="AB33" i="3" s="1"/>
  <c r="AB35" i="3" s="1"/>
  <c r="AB6" i="3" s="1"/>
  <c r="AB13" i="1" s="1"/>
  <c r="AB118" i="2"/>
  <c r="AB38" i="2"/>
  <c r="Q94" i="2"/>
  <c r="Q35" i="2"/>
  <c r="Q41" i="2" s="1"/>
  <c r="Q107" i="2"/>
  <c r="Q42" i="2" l="1"/>
  <c r="Q5" i="1" s="1"/>
  <c r="Q4" i="1"/>
  <c r="Q10" i="1" s="1"/>
  <c r="AB121" i="2"/>
  <c r="AB146" i="2" s="1"/>
  <c r="AB39" i="2"/>
  <c r="R46" i="2"/>
  <c r="R48" i="2" s="1"/>
  <c r="Q19" i="1" l="1"/>
  <c r="Q20" i="1"/>
  <c r="Q16" i="1"/>
  <c r="Q21" i="1" s="1"/>
  <c r="R9" i="1" s="1"/>
  <c r="Q23" i="1"/>
  <c r="Q24" i="1"/>
  <c r="R68" i="2"/>
  <c r="R17" i="2" s="1"/>
  <c r="R70" i="2"/>
  <c r="R54" i="2"/>
  <c r="R7" i="2" s="1"/>
  <c r="R56" i="2"/>
  <c r="R4" i="2"/>
  <c r="R49" i="2"/>
  <c r="R31" i="2" s="1"/>
  <c r="Q27" i="1" l="1"/>
  <c r="Q25" i="1"/>
  <c r="R73" i="2"/>
  <c r="R23" i="2" s="1"/>
  <c r="R72" i="2"/>
  <c r="R21" i="2" s="1"/>
  <c r="R71" i="2"/>
  <c r="R19" i="2" s="1"/>
  <c r="R58" i="2"/>
  <c r="R11" i="2" s="1"/>
  <c r="R57" i="2"/>
  <c r="R9" i="2" s="1"/>
  <c r="R13" i="2" l="1"/>
  <c r="S8" i="2" s="1"/>
  <c r="R25" i="2"/>
  <c r="R33" i="3" s="1"/>
  <c r="R35" i="3" s="1"/>
  <c r="R6" i="3" s="1"/>
  <c r="R13" i="1" s="1"/>
  <c r="R77" i="2"/>
  <c r="AC137" i="2"/>
  <c r="R136" i="2"/>
  <c r="R138" i="2" s="1"/>
  <c r="R75" i="2"/>
  <c r="AC115" i="2"/>
  <c r="R114" i="2"/>
  <c r="R116" i="2" s="1"/>
  <c r="R76" i="2"/>
  <c r="AC126" i="2"/>
  <c r="AC22" i="2" s="1"/>
  <c r="R125" i="2"/>
  <c r="R127" i="2" s="1"/>
  <c r="R87" i="2"/>
  <c r="R89" i="2" s="1"/>
  <c r="W88" i="2"/>
  <c r="W10" i="2" s="1"/>
  <c r="R61" i="2"/>
  <c r="R98" i="2"/>
  <c r="R100" i="2" s="1"/>
  <c r="W99" i="2"/>
  <c r="R60" i="2"/>
  <c r="R38" i="2" l="1"/>
  <c r="R34" i="2"/>
  <c r="AC114" i="2"/>
  <c r="AC116" i="2" s="1"/>
  <c r="AC20" i="2"/>
  <c r="AC136" i="2"/>
  <c r="AC138" i="2" s="1"/>
  <c r="AC140" i="2" s="1"/>
  <c r="AC143" i="2" s="1"/>
  <c r="AC24" i="2"/>
  <c r="AC125" i="2"/>
  <c r="AC127" i="2" s="1"/>
  <c r="AC129" i="2" s="1"/>
  <c r="AC132" i="2" s="1"/>
  <c r="AC12" i="2"/>
  <c r="R78" i="2"/>
  <c r="R37" i="2" s="1"/>
  <c r="R118" i="2"/>
  <c r="R140" i="2"/>
  <c r="R143" i="2" s="1"/>
  <c r="R129" i="2"/>
  <c r="R132" i="2" s="1"/>
  <c r="R91" i="2"/>
  <c r="R102" i="2"/>
  <c r="R105" i="2" s="1"/>
  <c r="R62" i="2"/>
  <c r="R33" i="2" s="1"/>
  <c r="AC118" i="2" l="1"/>
  <c r="AC38" i="2"/>
  <c r="R121" i="2"/>
  <c r="R146" i="2" s="1"/>
  <c r="R39" i="2"/>
  <c r="R94" i="2"/>
  <c r="R107" i="2" s="1"/>
  <c r="R35" i="2"/>
  <c r="AC25" i="2"/>
  <c r="AC33" i="3" s="1"/>
  <c r="AC35" i="3" s="1"/>
  <c r="AC6" i="3" s="1"/>
  <c r="AC13" i="1" s="1"/>
  <c r="S46" i="2"/>
  <c r="S48" i="2" s="1"/>
  <c r="R41" i="2" l="1"/>
  <c r="R42" i="2" s="1"/>
  <c r="R5" i="1" s="1"/>
  <c r="R4" i="1"/>
  <c r="R10" i="1" s="1"/>
  <c r="AC121" i="2"/>
  <c r="AC146" i="2" s="1"/>
  <c r="AC39" i="2"/>
  <c r="AC41" i="2" s="1"/>
  <c r="S68" i="2"/>
  <c r="S17" i="2" s="1"/>
  <c r="S70" i="2"/>
  <c r="S54" i="2"/>
  <c r="S7" i="2" s="1"/>
  <c r="S56" i="2"/>
  <c r="S4" i="2"/>
  <c r="S49" i="2"/>
  <c r="S31" i="2" s="1"/>
  <c r="R20" i="1" l="1"/>
  <c r="R19" i="1"/>
  <c r="R16" i="1"/>
  <c r="AC42" i="2"/>
  <c r="AC5" i="1" s="1"/>
  <c r="AC4" i="1"/>
  <c r="AC10" i="1" s="1"/>
  <c r="R23" i="1"/>
  <c r="R24" i="1"/>
  <c r="S72" i="2"/>
  <c r="S21" i="2" s="1"/>
  <c r="S73" i="2"/>
  <c r="S23" i="2" s="1"/>
  <c r="S71" i="2"/>
  <c r="S19" i="2" s="1"/>
  <c r="S58" i="2"/>
  <c r="S11" i="2" s="1"/>
  <c r="S57" i="2"/>
  <c r="S9" i="2" s="1"/>
  <c r="R21" i="1" l="1"/>
  <c r="S9" i="1" s="1"/>
  <c r="R27" i="1"/>
  <c r="R25" i="1"/>
  <c r="AC24" i="1"/>
  <c r="AC27" i="1" s="1"/>
  <c r="AC19" i="1"/>
  <c r="AC20" i="1"/>
  <c r="AC23" i="1"/>
  <c r="S13" i="2"/>
  <c r="T8" i="2" s="1"/>
  <c r="S25" i="2"/>
  <c r="S33" i="3" s="1"/>
  <c r="S35" i="3" s="1"/>
  <c r="S6" i="3" s="1"/>
  <c r="S13" i="1" s="1"/>
  <c r="S76" i="2"/>
  <c r="AD126" i="2"/>
  <c r="AD22" i="2" s="1"/>
  <c r="S125" i="2"/>
  <c r="S127" i="2" s="1"/>
  <c r="S75" i="2"/>
  <c r="AD115" i="2"/>
  <c r="S114" i="2"/>
  <c r="S116" i="2" s="1"/>
  <c r="S77" i="2"/>
  <c r="AD137" i="2"/>
  <c r="S136" i="2"/>
  <c r="S138" i="2" s="1"/>
  <c r="S61" i="2"/>
  <c r="X99" i="2"/>
  <c r="X98" i="2" s="1"/>
  <c r="X100" i="2" s="1"/>
  <c r="S98" i="2"/>
  <c r="S100" i="2" s="1"/>
  <c r="X88" i="2"/>
  <c r="S87" i="2"/>
  <c r="S89" i="2" s="1"/>
  <c r="S60" i="2"/>
  <c r="AN27" i="1" l="1"/>
  <c r="AC25" i="1"/>
  <c r="S38" i="2"/>
  <c r="S34" i="2"/>
  <c r="AD114" i="2"/>
  <c r="AD116" i="2" s="1"/>
  <c r="AD118" i="2" s="1"/>
  <c r="AD20" i="2"/>
  <c r="AD136" i="2"/>
  <c r="AD138" i="2" s="1"/>
  <c r="AD140" i="2" s="1"/>
  <c r="AD143" i="2" s="1"/>
  <c r="AD24" i="2"/>
  <c r="X87" i="2"/>
  <c r="X89" i="2" s="1"/>
  <c r="X10" i="2"/>
  <c r="AD125" i="2"/>
  <c r="AD127" i="2" s="1"/>
  <c r="AD129" i="2" s="1"/>
  <c r="AD12" i="2"/>
  <c r="S78" i="2"/>
  <c r="S37" i="2" s="1"/>
  <c r="S118" i="2"/>
  <c r="S129" i="2"/>
  <c r="S132" i="2" s="1"/>
  <c r="S140" i="2"/>
  <c r="S143" i="2" s="1"/>
  <c r="S62" i="2"/>
  <c r="S33" i="2" s="1"/>
  <c r="S102" i="2"/>
  <c r="S105" i="2" s="1"/>
  <c r="S91" i="2"/>
  <c r="X102" i="2"/>
  <c r="X105" i="2" s="1"/>
  <c r="S121" i="2" l="1"/>
  <c r="S146" i="2" s="1"/>
  <c r="S39" i="2"/>
  <c r="AD121" i="2"/>
  <c r="AD39" i="2"/>
  <c r="AD38" i="2"/>
  <c r="X91" i="2"/>
  <c r="X34" i="2"/>
  <c r="S94" i="2"/>
  <c r="S107" i="2" s="1"/>
  <c r="S35" i="2"/>
  <c r="AD25" i="2"/>
  <c r="AD33" i="3" s="1"/>
  <c r="AD35" i="3" s="1"/>
  <c r="AD6" i="3" s="1"/>
  <c r="AD13" i="1" s="1"/>
  <c r="AD132" i="2"/>
  <c r="T46" i="2"/>
  <c r="T48" i="2" s="1"/>
  <c r="AD146" i="2" l="1"/>
  <c r="S41" i="2"/>
  <c r="AD41" i="2"/>
  <c r="X94" i="2"/>
  <c r="X107" i="2" s="1"/>
  <c r="X35" i="2"/>
  <c r="X41" i="2" s="1"/>
  <c r="T68" i="2"/>
  <c r="T17" i="2" s="1"/>
  <c r="T70" i="2"/>
  <c r="T54" i="2"/>
  <c r="T7" i="2" s="1"/>
  <c r="T56" i="2"/>
  <c r="T49" i="2"/>
  <c r="T31" i="2" s="1"/>
  <c r="T4" i="2"/>
  <c r="X42" i="2" l="1"/>
  <c r="X5" i="1" s="1"/>
  <c r="X4" i="1"/>
  <c r="X10" i="1" s="1"/>
  <c r="S42" i="2"/>
  <c r="S4" i="1"/>
  <c r="S10" i="1" s="1"/>
  <c r="AD42" i="2"/>
  <c r="AD4" i="1"/>
  <c r="AD10" i="1" s="1"/>
  <c r="T71" i="2"/>
  <c r="T19" i="2" s="1"/>
  <c r="T72" i="2"/>
  <c r="T21" i="2" s="1"/>
  <c r="T73" i="2"/>
  <c r="T23" i="2" s="1"/>
  <c r="T58" i="2"/>
  <c r="T11" i="2" s="1"/>
  <c r="T57" i="2"/>
  <c r="T9" i="2" s="1"/>
  <c r="S24" i="1" l="1"/>
  <c r="S25" i="1" s="1"/>
  <c r="S20" i="1"/>
  <c r="S19" i="1"/>
  <c r="AD24" i="1"/>
  <c r="AD19" i="1"/>
  <c r="AD20" i="1"/>
  <c r="X19" i="1"/>
  <c r="X20" i="1"/>
  <c r="AD23" i="1"/>
  <c r="AD5" i="1"/>
  <c r="S5" i="1"/>
  <c r="S23" i="1"/>
  <c r="T13" i="2"/>
  <c r="U8" i="2" s="1"/>
  <c r="S27" i="1"/>
  <c r="AD27" i="1"/>
  <c r="X23" i="1"/>
  <c r="X24" i="1"/>
  <c r="X25" i="1" s="1"/>
  <c r="T25" i="2"/>
  <c r="T33" i="3" s="1"/>
  <c r="T35" i="3" s="1"/>
  <c r="T6" i="3" s="1"/>
  <c r="T13" i="1" s="1"/>
  <c r="T77" i="2"/>
  <c r="AE137" i="2"/>
  <c r="T136" i="2"/>
  <c r="T138" i="2" s="1"/>
  <c r="T76" i="2"/>
  <c r="T125" i="2"/>
  <c r="T127" i="2" s="1"/>
  <c r="AE126" i="2"/>
  <c r="AE22" i="2" s="1"/>
  <c r="T75" i="2"/>
  <c r="AE115" i="2"/>
  <c r="T114" i="2"/>
  <c r="T116" i="2" s="1"/>
  <c r="T87" i="2"/>
  <c r="T89" i="2" s="1"/>
  <c r="Y88" i="2"/>
  <c r="T61" i="2"/>
  <c r="Y99" i="2"/>
  <c r="Y98" i="2" s="1"/>
  <c r="Y100" i="2" s="1"/>
  <c r="T98" i="2"/>
  <c r="T100" i="2" s="1"/>
  <c r="T60" i="2"/>
  <c r="AO27" i="1" l="1"/>
  <c r="AD25" i="1"/>
  <c r="S14" i="1"/>
  <c r="S16" i="1" s="1"/>
  <c r="S21" i="1" s="1"/>
  <c r="T9" i="1" s="1"/>
  <c r="T38" i="2"/>
  <c r="X27" i="1"/>
  <c r="AI27" i="1"/>
  <c r="T34" i="2"/>
  <c r="T62" i="2"/>
  <c r="T33" i="2" s="1"/>
  <c r="AE136" i="2"/>
  <c r="AE138" i="2" s="1"/>
  <c r="AE140" i="2" s="1"/>
  <c r="AE143" i="2" s="1"/>
  <c r="AE24" i="2"/>
  <c r="AE114" i="2"/>
  <c r="AE116" i="2" s="1"/>
  <c r="AE20" i="2"/>
  <c r="AE125" i="2"/>
  <c r="AE127" i="2" s="1"/>
  <c r="AE129" i="2" s="1"/>
  <c r="AE132" i="2" s="1"/>
  <c r="AE12" i="2"/>
  <c r="Y87" i="2"/>
  <c r="Y89" i="2" s="1"/>
  <c r="Y10" i="2"/>
  <c r="T78" i="2"/>
  <c r="T37" i="2" s="1"/>
  <c r="T140" i="2"/>
  <c r="T143" i="2" s="1"/>
  <c r="T129" i="2"/>
  <c r="T132" i="2" s="1"/>
  <c r="T118" i="2"/>
  <c r="T91" i="2"/>
  <c r="Y102" i="2"/>
  <c r="Y105" i="2" s="1"/>
  <c r="T102" i="2"/>
  <c r="T105" i="2" s="1"/>
  <c r="AE118" i="2" l="1"/>
  <c r="AE38" i="2"/>
  <c r="T121" i="2"/>
  <c r="T146" i="2" s="1"/>
  <c r="T39" i="2"/>
  <c r="T41" i="2" s="1"/>
  <c r="AE25" i="2"/>
  <c r="AE33" i="3" s="1"/>
  <c r="AE35" i="3" s="1"/>
  <c r="AE6" i="3" s="1"/>
  <c r="AE13" i="1" s="1"/>
  <c r="Y91" i="2"/>
  <c r="Y34" i="2"/>
  <c r="T94" i="2"/>
  <c r="T107" i="2" s="1"/>
  <c r="T35" i="2"/>
  <c r="U46" i="2"/>
  <c r="U48" i="2" s="1"/>
  <c r="T42" i="2" l="1"/>
  <c r="T5" i="1" s="1"/>
  <c r="T4" i="1"/>
  <c r="T10" i="1" s="1"/>
  <c r="AE121" i="2"/>
  <c r="AE146" i="2" s="1"/>
  <c r="AE39" i="2"/>
  <c r="AE41" i="2" s="1"/>
  <c r="Y94" i="2"/>
  <c r="Y107" i="2" s="1"/>
  <c r="Y35" i="2"/>
  <c r="Y41" i="2" s="1"/>
  <c r="U68" i="2"/>
  <c r="U17" i="2" s="1"/>
  <c r="U70" i="2"/>
  <c r="U54" i="2"/>
  <c r="U7" i="2" s="1"/>
  <c r="U56" i="2"/>
  <c r="U49" i="2"/>
  <c r="U31" i="2" s="1"/>
  <c r="U4" i="2"/>
  <c r="T20" i="1" l="1"/>
  <c r="T19" i="1"/>
  <c r="T16" i="1"/>
  <c r="T21" i="1" s="1"/>
  <c r="U9" i="1" s="1"/>
  <c r="Y42" i="2"/>
  <c r="Y5" i="1" s="1"/>
  <c r="Y4" i="1"/>
  <c r="Y10" i="1" s="1"/>
  <c r="AE42" i="2"/>
  <c r="AE4" i="1"/>
  <c r="AE10" i="1" s="1"/>
  <c r="T23" i="1"/>
  <c r="T24" i="1"/>
  <c r="U71" i="2"/>
  <c r="U19" i="2" s="1"/>
  <c r="U72" i="2"/>
  <c r="U21" i="2" s="1"/>
  <c r="U73" i="2"/>
  <c r="U23" i="2" s="1"/>
  <c r="U57" i="2"/>
  <c r="U9" i="2" s="1"/>
  <c r="U58" i="2"/>
  <c r="U11" i="2" s="1"/>
  <c r="T27" i="1" l="1"/>
  <c r="T25" i="1"/>
  <c r="AE24" i="1"/>
  <c r="AE19" i="1"/>
  <c r="AE20" i="1"/>
  <c r="Y19" i="1"/>
  <c r="Y20" i="1"/>
  <c r="AE23" i="1"/>
  <c r="AE5" i="1"/>
  <c r="AE14" i="1" s="1"/>
  <c r="Y23" i="1"/>
  <c r="Y24" i="1"/>
  <c r="Y25" i="1" s="1"/>
  <c r="U13" i="2"/>
  <c r="V8" i="2" s="1"/>
  <c r="U25" i="2"/>
  <c r="U33" i="3" s="1"/>
  <c r="U35" i="3" s="1"/>
  <c r="U6" i="3" s="1"/>
  <c r="U13" i="1" s="1"/>
  <c r="U77" i="2"/>
  <c r="U136" i="2"/>
  <c r="U138" i="2" s="1"/>
  <c r="AF137" i="2"/>
  <c r="U76" i="2"/>
  <c r="U125" i="2"/>
  <c r="U127" i="2" s="1"/>
  <c r="AF126" i="2"/>
  <c r="AF22" i="2" s="1"/>
  <c r="U75" i="2"/>
  <c r="U114" i="2"/>
  <c r="U116" i="2" s="1"/>
  <c r="AF115" i="2"/>
  <c r="U87" i="2"/>
  <c r="U89" i="2" s="1"/>
  <c r="Z88" i="2"/>
  <c r="U61" i="2"/>
  <c r="Z99" i="2"/>
  <c r="Z98" i="2" s="1"/>
  <c r="Z100" i="2" s="1"/>
  <c r="U98" i="2"/>
  <c r="U100" i="2" s="1"/>
  <c r="U60" i="2"/>
  <c r="AP27" i="1" l="1"/>
  <c r="AE25" i="1"/>
  <c r="AE27" i="1"/>
  <c r="U38" i="2"/>
  <c r="AJ27" i="1"/>
  <c r="Y27" i="1"/>
  <c r="U34" i="2"/>
  <c r="U62" i="2"/>
  <c r="U33" i="2" s="1"/>
  <c r="AF114" i="2"/>
  <c r="AF116" i="2" s="1"/>
  <c r="AF20" i="2"/>
  <c r="AF136" i="2"/>
  <c r="AF138" i="2" s="1"/>
  <c r="AF140" i="2" s="1"/>
  <c r="AF143" i="2" s="1"/>
  <c r="AF24" i="2"/>
  <c r="AF125" i="2"/>
  <c r="AF127" i="2" s="1"/>
  <c r="AF129" i="2" s="1"/>
  <c r="AF132" i="2" s="1"/>
  <c r="AF12" i="2"/>
  <c r="Z87" i="2"/>
  <c r="Z89" i="2" s="1"/>
  <c r="Z10" i="2"/>
  <c r="U118" i="2"/>
  <c r="U129" i="2"/>
  <c r="U132" i="2" s="1"/>
  <c r="U140" i="2"/>
  <c r="U143" i="2" s="1"/>
  <c r="U78" i="2"/>
  <c r="U37" i="2" s="1"/>
  <c r="U91" i="2"/>
  <c r="U102" i="2"/>
  <c r="U105" i="2" s="1"/>
  <c r="Z102" i="2"/>
  <c r="Z105" i="2" s="1"/>
  <c r="AF38" i="2" l="1"/>
  <c r="U121" i="2"/>
  <c r="U146" i="2" s="1"/>
  <c r="U39" i="2"/>
  <c r="AF118" i="2"/>
  <c r="Z91" i="2"/>
  <c r="Z34" i="2"/>
  <c r="U94" i="2"/>
  <c r="U107" i="2" s="1"/>
  <c r="U35" i="2"/>
  <c r="U41" i="2" s="1"/>
  <c r="AF25" i="2"/>
  <c r="AF33" i="3" s="1"/>
  <c r="AF35" i="3" s="1"/>
  <c r="AF6" i="3" s="1"/>
  <c r="AF13" i="1" s="1"/>
  <c r="V46" i="2"/>
  <c r="V48" i="2" s="1"/>
  <c r="U42" i="2" l="1"/>
  <c r="U5" i="1" s="1"/>
  <c r="U4" i="1"/>
  <c r="U10" i="1" s="1"/>
  <c r="AF121" i="2"/>
  <c r="AF146" i="2" s="1"/>
  <c r="AF39" i="2"/>
  <c r="AF41" i="2" s="1"/>
  <c r="Z94" i="2"/>
  <c r="Z107" i="2" s="1"/>
  <c r="Z35" i="2"/>
  <c r="Z41" i="2" s="1"/>
  <c r="V68" i="2"/>
  <c r="V17" i="2" s="1"/>
  <c r="V70" i="2"/>
  <c r="V54" i="2"/>
  <c r="V7" i="2" s="1"/>
  <c r="V56" i="2"/>
  <c r="V4" i="2"/>
  <c r="V49" i="2"/>
  <c r="V31" i="2" s="1"/>
  <c r="U20" i="1" l="1"/>
  <c r="U19" i="1"/>
  <c r="U16" i="1"/>
  <c r="U21" i="1" s="1"/>
  <c r="V9" i="1" s="1"/>
  <c r="AF42" i="2"/>
  <c r="AF4" i="1"/>
  <c r="AF10" i="1" s="1"/>
  <c r="Z42" i="2"/>
  <c r="Z5" i="1" s="1"/>
  <c r="Z4" i="1"/>
  <c r="Z10" i="1" s="1"/>
  <c r="U24" i="1"/>
  <c r="U23" i="1"/>
  <c r="V71" i="2"/>
  <c r="V19" i="2" s="1"/>
  <c r="V73" i="2"/>
  <c r="V23" i="2" s="1"/>
  <c r="V72" i="2"/>
  <c r="V21" i="2" s="1"/>
  <c r="V57" i="2"/>
  <c r="V9" i="2" s="1"/>
  <c r="V58" i="2"/>
  <c r="V11" i="2" s="1"/>
  <c r="U27" i="1" l="1"/>
  <c r="U25" i="1"/>
  <c r="Z20" i="1"/>
  <c r="Z19" i="1"/>
  <c r="AF24" i="1"/>
  <c r="AF19" i="1"/>
  <c r="AF20" i="1"/>
  <c r="AF27" i="1"/>
  <c r="AF23" i="1"/>
  <c r="AF5" i="1"/>
  <c r="Z23" i="1"/>
  <c r="Z24" i="1"/>
  <c r="Z25" i="1" s="1"/>
  <c r="V13" i="2"/>
  <c r="W8" i="2" s="1"/>
  <c r="V25" i="2"/>
  <c r="V33" i="3" s="1"/>
  <c r="V35" i="3" s="1"/>
  <c r="V6" i="3" s="1"/>
  <c r="V13" i="1" s="1"/>
  <c r="V75" i="2"/>
  <c r="V114" i="2"/>
  <c r="V116" i="2" s="1"/>
  <c r="AG115" i="2"/>
  <c r="V76" i="2"/>
  <c r="V125" i="2"/>
  <c r="V127" i="2" s="1"/>
  <c r="AG126" i="2"/>
  <c r="AG22" i="2" s="1"/>
  <c r="V77" i="2"/>
  <c r="V136" i="2"/>
  <c r="V138" i="2" s="1"/>
  <c r="AG137" i="2"/>
  <c r="V61" i="2"/>
  <c r="AA99" i="2"/>
  <c r="AA98" i="2" s="1"/>
  <c r="AA100" i="2" s="1"/>
  <c r="V98" i="2"/>
  <c r="V100" i="2" s="1"/>
  <c r="V87" i="2"/>
  <c r="V89" i="2" s="1"/>
  <c r="AA88" i="2"/>
  <c r="V60" i="2"/>
  <c r="AQ27" i="1" l="1"/>
  <c r="AF25" i="1"/>
  <c r="V34" i="2"/>
  <c r="V38" i="2"/>
  <c r="AK27" i="1"/>
  <c r="Z27" i="1"/>
  <c r="AG114" i="2"/>
  <c r="AG116" i="2" s="1"/>
  <c r="AG118" i="2" s="1"/>
  <c r="AG20" i="2"/>
  <c r="AG136" i="2"/>
  <c r="AG138" i="2" s="1"/>
  <c r="AG140" i="2" s="1"/>
  <c r="AG143" i="2" s="1"/>
  <c r="AG24" i="2"/>
  <c r="AG125" i="2"/>
  <c r="AG127" i="2" s="1"/>
  <c r="AG129" i="2" s="1"/>
  <c r="AG132" i="2" s="1"/>
  <c r="AG12" i="2"/>
  <c r="AA87" i="2"/>
  <c r="AA89" i="2" s="1"/>
  <c r="AA10" i="2"/>
  <c r="V78" i="2"/>
  <c r="V37" i="2" s="1"/>
  <c r="V140" i="2"/>
  <c r="V143" i="2" s="1"/>
  <c r="V129" i="2"/>
  <c r="V132" i="2" s="1"/>
  <c r="V118" i="2"/>
  <c r="V62" i="2"/>
  <c r="V33" i="2" s="1"/>
  <c r="V91" i="2"/>
  <c r="V102" i="2"/>
  <c r="V105" i="2" s="1"/>
  <c r="AA102" i="2"/>
  <c r="AA105" i="2" s="1"/>
  <c r="V121" i="2" l="1"/>
  <c r="V39" i="2"/>
  <c r="AG38" i="2"/>
  <c r="AG121" i="2"/>
  <c r="AG146" i="2" s="1"/>
  <c r="AG39" i="2"/>
  <c r="AG41" i="2" s="1"/>
  <c r="V94" i="2"/>
  <c r="V107" i="2" s="1"/>
  <c r="V35" i="2"/>
  <c r="V41" i="2" s="1"/>
  <c r="AA91" i="2"/>
  <c r="AA34" i="2"/>
  <c r="AG25" i="2"/>
  <c r="AG33" i="3" s="1"/>
  <c r="AG35" i="3" s="1"/>
  <c r="AG6" i="3" s="1"/>
  <c r="AG13" i="1" s="1"/>
  <c r="V146" i="2"/>
  <c r="W46" i="2"/>
  <c r="W48" i="2" s="1"/>
  <c r="V42" i="2" l="1"/>
  <c r="V5" i="1" s="1"/>
  <c r="V14" i="1" s="1"/>
  <c r="V4" i="1"/>
  <c r="V10" i="1" s="1"/>
  <c r="AG42" i="2"/>
  <c r="AG5" i="1" s="1"/>
  <c r="AG4" i="1"/>
  <c r="AG10" i="1" s="1"/>
  <c r="AA94" i="2"/>
  <c r="AA107" i="2" s="1"/>
  <c r="AA35" i="2"/>
  <c r="AA41" i="2" s="1"/>
  <c r="W68" i="2"/>
  <c r="W17" i="2" s="1"/>
  <c r="W70" i="2"/>
  <c r="W54" i="2"/>
  <c r="W7" i="2" s="1"/>
  <c r="W56" i="2"/>
  <c r="W4" i="2"/>
  <c r="W49" i="2"/>
  <c r="W31" i="2" s="1"/>
  <c r="AG19" i="1" l="1"/>
  <c r="AG20" i="1"/>
  <c r="V19" i="1"/>
  <c r="V20" i="1"/>
  <c r="V16" i="1"/>
  <c r="V21" i="1" s="1"/>
  <c r="W9" i="1" s="1"/>
  <c r="AG23" i="1"/>
  <c r="AG24" i="1"/>
  <c r="AA42" i="2"/>
  <c r="AA5" i="1" s="1"/>
  <c r="AA4" i="1"/>
  <c r="AA10" i="1" s="1"/>
  <c r="V24" i="1"/>
  <c r="V23" i="1"/>
  <c r="W73" i="2"/>
  <c r="W23" i="2" s="1"/>
  <c r="W72" i="2"/>
  <c r="W21" i="2" s="1"/>
  <c r="W71" i="2"/>
  <c r="W19" i="2" s="1"/>
  <c r="W58" i="2"/>
  <c r="W11" i="2" s="1"/>
  <c r="W57" i="2"/>
  <c r="W9" i="2" s="1"/>
  <c r="AR27" i="1" l="1"/>
  <c r="AG25" i="1"/>
  <c r="V27" i="1"/>
  <c r="V25" i="1"/>
  <c r="AA20" i="1"/>
  <c r="AA19" i="1"/>
  <c r="W13" i="2"/>
  <c r="X8" i="2" s="1"/>
  <c r="AG27" i="1"/>
  <c r="AA23" i="1"/>
  <c r="AA24" i="1"/>
  <c r="AA25" i="1" s="1"/>
  <c r="W25" i="2"/>
  <c r="W33" i="3" s="1"/>
  <c r="W35" i="3" s="1"/>
  <c r="W6" i="3" s="1"/>
  <c r="W13" i="1" s="1"/>
  <c r="W75" i="2"/>
  <c r="AH115" i="2"/>
  <c r="W114" i="2"/>
  <c r="W116" i="2" s="1"/>
  <c r="W76" i="2"/>
  <c r="AH126" i="2"/>
  <c r="AH22" i="2" s="1"/>
  <c r="W125" i="2"/>
  <c r="W127" i="2" s="1"/>
  <c r="W77" i="2"/>
  <c r="W136" i="2"/>
  <c r="W138" i="2" s="1"/>
  <c r="AH137" i="2"/>
  <c r="W87" i="2"/>
  <c r="W89" i="2" s="1"/>
  <c r="AB88" i="2"/>
  <c r="W61" i="2"/>
  <c r="AB99" i="2"/>
  <c r="AB98" i="2" s="1"/>
  <c r="AB100" i="2" s="1"/>
  <c r="W98" i="2"/>
  <c r="W100" i="2" s="1"/>
  <c r="W60" i="2"/>
  <c r="W38" i="2" l="1"/>
  <c r="AL27" i="1"/>
  <c r="AA27" i="1"/>
  <c r="W34" i="2"/>
  <c r="AH114" i="2"/>
  <c r="AH116" i="2" s="1"/>
  <c r="AH118" i="2" s="1"/>
  <c r="AH20" i="2"/>
  <c r="AH136" i="2"/>
  <c r="AH138" i="2" s="1"/>
  <c r="AH140" i="2" s="1"/>
  <c r="AH143" i="2" s="1"/>
  <c r="AH24" i="2"/>
  <c r="X13" i="2"/>
  <c r="Y8" i="2" s="1"/>
  <c r="AH125" i="2"/>
  <c r="AH127" i="2" s="1"/>
  <c r="AH129" i="2" s="1"/>
  <c r="AH132" i="2" s="1"/>
  <c r="AH12" i="2"/>
  <c r="AB87" i="2"/>
  <c r="AB89" i="2" s="1"/>
  <c r="AB10" i="2"/>
  <c r="W140" i="2"/>
  <c r="W143" i="2" s="1"/>
  <c r="W129" i="2"/>
  <c r="W132" i="2" s="1"/>
  <c r="W78" i="2"/>
  <c r="W37" i="2" s="1"/>
  <c r="W118" i="2"/>
  <c r="W62" i="2"/>
  <c r="W33" i="2" s="1"/>
  <c r="W102" i="2"/>
  <c r="W105" i="2" s="1"/>
  <c r="AB102" i="2"/>
  <c r="AB105" i="2" s="1"/>
  <c r="W91" i="2"/>
  <c r="AH121" i="2" l="1"/>
  <c r="AH146" i="2" s="1"/>
  <c r="AH39" i="2"/>
  <c r="AH38" i="2"/>
  <c r="W121" i="2"/>
  <c r="W146" i="2" s="1"/>
  <c r="W39" i="2"/>
  <c r="AB91" i="2"/>
  <c r="AB34" i="2"/>
  <c r="W94" i="2"/>
  <c r="W107" i="2" s="1"/>
  <c r="W35" i="2"/>
  <c r="AH25" i="2"/>
  <c r="AH33" i="3" s="1"/>
  <c r="AH35" i="3" s="1"/>
  <c r="AH6" i="3" s="1"/>
  <c r="AH13" i="1" s="1"/>
  <c r="Y13" i="2"/>
  <c r="Z8" i="2" s="1"/>
  <c r="W41" i="2" l="1"/>
  <c r="W42" i="2" s="1"/>
  <c r="W5" i="1" s="1"/>
  <c r="Y14" i="1" s="1"/>
  <c r="AH41" i="2"/>
  <c r="AB94" i="2"/>
  <c r="AB107" i="2" s="1"/>
  <c r="AB35" i="2"/>
  <c r="AB41" i="2" s="1"/>
  <c r="Z13" i="2"/>
  <c r="AA8" i="2" s="1"/>
  <c r="W4" i="1" l="1"/>
  <c r="W10" i="1" s="1"/>
  <c r="W19" i="1" s="1"/>
  <c r="W16" i="1"/>
  <c r="AB42" i="2"/>
  <c r="AB5" i="1" s="1"/>
  <c r="AB14" i="1" s="1"/>
  <c r="AB4" i="1"/>
  <c r="AB10" i="1" s="1"/>
  <c r="AH42" i="2"/>
  <c r="AH4" i="1"/>
  <c r="AH10" i="1" s="1"/>
  <c r="W24" i="1"/>
  <c r="AA13" i="2"/>
  <c r="AB8" i="2" s="1"/>
  <c r="AB13" i="2" s="1"/>
  <c r="AC8" i="2" s="1"/>
  <c r="W20" i="1" l="1"/>
  <c r="W21" i="1" s="1"/>
  <c r="X9" i="1" s="1"/>
  <c r="X16" i="1" s="1"/>
  <c r="W23" i="1"/>
  <c r="W27" i="1"/>
  <c r="W25" i="1"/>
  <c r="AB20" i="1"/>
  <c r="AB19" i="1"/>
  <c r="AH20" i="1"/>
  <c r="AH19" i="1"/>
  <c r="AH23" i="1"/>
  <c r="AH5" i="1"/>
  <c r="AH14" i="1" s="1"/>
  <c r="AH24" i="1"/>
  <c r="AB24" i="1"/>
  <c r="AB25" i="1" s="1"/>
  <c r="AB23" i="1"/>
  <c r="AC13" i="2"/>
  <c r="AD8" i="2" s="1"/>
  <c r="AH27" i="1" l="1"/>
  <c r="AH25" i="1"/>
  <c r="AS27" i="1"/>
  <c r="X21" i="1"/>
  <c r="Y9" i="1" s="1"/>
  <c r="Y16" i="1" s="1"/>
  <c r="AM27" i="1"/>
  <c r="AB27" i="1"/>
  <c r="AD13" i="2"/>
  <c r="AE8" i="2" s="1"/>
  <c r="AE13" i="2" l="1"/>
  <c r="AF8" i="2" s="1"/>
  <c r="Y21" i="1" l="1"/>
  <c r="Z9" i="1" s="1"/>
  <c r="Z16" i="1" s="1"/>
  <c r="AF13" i="2"/>
  <c r="AG8" i="2" s="1"/>
  <c r="AG13" i="2" l="1"/>
  <c r="AH8" i="2" s="1"/>
  <c r="Z21" i="1" l="1"/>
  <c r="AA9" i="1" s="1"/>
  <c r="AA16" i="1" s="1"/>
  <c r="AH13" i="2"/>
  <c r="AI8" i="2" s="1"/>
  <c r="AI13" i="2" l="1"/>
  <c r="AJ8" i="2" s="1"/>
  <c r="AA21" i="1" l="1"/>
  <c r="AB9" i="1" s="1"/>
  <c r="AB16" i="1" s="1"/>
  <c r="AJ13" i="2"/>
  <c r="AK8" i="2" s="1"/>
  <c r="AK13" i="2" l="1"/>
  <c r="AL8" i="2" s="1"/>
  <c r="AB21" i="1" l="1"/>
  <c r="AC9" i="1" s="1"/>
  <c r="AC16" i="1" s="1"/>
  <c r="AL13" i="2"/>
  <c r="AM8" i="2" s="1"/>
  <c r="AM13" i="2" l="1"/>
  <c r="AN8" i="2" s="1"/>
  <c r="AC21" i="1" l="1"/>
  <c r="AD9" i="1" s="1"/>
  <c r="AD16" i="1" s="1"/>
  <c r="AN13" i="2"/>
  <c r="AO8" i="2" s="1"/>
  <c r="AO13" i="2" l="1"/>
  <c r="AP8" i="2" s="1"/>
  <c r="AD21" i="1" l="1"/>
  <c r="AE9" i="1" s="1"/>
  <c r="AE16" i="1" s="1"/>
  <c r="AP13" i="2"/>
  <c r="AQ8" i="2" s="1"/>
  <c r="AQ13" i="2" l="1"/>
  <c r="AR8" i="2" s="1"/>
  <c r="AE21" i="1" l="1"/>
  <c r="AF9" i="1" s="1"/>
  <c r="AF16" i="1" s="1"/>
  <c r="AR13" i="2"/>
  <c r="AS8" i="2" s="1"/>
  <c r="AF21" i="1" l="1"/>
  <c r="AG9" i="1" s="1"/>
  <c r="AG16" i="1" s="1"/>
  <c r="AS13" i="2"/>
  <c r="AT8" i="2" s="1"/>
  <c r="AT13" i="2" l="1"/>
  <c r="AU8" i="2" s="1"/>
  <c r="AG21" i="1" l="1"/>
  <c r="AH9" i="1" s="1"/>
  <c r="AH16" i="1" s="1"/>
  <c r="AU13" i="2"/>
  <c r="AV8" i="2" s="1"/>
  <c r="AV13" i="2" l="1"/>
  <c r="AW8" i="2" s="1"/>
  <c r="AW13" i="2" s="1"/>
  <c r="AH21" i="1" l="1"/>
  <c r="AI9" i="1" s="1"/>
  <c r="AI16" i="1" s="1"/>
  <c r="AI21" i="1" l="1"/>
  <c r="AJ9" i="1" s="1"/>
  <c r="AJ16" i="1" s="1"/>
  <c r="AJ21" i="1" l="1"/>
  <c r="AK9" i="1" s="1"/>
  <c r="AK16" i="1" s="1"/>
  <c r="AK21" i="1" l="1"/>
  <c r="AL9" i="1" s="1"/>
  <c r="AL16" i="1" s="1"/>
  <c r="AL21" i="1" l="1"/>
  <c r="AM9" i="1" s="1"/>
  <c r="AM16" i="1" s="1"/>
  <c r="AM21" i="1" l="1"/>
  <c r="AN9" i="1" s="1"/>
  <c r="AN16" i="1" s="1"/>
  <c r="AN21" i="1" l="1"/>
  <c r="AO9" i="1" s="1"/>
  <c r="AO16" i="1" s="1"/>
  <c r="AO21" i="1" l="1"/>
  <c r="AP9" i="1" s="1"/>
  <c r="AP16" i="1" s="1"/>
  <c r="AP21" i="1" l="1"/>
  <c r="AQ9" i="1" s="1"/>
  <c r="AQ16" i="1" s="1"/>
  <c r="AQ21" i="1" l="1"/>
  <c r="AR9" i="1" s="1"/>
  <c r="AR16" i="1" s="1"/>
  <c r="AR21" i="1" l="1"/>
  <c r="AS9" i="1" s="1"/>
  <c r="AS16" i="1" s="1"/>
  <c r="AS21" i="1" l="1"/>
  <c r="AT9" i="1" s="1"/>
  <c r="AT16" i="1" s="1"/>
  <c r="AT21" i="1" l="1"/>
  <c r="AU9" i="1" s="1"/>
  <c r="AU16" i="1" s="1"/>
  <c r="AU21" i="1" l="1"/>
  <c r="AV9" i="1" s="1"/>
  <c r="AV16" i="1" s="1"/>
  <c r="AV21" i="1" l="1"/>
  <c r="AW9" i="1" s="1"/>
  <c r="AW16" i="1" s="1"/>
  <c r="AW21" i="1" l="1"/>
</calcChain>
</file>

<file path=xl/sharedStrings.xml><?xml version="1.0" encoding="utf-8"?>
<sst xmlns="http://schemas.openxmlformats.org/spreadsheetml/2006/main" count="434" uniqueCount="251">
  <si>
    <t>SAAS JobHunt Model</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</si>
  <si>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</si>
  <si>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</si>
  <si>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</si>
  <si>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</si>
  <si>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</si>
  <si>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</si>
  <si>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</si>
  <si>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</si>
  <si>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</si>
  <si>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</si>
  <si>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</si>
  <si>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</si>
  <si>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</si>
  <si>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</si>
  <si>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</si>
  <si>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</si>
  <si>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</si>
  <si>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</si>
  <si>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</si>
  <si>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</si>
  <si>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</si>
  <si>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</si>
  <si>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</si>
  <si>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</si>
  <si>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</si>
  <si>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</si>
  <si>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</si>
  <si>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</si>
  <si>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</si>
  <si>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</si>
  <si>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</si>
  <si>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</si>
  <si>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</si>
  <si>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</si>
  <si>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</si>
  <si>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</si>
  <si>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</si>
  <si>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</si>
  <si>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M39</t>
  </si>
  <si>
    <t>M40</t>
  </si>
  <si>
    <t>M41</t>
  </si>
  <si>
    <t>M42</t>
  </si>
  <si>
    <t>M43</t>
  </si>
  <si>
    <t>M44</t>
  </si>
  <si>
    <t>M45</t>
  </si>
  <si>
    <t>M46</t>
  </si>
  <si>
    <t>M47</t>
  </si>
  <si>
    <t>M48</t>
  </si>
  <si>
    <t>B2B model</t>
  </si>
  <si>
    <t>Subscribtion</t>
  </si>
  <si>
    <t>B2C Model</t>
  </si>
  <si>
    <t>Freemium</t>
  </si>
  <si>
    <t xml:space="preserve"> -&gt;</t>
  </si>
  <si>
    <t>Google Ads</t>
  </si>
  <si>
    <t>About 1000 views == ~$1,5 Dollars</t>
  </si>
  <si>
    <t>Hosting</t>
  </si>
  <si>
    <t>Domain</t>
  </si>
  <si>
    <t>Bank</t>
  </si>
  <si>
    <t>Github</t>
  </si>
  <si>
    <t>Trello</t>
  </si>
  <si>
    <t>Teams</t>
  </si>
  <si>
    <t>BIOP</t>
  </si>
  <si>
    <t>BV</t>
  </si>
  <si>
    <t>Kantoor</t>
  </si>
  <si>
    <t>Other</t>
  </si>
  <si>
    <t>Total Monthly cost</t>
  </si>
  <si>
    <t>Monthly Cost</t>
  </si>
  <si>
    <t>Development Cost</t>
  </si>
  <si>
    <t>Fullstack Developer Me..</t>
  </si>
  <si>
    <t>Estimated Project hours</t>
  </si>
  <si>
    <t>Me Hour fee</t>
  </si>
  <si>
    <t>Features</t>
  </si>
  <si>
    <t>Estimated Time</t>
  </si>
  <si>
    <t>Domain Linking</t>
  </si>
  <si>
    <t>Api Call B2B models to B2B Site *1</t>
  </si>
  <si>
    <t>Api Call B2C models to B2C Sites *20</t>
  </si>
  <si>
    <t>Mail Notifications</t>
  </si>
  <si>
    <t xml:space="preserve">Django API </t>
  </si>
  <si>
    <t>Secure Authentication</t>
  </si>
  <si>
    <t>Custom Admin Dashboard, see statistics</t>
  </si>
  <si>
    <t>Stripe</t>
  </si>
  <si>
    <t>Chat</t>
  </si>
  <si>
    <t>Building</t>
  </si>
  <si>
    <t>Models</t>
  </si>
  <si>
    <t>Admin</t>
  </si>
  <si>
    <t>Custom Admin</t>
  </si>
  <si>
    <t xml:space="preserve">Implement Statistics ?? </t>
  </si>
  <si>
    <t>Template</t>
  </si>
  <si>
    <t>Build Display Template</t>
  </si>
  <si>
    <t>User Model Template</t>
  </si>
  <si>
    <t>Company Template</t>
  </si>
  <si>
    <t>Job Listing template</t>
  </si>
  <si>
    <t>User accout template</t>
  </si>
  <si>
    <t>Change passwword Template</t>
  </si>
  <si>
    <t>Google Account Login</t>
  </si>
  <si>
    <t>Price table Template</t>
  </si>
  <si>
    <t>Discount template</t>
  </si>
  <si>
    <t>Chat Template</t>
  </si>
  <si>
    <t>Payment Template</t>
  </si>
  <si>
    <t>Documents</t>
  </si>
  <si>
    <t>Privacy verklaaring</t>
  </si>
  <si>
    <t>Algemeen voorwaaarden</t>
  </si>
  <si>
    <t>???</t>
  </si>
  <si>
    <t>FAQ</t>
  </si>
  <si>
    <t>Affiliate program</t>
  </si>
  <si>
    <t>Courses</t>
  </si>
  <si>
    <t>Technologies</t>
  </si>
  <si>
    <t>Build Shared models using Rest API</t>
  </si>
  <si>
    <t xml:space="preserve"> - Usermodelss…… :user data</t>
  </si>
  <si>
    <t xml:space="preserve"> - Companysss……: Company, related data</t>
  </si>
  <si>
    <t>Hosting Deployment</t>
  </si>
  <si>
    <t>Settup Stripe Payments</t>
  </si>
  <si>
    <t>Total Development Time</t>
  </si>
  <si>
    <t>H</t>
  </si>
  <si>
    <t>Buy Template</t>
  </si>
  <si>
    <t>Support Team</t>
  </si>
  <si>
    <t>Handel</t>
  </si>
  <si>
    <t>Hour Fee</t>
  </si>
  <si>
    <t>Support Team Cost</t>
  </si>
  <si>
    <t>TOTAL COSTS</t>
  </si>
  <si>
    <t>Support Cost</t>
  </si>
  <si>
    <t>Total Development Cost</t>
  </si>
  <si>
    <t>Visitors</t>
  </si>
  <si>
    <t>Revenue</t>
  </si>
  <si>
    <t>B2C Subscribers</t>
  </si>
  <si>
    <t>B2B Subscribers</t>
  </si>
  <si>
    <t>Total Revenue</t>
  </si>
  <si>
    <t>Sales Funnel</t>
  </si>
  <si>
    <t>Advertisement</t>
  </si>
  <si>
    <t>Cost per lead</t>
  </si>
  <si>
    <t>Durations subscribtion (months)</t>
  </si>
  <si>
    <t>Churn &amp; Expansion</t>
  </si>
  <si>
    <t>Annual Churned Rate</t>
  </si>
  <si>
    <t>Renewal Recurring</t>
  </si>
  <si>
    <t>Expansion Rate -%</t>
  </si>
  <si>
    <t>Details</t>
  </si>
  <si>
    <t>SAAS Bank</t>
  </si>
  <si>
    <t>Current Bank</t>
  </si>
  <si>
    <t>Storting</t>
  </si>
  <si>
    <t>Monthly</t>
  </si>
  <si>
    <t>Development</t>
  </si>
  <si>
    <t>Support</t>
  </si>
  <si>
    <t>BTW</t>
  </si>
  <si>
    <t>Total Company Bank</t>
  </si>
  <si>
    <t>Ads Spend</t>
  </si>
  <si>
    <t>Invest Others</t>
  </si>
  <si>
    <t>Take Loon</t>
  </si>
  <si>
    <t>LEFT in bank</t>
  </si>
  <si>
    <t>Tax</t>
  </si>
  <si>
    <t>BTW Terug</t>
  </si>
  <si>
    <t>Total B2C</t>
  </si>
  <si>
    <t>Total B2B</t>
  </si>
  <si>
    <t>Annual (ARR)</t>
  </si>
  <si>
    <t>Profit Margin</t>
  </si>
  <si>
    <t>Growth</t>
  </si>
  <si>
    <t>price</t>
  </si>
  <si>
    <t>B2C</t>
  </si>
  <si>
    <t>Conversion Rate</t>
  </si>
  <si>
    <t>Free Users</t>
  </si>
  <si>
    <t>Engagement Rate</t>
  </si>
  <si>
    <t>Average Duration</t>
  </si>
  <si>
    <t>Months</t>
  </si>
  <si>
    <t>Tier 1</t>
  </si>
  <si>
    <t>Tier 2</t>
  </si>
  <si>
    <t>Chance</t>
  </si>
  <si>
    <t>Subscribers</t>
  </si>
  <si>
    <t>Tier 1 Annual</t>
  </si>
  <si>
    <t>Tier 2 Annual</t>
  </si>
  <si>
    <t>B2B</t>
  </si>
  <si>
    <t>Tier 3</t>
  </si>
  <si>
    <t>Annual -20%</t>
  </si>
  <si>
    <t>Tier 3 Annual</t>
  </si>
  <si>
    <t>Recurring Subscribers</t>
  </si>
  <si>
    <t>Churned</t>
  </si>
  <si>
    <t>Expansion Revenue</t>
  </si>
  <si>
    <t>Total Tier 1</t>
  </si>
  <si>
    <t>Total Tier 2</t>
  </si>
  <si>
    <t>Total Tier 3</t>
  </si>
  <si>
    <t>Current Users</t>
  </si>
  <si>
    <t>Tier 1 Churned</t>
  </si>
  <si>
    <t>Tier 2 Churned</t>
  </si>
  <si>
    <t>Total B2C Users</t>
  </si>
  <si>
    <t>Tier 3 Churned</t>
  </si>
  <si>
    <t>B2C Renewal</t>
  </si>
  <si>
    <t>B2C Expansion</t>
  </si>
  <si>
    <t>B2B Renewal</t>
  </si>
  <si>
    <t>B2B Expansion</t>
  </si>
  <si>
    <t>Btw</t>
  </si>
  <si>
    <t>Fundings</t>
  </si>
  <si>
    <t>Company Value</t>
  </si>
  <si>
    <t>Software v1</t>
  </si>
  <si>
    <t>Software v2</t>
  </si>
  <si>
    <t>Software v3</t>
  </si>
  <si>
    <t>Why Us?</t>
  </si>
  <si>
    <t xml:space="preserve">Find Jobs You looking for </t>
  </si>
  <si>
    <t>Find The right Workers for the Right Job</t>
  </si>
  <si>
    <t>CV Matcher</t>
  </si>
  <si>
    <t>SEO Boost Multi Domain</t>
  </si>
  <si>
    <t>Add Post in 1 place and avlible on multi platforms</t>
  </si>
  <si>
    <t>Get User feedbaack ?? Form</t>
  </si>
  <si>
    <t>Planning in agenda, when to do marketing</t>
  </si>
  <si>
    <t>Create social media and get followers</t>
  </si>
  <si>
    <t>Use SocialMedia Ads like FK, Insta, Tiktok to get users</t>
  </si>
  <si>
    <t>Make it so The Job list will get it own page and will be a presentation like</t>
  </si>
  <si>
    <t>Let Companies allow Custom Colors for there Pages</t>
  </si>
  <si>
    <t>Script</t>
  </si>
  <si>
    <t>Some script to make Keywords on the Listing and make it SEO good.</t>
  </si>
  <si>
    <t>Create a page where we have news, about our updates buggs ect..</t>
  </si>
  <si>
    <t>CV Analiser</t>
  </si>
  <si>
    <t>Auto CV analiser</t>
  </si>
  <si>
    <t>Future Ideas</t>
  </si>
  <si>
    <t>Calendar sync with Google or other Calander app where we allow Companies set available Meet times and locations for interview, and available slots are there for users if they pass the CV checker</t>
  </si>
  <si>
    <t>^</t>
  </si>
  <si>
    <t>Make sure v1 Will be launched ASAPs</t>
  </si>
  <si>
    <t>Testing</t>
  </si>
  <si>
    <t>Create Price Table with Discount, let users signup for early access. If users get 5%+ idea is good, on page views, Apply Meta Ads</t>
  </si>
  <si>
    <t>Design</t>
  </si>
  <si>
    <t>Formspart for design Ads Images</t>
  </si>
  <si>
    <t>My Beauti TODO list</t>
  </si>
  <si>
    <t>Name</t>
  </si>
  <si>
    <t>Hours</t>
  </si>
  <si>
    <t>Date</t>
  </si>
  <si>
    <t>Make ML model that Read CV, Use company Requirements to return score of 0-100 for matching position</t>
  </si>
  <si>
    <t>Check how to implement ML into Django + Appachi Server</t>
  </si>
  <si>
    <t>Make Rest API Shared Models and be accest by API from another domain. Jobseekers, and jobfinders</t>
  </si>
  <si>
    <t xml:space="preserve">Test API endpoint on CRUD. Funcitons at both domains </t>
  </si>
  <si>
    <t>Payment</t>
  </si>
  <si>
    <t>Add second tier + 3</t>
  </si>
  <si>
    <t>Real KVK Checker</t>
  </si>
  <si>
    <t>Update Auto Delete Jobpost Long inactive</t>
  </si>
  <si>
    <t>Improve Job post exp.</t>
  </si>
  <si>
    <t>Customize Color pages</t>
  </si>
  <si>
    <t>Full Auto Best Select</t>
  </si>
  <si>
    <t>Advacned Analytics Dashboard</t>
  </si>
  <si>
    <t>Ai Chat bot -&gt; Custom service Bot</t>
  </si>
  <si>
    <t>Werk met us.. Detachering Inzetbaar</t>
  </si>
  <si>
    <t>Opleiding Checker</t>
  </si>
  <si>
    <t>2 domain start</t>
  </si>
  <si>
    <t>6domain</t>
  </si>
  <si>
    <t>12 domian</t>
  </si>
  <si>
    <t>Scale this whole down into 1 categorie 2 domain. Company and users e.g. Software</t>
  </si>
  <si>
    <t>Note</t>
  </si>
  <si>
    <t>Gather some expetise, since each domain category for multi domain display, might be diffirent for each class</t>
  </si>
  <si>
    <t>Self Rule</t>
  </si>
  <si>
    <t>Do multi Domain, Avoid At all cost, Duplicated content, SEO will DIE.</t>
  </si>
  <si>
    <t>Surveys on people see data</t>
  </si>
  <si>
    <t>Get some Page, or user behavior Tracking for analysis purposes.</t>
  </si>
  <si>
    <t>Plan2</t>
  </si>
  <si>
    <t>Create CV Return Requirements score 0-100</t>
  </si>
  <si>
    <t>Paid 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</si>
</sst>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43" formatCode="_ * #,##0.00_ ;_ * \-#,##0.00_ ;_ * &quot;-&quot;??_ ;_ @_ "/>
    <numFmt numFmtId="164" formatCode="&quot;€&quot;\ #,##0"/>
    <numFmt numFmtId="165" formatCode="0.0"/>
    <numFmt numFmtId="166" formatCode="_ &quot;€&quot;\ * #,##0_ ;_ &quot;€&quot;\ * \-#,##0_ ;_ &quot;€&quot;\ * &quot;-&quot;??_ ;_ @_ "/>
    <numFmt numFmtId="167" formatCode="0.0%"/>
  </numFmts>
  <fonts count="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b/>
      <u/>
      <sz val="11"/>
      <color theme="1"/>
      <name val="Calibri"/>
      <family val="2"/>
      <scheme val="minor"/>
    </font>
    <font>
      <sz val="11"/>
      <name val="Calibri"/>
      <family val="2"/>
      <scheme val="minor"/>
    </font>
    <font>
      <b/>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s>
  <borders count="1">
    <border>
      <left/>
      <right/>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2" borderId="0" applyNumberFormat="0" applyBorder="0" applyAlignment="0" applyProtection="0"/>
    <xf numFmtId="9" fontId="1" fillId="0" borderId="0" applyFont="0" applyFill="0" applyBorder="0" applyAlignment="0" applyProtection="0"/>
    <xf numFmtId="0" fontId="1" fillId="3" borderId="0" applyNumberFormat="0" applyBorder="0" applyAlignment="0" applyProtection="0"/>
  </cellStyleXfs>
  <cellXfs count="33">
    <xf numFmtId="0" fontId="0" fillId="0" borderId="0" xfId="0"/>
    <xf numFmtId="0" fontId="3" fillId="0" borderId="0" xfId="0" applyFont="1"/>
    <xf numFmtId="164" fontId="2" fillId="0" borderId="0" xfId="0" applyNumberFormat="1" applyFont="1"/>
    <xf numFmtId="0" fontId="1" fillId="2" borderId="0" xfId="3"/>
    <xf numFmtId="0" fontId="5" fillId="2" borderId="0" xfId="3" applyFont="1"/>
    <xf numFmtId="44" fontId="0" fillId="0" borderId="0" xfId="0" applyNumberFormat="1"/>
    <xf numFmtId="166" fontId="0" fillId="0" borderId="0" xfId="0" applyNumberFormat="1"/>
    <xf numFmtId="166" fontId="0" fillId="0" borderId="0" xfId="1" applyNumberFormat="1" applyFont="1"/>
    <xf numFmtId="166" fontId="2" fillId="0" borderId="0" xfId="1" applyNumberFormat="1" applyFont="1"/>
    <xf numFmtId="165" fontId="2" fillId="0" borderId="0" xfId="1" applyNumberFormat="1" applyFont="1"/>
    <xf numFmtId="166" fontId="0" fillId="0" borderId="0" xfId="2" applyNumberFormat="1" applyFont="1"/>
    <xf numFmtId="166" fontId="2" fillId="0" borderId="0" xfId="2" applyNumberFormat="1" applyFont="1"/>
    <xf numFmtId="44" fontId="2" fillId="0" borderId="0" xfId="2" applyFont="1"/>
    <xf numFmtId="10" fontId="2" fillId="0" borderId="0" xfId="0" applyNumberFormat="1" applyFont="1"/>
    <xf numFmtId="0" fontId="2" fillId="0" borderId="0" xfId="0" applyFont="1"/>
    <xf numFmtId="9" fontId="2" fillId="0" borderId="0" xfId="0" applyNumberFormat="1" applyFont="1"/>
    <xf numFmtId="166" fontId="3" fillId="0" borderId="0" xfId="0" applyNumberFormat="1" applyFont="1"/>
    <xf numFmtId="166" fontId="6" fillId="0" borderId="0" xfId="2" applyNumberFormat="1" applyFont="1"/>
    <xf numFmtId="167" fontId="2" fillId="0" borderId="0" xfId="0" applyNumberFormat="1" applyFont="1"/>
    <xf numFmtId="0" fontId="1" fillId="3" borderId="0" xfId="5"/>
    <xf numFmtId="166" fontId="1" fillId="3" borderId="0" xfId="5" applyNumberFormat="1"/>
    <xf numFmtId="9" fontId="0" fillId="0" borderId="0" xfId="4" applyFont="1"/>
    <xf numFmtId="2" fontId="0" fillId="0" borderId="0" xfId="0" applyNumberFormat="1"/>
    <xf numFmtId="166" fontId="2" fillId="0" borderId="0" xfId="0" applyNumberFormat="1" applyFont="1"/>
    <xf numFmtId="1" fontId="2" fillId="0" borderId="0" xfId="0" applyNumberFormat="1" applyFont="1"/>
    <xf numFmtId="0" fontId="6" fillId="0" borderId="0" xfId="0" applyFont="1"/>
    <xf numFmtId="1" fontId="6" fillId="0" borderId="0" xfId="0" applyNumberFormat="1" applyFont="1"/>
    <xf numFmtId="0" fontId="7" fillId="0" borderId="0" xfId="0" applyFont="1"/>
    <xf numFmtId="166" fontId="8" fillId="0" borderId="0" xfId="2" applyNumberFormat="1" applyFont="1"/>
    <xf numFmtId="166" fontId="6" fillId="0" borderId="0" xfId="0" applyNumberFormat="1" applyFont="1"/>
    <xf numFmtId="1" fontId="0" fillId="0" borderId="0" xfId="0" applyNumberFormat="1"/>
    <xf numFmtId="164" fontId="0" fillId="0" borderId="0" xfId="0" applyNumberFormat="1"/>
    <xf numFmtId="44" fontId="3" fillId="0" borderId="0" xfId="0" applyNumberFormat="1" applyFont="1"/>
  </cellXfs>
  <cellStyles count="6">
    <cellStyle name="20% - Accent1" xfId="3" builtinId="30"/>
    <cellStyle name="20% - Accent2" xfId="5" builtinId="34"/>
    <cellStyle name="Comma" xfId="1" builtinId="3"/>
    <cellStyle name="Currency" xfId="2" builtinId="4"/>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3"/>
  <sheetViews>
    <sheetView workbookViewId="0">
      <selection activeCell="I30" sqref="I30"/>
    </sheetView>
  </sheetViews>
  <sheetFormatPr defaultColWidth="12.7109375" defaultRowHeight="15" x14ac:dyDescent="0.25"/>
  <sheetData>
    <row r="1" spans="1:5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row>
    <row r="2" spans="1:53"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row>
    <row r="3" spans="1:53"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row>
    <row r="4" spans="1:53" x14ac:dyDescent="0.25">
      <c r="A4" s="1" t="s">
        <v>124</v>
      </c>
      <c r="B4" s="1"/>
      <c r="C4" s="1"/>
      <c r="D4" s="1"/>
      <c r="E4" s="1"/>
      <c r="F4" s="1"/>
      <c r="G4" s="16">
        <f>'Finance Model'!G41</f>
        <v>1923.55</v>
      </c>
      <c r="H4" s="16">
        <f>'Finance Model'!H41</f>
        <v>3044.7</v>
      </c>
      <c r="I4" s="16">
        <f>'Finance Model'!I41</f>
        <v>9134.1375000000007</v>
      </c>
      <c r="J4" s="16">
        <f>'Finance Model'!J41</f>
        <v>9134.1375000000007</v>
      </c>
      <c r="K4" s="16">
        <f>'Finance Model'!K41</f>
        <v>18268.275000000001</v>
      </c>
      <c r="L4" s="16">
        <f>'Finance Model'!L41</f>
        <v>24035.525000000001</v>
      </c>
      <c r="M4" s="16">
        <f>'Finance Model'!M41</f>
        <v>23777.695</v>
      </c>
      <c r="N4" s="16">
        <f>'Finance Model'!N41</f>
        <v>62127.869500000001</v>
      </c>
      <c r="O4" s="16">
        <f>'Finance Model'!O41</f>
        <v>62127.869500000001</v>
      </c>
      <c r="P4" s="16">
        <f>'Finance Model'!P41</f>
        <v>61245.819499999998</v>
      </c>
      <c r="Q4" s="16">
        <f>'Finance Model'!Q41</f>
        <v>61245.819499999998</v>
      </c>
      <c r="R4" s="16">
        <f>'Finance Model'!R41</f>
        <v>102536.3795</v>
      </c>
      <c r="S4" s="16">
        <f>'Finance Model'!S41</f>
        <v>100014.71949999999</v>
      </c>
      <c r="T4" s="16">
        <f>'Finance Model'!T41</f>
        <v>118690.98999999999</v>
      </c>
      <c r="U4" s="16">
        <f>'Finance Model'!U41</f>
        <v>118690.98999999999</v>
      </c>
      <c r="V4" s="16">
        <f>'Finance Model'!V41</f>
        <v>117600.66999999998</v>
      </c>
      <c r="W4" s="16">
        <f>'Finance Model'!W41</f>
        <v>117600.66999999998</v>
      </c>
      <c r="X4" s="16">
        <f>'Finance Model'!X41</f>
        <v>117600.66999999998</v>
      </c>
      <c r="Y4" s="16">
        <f>'Finance Model'!Y41</f>
        <v>110960.81</v>
      </c>
      <c r="Z4" s="16">
        <f>'Finance Model'!Z41</f>
        <v>235200.75</v>
      </c>
      <c r="AA4" s="16">
        <f>'Finance Model'!AA41</f>
        <v>235200.75</v>
      </c>
      <c r="AB4" s="16">
        <f>'Finance Model'!AB41</f>
        <v>235200.75</v>
      </c>
      <c r="AC4" s="16">
        <f>'Finance Model'!AC41</f>
        <v>235200.75</v>
      </c>
      <c r="AD4" s="16">
        <f>'Finance Model'!AD41</f>
        <v>235200.75</v>
      </c>
      <c r="AE4" s="16">
        <f>'Finance Model'!AE41</f>
        <v>229727.32</v>
      </c>
      <c r="AF4" s="16">
        <f>'Finance Model'!AF41</f>
        <v>229727.32</v>
      </c>
      <c r="AG4" s="16">
        <f>'Finance Model'!AG41</f>
        <v>229727.32</v>
      </c>
      <c r="AH4" s="16">
        <f>'Finance Model'!AH41</f>
        <v>229727.32</v>
      </c>
      <c r="AI4" s="16">
        <f>'Finance Model'!AI41</f>
        <v>229727.32</v>
      </c>
      <c r="AJ4" s="16">
        <f>'Finance Model'!AJ41</f>
        <v>229727.32</v>
      </c>
      <c r="AK4" s="16">
        <f>'Finance Model'!AK41</f>
        <v>219985.24</v>
      </c>
      <c r="AL4" s="16">
        <f>'Finance Model'!AL41</f>
        <v>406336.3</v>
      </c>
      <c r="AM4" s="16">
        <f>'Finance Model'!AM41</f>
        <v>406336.3</v>
      </c>
      <c r="AN4" s="16">
        <f>'Finance Model'!AN41</f>
        <v>406336.3</v>
      </c>
      <c r="AO4" s="16">
        <f>'Finance Model'!AO41</f>
        <v>406336.3</v>
      </c>
      <c r="AP4" s="16">
        <f>'Finance Model'!AP41</f>
        <v>406336.3</v>
      </c>
      <c r="AQ4" s="16">
        <f>'Finance Model'!AQ41</f>
        <v>399320.61</v>
      </c>
      <c r="AR4" s="16">
        <f>'Finance Model'!AR41</f>
        <v>399320.61</v>
      </c>
      <c r="AS4" s="16">
        <f>'Finance Model'!AS41</f>
        <v>399320.61</v>
      </c>
      <c r="AT4" s="16">
        <f>'Finance Model'!AT41</f>
        <v>399320.61</v>
      </c>
      <c r="AU4" s="16">
        <f>'Finance Model'!AU41</f>
        <v>399320.61</v>
      </c>
      <c r="AV4" s="16">
        <f>'Finance Model'!AV41</f>
        <v>399320.61</v>
      </c>
      <c r="AW4" s="16">
        <f>'Finance Model'!AW41</f>
        <v>383815.41</v>
      </c>
    </row>
    <row r="5" spans="1:53" x14ac:dyDescent="0.25">
      <c r="A5" t="s">
        <v>188</v>
      </c>
      <c r="G5" s="6">
        <f>'Finance Model'!G42</f>
        <v>403.94549999999998</v>
      </c>
      <c r="H5" s="6">
        <f>'Finance Model'!H42</f>
        <v>639.38699999999994</v>
      </c>
      <c r="I5" s="6">
        <f>'Finance Model'!I42</f>
        <v>1918.1688750000001</v>
      </c>
      <c r="J5" s="6">
        <f>'Finance Model'!J42</f>
        <v>1918.1688750000001</v>
      </c>
      <c r="K5" s="6">
        <f>'Finance Model'!K42</f>
        <v>3836.3377500000001</v>
      </c>
      <c r="L5" s="6">
        <f>'Finance Model'!L42</f>
        <v>5047.4602500000001</v>
      </c>
      <c r="M5" s="6">
        <f>'Finance Model'!M42</f>
        <v>4993.3159500000002</v>
      </c>
      <c r="N5" s="6">
        <f>'Finance Model'!N42</f>
        <v>13046.852595</v>
      </c>
      <c r="O5" s="6">
        <f>'Finance Model'!O42</f>
        <v>13046.852595</v>
      </c>
      <c r="P5" s="6">
        <f>'Finance Model'!P42</f>
        <v>12861.622094999999</v>
      </c>
      <c r="Q5" s="6">
        <f>'Finance Model'!Q42</f>
        <v>12861.622094999999</v>
      </c>
      <c r="R5" s="6">
        <f>'Finance Model'!R42</f>
        <v>21532.639694999998</v>
      </c>
      <c r="S5" s="6">
        <f>'Finance Model'!S42</f>
        <v>21003.091094999996</v>
      </c>
      <c r="T5" s="6">
        <f>'Finance Model'!T42</f>
        <v>24925.107899999995</v>
      </c>
      <c r="U5" s="6">
        <f>'Finance Model'!U42</f>
        <v>24925.107899999995</v>
      </c>
      <c r="V5" s="6">
        <f>'Finance Model'!V42</f>
        <v>24696.140699999996</v>
      </c>
      <c r="W5" s="6">
        <f>'Finance Model'!W42</f>
        <v>24696.140699999996</v>
      </c>
      <c r="X5" s="6">
        <f>'Finance Model'!X42</f>
        <v>24696.140699999996</v>
      </c>
      <c r="Y5" s="6">
        <f>'Finance Model'!Y42</f>
        <v>23301.770099999998</v>
      </c>
      <c r="Z5" s="6">
        <f>'Finance Model'!Z42</f>
        <v>49392.157500000001</v>
      </c>
      <c r="AA5" s="6">
        <f>'Finance Model'!AA42</f>
        <v>49392.157500000001</v>
      </c>
      <c r="AB5" s="6">
        <f>'Finance Model'!AB42</f>
        <v>49392.157500000001</v>
      </c>
      <c r="AC5" s="6">
        <f>'Finance Model'!AC42</f>
        <v>49392.157500000001</v>
      </c>
      <c r="AD5" s="6">
        <f>'Finance Model'!AD42</f>
        <v>49392.157500000001</v>
      </c>
      <c r="AE5" s="6">
        <f>'Finance Model'!AE42</f>
        <v>48242.737200000003</v>
      </c>
      <c r="AF5" s="6">
        <f>'Finance Model'!AF42</f>
        <v>48242.737200000003</v>
      </c>
      <c r="AG5" s="6">
        <f>'Finance Model'!AG42</f>
        <v>48242.737200000003</v>
      </c>
      <c r="AH5" s="6">
        <f>'Finance Model'!AH42</f>
        <v>48242.737200000003</v>
      </c>
      <c r="AI5" s="6">
        <f>'Finance Model'!AI42</f>
        <v>48242.737200000003</v>
      </c>
      <c r="AJ5" s="6">
        <f>'Finance Model'!AJ42</f>
        <v>48242.737200000003</v>
      </c>
      <c r="AK5" s="6">
        <f>'Finance Model'!AK42</f>
        <v>46196.900399999999</v>
      </c>
      <c r="AL5" s="6">
        <f>'Finance Model'!AL42</f>
        <v>85330.622999999992</v>
      </c>
      <c r="AM5" s="6">
        <f>'Finance Model'!AM42</f>
        <v>85330.622999999992</v>
      </c>
      <c r="AN5" s="6">
        <f>'Finance Model'!AN42</f>
        <v>85330.622999999992</v>
      </c>
      <c r="AO5" s="6">
        <f>'Finance Model'!AO42</f>
        <v>85330.622999999992</v>
      </c>
      <c r="AP5" s="6">
        <f>'Finance Model'!AP42</f>
        <v>85330.622999999992</v>
      </c>
      <c r="AQ5" s="6">
        <f>'Finance Model'!AQ42</f>
        <v>83857.328099999999</v>
      </c>
      <c r="AR5" s="6">
        <f>'Finance Model'!AR42</f>
        <v>83857.328099999999</v>
      </c>
      <c r="AS5" s="6">
        <f>'Finance Model'!AS42</f>
        <v>83857.328099999999</v>
      </c>
      <c r="AT5" s="6">
        <f>'Finance Model'!AT42</f>
        <v>83857.328099999999</v>
      </c>
      <c r="AU5" s="6">
        <f>'Finance Model'!AU42</f>
        <v>83857.328099999999</v>
      </c>
      <c r="AV5" s="6">
        <f>'Finance Model'!AV42</f>
        <v>83857.328099999999</v>
      </c>
      <c r="AW5" s="6">
        <f>'Finance Model'!AW42</f>
        <v>80601.236099999995</v>
      </c>
    </row>
    <row r="7" spans="1:53" x14ac:dyDescent="0.25">
      <c r="A7" s="4" t="s">
        <v>137</v>
      </c>
    </row>
    <row r="8" spans="1:53" x14ac:dyDescent="0.25">
      <c r="A8" t="s">
        <v>189</v>
      </c>
      <c r="G8" s="23">
        <v>200</v>
      </c>
    </row>
    <row r="9" spans="1:53" x14ac:dyDescent="0.25">
      <c r="A9" t="s">
        <v>138</v>
      </c>
      <c r="G9" s="17">
        <f>G8</f>
        <v>200</v>
      </c>
      <c r="H9" s="6">
        <f>G21</f>
        <v>1756.4045000000001</v>
      </c>
      <c r="I9" s="6">
        <f t="shared" ref="I9:AW9" si="0">H21</f>
        <v>4591.1044999999995</v>
      </c>
      <c r="J9" s="6">
        <f t="shared" si="0"/>
        <v>13165.242</v>
      </c>
      <c r="K9" s="6">
        <f t="shared" si="0"/>
        <v>14277.454750000001</v>
      </c>
      <c r="L9" s="6">
        <f t="shared" si="0"/>
        <v>16721.10975</v>
      </c>
      <c r="M9" s="6">
        <f t="shared" si="0"/>
        <v>20118.214749999999</v>
      </c>
      <c r="N9" s="6">
        <f t="shared" si="0"/>
        <v>6302.9398000000001</v>
      </c>
      <c r="O9" s="6">
        <f t="shared" si="0"/>
        <v>13798.513699999985</v>
      </c>
      <c r="P9" s="6">
        <f t="shared" si="0"/>
        <v>22094.087599999973</v>
      </c>
      <c r="Q9" s="6">
        <f t="shared" si="0"/>
        <v>-8609.7757850000271</v>
      </c>
      <c r="R9" s="6">
        <f t="shared" si="0"/>
        <v>-2490.6118850000275</v>
      </c>
      <c r="S9" s="6">
        <f t="shared" si="0"/>
        <v>13886.664014999958</v>
      </c>
      <c r="T9" s="6">
        <f t="shared" si="0"/>
        <v>-26995.444970000033</v>
      </c>
      <c r="U9" s="6">
        <f t="shared" si="0"/>
        <v>-9947.2469700000511</v>
      </c>
      <c r="V9" s="6">
        <f t="shared" si="0"/>
        <v>7100.9510299999383</v>
      </c>
      <c r="W9" s="6">
        <f t="shared" si="0"/>
        <v>-50482.971470000062</v>
      </c>
      <c r="X9" s="6">
        <f t="shared" si="0"/>
        <v>-33652.837470000071</v>
      </c>
      <c r="Y9" s="6">
        <f t="shared" si="0"/>
        <v>-18822.70347000008</v>
      </c>
      <c r="Z9" s="6">
        <f t="shared" si="0"/>
        <v>-76262.292970000068</v>
      </c>
      <c r="AA9" s="6">
        <f t="shared" si="0"/>
        <v>-43676.142970000074</v>
      </c>
      <c r="AB9" s="6">
        <f t="shared" si="0"/>
        <v>-5965.9929700000794</v>
      </c>
      <c r="AC9" s="6">
        <f t="shared" si="0"/>
        <v>-116273.97547000009</v>
      </c>
      <c r="AD9" s="6">
        <f t="shared" si="0"/>
        <v>-78563.825470000098</v>
      </c>
      <c r="AE9" s="6">
        <f t="shared" si="0"/>
        <v>-40853.675470000104</v>
      </c>
      <c r="AF9" s="6">
        <f t="shared" si="0"/>
        <v>-152712.96367000014</v>
      </c>
      <c r="AG9" s="6">
        <f t="shared" si="0"/>
        <v>-116097.49967000016</v>
      </c>
      <c r="AH9" s="6">
        <f t="shared" si="0"/>
        <v>-80082.035670000187</v>
      </c>
      <c r="AI9" s="6">
        <f t="shared" si="0"/>
        <v>-188062.4832700002</v>
      </c>
      <c r="AJ9" s="6">
        <f t="shared" si="0"/>
        <v>-151447.01927000022</v>
      </c>
      <c r="AK9" s="6">
        <f t="shared" si="0"/>
        <v>-114831.55527000024</v>
      </c>
      <c r="AL9" s="6">
        <f t="shared" si="0"/>
        <v>-223354.58207000024</v>
      </c>
      <c r="AM9" s="6">
        <f t="shared" si="0"/>
        <v>-155057.32207000029</v>
      </c>
      <c r="AN9" s="6">
        <f t="shared" si="0"/>
        <v>-87160.062070000335</v>
      </c>
      <c r="AO9" s="6">
        <f t="shared" si="0"/>
        <v>-274722.37107000034</v>
      </c>
      <c r="AP9" s="6">
        <f t="shared" si="0"/>
        <v>-206425.11107000039</v>
      </c>
      <c r="AQ9" s="6">
        <f t="shared" si="0"/>
        <v>-143127.85107000044</v>
      </c>
      <c r="AR9" s="6">
        <f t="shared" si="0"/>
        <v>-329570.00317000045</v>
      </c>
      <c r="AS9" s="6">
        <f t="shared" si="0"/>
        <v>-262675.88117000047</v>
      </c>
      <c r="AT9" s="6">
        <f t="shared" si="0"/>
        <v>-195781.7591700005</v>
      </c>
      <c r="AU9" s="6">
        <f t="shared" si="0"/>
        <v>-380327.32147000055</v>
      </c>
      <c r="AV9" s="6">
        <f t="shared" si="0"/>
        <v>-313433.19947000057</v>
      </c>
      <c r="AW9" s="6">
        <f t="shared" si="0"/>
        <v>-246539.0774700006</v>
      </c>
    </row>
    <row r="10" spans="1:53" x14ac:dyDescent="0.25">
      <c r="A10" t="s">
        <v>139</v>
      </c>
      <c r="G10" s="6">
        <f>G4</f>
        <v>1923.55</v>
      </c>
      <c r="H10" s="6">
        <f t="shared" ref="H10:AW10" si="1">H4</f>
        <v>3044.7</v>
      </c>
      <c r="I10" s="6">
        <f t="shared" si="1"/>
        <v>9134.1375000000007</v>
      </c>
      <c r="J10" s="6">
        <f t="shared" si="1"/>
        <v>9134.1375000000007</v>
      </c>
      <c r="K10" s="6">
        <f t="shared" si="1"/>
        <v>18268.275000000001</v>
      </c>
      <c r="L10" s="6">
        <f t="shared" si="1"/>
        <v>24035.525000000001</v>
      </c>
      <c r="M10" s="6">
        <f t="shared" si="1"/>
        <v>23777.695</v>
      </c>
      <c r="N10" s="6">
        <f t="shared" si="1"/>
        <v>62127.869500000001</v>
      </c>
      <c r="O10" s="6">
        <f t="shared" si="1"/>
        <v>62127.869500000001</v>
      </c>
      <c r="P10" s="6">
        <f t="shared" si="1"/>
        <v>61245.819499999998</v>
      </c>
      <c r="Q10" s="6">
        <f t="shared" si="1"/>
        <v>61245.819499999998</v>
      </c>
      <c r="R10" s="6">
        <f t="shared" si="1"/>
        <v>102536.3795</v>
      </c>
      <c r="S10" s="6">
        <f t="shared" si="1"/>
        <v>100014.71949999999</v>
      </c>
      <c r="T10" s="6">
        <f t="shared" si="1"/>
        <v>118690.98999999999</v>
      </c>
      <c r="U10" s="6">
        <f t="shared" si="1"/>
        <v>118690.98999999999</v>
      </c>
      <c r="V10" s="6">
        <f t="shared" si="1"/>
        <v>117600.66999999998</v>
      </c>
      <c r="W10" s="6">
        <f t="shared" si="1"/>
        <v>117600.66999999998</v>
      </c>
      <c r="X10" s="6">
        <f t="shared" si="1"/>
        <v>117600.66999999998</v>
      </c>
      <c r="Y10" s="6">
        <f t="shared" si="1"/>
        <v>110960.81</v>
      </c>
      <c r="Z10" s="6">
        <f t="shared" si="1"/>
        <v>235200.75</v>
      </c>
      <c r="AA10" s="6">
        <f t="shared" si="1"/>
        <v>235200.75</v>
      </c>
      <c r="AB10" s="6">
        <f t="shared" si="1"/>
        <v>235200.75</v>
      </c>
      <c r="AC10" s="6">
        <f t="shared" si="1"/>
        <v>235200.75</v>
      </c>
      <c r="AD10" s="6">
        <f t="shared" si="1"/>
        <v>235200.75</v>
      </c>
      <c r="AE10" s="6">
        <f t="shared" si="1"/>
        <v>229727.32</v>
      </c>
      <c r="AF10" s="6">
        <f t="shared" si="1"/>
        <v>229727.32</v>
      </c>
      <c r="AG10" s="6">
        <f t="shared" si="1"/>
        <v>229727.32</v>
      </c>
      <c r="AH10" s="6">
        <f t="shared" si="1"/>
        <v>229727.32</v>
      </c>
      <c r="AI10" s="6">
        <f t="shared" si="1"/>
        <v>229727.32</v>
      </c>
      <c r="AJ10" s="6">
        <f t="shared" si="1"/>
        <v>229727.32</v>
      </c>
      <c r="AK10" s="6">
        <f t="shared" si="1"/>
        <v>219985.24</v>
      </c>
      <c r="AL10" s="6">
        <f t="shared" si="1"/>
        <v>406336.3</v>
      </c>
      <c r="AM10" s="6">
        <f t="shared" si="1"/>
        <v>406336.3</v>
      </c>
      <c r="AN10" s="6">
        <f t="shared" si="1"/>
        <v>406336.3</v>
      </c>
      <c r="AO10" s="6">
        <f t="shared" si="1"/>
        <v>406336.3</v>
      </c>
      <c r="AP10" s="6">
        <f t="shared" si="1"/>
        <v>406336.3</v>
      </c>
      <c r="AQ10" s="6">
        <f t="shared" si="1"/>
        <v>399320.61</v>
      </c>
      <c r="AR10" s="6">
        <f t="shared" si="1"/>
        <v>399320.61</v>
      </c>
      <c r="AS10" s="6">
        <f t="shared" si="1"/>
        <v>399320.61</v>
      </c>
      <c r="AT10" s="6">
        <f t="shared" si="1"/>
        <v>399320.61</v>
      </c>
      <c r="AU10" s="6">
        <f t="shared" si="1"/>
        <v>399320.61</v>
      </c>
      <c r="AV10" s="6">
        <f t="shared" si="1"/>
        <v>399320.61</v>
      </c>
      <c r="AW10" s="6">
        <f t="shared" si="1"/>
        <v>383815.41</v>
      </c>
    </row>
    <row r="11" spans="1:53" x14ac:dyDescent="0.25">
      <c r="A11" t="s">
        <v>140</v>
      </c>
      <c r="G11" s="6">
        <f>-'Cost Calculation'!G4</f>
        <v>-80</v>
      </c>
      <c r="H11" s="6">
        <f>-'Cost Calculation'!H4</f>
        <v>-10</v>
      </c>
      <c r="I11" s="6">
        <f>-'Cost Calculation'!I4</f>
        <v>-60</v>
      </c>
      <c r="J11" s="6">
        <f>-'Cost Calculation'!J4</f>
        <v>-710</v>
      </c>
      <c r="K11" s="6">
        <f>-'Cost Calculation'!K4</f>
        <v>-210</v>
      </c>
      <c r="L11" s="6">
        <f>-'Cost Calculation'!L4</f>
        <v>-410</v>
      </c>
      <c r="M11" s="6">
        <f>-'Cost Calculation'!M4</f>
        <v>-2410</v>
      </c>
      <c r="N11" s="6">
        <f>-'Cost Calculation'!N4</f>
        <v>-210</v>
      </c>
      <c r="O11" s="6">
        <f>-'Cost Calculation'!O4</f>
        <v>-210</v>
      </c>
      <c r="P11" s="6">
        <f>-'Cost Calculation'!P4</f>
        <v>-210</v>
      </c>
      <c r="Q11" s="6">
        <f>-'Cost Calculation'!Q4</f>
        <v>-2210</v>
      </c>
      <c r="R11" s="6">
        <f>-'Cost Calculation'!R4</f>
        <v>-210</v>
      </c>
      <c r="S11" s="6">
        <f>-'Cost Calculation'!S4</f>
        <v>-1210</v>
      </c>
      <c r="T11" s="6">
        <f>-'Cost Calculation'!T4</f>
        <v>-210</v>
      </c>
      <c r="U11" s="6">
        <f>-'Cost Calculation'!U4</f>
        <v>-210</v>
      </c>
      <c r="V11" s="6">
        <f>-'Cost Calculation'!V4</f>
        <v>-210</v>
      </c>
      <c r="W11" s="6">
        <f>-'Cost Calculation'!W4</f>
        <v>-210</v>
      </c>
      <c r="X11" s="6">
        <f>-'Cost Calculation'!X4</f>
        <v>-2210</v>
      </c>
      <c r="Y11" s="6">
        <f>-'Cost Calculation'!Y4</f>
        <v>-210</v>
      </c>
      <c r="Z11" s="6">
        <f>-'Cost Calculation'!Z4</f>
        <v>-334</v>
      </c>
      <c r="AA11" s="6">
        <f>-'Cost Calculation'!AA4</f>
        <v>-210</v>
      </c>
      <c r="AB11" s="6">
        <f>-'Cost Calculation'!AB4</f>
        <v>-210</v>
      </c>
      <c r="AC11" s="6">
        <f>-'Cost Calculation'!AC4</f>
        <v>-210</v>
      </c>
      <c r="AD11" s="6">
        <f>-'Cost Calculation'!AD4</f>
        <v>-210</v>
      </c>
      <c r="AE11" s="6">
        <f>-'Cost Calculation'!AE4</f>
        <v>-2210</v>
      </c>
      <c r="AF11" s="6">
        <f>-'Cost Calculation'!AF4</f>
        <v>-210</v>
      </c>
      <c r="AG11" s="6">
        <f>-'Cost Calculation'!AG4</f>
        <v>-210</v>
      </c>
      <c r="AH11" s="6">
        <f>-'Cost Calculation'!AH4</f>
        <v>-210</v>
      </c>
      <c r="AI11" s="6">
        <f>-'Cost Calculation'!AI4</f>
        <v>-210</v>
      </c>
      <c r="AJ11" s="6">
        <f>-'Cost Calculation'!AJ4</f>
        <v>-210</v>
      </c>
      <c r="AK11" s="6">
        <f>-'Cost Calculation'!AK4</f>
        <v>-210</v>
      </c>
      <c r="AL11" s="6">
        <f>-'Cost Calculation'!AL4</f>
        <v>-210</v>
      </c>
      <c r="AM11" s="6">
        <f>-'Cost Calculation'!AM4</f>
        <v>-210</v>
      </c>
      <c r="AN11" s="6">
        <f>-'Cost Calculation'!AN4</f>
        <v>-210</v>
      </c>
      <c r="AO11" s="6">
        <f>-'Cost Calculation'!AO4</f>
        <v>-210</v>
      </c>
      <c r="AP11" s="6">
        <f>-'Cost Calculation'!AP4</f>
        <v>-5210</v>
      </c>
      <c r="AQ11" s="6">
        <f>-'Cost Calculation'!AQ4</f>
        <v>-210</v>
      </c>
      <c r="AR11" s="6">
        <f>-'Cost Calculation'!AR4</f>
        <v>-210</v>
      </c>
      <c r="AS11" s="6">
        <f>-'Cost Calculation'!AS4</f>
        <v>-210</v>
      </c>
      <c r="AT11" s="6">
        <f>-'Cost Calculation'!AT4</f>
        <v>-210</v>
      </c>
      <c r="AU11" s="6">
        <f>-'Cost Calculation'!AU4</f>
        <v>-210</v>
      </c>
      <c r="AV11" s="6">
        <f>-'Cost Calculation'!AV4</f>
        <v>-210</v>
      </c>
      <c r="AW11" s="6">
        <f>-'Cost Calculation'!AW4</f>
        <v>-210</v>
      </c>
    </row>
    <row r="12" spans="1:53" x14ac:dyDescent="0.25">
      <c r="A12" t="s">
        <v>141</v>
      </c>
      <c r="G12" s="6">
        <f>-'Cost Calculation'!G5</f>
        <v>0</v>
      </c>
      <c r="H12" s="6">
        <f>-'Cost Calculation'!H5</f>
        <v>0</v>
      </c>
      <c r="I12" s="6">
        <f>-'Cost Calculation'!I5</f>
        <v>0</v>
      </c>
      <c r="J12" s="6">
        <f>-'Cost Calculation'!J5</f>
        <v>-2500</v>
      </c>
      <c r="K12" s="6">
        <f>-'Cost Calculation'!K5</f>
        <v>0</v>
      </c>
      <c r="L12" s="6">
        <f>-'Cost Calculation'!L5</f>
        <v>0</v>
      </c>
      <c r="M12" s="6">
        <f>-'Cost Calculation'!M5</f>
        <v>0</v>
      </c>
      <c r="N12" s="6">
        <f>-'Cost Calculation'!N5</f>
        <v>-800</v>
      </c>
      <c r="O12" s="6">
        <f>-'Cost Calculation'!O5</f>
        <v>0</v>
      </c>
      <c r="P12" s="6">
        <f>-'Cost Calculation'!P5</f>
        <v>0</v>
      </c>
      <c r="Q12" s="6">
        <f>-'Cost Calculation'!Q5</f>
        <v>0</v>
      </c>
      <c r="R12" s="6">
        <f>-'Cost Calculation'!R5</f>
        <v>0</v>
      </c>
      <c r="S12" s="6">
        <f>-'Cost Calculation'!S5</f>
        <v>-800</v>
      </c>
      <c r="T12" s="6">
        <f>-'Cost Calculation'!T5</f>
        <v>0</v>
      </c>
      <c r="U12" s="6">
        <f>-'Cost Calculation'!U5</f>
        <v>0</v>
      </c>
      <c r="V12" s="6">
        <f>-'Cost Calculation'!V5</f>
        <v>0</v>
      </c>
      <c r="W12" s="6">
        <f>-'Cost Calculation'!W5</f>
        <v>0</v>
      </c>
      <c r="X12" s="6">
        <f>-'Cost Calculation'!X5</f>
        <v>0</v>
      </c>
      <c r="Y12" s="6">
        <f>-'Cost Calculation'!Y5</f>
        <v>-800</v>
      </c>
      <c r="Z12" s="6">
        <f>-'Cost Calculation'!Z5</f>
        <v>-5000</v>
      </c>
      <c r="AA12" s="6">
        <f>-'Cost Calculation'!AA5</f>
        <v>0</v>
      </c>
      <c r="AB12" s="6">
        <f>-'Cost Calculation'!AB5</f>
        <v>0</v>
      </c>
      <c r="AC12" s="6">
        <f>-'Cost Calculation'!AC5</f>
        <v>0</v>
      </c>
      <c r="AD12" s="6">
        <f>-'Cost Calculation'!AD5</f>
        <v>0</v>
      </c>
      <c r="AE12" s="6">
        <f>-'Cost Calculation'!AE5</f>
        <v>0</v>
      </c>
      <c r="AF12" s="6">
        <f>-'Cost Calculation'!AF5</f>
        <v>0</v>
      </c>
      <c r="AG12" s="6">
        <f>-'Cost Calculation'!AG5</f>
        <v>-600</v>
      </c>
      <c r="AH12" s="6">
        <f>-'Cost Calculation'!AH5</f>
        <v>0</v>
      </c>
      <c r="AI12" s="6">
        <f>-'Cost Calculation'!AI5</f>
        <v>0</v>
      </c>
      <c r="AJ12" s="6">
        <f>-'Cost Calculation'!AJ5</f>
        <v>0</v>
      </c>
      <c r="AK12" s="6">
        <f>-'Cost Calculation'!AK5</f>
        <v>0</v>
      </c>
      <c r="AL12" s="6">
        <f>-'Cost Calculation'!AL5</f>
        <v>0</v>
      </c>
      <c r="AM12" s="6">
        <f>-'Cost Calculation'!AM5</f>
        <v>-400</v>
      </c>
      <c r="AN12" s="6">
        <f>-'Cost Calculation'!AN5</f>
        <v>0</v>
      </c>
      <c r="AO12" s="6">
        <f>-'Cost Calculation'!AO5</f>
        <v>0</v>
      </c>
      <c r="AP12" s="6">
        <f>-'Cost Calculation'!AP5</f>
        <v>0</v>
      </c>
      <c r="AQ12" s="6">
        <f>-'Cost Calculation'!AQ5</f>
        <v>0</v>
      </c>
      <c r="AR12" s="6">
        <f>-'Cost Calculation'!AR5</f>
        <v>0</v>
      </c>
      <c r="AS12" s="6">
        <f>-'Cost Calculation'!AS5</f>
        <v>0</v>
      </c>
      <c r="AT12" s="6">
        <f>-'Cost Calculation'!AT5</f>
        <v>0</v>
      </c>
      <c r="AU12" s="6">
        <f>-'Cost Calculation'!AU5</f>
        <v>0</v>
      </c>
      <c r="AV12" s="6">
        <f>-'Cost Calculation'!AV5</f>
        <v>0</v>
      </c>
      <c r="AW12" s="6">
        <f>-'Cost Calculation'!AW5</f>
        <v>0</v>
      </c>
    </row>
    <row r="13" spans="1:53" x14ac:dyDescent="0.25">
      <c r="A13" t="s">
        <v>142</v>
      </c>
      <c r="G13" s="6">
        <f>-'Cost Calculation'!G6</f>
        <v>0</v>
      </c>
      <c r="H13" s="6">
        <f>-'Cost Calculation'!H6</f>
        <v>0</v>
      </c>
      <c r="I13" s="6">
        <f>-'Cost Calculation'!I6</f>
        <v>0</v>
      </c>
      <c r="J13" s="6">
        <f>-'Cost Calculation'!J6</f>
        <v>0</v>
      </c>
      <c r="K13" s="6">
        <f>-'Cost Calculation'!K6</f>
        <v>0</v>
      </c>
      <c r="L13" s="6">
        <f>-'Cost Calculation'!L6</f>
        <v>0</v>
      </c>
      <c r="M13" s="6">
        <f>-'Cost Calculation'!M6</f>
        <v>-1920</v>
      </c>
      <c r="N13" s="6">
        <f>-'Cost Calculation'!N6</f>
        <v>-1920</v>
      </c>
      <c r="O13" s="6">
        <f>-'Cost Calculation'!O6</f>
        <v>-1920</v>
      </c>
      <c r="P13" s="6">
        <f>-'Cost Calculation'!P6</f>
        <v>-1920</v>
      </c>
      <c r="Q13" s="6">
        <f>-'Cost Calculation'!Q6</f>
        <v>-1920</v>
      </c>
      <c r="R13" s="6">
        <f>-'Cost Calculation'!R6</f>
        <v>-1920</v>
      </c>
      <c r="S13" s="6">
        <f>-'Cost Calculation'!S6</f>
        <v>-2240</v>
      </c>
      <c r="T13" s="6">
        <f>-'Cost Calculation'!T6</f>
        <v>-4480</v>
      </c>
      <c r="U13" s="6">
        <f>-'Cost Calculation'!U6</f>
        <v>-4480</v>
      </c>
      <c r="V13" s="6">
        <f>-'Cost Calculation'!V6</f>
        <v>-4480</v>
      </c>
      <c r="W13" s="6">
        <f>-'Cost Calculation'!W6</f>
        <v>-4480</v>
      </c>
      <c r="X13" s="6">
        <f>-'Cost Calculation'!X6</f>
        <v>-4480</v>
      </c>
      <c r="Y13" s="6">
        <f>-'Cost Calculation'!Y6</f>
        <v>-4480</v>
      </c>
      <c r="Z13" s="6">
        <f>-'Cost Calculation'!Z6</f>
        <v>-5120</v>
      </c>
      <c r="AA13" s="6">
        <f>-'Cost Calculation'!AA6</f>
        <v>-5120</v>
      </c>
      <c r="AB13" s="6">
        <f>-'Cost Calculation'!AB6</f>
        <v>-5120</v>
      </c>
      <c r="AC13" s="6">
        <f>-'Cost Calculation'!AC6</f>
        <v>-5120</v>
      </c>
      <c r="AD13" s="6">
        <f>-'Cost Calculation'!AD6</f>
        <v>-5120</v>
      </c>
      <c r="AE13" s="6">
        <f>-'Cost Calculation'!AE6</f>
        <v>-5120</v>
      </c>
      <c r="AF13" s="6">
        <f>-'Cost Calculation'!AF6</f>
        <v>-5120</v>
      </c>
      <c r="AG13" s="6">
        <f>-'Cost Calculation'!AG6</f>
        <v>-5120</v>
      </c>
      <c r="AH13" s="6">
        <f>-'Cost Calculation'!AH6</f>
        <v>-5120</v>
      </c>
      <c r="AI13" s="6">
        <f>-'Cost Calculation'!AI6</f>
        <v>-5120</v>
      </c>
      <c r="AJ13" s="6">
        <f>-'Cost Calculation'!AJ6</f>
        <v>-5120</v>
      </c>
      <c r="AK13" s="6">
        <f>-'Cost Calculation'!AK6</f>
        <v>-5760</v>
      </c>
      <c r="AL13" s="6">
        <f>-'Cost Calculation'!AL6</f>
        <v>-5760</v>
      </c>
      <c r="AM13" s="6">
        <f>-'Cost Calculation'!AM6</f>
        <v>-5760</v>
      </c>
      <c r="AN13" s="6">
        <f>-'Cost Calculation'!AN6</f>
        <v>-5760</v>
      </c>
      <c r="AO13" s="6">
        <f>-'Cost Calculation'!AO6</f>
        <v>-5760</v>
      </c>
      <c r="AP13" s="6">
        <f>-'Cost Calculation'!AP6</f>
        <v>-5760</v>
      </c>
      <c r="AQ13" s="6">
        <f>-'Cost Calculation'!AQ6</f>
        <v>-5760</v>
      </c>
      <c r="AR13" s="6">
        <f>-'Cost Calculation'!AR6</f>
        <v>-5760</v>
      </c>
      <c r="AS13" s="6">
        <f>-'Cost Calculation'!AS6</f>
        <v>-5760</v>
      </c>
      <c r="AT13" s="6">
        <f>-'Cost Calculation'!AT6</f>
        <v>-5760</v>
      </c>
      <c r="AU13" s="6">
        <f>-'Cost Calculation'!AU6</f>
        <v>-5760</v>
      </c>
      <c r="AV13" s="6">
        <f>-'Cost Calculation'!AV6</f>
        <v>-5760</v>
      </c>
      <c r="AW13" s="6">
        <f>-'Cost Calculation'!AW6</f>
        <v>-5760</v>
      </c>
    </row>
    <row r="14" spans="1:53" x14ac:dyDescent="0.25">
      <c r="A14" t="s">
        <v>143</v>
      </c>
      <c r="B14" s="6"/>
      <c r="C14" s="6"/>
      <c r="D14" s="6"/>
      <c r="E14" s="6"/>
      <c r="F14" s="6"/>
      <c r="G14" s="6">
        <f>-G5</f>
        <v>-403.94549999999998</v>
      </c>
      <c r="H14" s="6">
        <v>0</v>
      </c>
      <c r="I14" s="6">
        <v>0</v>
      </c>
      <c r="J14" s="6">
        <f>-SUM(H5:J5)</f>
        <v>-4475.7247500000003</v>
      </c>
      <c r="K14" s="6">
        <v>0</v>
      </c>
      <c r="L14" s="6">
        <v>0</v>
      </c>
      <c r="M14" s="6">
        <f>-SUM(K5:M5)</f>
        <v>-13877.113950000001</v>
      </c>
      <c r="N14" s="6">
        <v>0</v>
      </c>
      <c r="O14" s="6">
        <v>0</v>
      </c>
      <c r="P14" s="6">
        <f>-SUM(N5:P5)</f>
        <v>-38955.327284999999</v>
      </c>
      <c r="Q14" s="6">
        <v>0</v>
      </c>
      <c r="R14" s="6">
        <v>0</v>
      </c>
      <c r="S14" s="6">
        <f>-SUM(Q5:S5)</f>
        <v>-55397.352884999993</v>
      </c>
      <c r="T14" s="6">
        <v>0</v>
      </c>
      <c r="U14" s="6">
        <v>0</v>
      </c>
      <c r="V14" s="6">
        <f>-SUM(T5:V5)</f>
        <v>-74546.356499999994</v>
      </c>
      <c r="W14" s="6">
        <v>0</v>
      </c>
      <c r="X14" s="6">
        <v>0</v>
      </c>
      <c r="Y14" s="6">
        <f>-SUM(W5:Y5)</f>
        <v>-72694.051499999987</v>
      </c>
      <c r="Z14" s="6">
        <v>0</v>
      </c>
      <c r="AA14" s="6">
        <v>0</v>
      </c>
      <c r="AB14" s="6">
        <f>-SUM(Z5:AB5)</f>
        <v>-148176.4725</v>
      </c>
      <c r="AC14" s="6">
        <v>0</v>
      </c>
      <c r="AD14" s="6">
        <v>0</v>
      </c>
      <c r="AE14" s="6">
        <f>-SUM(AC5:AE5)</f>
        <v>-147027.05220000001</v>
      </c>
      <c r="AF14" s="6">
        <v>0</v>
      </c>
      <c r="AG14" s="6">
        <v>0</v>
      </c>
      <c r="AH14" s="6">
        <f>-SUM(AF5:AH5)</f>
        <v>-144728.21160000001</v>
      </c>
      <c r="AI14" s="6">
        <v>0</v>
      </c>
      <c r="AJ14" s="6">
        <v>0</v>
      </c>
      <c r="AK14" s="6">
        <f>-SUM(AI5:AK5)</f>
        <v>-142682.37479999999</v>
      </c>
      <c r="AL14" s="6">
        <v>0</v>
      </c>
      <c r="AM14" s="6">
        <v>0</v>
      </c>
      <c r="AN14" s="6">
        <f>-SUM(AL5:AN5)</f>
        <v>-255991.86899999998</v>
      </c>
      <c r="AO14" s="6">
        <v>0</v>
      </c>
      <c r="AP14" s="6">
        <v>0</v>
      </c>
      <c r="AQ14" s="6">
        <f>-SUM(AO5:AQ5)</f>
        <v>-254518.57409999997</v>
      </c>
      <c r="AR14" s="6">
        <v>0</v>
      </c>
      <c r="AS14" s="6">
        <v>0</v>
      </c>
      <c r="AT14" s="6">
        <f>-SUM(AR5:AT5)</f>
        <v>-251571.98430000001</v>
      </c>
      <c r="AU14" s="6">
        <v>0</v>
      </c>
      <c r="AV14" s="6">
        <v>0</v>
      </c>
      <c r="AW14" s="6">
        <f>-SUM(AU5:AW5)</f>
        <v>-248315.89230000001</v>
      </c>
      <c r="AX14" s="6"/>
      <c r="AY14" s="6"/>
      <c r="AZ14" s="6"/>
      <c r="BA14" s="6"/>
    </row>
    <row r="15" spans="1:53" x14ac:dyDescent="0.25">
      <c r="A15" t="s">
        <v>150</v>
      </c>
      <c r="B15" s="6"/>
      <c r="C15" s="6"/>
      <c r="D15" s="6"/>
      <c r="E15" s="6"/>
      <c r="F15" s="6"/>
      <c r="G15" s="6">
        <f>('Cost Calculation'!E4+'Cost Calculation'!F4+'Cost Calculation'!G4) *21%</f>
        <v>16.8</v>
      </c>
      <c r="H15" s="6">
        <v>0</v>
      </c>
      <c r="I15" s="6">
        <v>0</v>
      </c>
      <c r="J15" s="6">
        <f>('Cost Calculation'!H4+'Cost Calculation'!I4+'Cost Calculation'!J4) *21%</f>
        <v>163.79999999999998</v>
      </c>
      <c r="K15" s="6">
        <v>0</v>
      </c>
      <c r="L15" s="6">
        <v>0</v>
      </c>
      <c r="M15" s="6">
        <f>('Cost Calculation'!K4+'Cost Calculation'!L4+'Cost Calculation'!M4) *21%</f>
        <v>636.29999999999995</v>
      </c>
      <c r="N15" s="6">
        <v>0</v>
      </c>
      <c r="O15" s="6">
        <v>0</v>
      </c>
      <c r="P15" s="6">
        <f>('Cost Calculation'!N4+'Cost Calculation'!O4+'Cost Calculation'!P4) *21%</f>
        <v>132.29999999999998</v>
      </c>
      <c r="Q15" s="6">
        <v>0</v>
      </c>
      <c r="R15" s="6">
        <v>0</v>
      </c>
      <c r="S15" s="6">
        <f>('Cost Calculation'!Q4+'Cost Calculation'!R4+'Cost Calculation'!S4) *21%</f>
        <v>762.3</v>
      </c>
      <c r="T15" s="6">
        <v>0</v>
      </c>
      <c r="U15" s="6">
        <v>0</v>
      </c>
      <c r="V15" s="6">
        <f>('Cost Calculation'!T4+'Cost Calculation'!U4+'Cost Calculation'!V4) *21%</f>
        <v>132.29999999999998</v>
      </c>
      <c r="W15" s="6">
        <v>0</v>
      </c>
      <c r="X15" s="6">
        <v>0</v>
      </c>
      <c r="Y15" s="6">
        <f>('Cost Calculation'!W4+'Cost Calculation'!X4+'Cost Calculation'!Y4) *21%</f>
        <v>552.29999999999995</v>
      </c>
      <c r="Z15" s="6">
        <v>0</v>
      </c>
      <c r="AA15" s="6">
        <v>0</v>
      </c>
      <c r="AB15" s="6">
        <f>('Cost Calculation'!Z4+'Cost Calculation'!AA4+'Cost Calculation'!AB4) *21%</f>
        <v>158.34</v>
      </c>
      <c r="AC15" s="6">
        <v>0</v>
      </c>
      <c r="AD15" s="6">
        <v>0</v>
      </c>
      <c r="AE15" s="6">
        <f>('Cost Calculation'!AC4+'Cost Calculation'!AD4+'Cost Calculation'!AE4) *21%</f>
        <v>552.29999999999995</v>
      </c>
      <c r="AF15" s="6">
        <v>0</v>
      </c>
      <c r="AG15" s="6">
        <v>0</v>
      </c>
      <c r="AH15" s="6">
        <f>('Cost Calculation'!AF4+'Cost Calculation'!AG4+'Cost Calculation'!AH4) *21%</f>
        <v>132.29999999999998</v>
      </c>
      <c r="AI15" s="6">
        <v>0</v>
      </c>
      <c r="AJ15" s="6">
        <v>0</v>
      </c>
      <c r="AK15" s="6">
        <f>('Cost Calculation'!AI4+'Cost Calculation'!AJ4+'Cost Calculation'!AK4) *21%</f>
        <v>132.29999999999998</v>
      </c>
      <c r="AL15" s="6">
        <v>0</v>
      </c>
      <c r="AM15" s="6">
        <v>0</v>
      </c>
      <c r="AN15" s="6">
        <f>('Cost Calculation'!AL4+'Cost Calculation'!AM4+'Cost Calculation'!AN4) *21%</f>
        <v>132.29999999999998</v>
      </c>
      <c r="AO15" s="6">
        <v>0</v>
      </c>
      <c r="AP15" s="6">
        <v>0</v>
      </c>
      <c r="AQ15" s="6">
        <f>('Cost Calculation'!AO4+'Cost Calculation'!AP4+'Cost Calculation'!AQ4) *21%</f>
        <v>1182.3</v>
      </c>
      <c r="AR15" s="6">
        <v>0</v>
      </c>
      <c r="AS15" s="6">
        <v>0</v>
      </c>
      <c r="AT15" s="6">
        <f>('Cost Calculation'!AR4+'Cost Calculation'!AS4+'Cost Calculation'!AT4) *21%</f>
        <v>132.29999999999998</v>
      </c>
      <c r="AU15" s="6">
        <v>0</v>
      </c>
      <c r="AV15" s="6">
        <v>0</v>
      </c>
      <c r="AW15" s="6">
        <f>('Cost Calculation'!AU4+'Cost Calculation'!AV4+'Cost Calculation'!AW4) *21%</f>
        <v>132.29999999999998</v>
      </c>
      <c r="AX15" s="6"/>
      <c r="AY15" s="6"/>
      <c r="AZ15" s="6"/>
      <c r="BA15" s="6"/>
    </row>
    <row r="16" spans="1:53" x14ac:dyDescent="0.25">
      <c r="A16" s="19" t="s">
        <v>144</v>
      </c>
      <c r="B16" s="19"/>
      <c r="C16" s="19"/>
      <c r="D16" s="19"/>
      <c r="E16" s="19"/>
      <c r="F16" s="19"/>
      <c r="G16" s="20">
        <f>SUM(G8:G15)</f>
        <v>1856.4045000000001</v>
      </c>
      <c r="H16" s="20">
        <f t="shared" ref="H16:AW16" si="2">SUM(H8:H15)</f>
        <v>4791.1044999999995</v>
      </c>
      <c r="I16" s="20">
        <f t="shared" si="2"/>
        <v>13665.242</v>
      </c>
      <c r="J16" s="20">
        <f>SUM(J8:J15)</f>
        <v>14777.454750000001</v>
      </c>
      <c r="K16" s="20">
        <f t="shared" si="2"/>
        <v>32335.729750000002</v>
      </c>
      <c r="L16" s="20">
        <f t="shared" si="2"/>
        <v>40346.634749999997</v>
      </c>
      <c r="M16" s="20">
        <f t="shared" si="2"/>
        <v>26325.095799999999</v>
      </c>
      <c r="N16" s="20">
        <f t="shared" si="2"/>
        <v>65500.809299999994</v>
      </c>
      <c r="O16" s="20">
        <f t="shared" si="2"/>
        <v>73796.383199999982</v>
      </c>
      <c r="P16" s="20">
        <f t="shared" si="2"/>
        <v>42386.879814999971</v>
      </c>
      <c r="Q16" s="20">
        <f t="shared" si="2"/>
        <v>48506.043714999971</v>
      </c>
      <c r="R16" s="20">
        <f t="shared" si="2"/>
        <v>97915.767614999961</v>
      </c>
      <c r="S16" s="20">
        <f t="shared" si="2"/>
        <v>55016.33062999996</v>
      </c>
      <c r="T16" s="20">
        <f t="shared" si="2"/>
        <v>87005.54502999995</v>
      </c>
      <c r="U16" s="20">
        <f t="shared" si="2"/>
        <v>104053.74302999994</v>
      </c>
      <c r="V16" s="20">
        <f t="shared" si="2"/>
        <v>45597.564529999931</v>
      </c>
      <c r="W16" s="20">
        <f t="shared" si="2"/>
        <v>62427.698529999921</v>
      </c>
      <c r="X16" s="20">
        <f t="shared" si="2"/>
        <v>77257.832529999912</v>
      </c>
      <c r="Y16" s="20">
        <f t="shared" si="2"/>
        <v>14506.35502999993</v>
      </c>
      <c r="Z16" s="20">
        <f t="shared" si="2"/>
        <v>148484.45702999993</v>
      </c>
      <c r="AA16" s="20">
        <f t="shared" si="2"/>
        <v>186194.60702999993</v>
      </c>
      <c r="AB16" s="20">
        <f t="shared" si="2"/>
        <v>75886.624529999914</v>
      </c>
      <c r="AC16" s="20">
        <f t="shared" si="2"/>
        <v>113596.77452999991</v>
      </c>
      <c r="AD16" s="20">
        <f t="shared" si="2"/>
        <v>151306.9245299999</v>
      </c>
      <c r="AE16" s="20">
        <f t="shared" si="2"/>
        <v>35068.892329999901</v>
      </c>
      <c r="AF16" s="20">
        <f t="shared" si="2"/>
        <v>71684.356329999864</v>
      </c>
      <c r="AG16" s="20">
        <f t="shared" si="2"/>
        <v>107699.82032999984</v>
      </c>
      <c r="AH16" s="20">
        <f t="shared" si="2"/>
        <v>-280.62727000018936</v>
      </c>
      <c r="AI16" s="20">
        <f t="shared" si="2"/>
        <v>36334.836729999806</v>
      </c>
      <c r="AJ16" s="20">
        <f t="shared" si="2"/>
        <v>72950.300729999784</v>
      </c>
      <c r="AK16" s="20">
        <f t="shared" si="2"/>
        <v>-43366.390070000241</v>
      </c>
      <c r="AL16" s="20">
        <f t="shared" si="2"/>
        <v>177011.71792999975</v>
      </c>
      <c r="AM16" s="20">
        <f t="shared" si="2"/>
        <v>244908.9779299997</v>
      </c>
      <c r="AN16" s="20">
        <f t="shared" si="2"/>
        <v>57346.66892999968</v>
      </c>
      <c r="AO16" s="20">
        <f t="shared" si="2"/>
        <v>125643.92892999965</v>
      </c>
      <c r="AP16" s="20">
        <f t="shared" si="2"/>
        <v>188941.1889299996</v>
      </c>
      <c r="AQ16" s="20">
        <f t="shared" si="2"/>
        <v>-3113.5151700004235</v>
      </c>
      <c r="AR16" s="20">
        <f t="shared" si="2"/>
        <v>63780.606829999539</v>
      </c>
      <c r="AS16" s="20">
        <f t="shared" si="2"/>
        <v>130674.72882999951</v>
      </c>
      <c r="AT16" s="20">
        <f t="shared" si="2"/>
        <v>-53870.833470000522</v>
      </c>
      <c r="AU16" s="20">
        <f t="shared" si="2"/>
        <v>13023.288529999438</v>
      </c>
      <c r="AV16" s="20">
        <f t="shared" si="2"/>
        <v>79917.410529999412</v>
      </c>
      <c r="AW16" s="20">
        <f t="shared" si="2"/>
        <v>-116877.25977000063</v>
      </c>
    </row>
    <row r="18" spans="1:49" x14ac:dyDescent="0.25">
      <c r="A18" t="s">
        <v>145</v>
      </c>
      <c r="B18" s="11"/>
      <c r="G18" s="11">
        <v>100</v>
      </c>
      <c r="H18" s="11">
        <v>200</v>
      </c>
      <c r="I18" s="11">
        <v>500</v>
      </c>
      <c r="J18" s="11">
        <v>500</v>
      </c>
      <c r="K18" s="11">
        <v>1000</v>
      </c>
      <c r="L18" s="11">
        <v>1000</v>
      </c>
      <c r="M18" s="11">
        <v>1000</v>
      </c>
      <c r="N18" s="11">
        <v>2000</v>
      </c>
      <c r="O18" s="11">
        <v>2000</v>
      </c>
      <c r="P18" s="11">
        <v>2000</v>
      </c>
      <c r="Q18" s="11">
        <v>2000</v>
      </c>
      <c r="R18" s="11">
        <v>2000</v>
      </c>
      <c r="S18" s="11">
        <v>2000</v>
      </c>
      <c r="T18" s="11">
        <v>2000</v>
      </c>
      <c r="U18" s="11">
        <v>2000</v>
      </c>
      <c r="V18" s="11">
        <v>2000</v>
      </c>
      <c r="W18" s="11">
        <v>2000</v>
      </c>
      <c r="X18" s="11">
        <v>2000</v>
      </c>
      <c r="Y18" s="11">
        <v>2000</v>
      </c>
      <c r="Z18" s="11">
        <v>4000</v>
      </c>
      <c r="AA18" s="11">
        <v>4000</v>
      </c>
      <c r="AB18" s="11">
        <v>4000</v>
      </c>
      <c r="AC18" s="11">
        <v>4000</v>
      </c>
      <c r="AD18" s="11">
        <v>4000</v>
      </c>
      <c r="AE18" s="11">
        <v>4000</v>
      </c>
      <c r="AF18" s="11">
        <v>4000</v>
      </c>
      <c r="AG18" s="11">
        <v>4000</v>
      </c>
      <c r="AH18" s="11">
        <v>4000</v>
      </c>
      <c r="AI18" s="11">
        <v>4000</v>
      </c>
      <c r="AJ18" s="11">
        <v>4000</v>
      </c>
      <c r="AK18" s="11">
        <v>4000</v>
      </c>
      <c r="AL18" s="11">
        <v>7000</v>
      </c>
      <c r="AM18" s="11">
        <v>7000</v>
      </c>
      <c r="AN18" s="11">
        <v>7000</v>
      </c>
      <c r="AO18" s="11">
        <v>7000</v>
      </c>
      <c r="AP18" s="11">
        <v>7000</v>
      </c>
      <c r="AQ18" s="11">
        <v>7000</v>
      </c>
      <c r="AR18" s="11">
        <v>7000</v>
      </c>
      <c r="AS18" s="11">
        <v>7000</v>
      </c>
      <c r="AT18" s="11">
        <v>7000</v>
      </c>
      <c r="AU18" s="11">
        <v>7000</v>
      </c>
      <c r="AV18" s="11">
        <v>7000</v>
      </c>
      <c r="AW18" s="11">
        <v>7000</v>
      </c>
    </row>
    <row r="19" spans="1:49" x14ac:dyDescent="0.25">
      <c r="A19" t="s">
        <v>146</v>
      </c>
      <c r="G19" s="6">
        <f>IF(G10&gt;10000,G10*40%,0)</f>
        <v>0</v>
      </c>
      <c r="H19" s="6">
        <f>IF(H10&gt;10000,H10*40%,0)</f>
        <v>0</v>
      </c>
      <c r="I19" s="6">
        <f>IF(I10&gt;10000,I10*40%,0)</f>
        <v>0</v>
      </c>
      <c r="J19" s="6">
        <f>IF(J10&gt;10000,J10*40%,0)</f>
        <v>0</v>
      </c>
      <c r="K19" s="6">
        <f>IF(K10&gt;10000,K10*40%,0)</f>
        <v>7307.3100000000013</v>
      </c>
      <c r="L19" s="6">
        <f t="shared" ref="L19:AW19" si="3">IF(L10&gt;10000,L10*40%,0)</f>
        <v>9614.2100000000009</v>
      </c>
      <c r="M19" s="6">
        <f t="shared" si="3"/>
        <v>9511.0779999999995</v>
      </c>
      <c r="N19" s="6">
        <f t="shared" si="3"/>
        <v>24851.147800000002</v>
      </c>
      <c r="O19" s="6">
        <f t="shared" si="3"/>
        <v>24851.147800000002</v>
      </c>
      <c r="P19" s="6">
        <f t="shared" si="3"/>
        <v>24498.327799999999</v>
      </c>
      <c r="Q19" s="6">
        <f t="shared" si="3"/>
        <v>24498.327799999999</v>
      </c>
      <c r="R19" s="6">
        <f t="shared" si="3"/>
        <v>41014.551800000001</v>
      </c>
      <c r="S19" s="6">
        <f t="shared" si="3"/>
        <v>40005.887799999997</v>
      </c>
      <c r="T19" s="6">
        <f t="shared" si="3"/>
        <v>47476.396000000001</v>
      </c>
      <c r="U19" s="6">
        <f t="shared" si="3"/>
        <v>47476.396000000001</v>
      </c>
      <c r="V19" s="6">
        <f t="shared" si="3"/>
        <v>47040.267999999996</v>
      </c>
      <c r="W19" s="6">
        <f t="shared" si="3"/>
        <v>47040.267999999996</v>
      </c>
      <c r="X19" s="6">
        <f t="shared" si="3"/>
        <v>47040.267999999996</v>
      </c>
      <c r="Y19" s="6">
        <f t="shared" si="3"/>
        <v>44384.324000000001</v>
      </c>
      <c r="Z19" s="6">
        <f t="shared" si="3"/>
        <v>94080.3</v>
      </c>
      <c r="AA19" s="6">
        <f t="shared" si="3"/>
        <v>94080.3</v>
      </c>
      <c r="AB19" s="6">
        <f t="shared" si="3"/>
        <v>94080.3</v>
      </c>
      <c r="AC19" s="6">
        <f t="shared" si="3"/>
        <v>94080.3</v>
      </c>
      <c r="AD19" s="6">
        <f t="shared" si="3"/>
        <v>94080.3</v>
      </c>
      <c r="AE19" s="6">
        <f t="shared" si="3"/>
        <v>91890.928000000014</v>
      </c>
      <c r="AF19" s="6">
        <f t="shared" si="3"/>
        <v>91890.928000000014</v>
      </c>
      <c r="AG19" s="6">
        <f t="shared" si="3"/>
        <v>91890.928000000014</v>
      </c>
      <c r="AH19" s="6">
        <f t="shared" si="3"/>
        <v>91890.928000000014</v>
      </c>
      <c r="AI19" s="6">
        <f t="shared" si="3"/>
        <v>91890.928000000014</v>
      </c>
      <c r="AJ19" s="6">
        <f t="shared" si="3"/>
        <v>91890.928000000014</v>
      </c>
      <c r="AK19" s="6">
        <f t="shared" si="3"/>
        <v>87994.096000000005</v>
      </c>
      <c r="AL19" s="6">
        <f t="shared" si="3"/>
        <v>162534.52000000002</v>
      </c>
      <c r="AM19" s="6">
        <f t="shared" si="3"/>
        <v>162534.52000000002</v>
      </c>
      <c r="AN19" s="6">
        <f t="shared" si="3"/>
        <v>162534.52000000002</v>
      </c>
      <c r="AO19" s="6">
        <f t="shared" si="3"/>
        <v>162534.52000000002</v>
      </c>
      <c r="AP19" s="6">
        <f t="shared" si="3"/>
        <v>162534.52000000002</v>
      </c>
      <c r="AQ19" s="6">
        <f t="shared" si="3"/>
        <v>159728.24400000001</v>
      </c>
      <c r="AR19" s="6">
        <f t="shared" si="3"/>
        <v>159728.24400000001</v>
      </c>
      <c r="AS19" s="6">
        <f t="shared" si="3"/>
        <v>159728.24400000001</v>
      </c>
      <c r="AT19" s="6">
        <f t="shared" si="3"/>
        <v>159728.24400000001</v>
      </c>
      <c r="AU19" s="6">
        <f t="shared" si="3"/>
        <v>159728.24400000001</v>
      </c>
      <c r="AV19" s="6">
        <f t="shared" si="3"/>
        <v>159728.24400000001</v>
      </c>
      <c r="AW19" s="6">
        <f t="shared" si="3"/>
        <v>153526.16399999999</v>
      </c>
    </row>
    <row r="20" spans="1:49" x14ac:dyDescent="0.25">
      <c r="A20" t="s">
        <v>147</v>
      </c>
      <c r="G20" s="6">
        <f>IF(G10&gt;10000,G10*40%,0)</f>
        <v>0</v>
      </c>
      <c r="H20" s="6">
        <f>IF(H10&gt;10000,H10*40%,0)</f>
        <v>0</v>
      </c>
      <c r="I20" s="6">
        <f>IF(I10&gt;10000,I10*40%,0)</f>
        <v>0</v>
      </c>
      <c r="J20" s="6">
        <f>IF(J10&gt;10000,J10*40%,0)</f>
        <v>0</v>
      </c>
      <c r="K20" s="6">
        <f>IF(K10&gt;10000,K10*40%,0)</f>
        <v>7307.3100000000013</v>
      </c>
      <c r="L20" s="6">
        <f t="shared" ref="L20:AW20" si="4">IF(L10&gt;10000,L10*40%,0)</f>
        <v>9614.2100000000009</v>
      </c>
      <c r="M20" s="6">
        <f t="shared" si="4"/>
        <v>9511.0779999999995</v>
      </c>
      <c r="N20" s="6">
        <f t="shared" si="4"/>
        <v>24851.147800000002</v>
      </c>
      <c r="O20" s="6">
        <f t="shared" si="4"/>
        <v>24851.147800000002</v>
      </c>
      <c r="P20" s="6">
        <f t="shared" si="4"/>
        <v>24498.327799999999</v>
      </c>
      <c r="Q20" s="6">
        <f t="shared" si="4"/>
        <v>24498.327799999999</v>
      </c>
      <c r="R20" s="6">
        <f t="shared" si="4"/>
        <v>41014.551800000001</v>
      </c>
      <c r="S20" s="6">
        <f t="shared" si="4"/>
        <v>40005.887799999997</v>
      </c>
      <c r="T20" s="6">
        <f t="shared" si="4"/>
        <v>47476.396000000001</v>
      </c>
      <c r="U20" s="6">
        <f t="shared" si="4"/>
        <v>47476.396000000001</v>
      </c>
      <c r="V20" s="6">
        <f t="shared" si="4"/>
        <v>47040.267999999996</v>
      </c>
      <c r="W20" s="6">
        <f t="shared" si="4"/>
        <v>47040.267999999996</v>
      </c>
      <c r="X20" s="6">
        <f t="shared" si="4"/>
        <v>47040.267999999996</v>
      </c>
      <c r="Y20" s="6">
        <f t="shared" si="4"/>
        <v>44384.324000000001</v>
      </c>
      <c r="Z20" s="6">
        <f t="shared" si="4"/>
        <v>94080.3</v>
      </c>
      <c r="AA20" s="6">
        <f t="shared" si="4"/>
        <v>94080.3</v>
      </c>
      <c r="AB20" s="6">
        <f t="shared" si="4"/>
        <v>94080.3</v>
      </c>
      <c r="AC20" s="6">
        <f t="shared" si="4"/>
        <v>94080.3</v>
      </c>
      <c r="AD20" s="6">
        <f t="shared" si="4"/>
        <v>94080.3</v>
      </c>
      <c r="AE20" s="6">
        <f t="shared" si="4"/>
        <v>91890.928000000014</v>
      </c>
      <c r="AF20" s="6">
        <f t="shared" si="4"/>
        <v>91890.928000000014</v>
      </c>
      <c r="AG20" s="6">
        <f t="shared" si="4"/>
        <v>91890.928000000014</v>
      </c>
      <c r="AH20" s="6">
        <f t="shared" si="4"/>
        <v>91890.928000000014</v>
      </c>
      <c r="AI20" s="6">
        <f t="shared" si="4"/>
        <v>91890.928000000014</v>
      </c>
      <c r="AJ20" s="6">
        <f t="shared" si="4"/>
        <v>91890.928000000014</v>
      </c>
      <c r="AK20" s="6">
        <f t="shared" si="4"/>
        <v>87994.096000000005</v>
      </c>
      <c r="AL20" s="6">
        <f t="shared" si="4"/>
        <v>162534.52000000002</v>
      </c>
      <c r="AM20" s="6">
        <f t="shared" si="4"/>
        <v>162534.52000000002</v>
      </c>
      <c r="AN20" s="6">
        <f t="shared" si="4"/>
        <v>162534.52000000002</v>
      </c>
      <c r="AO20" s="6">
        <f t="shared" si="4"/>
        <v>162534.52000000002</v>
      </c>
      <c r="AP20" s="6">
        <f t="shared" si="4"/>
        <v>162534.52000000002</v>
      </c>
      <c r="AQ20" s="6">
        <f t="shared" si="4"/>
        <v>159728.24400000001</v>
      </c>
      <c r="AR20" s="6">
        <f t="shared" si="4"/>
        <v>159728.24400000001</v>
      </c>
      <c r="AS20" s="6">
        <f t="shared" si="4"/>
        <v>159728.24400000001</v>
      </c>
      <c r="AT20" s="6">
        <f t="shared" si="4"/>
        <v>159728.24400000001</v>
      </c>
      <c r="AU20" s="6">
        <f t="shared" si="4"/>
        <v>159728.24400000001</v>
      </c>
      <c r="AV20" s="6">
        <f t="shared" si="4"/>
        <v>159728.24400000001</v>
      </c>
      <c r="AW20" s="6">
        <f t="shared" si="4"/>
        <v>153526.16399999999</v>
      </c>
    </row>
    <row r="21" spans="1:49" x14ac:dyDescent="0.25">
      <c r="A21" s="19" t="s">
        <v>148</v>
      </c>
      <c r="B21" s="19"/>
      <c r="C21" s="19"/>
      <c r="D21" s="19"/>
      <c r="E21" s="19"/>
      <c r="F21" s="19"/>
      <c r="G21" s="20">
        <f>G16-G18-G19-G20</f>
        <v>1756.4045000000001</v>
      </c>
      <c r="H21" s="20">
        <f>H16-H18-H19-H20</f>
        <v>4591.1044999999995</v>
      </c>
      <c r="I21" s="20">
        <f t="shared" ref="I21:AW21" si="5">I16-I18-I19-I20</f>
        <v>13165.242</v>
      </c>
      <c r="J21" s="20">
        <f t="shared" si="5"/>
        <v>14277.454750000001</v>
      </c>
      <c r="K21" s="20">
        <f t="shared" si="5"/>
        <v>16721.10975</v>
      </c>
      <c r="L21" s="20">
        <f t="shared" si="5"/>
        <v>20118.214749999999</v>
      </c>
      <c r="M21" s="20">
        <f t="shared" si="5"/>
        <v>6302.9398000000001</v>
      </c>
      <c r="N21" s="20">
        <f t="shared" si="5"/>
        <v>13798.513699999985</v>
      </c>
      <c r="O21" s="20">
        <f t="shared" si="5"/>
        <v>22094.087599999973</v>
      </c>
      <c r="P21" s="20">
        <f t="shared" si="5"/>
        <v>-8609.7757850000271</v>
      </c>
      <c r="Q21" s="20">
        <f t="shared" si="5"/>
        <v>-2490.6118850000275</v>
      </c>
      <c r="R21" s="20">
        <f t="shared" si="5"/>
        <v>13886.664014999958</v>
      </c>
      <c r="S21" s="20">
        <f t="shared" si="5"/>
        <v>-26995.444970000033</v>
      </c>
      <c r="T21" s="20">
        <f t="shared" si="5"/>
        <v>-9947.2469700000511</v>
      </c>
      <c r="U21" s="20">
        <f t="shared" si="5"/>
        <v>7100.9510299999383</v>
      </c>
      <c r="V21" s="20">
        <f t="shared" si="5"/>
        <v>-50482.971470000062</v>
      </c>
      <c r="W21" s="20">
        <f t="shared" si="5"/>
        <v>-33652.837470000071</v>
      </c>
      <c r="X21" s="20">
        <f t="shared" si="5"/>
        <v>-18822.70347000008</v>
      </c>
      <c r="Y21" s="20">
        <f t="shared" si="5"/>
        <v>-76262.292970000068</v>
      </c>
      <c r="Z21" s="20">
        <f>Z16-Z18-Z19-Z20</f>
        <v>-43676.142970000074</v>
      </c>
      <c r="AA21" s="20">
        <f t="shared" si="5"/>
        <v>-5965.9929700000794</v>
      </c>
      <c r="AB21" s="20">
        <f t="shared" si="5"/>
        <v>-116273.97547000009</v>
      </c>
      <c r="AC21" s="20">
        <f t="shared" si="5"/>
        <v>-78563.825470000098</v>
      </c>
      <c r="AD21" s="20">
        <f t="shared" si="5"/>
        <v>-40853.675470000104</v>
      </c>
      <c r="AE21" s="20">
        <f t="shared" si="5"/>
        <v>-152712.96367000014</v>
      </c>
      <c r="AF21" s="20">
        <f t="shared" si="5"/>
        <v>-116097.49967000016</v>
      </c>
      <c r="AG21" s="20">
        <f t="shared" si="5"/>
        <v>-80082.035670000187</v>
      </c>
      <c r="AH21" s="20">
        <f t="shared" si="5"/>
        <v>-188062.4832700002</v>
      </c>
      <c r="AI21" s="20">
        <f t="shared" si="5"/>
        <v>-151447.01927000022</v>
      </c>
      <c r="AJ21" s="20">
        <f t="shared" si="5"/>
        <v>-114831.55527000024</v>
      </c>
      <c r="AK21" s="20">
        <f t="shared" si="5"/>
        <v>-223354.58207000024</v>
      </c>
      <c r="AL21" s="20">
        <f t="shared" si="5"/>
        <v>-155057.32207000029</v>
      </c>
      <c r="AM21" s="20">
        <f t="shared" si="5"/>
        <v>-87160.062070000335</v>
      </c>
      <c r="AN21" s="20">
        <f t="shared" si="5"/>
        <v>-274722.37107000034</v>
      </c>
      <c r="AO21" s="20">
        <f t="shared" si="5"/>
        <v>-206425.11107000039</v>
      </c>
      <c r="AP21" s="20">
        <f t="shared" si="5"/>
        <v>-143127.85107000044</v>
      </c>
      <c r="AQ21" s="20">
        <f t="shared" si="5"/>
        <v>-329570.00317000045</v>
      </c>
      <c r="AR21" s="20">
        <f t="shared" si="5"/>
        <v>-262675.88117000047</v>
      </c>
      <c r="AS21" s="20">
        <f t="shared" si="5"/>
        <v>-195781.7591700005</v>
      </c>
      <c r="AT21" s="20">
        <f t="shared" si="5"/>
        <v>-380327.32147000055</v>
      </c>
      <c r="AU21" s="20">
        <f t="shared" si="5"/>
        <v>-313433.19947000057</v>
      </c>
      <c r="AV21" s="20">
        <f t="shared" si="5"/>
        <v>-246539.0774700006</v>
      </c>
      <c r="AW21" s="20">
        <f t="shared" si="5"/>
        <v>-430929.58777000062</v>
      </c>
    </row>
    <row r="23" spans="1:49" x14ac:dyDescent="0.25">
      <c r="A23" t="s">
        <v>154</v>
      </c>
      <c r="B23" s="5"/>
      <c r="C23" s="5"/>
      <c r="D23" s="5"/>
      <c r="E23" s="5"/>
      <c r="F23" s="5"/>
      <c r="G23" s="21"/>
      <c r="H23" s="21">
        <f>(H10-H11-H12-H13-'Finance Model'!H42)/H10</f>
        <v>0.79328439583538612</v>
      </c>
      <c r="I23" s="21">
        <f>(I10-I11-I12-I13-'Finance Model'!I42)/I10</f>
        <v>0.79656876470274285</v>
      </c>
      <c r="J23" s="21">
        <f>(J10-J11-J12-J13-'Finance Model'!J42)/J10</f>
        <v>1.1414289115967435</v>
      </c>
      <c r="K23" s="21">
        <f>(K10-K11-K12-K13-'Finance Model'!K42)/K10</f>
        <v>0.80149533822980001</v>
      </c>
      <c r="L23" s="21">
        <f>(L10-L11-L12-L13-'Finance Model'!L42)/L10</f>
        <v>0.80705808381551891</v>
      </c>
      <c r="M23" s="21">
        <f>(M10-M11-M12-M13-'Finance Model'!M42)/M10</f>
        <v>0.97210343769654717</v>
      </c>
      <c r="N23" s="21">
        <f>(N10-N11-N12-N13-'Finance Model'!N42)/N10</f>
        <v>0.83716079955067502</v>
      </c>
      <c r="O23" s="21">
        <f>(O10-O11-O12-O13-'Finance Model'!O42)/O10</f>
        <v>0.82428413073137807</v>
      </c>
      <c r="P23" s="21">
        <f>(P10-P11-P12-P13-'Finance Model'!P42)/P10</f>
        <v>0.82477788390112083</v>
      </c>
      <c r="Q23" s="21">
        <f>(Q10-Q11-Q12-Q13-'Finance Model'!Q42)/Q10</f>
        <v>0.85743317394912155</v>
      </c>
      <c r="R23" s="21">
        <f>(R10-R11-R12-R13-'Finance Model'!R42)/R10</f>
        <v>0.81077311497037985</v>
      </c>
      <c r="S23" s="21">
        <f>(S10-S11-S12-S13-'Finance Model'!S42)/S10</f>
        <v>0.83249374513318519</v>
      </c>
      <c r="T23" s="21">
        <f>(T10-T11-T12-T13-'Finance Model'!T42)/T10</f>
        <v>0.82951437257368899</v>
      </c>
      <c r="U23" s="21">
        <f>(U10-U11-U12-U13-'Finance Model'!U42)/U10</f>
        <v>0.82951437257368899</v>
      </c>
      <c r="V23" s="21">
        <f>(V10-V11-V12-V13-'Finance Model'!V42)/V10</f>
        <v>0.82988072516933797</v>
      </c>
      <c r="W23" s="21">
        <f>(W10-W11-W12-W13-'Finance Model'!W42)/W10</f>
        <v>0.82988072516933797</v>
      </c>
      <c r="X23" s="21">
        <f>(X10-X11-X12-X13-'Finance Model'!X42)/X10</f>
        <v>0.84688743099847996</v>
      </c>
      <c r="Y23" s="21">
        <f>(Y10-Y11-Y12-Y13-'Finance Model'!Y42)/Y10</f>
        <v>0.83947692793518724</v>
      </c>
      <c r="Z23" s="21">
        <f>(Z10-Z11-Z12-Z13-'Finance Model'!Z42)/Z10</f>
        <v>0.83444713717962204</v>
      </c>
      <c r="AA23" s="21">
        <f>(AA10-AA11-AA12-AA13-'Finance Model'!AA42)/AA10</f>
        <v>0.81266149236343843</v>
      </c>
      <c r="AB23" s="21">
        <f>(AB10-AB11-AB12-AB13-'Finance Model'!AB42)/AB10</f>
        <v>0.81266149236343843</v>
      </c>
      <c r="AC23" s="21">
        <f>(AC10-AC11-AC12-AC13-'Finance Model'!AC42)/AC10</f>
        <v>0.81266149236343843</v>
      </c>
      <c r="AD23" s="21">
        <f>(AD10-AD11-AD12-AD13-'Finance Model'!AD42)/AD10</f>
        <v>0.81266149236343843</v>
      </c>
      <c r="AE23" s="21">
        <f>(AE10-AE11-AE12-AE13-'Finance Model'!AE42)/AE10</f>
        <v>0.82190739351331832</v>
      </c>
      <c r="AF23" s="21">
        <f>(AF10-AF11-AF12-AF13-'Finance Model'!AF42)/AF10</f>
        <v>0.81320141983983441</v>
      </c>
      <c r="AG23" s="21">
        <f>(AG10-AG11-AG12-AG13-'Finance Model'!AG42)/AG10</f>
        <v>0.81581321194187961</v>
      </c>
      <c r="AH23" s="21">
        <f>(AH10-AH11-AH12-AH13-'Finance Model'!AH42)/AH10</f>
        <v>0.81320141983983441</v>
      </c>
      <c r="AI23" s="21">
        <f>(AI10-AI11-AI12-AI13-'Finance Model'!AI42)/AI10</f>
        <v>0.81320141983983441</v>
      </c>
      <c r="AJ23" s="21">
        <f>(AJ10-AJ11-AJ12-AJ13-'Finance Model'!AJ42)/AJ10</f>
        <v>0.81320141983983441</v>
      </c>
      <c r="AK23" s="21">
        <f>(AK10-AK11-AK12-AK13-'Finance Model'!AK42)/AK10</f>
        <v>0.81713818436182362</v>
      </c>
      <c r="AL23" s="21">
        <f>(AL10-AL11-AL12-AL13-'Finance Model'!AL42)/AL10</f>
        <v>0.804692263526542</v>
      </c>
      <c r="AM23" s="21">
        <f>(AM10-AM11-AM12-AM13-'Finance Model'!AM42)/AM10</f>
        <v>0.80567666979297703</v>
      </c>
      <c r="AN23" s="21">
        <f>(AN10-AN11-AN12-AN13-'Finance Model'!AN42)/AN10</f>
        <v>0.804692263526542</v>
      </c>
      <c r="AO23" s="21">
        <f>(AO10-AO11-AO12-AO13-'Finance Model'!AO42)/AO10</f>
        <v>0.804692263526542</v>
      </c>
      <c r="AP23" s="21">
        <f>(AP10-AP11-AP12-AP13-'Finance Model'!AP42)/AP10</f>
        <v>0.81699734185697914</v>
      </c>
      <c r="AQ23" s="21">
        <f>(AQ10-AQ11-AQ12-AQ13-'Finance Model'!AQ42)/AQ10</f>
        <v>0.80495039286852743</v>
      </c>
      <c r="AR23" s="21">
        <f>(AR10-AR11-AR12-AR13-'Finance Model'!AR42)/AR10</f>
        <v>0.80495039286852743</v>
      </c>
      <c r="AS23" s="21">
        <f>(AS10-AS11-AS12-AS13-'Finance Model'!AS42)/AS10</f>
        <v>0.80495039286852743</v>
      </c>
      <c r="AT23" s="21">
        <f>(AT10-AT11-AT12-AT13-'Finance Model'!AT42)/AT10</f>
        <v>0.80495039286852743</v>
      </c>
      <c r="AU23" s="21">
        <f>(AU10-AU11-AU12-AU13-'Finance Model'!AU42)/AU10</f>
        <v>0.80495039286852743</v>
      </c>
      <c r="AV23" s="21">
        <f>(AV10-AV11-AV12-AV13-'Finance Model'!AV42)/AV10</f>
        <v>0.80495039286852743</v>
      </c>
      <c r="AW23" s="21">
        <f>(AW10-AW11-AW12-AW13-'Finance Model'!AW42)/AW10</f>
        <v>0.80555435202562609</v>
      </c>
    </row>
    <row r="24" spans="1:49" x14ac:dyDescent="0.25">
      <c r="A24" t="s">
        <v>153</v>
      </c>
      <c r="B24" s="6"/>
      <c r="C24" s="6"/>
      <c r="D24" s="6"/>
      <c r="E24" s="6"/>
      <c r="F24" s="6"/>
      <c r="G24" s="6">
        <f>G10*12</f>
        <v>23082.6</v>
      </c>
      <c r="H24" s="6">
        <f t="shared" ref="H24:AW24" si="6">H10*12</f>
        <v>36536.399999999994</v>
      </c>
      <c r="I24" s="6">
        <f t="shared" si="6"/>
        <v>109609.65000000001</v>
      </c>
      <c r="J24" s="6">
        <f t="shared" si="6"/>
        <v>109609.65000000001</v>
      </c>
      <c r="K24" s="6">
        <f t="shared" si="6"/>
        <v>219219.30000000002</v>
      </c>
      <c r="L24" s="6">
        <f t="shared" si="6"/>
        <v>288426.30000000005</v>
      </c>
      <c r="M24" s="6">
        <f t="shared" si="6"/>
        <v>285332.33999999997</v>
      </c>
      <c r="N24" s="6">
        <f t="shared" si="6"/>
        <v>745534.43400000001</v>
      </c>
      <c r="O24" s="6">
        <f t="shared" si="6"/>
        <v>745534.43400000001</v>
      </c>
      <c r="P24" s="6">
        <f t="shared" si="6"/>
        <v>734949.83400000003</v>
      </c>
      <c r="Q24" s="6">
        <f t="shared" si="6"/>
        <v>734949.83400000003</v>
      </c>
      <c r="R24" s="6">
        <f t="shared" si="6"/>
        <v>1230436.554</v>
      </c>
      <c r="S24" s="6">
        <f t="shared" si="6"/>
        <v>1200176.6339999998</v>
      </c>
      <c r="T24" s="6">
        <f t="shared" si="6"/>
        <v>1424291.88</v>
      </c>
      <c r="U24" s="6">
        <f t="shared" si="6"/>
        <v>1424291.88</v>
      </c>
      <c r="V24" s="6">
        <f t="shared" si="6"/>
        <v>1411208.0399999998</v>
      </c>
      <c r="W24" s="6">
        <f t="shared" si="6"/>
        <v>1411208.0399999998</v>
      </c>
      <c r="X24" s="6">
        <f t="shared" si="6"/>
        <v>1411208.0399999998</v>
      </c>
      <c r="Y24" s="6">
        <f t="shared" si="6"/>
        <v>1331529.72</v>
      </c>
      <c r="Z24" s="6">
        <f t="shared" si="6"/>
        <v>2822409</v>
      </c>
      <c r="AA24" s="6">
        <f t="shared" si="6"/>
        <v>2822409</v>
      </c>
      <c r="AB24" s="6">
        <f t="shared" si="6"/>
        <v>2822409</v>
      </c>
      <c r="AC24" s="6">
        <f t="shared" si="6"/>
        <v>2822409</v>
      </c>
      <c r="AD24" s="6">
        <f t="shared" si="6"/>
        <v>2822409</v>
      </c>
      <c r="AE24" s="6">
        <f t="shared" si="6"/>
        <v>2756727.84</v>
      </c>
      <c r="AF24" s="6">
        <f t="shared" si="6"/>
        <v>2756727.84</v>
      </c>
      <c r="AG24" s="6">
        <f t="shared" si="6"/>
        <v>2756727.84</v>
      </c>
      <c r="AH24" s="6">
        <f t="shared" si="6"/>
        <v>2756727.84</v>
      </c>
      <c r="AI24" s="6">
        <f t="shared" si="6"/>
        <v>2756727.84</v>
      </c>
      <c r="AJ24" s="6">
        <f t="shared" si="6"/>
        <v>2756727.84</v>
      </c>
      <c r="AK24" s="6">
        <f t="shared" si="6"/>
        <v>2639822.88</v>
      </c>
      <c r="AL24" s="6">
        <f t="shared" si="6"/>
        <v>4876035.5999999996</v>
      </c>
      <c r="AM24" s="6">
        <f t="shared" si="6"/>
        <v>4876035.5999999996</v>
      </c>
      <c r="AN24" s="6">
        <f t="shared" si="6"/>
        <v>4876035.5999999996</v>
      </c>
      <c r="AO24" s="6">
        <f t="shared" si="6"/>
        <v>4876035.5999999996</v>
      </c>
      <c r="AP24" s="6">
        <f t="shared" si="6"/>
        <v>4876035.5999999996</v>
      </c>
      <c r="AQ24" s="6">
        <f t="shared" si="6"/>
        <v>4791847.32</v>
      </c>
      <c r="AR24" s="6">
        <f t="shared" si="6"/>
        <v>4791847.32</v>
      </c>
      <c r="AS24" s="6">
        <f t="shared" si="6"/>
        <v>4791847.32</v>
      </c>
      <c r="AT24" s="6">
        <f t="shared" si="6"/>
        <v>4791847.32</v>
      </c>
      <c r="AU24" s="6">
        <f t="shared" si="6"/>
        <v>4791847.32</v>
      </c>
      <c r="AV24" s="6">
        <f t="shared" si="6"/>
        <v>4791847.32</v>
      </c>
      <c r="AW24" s="6">
        <f t="shared" si="6"/>
        <v>4605784.92</v>
      </c>
    </row>
    <row r="25" spans="1:49" x14ac:dyDescent="0.25">
      <c r="A25" t="s">
        <v>190</v>
      </c>
      <c r="B25" s="6"/>
      <c r="C25" s="6"/>
      <c r="D25" s="6"/>
      <c r="E25" s="6"/>
      <c r="F25" s="6"/>
      <c r="G25" s="6">
        <f>G24*5.1</f>
        <v>117721.25999999998</v>
      </c>
      <c r="H25" s="6">
        <f t="shared" ref="H25:AW25" si="7">H24*5.1</f>
        <v>186335.63999999996</v>
      </c>
      <c r="I25" s="6">
        <f t="shared" si="7"/>
        <v>559009.21499999997</v>
      </c>
      <c r="J25" s="6">
        <f t="shared" si="7"/>
        <v>559009.21499999997</v>
      </c>
      <c r="K25" s="6">
        <f t="shared" si="7"/>
        <v>1118018.43</v>
      </c>
      <c r="L25" s="6">
        <f t="shared" si="7"/>
        <v>1470974.1300000001</v>
      </c>
      <c r="M25" s="6">
        <f t="shared" si="7"/>
        <v>1455194.9339999997</v>
      </c>
      <c r="N25" s="6">
        <f t="shared" si="7"/>
        <v>3802225.6133999997</v>
      </c>
      <c r="O25" s="6">
        <f t="shared" si="7"/>
        <v>3802225.6133999997</v>
      </c>
      <c r="P25" s="6">
        <f t="shared" si="7"/>
        <v>3748244.1533999997</v>
      </c>
      <c r="Q25" s="6">
        <f t="shared" si="7"/>
        <v>3748244.1533999997</v>
      </c>
      <c r="R25" s="6">
        <f t="shared" si="7"/>
        <v>6275226.4253999991</v>
      </c>
      <c r="S25" s="6">
        <f t="shared" si="7"/>
        <v>6120900.833399999</v>
      </c>
      <c r="T25" s="6">
        <f t="shared" si="7"/>
        <v>7263888.5879999986</v>
      </c>
      <c r="U25" s="6">
        <f t="shared" si="7"/>
        <v>7263888.5879999986</v>
      </c>
      <c r="V25" s="6">
        <f t="shared" si="7"/>
        <v>7197161.0039999988</v>
      </c>
      <c r="W25" s="6">
        <f t="shared" si="7"/>
        <v>7197161.0039999988</v>
      </c>
      <c r="X25" s="6">
        <f t="shared" si="7"/>
        <v>7197161.0039999988</v>
      </c>
      <c r="Y25" s="6">
        <f t="shared" si="7"/>
        <v>6790801.5719999997</v>
      </c>
      <c r="Z25" s="6">
        <f t="shared" si="7"/>
        <v>14394285.899999999</v>
      </c>
      <c r="AA25" s="6">
        <f t="shared" si="7"/>
        <v>14394285.899999999</v>
      </c>
      <c r="AB25" s="6">
        <f t="shared" si="7"/>
        <v>14394285.899999999</v>
      </c>
      <c r="AC25" s="6">
        <f t="shared" si="7"/>
        <v>14394285.899999999</v>
      </c>
      <c r="AD25" s="6">
        <f t="shared" si="7"/>
        <v>14394285.899999999</v>
      </c>
      <c r="AE25" s="6">
        <f t="shared" si="7"/>
        <v>14059311.983999997</v>
      </c>
      <c r="AF25" s="6">
        <f t="shared" si="7"/>
        <v>14059311.983999997</v>
      </c>
      <c r="AG25" s="6">
        <f t="shared" si="7"/>
        <v>14059311.983999997</v>
      </c>
      <c r="AH25" s="6">
        <f t="shared" si="7"/>
        <v>14059311.983999997</v>
      </c>
      <c r="AI25" s="6">
        <f t="shared" si="7"/>
        <v>14059311.983999997</v>
      </c>
      <c r="AJ25" s="6">
        <f t="shared" si="7"/>
        <v>14059311.983999997</v>
      </c>
      <c r="AK25" s="6">
        <f t="shared" si="7"/>
        <v>13463096.687999999</v>
      </c>
      <c r="AL25" s="6">
        <f t="shared" si="7"/>
        <v>24867781.559999995</v>
      </c>
      <c r="AM25" s="6">
        <f t="shared" si="7"/>
        <v>24867781.559999995</v>
      </c>
      <c r="AN25" s="6">
        <f t="shared" si="7"/>
        <v>24867781.559999995</v>
      </c>
      <c r="AO25" s="6">
        <f t="shared" si="7"/>
        <v>24867781.559999995</v>
      </c>
      <c r="AP25" s="6">
        <f t="shared" si="7"/>
        <v>24867781.559999995</v>
      </c>
      <c r="AQ25" s="6">
        <f t="shared" si="7"/>
        <v>24438421.331999999</v>
      </c>
      <c r="AR25" s="6">
        <f t="shared" si="7"/>
        <v>24438421.331999999</v>
      </c>
      <c r="AS25" s="6">
        <f t="shared" si="7"/>
        <v>24438421.331999999</v>
      </c>
      <c r="AT25" s="6">
        <f t="shared" si="7"/>
        <v>24438421.331999999</v>
      </c>
      <c r="AU25" s="6">
        <f t="shared" si="7"/>
        <v>24438421.331999999</v>
      </c>
      <c r="AV25" s="6">
        <f t="shared" si="7"/>
        <v>24438421.331999999</v>
      </c>
      <c r="AW25" s="6">
        <f t="shared" si="7"/>
        <v>23489503.091999996</v>
      </c>
    </row>
    <row r="26" spans="1:49" x14ac:dyDescent="0.2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row>
    <row r="27" spans="1:49" x14ac:dyDescent="0.25">
      <c r="A27" t="s">
        <v>155</v>
      </c>
      <c r="G27" s="21">
        <f t="shared" ref="G27:Q27" si="8">G24/$G24</f>
        <v>1</v>
      </c>
      <c r="H27" s="21">
        <f t="shared" si="8"/>
        <v>1.5828546177640299</v>
      </c>
      <c r="I27" s="21">
        <f t="shared" si="8"/>
        <v>4.748583348496271</v>
      </c>
      <c r="J27" s="21">
        <f t="shared" si="8"/>
        <v>4.748583348496271</v>
      </c>
      <c r="K27" s="21">
        <f t="shared" si="8"/>
        <v>9.4971666969925419</v>
      </c>
      <c r="L27" s="21">
        <f t="shared" si="8"/>
        <v>12.495399131813576</v>
      </c>
      <c r="M27" s="21">
        <f t="shared" si="8"/>
        <v>12.361360505315691</v>
      </c>
      <c r="N27" s="21">
        <f t="shared" si="8"/>
        <v>32.298546697512414</v>
      </c>
      <c r="O27" s="21">
        <f t="shared" si="8"/>
        <v>32.298546697512414</v>
      </c>
      <c r="P27" s="21">
        <f t="shared" si="8"/>
        <v>31.83999350159861</v>
      </c>
      <c r="Q27" s="21">
        <f t="shared" si="8"/>
        <v>31.83999350159861</v>
      </c>
      <c r="R27" s="21">
        <f t="shared" ref="R27:AW27" si="9">R24/G24</f>
        <v>53.305804112188405</v>
      </c>
      <c r="S27" s="21">
        <f t="shared" si="9"/>
        <v>32.848792820310706</v>
      </c>
      <c r="T27" s="21">
        <f t="shared" si="9"/>
        <v>12.994219760760114</v>
      </c>
      <c r="U27" s="21">
        <f t="shared" si="9"/>
        <v>12.994219760760114</v>
      </c>
      <c r="V27" s="21">
        <f t="shared" si="9"/>
        <v>6.4374260842909345</v>
      </c>
      <c r="W27" s="21">
        <f t="shared" si="9"/>
        <v>4.892785574685802</v>
      </c>
      <c r="X27" s="21">
        <f t="shared" si="9"/>
        <v>4.9458397880871123</v>
      </c>
      <c r="Y27" s="21">
        <f t="shared" si="9"/>
        <v>1.7860070028636665</v>
      </c>
      <c r="Z27" s="21">
        <f t="shared" si="9"/>
        <v>3.7857527047503212</v>
      </c>
      <c r="AA27" s="21">
        <f t="shared" si="9"/>
        <v>3.8402743553786554</v>
      </c>
      <c r="AB27" s="21">
        <f t="shared" si="9"/>
        <v>3.8402743553786554</v>
      </c>
      <c r="AC27" s="21">
        <f t="shared" si="9"/>
        <v>2.2938273337415818</v>
      </c>
      <c r="AD27" s="21">
        <f t="shared" si="9"/>
        <v>2.3516613472079979</v>
      </c>
      <c r="AE27" s="21">
        <f t="shared" si="9"/>
        <v>1.9355076573209138</v>
      </c>
      <c r="AF27" s="21">
        <f t="shared" si="9"/>
        <v>1.9355076573209138</v>
      </c>
      <c r="AG27" s="21">
        <f t="shared" si="9"/>
        <v>1.9534524760785803</v>
      </c>
      <c r="AH27" s="21">
        <f t="shared" si="9"/>
        <v>1.9534524760785803</v>
      </c>
      <c r="AI27" s="21">
        <f t="shared" si="9"/>
        <v>1.9534524760785803</v>
      </c>
      <c r="AJ27" s="21">
        <f t="shared" si="9"/>
        <v>2.0703464583576849</v>
      </c>
      <c r="AK27" s="21">
        <f t="shared" si="9"/>
        <v>0.93530841206926418</v>
      </c>
      <c r="AL27" s="21">
        <f t="shared" si="9"/>
        <v>1.7276148141534411</v>
      </c>
      <c r="AM27" s="21">
        <f t="shared" si="9"/>
        <v>1.7276148141534411</v>
      </c>
      <c r="AN27" s="21">
        <f t="shared" si="9"/>
        <v>1.7276148141534411</v>
      </c>
      <c r="AO27" s="21">
        <f t="shared" si="9"/>
        <v>1.7276148141534411</v>
      </c>
      <c r="AP27" s="21">
        <f t="shared" si="9"/>
        <v>1.7687765651904179</v>
      </c>
      <c r="AQ27" s="21">
        <f t="shared" si="9"/>
        <v>1.7382373589697562</v>
      </c>
      <c r="AR27" s="21">
        <f t="shared" si="9"/>
        <v>1.7382373589697562</v>
      </c>
      <c r="AS27" s="21">
        <f t="shared" si="9"/>
        <v>1.7382373589697562</v>
      </c>
      <c r="AT27" s="21">
        <f t="shared" si="9"/>
        <v>1.7382373589697562</v>
      </c>
      <c r="AU27" s="21">
        <f t="shared" si="9"/>
        <v>1.7382373589697562</v>
      </c>
      <c r="AV27" s="21">
        <f t="shared" si="9"/>
        <v>1.8152154662740103</v>
      </c>
      <c r="AW27" s="21">
        <f t="shared" si="9"/>
        <v>0.94457573689576846</v>
      </c>
    </row>
    <row r="28" spans="1:49" x14ac:dyDescent="0.25">
      <c r="B28" s="6"/>
      <c r="C28" s="6"/>
      <c r="D28" s="6"/>
      <c r="E28" s="6"/>
      <c r="F28" s="6"/>
      <c r="G28" s="6"/>
      <c r="H28" s="6"/>
      <c r="I28" s="21"/>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row>
    <row r="29" spans="1:49" x14ac:dyDescent="0.2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row>
    <row r="30" spans="1:49" x14ac:dyDescent="0.25">
      <c r="G30" s="5"/>
    </row>
    <row r="31" spans="1:49" x14ac:dyDescent="0.25">
      <c r="G31" s="22"/>
    </row>
    <row r="33" spans="7:49" x14ac:dyDescent="0.25">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row>
  </sheetData>
  <phoneticPr fontId="4" type="noConversion"/>
  <conditionalFormatting sqref="G23:AW23">
    <cfRule type="colorScale" priority="1">
      <colorScale>
        <cfvo type="num" val="0.1"/>
        <cfvo type="num" val="1"/>
        <color rgb="FFFF7128"/>
        <color rgb="FF92D05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B42EC-CCAB-408C-BEB4-CACA9B725416}">
  <dimension ref="A1:AW146"/>
  <sheetViews>
    <sheetView topLeftCell="A31" workbookViewId="0">
      <selection activeCell="H60" sqref="H60"/>
    </sheetView>
  </sheetViews>
  <sheetFormatPr defaultRowHeight="15" x14ac:dyDescent="0.25"/>
  <cols>
    <col min="1" max="1" width="30.140625" bestFit="1" customWidth="1"/>
    <col min="2" max="6" width="9.28515625" hidden="1" customWidth="1"/>
    <col min="7" max="8" width="10.7109375" bestFit="1" customWidth="1"/>
    <col min="9" max="11" width="11.42578125" bestFit="1" customWidth="1"/>
    <col min="12" max="13" width="11.5703125" bestFit="1" customWidth="1"/>
    <col min="14" max="37" width="12.42578125" bestFit="1" customWidth="1"/>
    <col min="38" max="49" width="14.140625" bestFit="1" customWidth="1"/>
  </cols>
  <sheetData>
    <row r="1" spans="1:4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row>
    <row r="3" spans="1:49" x14ac:dyDescent="0.25">
      <c r="A3" s="4" t="s">
        <v>136</v>
      </c>
    </row>
    <row r="4" spans="1:49" x14ac:dyDescent="0.25">
      <c r="A4" t="s">
        <v>123</v>
      </c>
      <c r="G4">
        <f t="shared" ref="G4:AW4" si="0">G48</f>
        <v>100</v>
      </c>
      <c r="H4">
        <f t="shared" si="0"/>
        <v>200</v>
      </c>
      <c r="I4">
        <f t="shared" si="0"/>
        <v>625</v>
      </c>
      <c r="J4">
        <f t="shared" si="0"/>
        <v>625</v>
      </c>
      <c r="K4">
        <f t="shared" si="0"/>
        <v>1250</v>
      </c>
      <c r="L4">
        <f t="shared" si="0"/>
        <v>1250</v>
      </c>
      <c r="M4">
        <f t="shared" si="0"/>
        <v>1250</v>
      </c>
      <c r="N4">
        <f t="shared" si="0"/>
        <v>3333</v>
      </c>
      <c r="O4">
        <f t="shared" si="0"/>
        <v>3333</v>
      </c>
      <c r="P4">
        <f t="shared" si="0"/>
        <v>3333</v>
      </c>
      <c r="Q4">
        <f t="shared" si="0"/>
        <v>3333</v>
      </c>
      <c r="R4">
        <f t="shared" si="0"/>
        <v>3333</v>
      </c>
      <c r="S4">
        <f t="shared" si="0"/>
        <v>3333</v>
      </c>
      <c r="T4">
        <f t="shared" si="0"/>
        <v>4000</v>
      </c>
      <c r="U4">
        <f t="shared" si="0"/>
        <v>4000</v>
      </c>
      <c r="V4">
        <f t="shared" si="0"/>
        <v>4000</v>
      </c>
      <c r="W4">
        <f t="shared" si="0"/>
        <v>4000</v>
      </c>
      <c r="X4">
        <f t="shared" si="0"/>
        <v>4000</v>
      </c>
      <c r="Y4">
        <f t="shared" si="0"/>
        <v>4000</v>
      </c>
      <c r="Z4">
        <f t="shared" si="0"/>
        <v>8000</v>
      </c>
      <c r="AA4">
        <f t="shared" si="0"/>
        <v>8000</v>
      </c>
      <c r="AB4">
        <f t="shared" si="0"/>
        <v>8000</v>
      </c>
      <c r="AC4">
        <f t="shared" si="0"/>
        <v>8000</v>
      </c>
      <c r="AD4">
        <f t="shared" si="0"/>
        <v>8000</v>
      </c>
      <c r="AE4">
        <f t="shared" si="0"/>
        <v>8000</v>
      </c>
      <c r="AF4">
        <f t="shared" si="0"/>
        <v>8000</v>
      </c>
      <c r="AG4">
        <f t="shared" si="0"/>
        <v>8000</v>
      </c>
      <c r="AH4">
        <f t="shared" si="0"/>
        <v>8000</v>
      </c>
      <c r="AI4">
        <f t="shared" si="0"/>
        <v>8000</v>
      </c>
      <c r="AJ4">
        <f t="shared" si="0"/>
        <v>8000</v>
      </c>
      <c r="AK4">
        <f t="shared" si="0"/>
        <v>8000</v>
      </c>
      <c r="AL4">
        <f t="shared" si="0"/>
        <v>14000</v>
      </c>
      <c r="AM4">
        <f t="shared" si="0"/>
        <v>14000</v>
      </c>
      <c r="AN4">
        <f t="shared" si="0"/>
        <v>14000</v>
      </c>
      <c r="AO4">
        <f t="shared" si="0"/>
        <v>14000</v>
      </c>
      <c r="AP4">
        <f t="shared" si="0"/>
        <v>14000</v>
      </c>
      <c r="AQ4">
        <f t="shared" si="0"/>
        <v>14000</v>
      </c>
      <c r="AR4">
        <f t="shared" si="0"/>
        <v>14000</v>
      </c>
      <c r="AS4">
        <f t="shared" si="0"/>
        <v>14000</v>
      </c>
      <c r="AT4">
        <f t="shared" si="0"/>
        <v>14000</v>
      </c>
      <c r="AU4">
        <f t="shared" si="0"/>
        <v>14000</v>
      </c>
      <c r="AV4">
        <f t="shared" si="0"/>
        <v>14000</v>
      </c>
      <c r="AW4">
        <f t="shared" si="0"/>
        <v>14000</v>
      </c>
    </row>
    <row r="6" spans="1:49" x14ac:dyDescent="0.25">
      <c r="A6" s="4" t="s">
        <v>157</v>
      </c>
    </row>
    <row r="7" spans="1:49" x14ac:dyDescent="0.25">
      <c r="A7" t="s">
        <v>159</v>
      </c>
      <c r="G7">
        <f>G54</f>
        <v>10</v>
      </c>
      <c r="H7">
        <f t="shared" ref="H7:AW7" si="1">H54</f>
        <v>20</v>
      </c>
      <c r="I7">
        <f t="shared" si="1"/>
        <v>63</v>
      </c>
      <c r="J7">
        <f t="shared" si="1"/>
        <v>63</v>
      </c>
      <c r="K7">
        <f t="shared" si="1"/>
        <v>125</v>
      </c>
      <c r="L7">
        <f t="shared" si="1"/>
        <v>125</v>
      </c>
      <c r="M7">
        <f t="shared" si="1"/>
        <v>125</v>
      </c>
      <c r="N7">
        <f t="shared" si="1"/>
        <v>333</v>
      </c>
      <c r="O7">
        <f t="shared" si="1"/>
        <v>333</v>
      </c>
      <c r="P7">
        <f t="shared" si="1"/>
        <v>333</v>
      </c>
      <c r="Q7">
        <f t="shared" si="1"/>
        <v>333</v>
      </c>
      <c r="R7">
        <f t="shared" si="1"/>
        <v>333</v>
      </c>
      <c r="S7">
        <f t="shared" si="1"/>
        <v>333</v>
      </c>
      <c r="T7">
        <f t="shared" si="1"/>
        <v>400</v>
      </c>
      <c r="U7">
        <f t="shared" si="1"/>
        <v>400</v>
      </c>
      <c r="V7">
        <f t="shared" si="1"/>
        <v>400</v>
      </c>
      <c r="W7">
        <f t="shared" si="1"/>
        <v>400</v>
      </c>
      <c r="X7">
        <f t="shared" si="1"/>
        <v>400</v>
      </c>
      <c r="Y7">
        <f t="shared" si="1"/>
        <v>400</v>
      </c>
      <c r="Z7">
        <f t="shared" si="1"/>
        <v>800</v>
      </c>
      <c r="AA7">
        <f t="shared" si="1"/>
        <v>800</v>
      </c>
      <c r="AB7">
        <f t="shared" si="1"/>
        <v>800</v>
      </c>
      <c r="AC7">
        <f t="shared" si="1"/>
        <v>800</v>
      </c>
      <c r="AD7">
        <f t="shared" si="1"/>
        <v>800</v>
      </c>
      <c r="AE7">
        <f t="shared" si="1"/>
        <v>800</v>
      </c>
      <c r="AF7">
        <f t="shared" si="1"/>
        <v>800</v>
      </c>
      <c r="AG7">
        <f t="shared" si="1"/>
        <v>800</v>
      </c>
      <c r="AH7">
        <f t="shared" si="1"/>
        <v>800</v>
      </c>
      <c r="AI7">
        <f t="shared" si="1"/>
        <v>800</v>
      </c>
      <c r="AJ7">
        <f t="shared" si="1"/>
        <v>800</v>
      </c>
      <c r="AK7">
        <f t="shared" si="1"/>
        <v>800</v>
      </c>
      <c r="AL7">
        <f t="shared" si="1"/>
        <v>1400</v>
      </c>
      <c r="AM7">
        <f t="shared" si="1"/>
        <v>1400</v>
      </c>
      <c r="AN7">
        <f t="shared" si="1"/>
        <v>1400</v>
      </c>
      <c r="AO7">
        <f t="shared" si="1"/>
        <v>1400</v>
      </c>
      <c r="AP7">
        <f t="shared" si="1"/>
        <v>1400</v>
      </c>
      <c r="AQ7">
        <f t="shared" si="1"/>
        <v>1400</v>
      </c>
      <c r="AR7">
        <f t="shared" si="1"/>
        <v>1400</v>
      </c>
      <c r="AS7">
        <f t="shared" si="1"/>
        <v>1400</v>
      </c>
      <c r="AT7">
        <f t="shared" si="1"/>
        <v>1400</v>
      </c>
      <c r="AU7">
        <f t="shared" si="1"/>
        <v>1400</v>
      </c>
      <c r="AV7">
        <f t="shared" si="1"/>
        <v>1400</v>
      </c>
      <c r="AW7">
        <f t="shared" si="1"/>
        <v>1400</v>
      </c>
    </row>
    <row r="8" spans="1:49" x14ac:dyDescent="0.25">
      <c r="A8" t="s">
        <v>179</v>
      </c>
      <c r="H8">
        <f>G13</f>
        <v>13</v>
      </c>
      <c r="I8">
        <f>H13</f>
        <v>39</v>
      </c>
      <c r="J8">
        <f t="shared" ref="J8:AW8" si="2">I13</f>
        <v>120</v>
      </c>
      <c r="K8">
        <f t="shared" si="2"/>
        <v>201</v>
      </c>
      <c r="L8">
        <f t="shared" si="2"/>
        <v>362</v>
      </c>
      <c r="M8">
        <f t="shared" si="2"/>
        <v>522</v>
      </c>
      <c r="N8">
        <f t="shared" si="2"/>
        <v>682</v>
      </c>
      <c r="O8">
        <f t="shared" si="2"/>
        <v>1105</v>
      </c>
      <c r="P8">
        <f t="shared" si="2"/>
        <v>1528</v>
      </c>
      <c r="Q8">
        <f t="shared" si="2"/>
        <v>1948</v>
      </c>
      <c r="R8">
        <f t="shared" si="2"/>
        <v>2368</v>
      </c>
      <c r="S8">
        <f t="shared" si="2"/>
        <v>2788</v>
      </c>
      <c r="T8">
        <f t="shared" si="2"/>
        <v>3198</v>
      </c>
      <c r="U8">
        <f t="shared" si="2"/>
        <v>3693</v>
      </c>
      <c r="V8">
        <f t="shared" si="2"/>
        <v>4188</v>
      </c>
      <c r="W8">
        <f t="shared" si="2"/>
        <v>4682</v>
      </c>
      <c r="X8">
        <f t="shared" si="2"/>
        <v>5176</v>
      </c>
      <c r="Y8">
        <f t="shared" si="2"/>
        <v>5670</v>
      </c>
      <c r="Z8">
        <f t="shared" si="2"/>
        <v>6156</v>
      </c>
      <c r="AA8">
        <f t="shared" si="2"/>
        <v>7154</v>
      </c>
      <c r="AB8">
        <f t="shared" si="2"/>
        <v>8152</v>
      </c>
      <c r="AC8">
        <f t="shared" si="2"/>
        <v>9150</v>
      </c>
      <c r="AD8">
        <f t="shared" si="2"/>
        <v>10148</v>
      </c>
      <c r="AE8">
        <f t="shared" si="2"/>
        <v>11146</v>
      </c>
      <c r="AF8">
        <f t="shared" si="2"/>
        <v>12124</v>
      </c>
      <c r="AG8">
        <f t="shared" si="2"/>
        <v>13102</v>
      </c>
      <c r="AH8">
        <f t="shared" si="2"/>
        <v>14080</v>
      </c>
      <c r="AI8">
        <f t="shared" si="2"/>
        <v>15058</v>
      </c>
      <c r="AJ8">
        <f t="shared" si="2"/>
        <v>16036</v>
      </c>
      <c r="AK8">
        <f t="shared" si="2"/>
        <v>17014</v>
      </c>
      <c r="AL8">
        <f t="shared" si="2"/>
        <v>17986</v>
      </c>
      <c r="AM8">
        <f t="shared" si="2"/>
        <v>19726</v>
      </c>
      <c r="AN8">
        <f t="shared" si="2"/>
        <v>21466</v>
      </c>
      <c r="AO8">
        <f t="shared" si="2"/>
        <v>23206</v>
      </c>
      <c r="AP8">
        <f t="shared" si="2"/>
        <v>24946</v>
      </c>
      <c r="AQ8">
        <f t="shared" si="2"/>
        <v>26686</v>
      </c>
      <c r="AR8">
        <f t="shared" si="2"/>
        <v>28396</v>
      </c>
      <c r="AS8">
        <f t="shared" si="2"/>
        <v>30106</v>
      </c>
      <c r="AT8">
        <f t="shared" si="2"/>
        <v>31816</v>
      </c>
      <c r="AU8">
        <f t="shared" si="2"/>
        <v>33526</v>
      </c>
      <c r="AV8">
        <f t="shared" si="2"/>
        <v>35236</v>
      </c>
      <c r="AW8">
        <f t="shared" si="2"/>
        <v>36946</v>
      </c>
    </row>
    <row r="9" spans="1:49" x14ac:dyDescent="0.25">
      <c r="A9" t="s">
        <v>163</v>
      </c>
      <c r="G9">
        <f>G57</f>
        <v>2</v>
      </c>
      <c r="H9">
        <f t="shared" ref="H9:AW9" si="3">H57</f>
        <v>4</v>
      </c>
      <c r="I9">
        <f t="shared" si="3"/>
        <v>13</v>
      </c>
      <c r="J9">
        <f t="shared" si="3"/>
        <v>13</v>
      </c>
      <c r="K9">
        <f t="shared" si="3"/>
        <v>25</v>
      </c>
      <c r="L9">
        <f t="shared" si="3"/>
        <v>25</v>
      </c>
      <c r="M9">
        <f t="shared" si="3"/>
        <v>25</v>
      </c>
      <c r="N9">
        <f t="shared" si="3"/>
        <v>65</v>
      </c>
      <c r="O9">
        <f t="shared" si="3"/>
        <v>65</v>
      </c>
      <c r="P9">
        <f t="shared" si="3"/>
        <v>65</v>
      </c>
      <c r="Q9">
        <f t="shared" si="3"/>
        <v>65</v>
      </c>
      <c r="R9">
        <f t="shared" si="3"/>
        <v>65</v>
      </c>
      <c r="S9">
        <f t="shared" si="3"/>
        <v>65</v>
      </c>
      <c r="T9">
        <f t="shared" si="3"/>
        <v>78</v>
      </c>
      <c r="U9">
        <f t="shared" si="3"/>
        <v>78</v>
      </c>
      <c r="V9">
        <f t="shared" si="3"/>
        <v>78</v>
      </c>
      <c r="W9">
        <f t="shared" si="3"/>
        <v>78</v>
      </c>
      <c r="X9">
        <f t="shared" si="3"/>
        <v>78</v>
      </c>
      <c r="Y9">
        <f t="shared" si="3"/>
        <v>78</v>
      </c>
      <c r="Z9">
        <f t="shared" si="3"/>
        <v>157</v>
      </c>
      <c r="AA9">
        <f t="shared" si="3"/>
        <v>157</v>
      </c>
      <c r="AB9">
        <f t="shared" si="3"/>
        <v>157</v>
      </c>
      <c r="AC9">
        <f t="shared" si="3"/>
        <v>157</v>
      </c>
      <c r="AD9">
        <f t="shared" si="3"/>
        <v>157</v>
      </c>
      <c r="AE9">
        <f t="shared" si="3"/>
        <v>157</v>
      </c>
      <c r="AF9">
        <f t="shared" si="3"/>
        <v>157</v>
      </c>
      <c r="AG9">
        <f t="shared" si="3"/>
        <v>157</v>
      </c>
      <c r="AH9">
        <f t="shared" si="3"/>
        <v>157</v>
      </c>
      <c r="AI9">
        <f t="shared" si="3"/>
        <v>157</v>
      </c>
      <c r="AJ9">
        <f t="shared" si="3"/>
        <v>157</v>
      </c>
      <c r="AK9">
        <f t="shared" si="3"/>
        <v>157</v>
      </c>
      <c r="AL9">
        <f t="shared" si="3"/>
        <v>274</v>
      </c>
      <c r="AM9">
        <f t="shared" si="3"/>
        <v>274</v>
      </c>
      <c r="AN9">
        <f t="shared" si="3"/>
        <v>274</v>
      </c>
      <c r="AO9">
        <f t="shared" si="3"/>
        <v>274</v>
      </c>
      <c r="AP9">
        <f t="shared" si="3"/>
        <v>274</v>
      </c>
      <c r="AQ9">
        <f t="shared" si="3"/>
        <v>274</v>
      </c>
      <c r="AR9">
        <f t="shared" si="3"/>
        <v>274</v>
      </c>
      <c r="AS9">
        <f t="shared" si="3"/>
        <v>274</v>
      </c>
      <c r="AT9">
        <f t="shared" si="3"/>
        <v>274</v>
      </c>
      <c r="AU9">
        <f t="shared" si="3"/>
        <v>274</v>
      </c>
      <c r="AV9">
        <f t="shared" si="3"/>
        <v>274</v>
      </c>
      <c r="AW9">
        <f t="shared" si="3"/>
        <v>274</v>
      </c>
    </row>
    <row r="10" spans="1:49" x14ac:dyDescent="0.25">
      <c r="A10" t="s">
        <v>180</v>
      </c>
      <c r="G10">
        <f>G88</f>
        <v>0</v>
      </c>
      <c r="H10">
        <f t="shared" ref="H10:AW10" si="4">H88</f>
        <v>0</v>
      </c>
      <c r="I10">
        <f t="shared" si="4"/>
        <v>0</v>
      </c>
      <c r="J10">
        <f t="shared" si="4"/>
        <v>0</v>
      </c>
      <c r="K10">
        <f t="shared" si="4"/>
        <v>0</v>
      </c>
      <c r="L10">
        <f t="shared" si="4"/>
        <v>-1</v>
      </c>
      <c r="M10">
        <f t="shared" si="4"/>
        <v>-1</v>
      </c>
      <c r="N10">
        <f t="shared" si="4"/>
        <v>-3</v>
      </c>
      <c r="O10">
        <f t="shared" si="4"/>
        <v>-3</v>
      </c>
      <c r="P10">
        <f t="shared" si="4"/>
        <v>-6</v>
      </c>
      <c r="Q10">
        <f t="shared" si="4"/>
        <v>-6</v>
      </c>
      <c r="R10">
        <f t="shared" si="4"/>
        <v>-6</v>
      </c>
      <c r="S10">
        <f t="shared" si="4"/>
        <v>-16</v>
      </c>
      <c r="T10">
        <f t="shared" si="4"/>
        <v>-16</v>
      </c>
      <c r="U10">
        <f t="shared" si="4"/>
        <v>-16</v>
      </c>
      <c r="V10">
        <f t="shared" si="4"/>
        <v>-16</v>
      </c>
      <c r="W10">
        <f t="shared" si="4"/>
        <v>-16</v>
      </c>
      <c r="X10">
        <f t="shared" si="4"/>
        <v>-16</v>
      </c>
      <c r="Y10">
        <f t="shared" si="4"/>
        <v>-20</v>
      </c>
      <c r="Z10">
        <f t="shared" si="4"/>
        <v>-20</v>
      </c>
      <c r="AA10">
        <f t="shared" si="4"/>
        <v>-20</v>
      </c>
      <c r="AB10">
        <f t="shared" si="4"/>
        <v>-20</v>
      </c>
      <c r="AC10">
        <f t="shared" si="4"/>
        <v>-20</v>
      </c>
      <c r="AD10">
        <f t="shared" si="4"/>
        <v>-20</v>
      </c>
      <c r="AE10">
        <f t="shared" si="4"/>
        <v>-39</v>
      </c>
      <c r="AF10">
        <f t="shared" si="4"/>
        <v>-39</v>
      </c>
      <c r="AG10">
        <f t="shared" si="4"/>
        <v>-39</v>
      </c>
      <c r="AH10">
        <f t="shared" si="4"/>
        <v>-39</v>
      </c>
      <c r="AI10">
        <f t="shared" si="4"/>
        <v>-39</v>
      </c>
      <c r="AJ10">
        <f t="shared" si="4"/>
        <v>-39</v>
      </c>
      <c r="AK10">
        <f t="shared" si="4"/>
        <v>-39</v>
      </c>
      <c r="AL10">
        <f t="shared" si="4"/>
        <v>-39</v>
      </c>
      <c r="AM10">
        <f t="shared" si="4"/>
        <v>-39</v>
      </c>
      <c r="AN10">
        <f t="shared" si="4"/>
        <v>-39</v>
      </c>
      <c r="AO10">
        <f t="shared" si="4"/>
        <v>-39</v>
      </c>
      <c r="AP10">
        <f t="shared" si="4"/>
        <v>-39</v>
      </c>
      <c r="AQ10">
        <f t="shared" si="4"/>
        <v>-69</v>
      </c>
      <c r="AR10">
        <f t="shared" si="4"/>
        <v>-69</v>
      </c>
      <c r="AS10">
        <f t="shared" si="4"/>
        <v>-69</v>
      </c>
      <c r="AT10">
        <f t="shared" si="4"/>
        <v>-69</v>
      </c>
      <c r="AU10">
        <f t="shared" si="4"/>
        <v>-69</v>
      </c>
      <c r="AV10">
        <f t="shared" si="4"/>
        <v>-69</v>
      </c>
      <c r="AW10">
        <f t="shared" si="4"/>
        <v>-69</v>
      </c>
    </row>
    <row r="11" spans="1:49" x14ac:dyDescent="0.25">
      <c r="A11" t="s">
        <v>164</v>
      </c>
      <c r="G11">
        <f>G58</f>
        <v>1</v>
      </c>
      <c r="H11">
        <f t="shared" ref="H11:AW11" si="5">H58</f>
        <v>2</v>
      </c>
      <c r="I11">
        <f t="shared" si="5"/>
        <v>5</v>
      </c>
      <c r="J11">
        <f t="shared" si="5"/>
        <v>5</v>
      </c>
      <c r="K11">
        <f t="shared" si="5"/>
        <v>11</v>
      </c>
      <c r="L11">
        <f t="shared" si="5"/>
        <v>11</v>
      </c>
      <c r="M11">
        <f t="shared" si="5"/>
        <v>11</v>
      </c>
      <c r="N11">
        <f t="shared" si="5"/>
        <v>28</v>
      </c>
      <c r="O11">
        <f t="shared" si="5"/>
        <v>28</v>
      </c>
      <c r="P11">
        <f t="shared" si="5"/>
        <v>28</v>
      </c>
      <c r="Q11">
        <f t="shared" si="5"/>
        <v>28</v>
      </c>
      <c r="R11">
        <f t="shared" si="5"/>
        <v>28</v>
      </c>
      <c r="S11">
        <f t="shared" si="5"/>
        <v>28</v>
      </c>
      <c r="T11">
        <f t="shared" si="5"/>
        <v>34</v>
      </c>
      <c r="U11">
        <f t="shared" si="5"/>
        <v>34</v>
      </c>
      <c r="V11">
        <f t="shared" si="5"/>
        <v>34</v>
      </c>
      <c r="W11">
        <f t="shared" si="5"/>
        <v>34</v>
      </c>
      <c r="X11">
        <f t="shared" si="5"/>
        <v>34</v>
      </c>
      <c r="Y11">
        <f t="shared" si="5"/>
        <v>34</v>
      </c>
      <c r="Z11">
        <f t="shared" si="5"/>
        <v>67</v>
      </c>
      <c r="AA11">
        <f t="shared" si="5"/>
        <v>67</v>
      </c>
      <c r="AB11">
        <f t="shared" si="5"/>
        <v>67</v>
      </c>
      <c r="AC11">
        <f t="shared" si="5"/>
        <v>67</v>
      </c>
      <c r="AD11">
        <f t="shared" si="5"/>
        <v>67</v>
      </c>
      <c r="AE11">
        <f t="shared" si="5"/>
        <v>67</v>
      </c>
      <c r="AF11">
        <f t="shared" si="5"/>
        <v>67</v>
      </c>
      <c r="AG11">
        <f t="shared" si="5"/>
        <v>67</v>
      </c>
      <c r="AH11">
        <f t="shared" si="5"/>
        <v>67</v>
      </c>
      <c r="AI11">
        <f t="shared" si="5"/>
        <v>67</v>
      </c>
      <c r="AJ11">
        <f t="shared" si="5"/>
        <v>67</v>
      </c>
      <c r="AK11">
        <f t="shared" si="5"/>
        <v>67</v>
      </c>
      <c r="AL11">
        <f t="shared" si="5"/>
        <v>118</v>
      </c>
      <c r="AM11">
        <f t="shared" si="5"/>
        <v>118</v>
      </c>
      <c r="AN11">
        <f t="shared" si="5"/>
        <v>118</v>
      </c>
      <c r="AO11">
        <f t="shared" si="5"/>
        <v>118</v>
      </c>
      <c r="AP11">
        <f t="shared" si="5"/>
        <v>118</v>
      </c>
      <c r="AQ11">
        <f t="shared" si="5"/>
        <v>118</v>
      </c>
      <c r="AR11">
        <f t="shared" si="5"/>
        <v>118</v>
      </c>
      <c r="AS11">
        <f t="shared" si="5"/>
        <v>118</v>
      </c>
      <c r="AT11">
        <f t="shared" si="5"/>
        <v>118</v>
      </c>
      <c r="AU11">
        <f t="shared" si="5"/>
        <v>118</v>
      </c>
      <c r="AV11">
        <f t="shared" si="5"/>
        <v>118</v>
      </c>
      <c r="AW11">
        <f t="shared" si="5"/>
        <v>118</v>
      </c>
    </row>
    <row r="12" spans="1:49" x14ac:dyDescent="0.25">
      <c r="A12" t="s">
        <v>181</v>
      </c>
      <c r="G12">
        <f>G126</f>
        <v>0</v>
      </c>
      <c r="H12">
        <f t="shared" ref="H12:AW12" si="6">H126</f>
        <v>0</v>
      </c>
      <c r="I12">
        <f t="shared" si="6"/>
        <v>0</v>
      </c>
      <c r="J12">
        <f t="shared" si="6"/>
        <v>0</v>
      </c>
      <c r="K12">
        <f t="shared" si="6"/>
        <v>0</v>
      </c>
      <c r="L12">
        <f t="shared" si="6"/>
        <v>0</v>
      </c>
      <c r="M12">
        <f t="shared" si="6"/>
        <v>0</v>
      </c>
      <c r="N12">
        <f t="shared" si="6"/>
        <v>0</v>
      </c>
      <c r="O12">
        <f t="shared" si="6"/>
        <v>0</v>
      </c>
      <c r="P12">
        <f t="shared" si="6"/>
        <v>0</v>
      </c>
      <c r="Q12">
        <f t="shared" si="6"/>
        <v>0</v>
      </c>
      <c r="R12">
        <f t="shared" si="6"/>
        <v>0</v>
      </c>
      <c r="S12">
        <f t="shared" si="6"/>
        <v>0</v>
      </c>
      <c r="T12">
        <f t="shared" si="6"/>
        <v>-1</v>
      </c>
      <c r="U12">
        <f t="shared" si="6"/>
        <v>-1</v>
      </c>
      <c r="V12">
        <f t="shared" si="6"/>
        <v>-2</v>
      </c>
      <c r="W12">
        <f t="shared" si="6"/>
        <v>-2</v>
      </c>
      <c r="X12">
        <f t="shared" si="6"/>
        <v>-2</v>
      </c>
      <c r="Y12">
        <f t="shared" si="6"/>
        <v>-6</v>
      </c>
      <c r="Z12">
        <f t="shared" si="6"/>
        <v>-6</v>
      </c>
      <c r="AA12">
        <f t="shared" si="6"/>
        <v>-6</v>
      </c>
      <c r="AB12">
        <f t="shared" si="6"/>
        <v>-6</v>
      </c>
      <c r="AC12">
        <f t="shared" si="6"/>
        <v>-6</v>
      </c>
      <c r="AD12">
        <f t="shared" si="6"/>
        <v>-6</v>
      </c>
      <c r="AE12">
        <f t="shared" si="6"/>
        <v>-7</v>
      </c>
      <c r="AF12">
        <f t="shared" si="6"/>
        <v>-7</v>
      </c>
      <c r="AG12">
        <f t="shared" si="6"/>
        <v>-7</v>
      </c>
      <c r="AH12">
        <f t="shared" si="6"/>
        <v>-7</v>
      </c>
      <c r="AI12">
        <f t="shared" si="6"/>
        <v>-7</v>
      </c>
      <c r="AJ12">
        <f t="shared" si="6"/>
        <v>-7</v>
      </c>
      <c r="AK12">
        <f t="shared" si="6"/>
        <v>-13</v>
      </c>
      <c r="AL12">
        <f t="shared" si="6"/>
        <v>-13</v>
      </c>
      <c r="AM12">
        <f t="shared" si="6"/>
        <v>-13</v>
      </c>
      <c r="AN12">
        <f t="shared" si="6"/>
        <v>-13</v>
      </c>
      <c r="AO12">
        <f t="shared" si="6"/>
        <v>-13</v>
      </c>
      <c r="AP12">
        <f t="shared" si="6"/>
        <v>-13</v>
      </c>
      <c r="AQ12">
        <f t="shared" si="6"/>
        <v>-13</v>
      </c>
      <c r="AR12">
        <f t="shared" si="6"/>
        <v>-13</v>
      </c>
      <c r="AS12">
        <f t="shared" si="6"/>
        <v>-13</v>
      </c>
      <c r="AT12">
        <f t="shared" si="6"/>
        <v>-13</v>
      </c>
      <c r="AU12">
        <f t="shared" si="6"/>
        <v>-13</v>
      </c>
      <c r="AV12">
        <f t="shared" si="6"/>
        <v>-13</v>
      </c>
      <c r="AW12">
        <f t="shared" si="6"/>
        <v>-24</v>
      </c>
    </row>
    <row r="13" spans="1:49" x14ac:dyDescent="0.25">
      <c r="A13" s="1" t="s">
        <v>182</v>
      </c>
      <c r="B13" s="1"/>
      <c r="C13" s="1"/>
      <c r="D13" s="1"/>
      <c r="E13" s="1"/>
      <c r="F13" s="1"/>
      <c r="G13" s="1">
        <f>SUM(G7:G12)</f>
        <v>13</v>
      </c>
      <c r="H13" s="1">
        <f t="shared" ref="H13:AW13" si="7">SUM(H7:H12)</f>
        <v>39</v>
      </c>
      <c r="I13" s="1">
        <f t="shared" si="7"/>
        <v>120</v>
      </c>
      <c r="J13" s="1">
        <f t="shared" si="7"/>
        <v>201</v>
      </c>
      <c r="K13" s="1">
        <f t="shared" si="7"/>
        <v>362</v>
      </c>
      <c r="L13" s="1">
        <f t="shared" si="7"/>
        <v>522</v>
      </c>
      <c r="M13" s="1">
        <f t="shared" si="7"/>
        <v>682</v>
      </c>
      <c r="N13" s="1">
        <f t="shared" si="7"/>
        <v>1105</v>
      </c>
      <c r="O13" s="1">
        <f t="shared" si="7"/>
        <v>1528</v>
      </c>
      <c r="P13" s="1">
        <f t="shared" si="7"/>
        <v>1948</v>
      </c>
      <c r="Q13" s="1">
        <f t="shared" si="7"/>
        <v>2368</v>
      </c>
      <c r="R13" s="1">
        <f t="shared" si="7"/>
        <v>2788</v>
      </c>
      <c r="S13" s="1">
        <f t="shared" si="7"/>
        <v>3198</v>
      </c>
      <c r="T13" s="1">
        <f t="shared" si="7"/>
        <v>3693</v>
      </c>
      <c r="U13" s="1">
        <f t="shared" si="7"/>
        <v>4188</v>
      </c>
      <c r="V13" s="1">
        <f t="shared" si="7"/>
        <v>4682</v>
      </c>
      <c r="W13" s="1">
        <f t="shared" si="7"/>
        <v>5176</v>
      </c>
      <c r="X13" s="1">
        <f t="shared" si="7"/>
        <v>5670</v>
      </c>
      <c r="Y13" s="1">
        <f t="shared" si="7"/>
        <v>6156</v>
      </c>
      <c r="Z13" s="1">
        <f t="shared" si="7"/>
        <v>7154</v>
      </c>
      <c r="AA13" s="1">
        <f t="shared" si="7"/>
        <v>8152</v>
      </c>
      <c r="AB13" s="1">
        <f t="shared" si="7"/>
        <v>9150</v>
      </c>
      <c r="AC13" s="1">
        <f t="shared" si="7"/>
        <v>10148</v>
      </c>
      <c r="AD13" s="1">
        <f t="shared" si="7"/>
        <v>11146</v>
      </c>
      <c r="AE13" s="1">
        <f t="shared" si="7"/>
        <v>12124</v>
      </c>
      <c r="AF13" s="1">
        <f t="shared" si="7"/>
        <v>13102</v>
      </c>
      <c r="AG13" s="1">
        <f t="shared" si="7"/>
        <v>14080</v>
      </c>
      <c r="AH13" s="1">
        <f t="shared" si="7"/>
        <v>15058</v>
      </c>
      <c r="AI13" s="1">
        <f t="shared" si="7"/>
        <v>16036</v>
      </c>
      <c r="AJ13" s="1">
        <f t="shared" si="7"/>
        <v>17014</v>
      </c>
      <c r="AK13" s="1">
        <f t="shared" si="7"/>
        <v>17986</v>
      </c>
      <c r="AL13" s="1">
        <f t="shared" si="7"/>
        <v>19726</v>
      </c>
      <c r="AM13" s="1">
        <f t="shared" si="7"/>
        <v>21466</v>
      </c>
      <c r="AN13" s="1">
        <f t="shared" si="7"/>
        <v>23206</v>
      </c>
      <c r="AO13" s="1">
        <f t="shared" si="7"/>
        <v>24946</v>
      </c>
      <c r="AP13" s="1">
        <f t="shared" si="7"/>
        <v>26686</v>
      </c>
      <c r="AQ13" s="1">
        <f t="shared" si="7"/>
        <v>28396</v>
      </c>
      <c r="AR13" s="1">
        <f t="shared" si="7"/>
        <v>30106</v>
      </c>
      <c r="AS13" s="1">
        <f t="shared" si="7"/>
        <v>31816</v>
      </c>
      <c r="AT13" s="1">
        <f t="shared" si="7"/>
        <v>33526</v>
      </c>
      <c r="AU13" s="1">
        <f t="shared" si="7"/>
        <v>35236</v>
      </c>
      <c r="AV13" s="1">
        <f t="shared" si="7"/>
        <v>36946</v>
      </c>
      <c r="AW13" s="1">
        <f t="shared" si="7"/>
        <v>38645</v>
      </c>
    </row>
    <row r="16" spans="1:49" x14ac:dyDescent="0.25">
      <c r="A16" s="4" t="s">
        <v>169</v>
      </c>
    </row>
    <row r="17" spans="1:49" x14ac:dyDescent="0.25">
      <c r="A17" t="s">
        <v>159</v>
      </c>
      <c r="G17">
        <f>G68</f>
        <v>8</v>
      </c>
      <c r="H17">
        <f t="shared" ref="H17:AW17" si="8">H68</f>
        <v>16</v>
      </c>
      <c r="I17">
        <f t="shared" si="8"/>
        <v>50</v>
      </c>
      <c r="J17">
        <f t="shared" si="8"/>
        <v>50</v>
      </c>
      <c r="K17">
        <f t="shared" si="8"/>
        <v>100</v>
      </c>
      <c r="L17">
        <f t="shared" si="8"/>
        <v>100</v>
      </c>
      <c r="M17">
        <f t="shared" si="8"/>
        <v>100</v>
      </c>
      <c r="N17">
        <f t="shared" si="8"/>
        <v>267</v>
      </c>
      <c r="O17">
        <f t="shared" si="8"/>
        <v>267</v>
      </c>
      <c r="P17">
        <f t="shared" si="8"/>
        <v>267</v>
      </c>
      <c r="Q17">
        <f t="shared" si="8"/>
        <v>267</v>
      </c>
      <c r="R17">
        <f t="shared" si="8"/>
        <v>267</v>
      </c>
      <c r="S17">
        <f t="shared" si="8"/>
        <v>267</v>
      </c>
      <c r="T17">
        <f t="shared" si="8"/>
        <v>320</v>
      </c>
      <c r="U17">
        <f t="shared" si="8"/>
        <v>320</v>
      </c>
      <c r="V17">
        <f t="shared" si="8"/>
        <v>320</v>
      </c>
      <c r="W17">
        <f t="shared" si="8"/>
        <v>320</v>
      </c>
      <c r="X17">
        <f t="shared" si="8"/>
        <v>320</v>
      </c>
      <c r="Y17">
        <f t="shared" si="8"/>
        <v>320</v>
      </c>
      <c r="Z17">
        <f t="shared" si="8"/>
        <v>640</v>
      </c>
      <c r="AA17">
        <f t="shared" si="8"/>
        <v>640</v>
      </c>
      <c r="AB17">
        <f t="shared" si="8"/>
        <v>640</v>
      </c>
      <c r="AC17">
        <f t="shared" si="8"/>
        <v>640</v>
      </c>
      <c r="AD17">
        <f t="shared" si="8"/>
        <v>640</v>
      </c>
      <c r="AE17">
        <f t="shared" si="8"/>
        <v>640</v>
      </c>
      <c r="AF17">
        <f t="shared" si="8"/>
        <v>640</v>
      </c>
      <c r="AG17">
        <f t="shared" si="8"/>
        <v>640</v>
      </c>
      <c r="AH17">
        <f t="shared" si="8"/>
        <v>640</v>
      </c>
      <c r="AI17">
        <f t="shared" si="8"/>
        <v>640</v>
      </c>
      <c r="AJ17">
        <f t="shared" si="8"/>
        <v>640</v>
      </c>
      <c r="AK17">
        <f t="shared" si="8"/>
        <v>640</v>
      </c>
      <c r="AL17">
        <f t="shared" si="8"/>
        <v>1120</v>
      </c>
      <c r="AM17">
        <f t="shared" si="8"/>
        <v>1120</v>
      </c>
      <c r="AN17">
        <f t="shared" si="8"/>
        <v>1120</v>
      </c>
      <c r="AO17">
        <f t="shared" si="8"/>
        <v>1120</v>
      </c>
      <c r="AP17">
        <f t="shared" si="8"/>
        <v>1120</v>
      </c>
      <c r="AQ17">
        <f t="shared" si="8"/>
        <v>1120</v>
      </c>
      <c r="AR17">
        <f t="shared" si="8"/>
        <v>1120</v>
      </c>
      <c r="AS17">
        <f t="shared" si="8"/>
        <v>1120</v>
      </c>
      <c r="AT17">
        <f t="shared" si="8"/>
        <v>1120</v>
      </c>
      <c r="AU17">
        <f t="shared" si="8"/>
        <v>1120</v>
      </c>
      <c r="AV17">
        <f t="shared" si="8"/>
        <v>1120</v>
      </c>
      <c r="AW17">
        <f t="shared" si="8"/>
        <v>1120</v>
      </c>
    </row>
    <row r="18" spans="1:49" x14ac:dyDescent="0.25">
      <c r="A18" t="s">
        <v>179</v>
      </c>
      <c r="H18">
        <f>G25</f>
        <v>12</v>
      </c>
    </row>
    <row r="19" spans="1:49" x14ac:dyDescent="0.25">
      <c r="A19" t="s">
        <v>163</v>
      </c>
      <c r="G19" s="30">
        <f>G71</f>
        <v>2</v>
      </c>
      <c r="H19" s="30">
        <f t="shared" ref="H19:AW19" si="9">H71</f>
        <v>3</v>
      </c>
      <c r="I19" s="30">
        <f t="shared" si="9"/>
        <v>9</v>
      </c>
      <c r="J19" s="30">
        <f t="shared" si="9"/>
        <v>9</v>
      </c>
      <c r="K19" s="30">
        <f t="shared" si="9"/>
        <v>18</v>
      </c>
      <c r="L19" s="30">
        <f t="shared" si="9"/>
        <v>18</v>
      </c>
      <c r="M19" s="30">
        <f t="shared" si="9"/>
        <v>18</v>
      </c>
      <c r="N19" s="30">
        <f t="shared" si="9"/>
        <v>47</v>
      </c>
      <c r="O19" s="30">
        <f t="shared" si="9"/>
        <v>47</v>
      </c>
      <c r="P19" s="30">
        <f t="shared" si="9"/>
        <v>47</v>
      </c>
      <c r="Q19" s="30">
        <f t="shared" si="9"/>
        <v>47</v>
      </c>
      <c r="R19" s="30">
        <f t="shared" si="9"/>
        <v>47</v>
      </c>
      <c r="S19" s="30">
        <f t="shared" si="9"/>
        <v>47</v>
      </c>
      <c r="T19" s="30">
        <f t="shared" si="9"/>
        <v>56</v>
      </c>
      <c r="U19" s="30">
        <f t="shared" si="9"/>
        <v>56</v>
      </c>
      <c r="V19" s="30">
        <f t="shared" si="9"/>
        <v>56</v>
      </c>
      <c r="W19" s="30">
        <f t="shared" si="9"/>
        <v>56</v>
      </c>
      <c r="X19" s="30">
        <f t="shared" si="9"/>
        <v>56</v>
      </c>
      <c r="Y19" s="30">
        <f t="shared" si="9"/>
        <v>56</v>
      </c>
      <c r="Z19" s="30">
        <f t="shared" si="9"/>
        <v>112</v>
      </c>
      <c r="AA19" s="30">
        <f t="shared" si="9"/>
        <v>112</v>
      </c>
      <c r="AB19" s="30">
        <f t="shared" si="9"/>
        <v>112</v>
      </c>
      <c r="AC19" s="30">
        <f t="shared" si="9"/>
        <v>112</v>
      </c>
      <c r="AD19" s="30">
        <f t="shared" si="9"/>
        <v>112</v>
      </c>
      <c r="AE19" s="30">
        <f t="shared" si="9"/>
        <v>112</v>
      </c>
      <c r="AF19" s="30">
        <f t="shared" si="9"/>
        <v>112</v>
      </c>
      <c r="AG19" s="30">
        <f t="shared" si="9"/>
        <v>112</v>
      </c>
      <c r="AH19" s="30">
        <f t="shared" si="9"/>
        <v>112</v>
      </c>
      <c r="AI19" s="30">
        <f t="shared" si="9"/>
        <v>112</v>
      </c>
      <c r="AJ19" s="30">
        <f t="shared" si="9"/>
        <v>112</v>
      </c>
      <c r="AK19" s="30">
        <f t="shared" si="9"/>
        <v>112</v>
      </c>
      <c r="AL19" s="30">
        <f t="shared" si="9"/>
        <v>196</v>
      </c>
      <c r="AM19" s="30">
        <f t="shared" si="9"/>
        <v>196</v>
      </c>
      <c r="AN19" s="30">
        <f t="shared" si="9"/>
        <v>196</v>
      </c>
      <c r="AO19" s="30">
        <f t="shared" si="9"/>
        <v>196</v>
      </c>
      <c r="AP19" s="30">
        <f t="shared" si="9"/>
        <v>196</v>
      </c>
      <c r="AQ19" s="30">
        <f t="shared" si="9"/>
        <v>196</v>
      </c>
      <c r="AR19" s="30">
        <f t="shared" si="9"/>
        <v>196</v>
      </c>
      <c r="AS19" s="30">
        <f t="shared" si="9"/>
        <v>196</v>
      </c>
      <c r="AT19" s="30">
        <f t="shared" si="9"/>
        <v>196</v>
      </c>
      <c r="AU19" s="30">
        <f t="shared" si="9"/>
        <v>196</v>
      </c>
      <c r="AV19" s="30">
        <f t="shared" si="9"/>
        <v>196</v>
      </c>
      <c r="AW19" s="30">
        <f t="shared" si="9"/>
        <v>196</v>
      </c>
    </row>
    <row r="20" spans="1:49" x14ac:dyDescent="0.25">
      <c r="A20" t="s">
        <v>180</v>
      </c>
      <c r="G20">
        <f>G115</f>
        <v>0</v>
      </c>
      <c r="H20">
        <f t="shared" ref="H20:AW20" si="10">H115</f>
        <v>0</v>
      </c>
      <c r="I20">
        <f t="shared" si="10"/>
        <v>0</v>
      </c>
      <c r="J20">
        <f t="shared" si="10"/>
        <v>0</v>
      </c>
      <c r="K20">
        <f t="shared" si="10"/>
        <v>0</v>
      </c>
      <c r="L20">
        <f t="shared" si="10"/>
        <v>0</v>
      </c>
      <c r="M20">
        <f t="shared" si="10"/>
        <v>0</v>
      </c>
      <c r="N20">
        <f t="shared" si="10"/>
        <v>0</v>
      </c>
      <c r="O20">
        <f t="shared" si="10"/>
        <v>0</v>
      </c>
      <c r="P20">
        <f t="shared" si="10"/>
        <v>0</v>
      </c>
      <c r="Q20">
        <f t="shared" si="10"/>
        <v>0</v>
      </c>
      <c r="R20">
        <f t="shared" si="10"/>
        <v>0</v>
      </c>
      <c r="S20">
        <f t="shared" si="10"/>
        <v>-1</v>
      </c>
      <c r="T20">
        <f t="shared" si="10"/>
        <v>-2</v>
      </c>
      <c r="U20">
        <f t="shared" si="10"/>
        <v>-2</v>
      </c>
      <c r="V20">
        <f t="shared" si="10"/>
        <v>-4</v>
      </c>
      <c r="W20">
        <f t="shared" si="10"/>
        <v>-4</v>
      </c>
      <c r="X20">
        <f t="shared" si="10"/>
        <v>-4</v>
      </c>
      <c r="Y20">
        <f t="shared" si="10"/>
        <v>-9</v>
      </c>
      <c r="Z20">
        <f t="shared" si="10"/>
        <v>-9</v>
      </c>
      <c r="AA20">
        <f t="shared" si="10"/>
        <v>-9</v>
      </c>
      <c r="AB20">
        <f t="shared" si="10"/>
        <v>-9</v>
      </c>
      <c r="AC20">
        <f t="shared" si="10"/>
        <v>-9</v>
      </c>
      <c r="AD20">
        <f t="shared" si="10"/>
        <v>-9</v>
      </c>
      <c r="AE20">
        <f t="shared" si="10"/>
        <v>-11</v>
      </c>
      <c r="AF20">
        <f t="shared" si="10"/>
        <v>-11</v>
      </c>
      <c r="AG20">
        <f t="shared" si="10"/>
        <v>-11</v>
      </c>
      <c r="AH20">
        <f t="shared" si="10"/>
        <v>-11</v>
      </c>
      <c r="AI20">
        <f t="shared" si="10"/>
        <v>-11</v>
      </c>
      <c r="AJ20">
        <f t="shared" si="10"/>
        <v>-11</v>
      </c>
      <c r="AK20">
        <f t="shared" si="10"/>
        <v>-22</v>
      </c>
      <c r="AL20">
        <f t="shared" si="10"/>
        <v>-22</v>
      </c>
      <c r="AM20">
        <f t="shared" si="10"/>
        <v>-22</v>
      </c>
      <c r="AN20">
        <f t="shared" si="10"/>
        <v>-22</v>
      </c>
      <c r="AO20">
        <f t="shared" si="10"/>
        <v>-22</v>
      </c>
      <c r="AP20">
        <f t="shared" si="10"/>
        <v>-22</v>
      </c>
      <c r="AQ20">
        <f t="shared" si="10"/>
        <v>-22</v>
      </c>
      <c r="AR20">
        <f t="shared" si="10"/>
        <v>-22</v>
      </c>
      <c r="AS20">
        <f t="shared" si="10"/>
        <v>-22</v>
      </c>
      <c r="AT20">
        <f t="shared" si="10"/>
        <v>-22</v>
      </c>
      <c r="AU20">
        <f t="shared" si="10"/>
        <v>-22</v>
      </c>
      <c r="AV20">
        <f t="shared" si="10"/>
        <v>-22</v>
      </c>
      <c r="AW20">
        <f t="shared" si="10"/>
        <v>-39</v>
      </c>
    </row>
    <row r="21" spans="1:49" x14ac:dyDescent="0.25">
      <c r="A21" t="s">
        <v>164</v>
      </c>
      <c r="G21" s="30">
        <f>G72</f>
        <v>1</v>
      </c>
      <c r="H21" s="30">
        <f t="shared" ref="H21:AW21" si="11">H72</f>
        <v>2</v>
      </c>
      <c r="I21" s="30">
        <f t="shared" si="11"/>
        <v>5</v>
      </c>
      <c r="J21" s="30">
        <f t="shared" si="11"/>
        <v>5</v>
      </c>
      <c r="K21" s="30">
        <f t="shared" si="11"/>
        <v>11</v>
      </c>
      <c r="L21" s="30">
        <f t="shared" si="11"/>
        <v>11</v>
      </c>
      <c r="M21" s="30">
        <f t="shared" si="11"/>
        <v>11</v>
      </c>
      <c r="N21" s="30">
        <f t="shared" si="11"/>
        <v>28</v>
      </c>
      <c r="O21" s="30">
        <f t="shared" si="11"/>
        <v>28</v>
      </c>
      <c r="P21" s="30">
        <f t="shared" si="11"/>
        <v>28</v>
      </c>
      <c r="Q21" s="30">
        <f t="shared" si="11"/>
        <v>28</v>
      </c>
      <c r="R21" s="30">
        <f t="shared" si="11"/>
        <v>28</v>
      </c>
      <c r="S21" s="30">
        <f t="shared" si="11"/>
        <v>28</v>
      </c>
      <c r="T21" s="30">
        <f t="shared" si="11"/>
        <v>34</v>
      </c>
      <c r="U21" s="30">
        <f t="shared" si="11"/>
        <v>34</v>
      </c>
      <c r="V21" s="30">
        <f t="shared" si="11"/>
        <v>34</v>
      </c>
      <c r="W21" s="30">
        <f t="shared" si="11"/>
        <v>34</v>
      </c>
      <c r="X21" s="30">
        <f t="shared" si="11"/>
        <v>34</v>
      </c>
      <c r="Y21" s="30">
        <f t="shared" si="11"/>
        <v>34</v>
      </c>
      <c r="Z21" s="30">
        <f t="shared" si="11"/>
        <v>67</v>
      </c>
      <c r="AA21" s="30">
        <f t="shared" si="11"/>
        <v>67</v>
      </c>
      <c r="AB21" s="30">
        <f t="shared" si="11"/>
        <v>67</v>
      </c>
      <c r="AC21" s="30">
        <f t="shared" si="11"/>
        <v>67</v>
      </c>
      <c r="AD21" s="30">
        <f t="shared" si="11"/>
        <v>67</v>
      </c>
      <c r="AE21" s="30">
        <f t="shared" si="11"/>
        <v>67</v>
      </c>
      <c r="AF21" s="30">
        <f t="shared" si="11"/>
        <v>67</v>
      </c>
      <c r="AG21" s="30">
        <f t="shared" si="11"/>
        <v>67</v>
      </c>
      <c r="AH21" s="30">
        <f t="shared" si="11"/>
        <v>67</v>
      </c>
      <c r="AI21" s="30">
        <f t="shared" si="11"/>
        <v>67</v>
      </c>
      <c r="AJ21" s="30">
        <f t="shared" si="11"/>
        <v>67</v>
      </c>
      <c r="AK21" s="30">
        <f t="shared" si="11"/>
        <v>67</v>
      </c>
      <c r="AL21" s="30">
        <f t="shared" si="11"/>
        <v>118</v>
      </c>
      <c r="AM21" s="30">
        <f t="shared" si="11"/>
        <v>118</v>
      </c>
      <c r="AN21" s="30">
        <f t="shared" si="11"/>
        <v>118</v>
      </c>
      <c r="AO21" s="30">
        <f t="shared" si="11"/>
        <v>118</v>
      </c>
      <c r="AP21" s="30">
        <f t="shared" si="11"/>
        <v>118</v>
      </c>
      <c r="AQ21" s="30">
        <f t="shared" si="11"/>
        <v>118</v>
      </c>
      <c r="AR21" s="30">
        <f t="shared" si="11"/>
        <v>118</v>
      </c>
      <c r="AS21" s="30">
        <f t="shared" si="11"/>
        <v>118</v>
      </c>
      <c r="AT21" s="30">
        <f t="shared" si="11"/>
        <v>118</v>
      </c>
      <c r="AU21" s="30">
        <f t="shared" si="11"/>
        <v>118</v>
      </c>
      <c r="AV21" s="30">
        <f t="shared" si="11"/>
        <v>118</v>
      </c>
      <c r="AW21" s="30">
        <f t="shared" si="11"/>
        <v>118</v>
      </c>
    </row>
    <row r="22" spans="1:49" x14ac:dyDescent="0.25">
      <c r="A22" t="s">
        <v>181</v>
      </c>
      <c r="G22">
        <f>G126</f>
        <v>0</v>
      </c>
      <c r="H22">
        <f t="shared" ref="H22:AW22" si="12">H126</f>
        <v>0</v>
      </c>
      <c r="I22">
        <f t="shared" si="12"/>
        <v>0</v>
      </c>
      <c r="J22">
        <f t="shared" si="12"/>
        <v>0</v>
      </c>
      <c r="K22">
        <f t="shared" si="12"/>
        <v>0</v>
      </c>
      <c r="L22">
        <f t="shared" si="12"/>
        <v>0</v>
      </c>
      <c r="M22">
        <f t="shared" si="12"/>
        <v>0</v>
      </c>
      <c r="N22">
        <f t="shared" si="12"/>
        <v>0</v>
      </c>
      <c r="O22">
        <f t="shared" si="12"/>
        <v>0</v>
      </c>
      <c r="P22">
        <f t="shared" si="12"/>
        <v>0</v>
      </c>
      <c r="Q22">
        <f t="shared" si="12"/>
        <v>0</v>
      </c>
      <c r="R22">
        <f t="shared" si="12"/>
        <v>0</v>
      </c>
      <c r="S22">
        <f t="shared" si="12"/>
        <v>0</v>
      </c>
      <c r="T22">
        <f t="shared" si="12"/>
        <v>-1</v>
      </c>
      <c r="U22">
        <f t="shared" si="12"/>
        <v>-1</v>
      </c>
      <c r="V22">
        <f t="shared" si="12"/>
        <v>-2</v>
      </c>
      <c r="W22">
        <f t="shared" si="12"/>
        <v>-2</v>
      </c>
      <c r="X22">
        <f t="shared" si="12"/>
        <v>-2</v>
      </c>
      <c r="Y22">
        <f t="shared" si="12"/>
        <v>-6</v>
      </c>
      <c r="Z22">
        <f t="shared" si="12"/>
        <v>-6</v>
      </c>
      <c r="AA22">
        <f t="shared" si="12"/>
        <v>-6</v>
      </c>
      <c r="AB22">
        <f t="shared" si="12"/>
        <v>-6</v>
      </c>
      <c r="AC22">
        <f t="shared" si="12"/>
        <v>-6</v>
      </c>
      <c r="AD22">
        <f t="shared" si="12"/>
        <v>-6</v>
      </c>
      <c r="AE22">
        <f t="shared" si="12"/>
        <v>-7</v>
      </c>
      <c r="AF22">
        <f t="shared" si="12"/>
        <v>-7</v>
      </c>
      <c r="AG22">
        <f t="shared" si="12"/>
        <v>-7</v>
      </c>
      <c r="AH22">
        <f t="shared" si="12"/>
        <v>-7</v>
      </c>
      <c r="AI22">
        <f t="shared" si="12"/>
        <v>-7</v>
      </c>
      <c r="AJ22">
        <f t="shared" si="12"/>
        <v>-7</v>
      </c>
      <c r="AK22">
        <f t="shared" si="12"/>
        <v>-13</v>
      </c>
      <c r="AL22">
        <f t="shared" si="12"/>
        <v>-13</v>
      </c>
      <c r="AM22">
        <f t="shared" si="12"/>
        <v>-13</v>
      </c>
      <c r="AN22">
        <f t="shared" si="12"/>
        <v>-13</v>
      </c>
      <c r="AO22">
        <f t="shared" si="12"/>
        <v>-13</v>
      </c>
      <c r="AP22">
        <f t="shared" si="12"/>
        <v>-13</v>
      </c>
      <c r="AQ22">
        <f t="shared" si="12"/>
        <v>-13</v>
      </c>
      <c r="AR22">
        <f t="shared" si="12"/>
        <v>-13</v>
      </c>
      <c r="AS22">
        <f t="shared" si="12"/>
        <v>-13</v>
      </c>
      <c r="AT22">
        <f t="shared" si="12"/>
        <v>-13</v>
      </c>
      <c r="AU22">
        <f t="shared" si="12"/>
        <v>-13</v>
      </c>
      <c r="AV22">
        <f t="shared" si="12"/>
        <v>-13</v>
      </c>
      <c r="AW22">
        <f t="shared" si="12"/>
        <v>-24</v>
      </c>
    </row>
    <row r="23" spans="1:49" x14ac:dyDescent="0.25">
      <c r="A23" t="s">
        <v>170</v>
      </c>
      <c r="G23" s="30">
        <f>G73</f>
        <v>1</v>
      </c>
      <c r="H23" s="30">
        <f t="shared" ref="H23:AW23" si="13">H73</f>
        <v>1</v>
      </c>
      <c r="I23" s="30">
        <f t="shared" si="13"/>
        <v>4</v>
      </c>
      <c r="J23" s="30">
        <f t="shared" si="13"/>
        <v>4</v>
      </c>
      <c r="K23" s="30">
        <f t="shared" si="13"/>
        <v>7</v>
      </c>
      <c r="L23" s="30">
        <f t="shared" si="13"/>
        <v>7</v>
      </c>
      <c r="M23" s="30">
        <f t="shared" si="13"/>
        <v>7</v>
      </c>
      <c r="N23" s="30">
        <f t="shared" si="13"/>
        <v>19</v>
      </c>
      <c r="O23" s="30">
        <f t="shared" si="13"/>
        <v>19</v>
      </c>
      <c r="P23" s="30">
        <f t="shared" si="13"/>
        <v>19</v>
      </c>
      <c r="Q23" s="30">
        <f t="shared" si="13"/>
        <v>19</v>
      </c>
      <c r="R23" s="30">
        <f t="shared" si="13"/>
        <v>19</v>
      </c>
      <c r="S23" s="30">
        <f t="shared" si="13"/>
        <v>19</v>
      </c>
      <c r="T23" s="30">
        <f t="shared" si="13"/>
        <v>22</v>
      </c>
      <c r="U23" s="30">
        <f t="shared" si="13"/>
        <v>22</v>
      </c>
      <c r="V23" s="30">
        <f t="shared" si="13"/>
        <v>22</v>
      </c>
      <c r="W23" s="30">
        <f t="shared" si="13"/>
        <v>22</v>
      </c>
      <c r="X23" s="30">
        <f t="shared" si="13"/>
        <v>22</v>
      </c>
      <c r="Y23" s="30">
        <f t="shared" si="13"/>
        <v>22</v>
      </c>
      <c r="Z23" s="30">
        <f t="shared" si="13"/>
        <v>45</v>
      </c>
      <c r="AA23" s="30">
        <f t="shared" si="13"/>
        <v>45</v>
      </c>
      <c r="AB23" s="30">
        <f t="shared" si="13"/>
        <v>45</v>
      </c>
      <c r="AC23" s="30">
        <f t="shared" si="13"/>
        <v>45</v>
      </c>
      <c r="AD23" s="30">
        <f t="shared" si="13"/>
        <v>45</v>
      </c>
      <c r="AE23" s="30">
        <f t="shared" si="13"/>
        <v>45</v>
      </c>
      <c r="AF23" s="30">
        <f t="shared" si="13"/>
        <v>45</v>
      </c>
      <c r="AG23" s="30">
        <f t="shared" si="13"/>
        <v>45</v>
      </c>
      <c r="AH23" s="30">
        <f t="shared" si="13"/>
        <v>45</v>
      </c>
      <c r="AI23" s="30">
        <f t="shared" si="13"/>
        <v>45</v>
      </c>
      <c r="AJ23" s="30">
        <f t="shared" si="13"/>
        <v>45</v>
      </c>
      <c r="AK23" s="30">
        <f t="shared" si="13"/>
        <v>45</v>
      </c>
      <c r="AL23" s="30">
        <f t="shared" si="13"/>
        <v>78</v>
      </c>
      <c r="AM23" s="30">
        <f t="shared" si="13"/>
        <v>78</v>
      </c>
      <c r="AN23" s="30">
        <f t="shared" si="13"/>
        <v>78</v>
      </c>
      <c r="AO23" s="30">
        <f t="shared" si="13"/>
        <v>78</v>
      </c>
      <c r="AP23" s="30">
        <f t="shared" si="13"/>
        <v>78</v>
      </c>
      <c r="AQ23" s="30">
        <f t="shared" si="13"/>
        <v>78</v>
      </c>
      <c r="AR23" s="30">
        <f t="shared" si="13"/>
        <v>78</v>
      </c>
      <c r="AS23" s="30">
        <f t="shared" si="13"/>
        <v>78</v>
      </c>
      <c r="AT23" s="30">
        <f t="shared" si="13"/>
        <v>78</v>
      </c>
      <c r="AU23" s="30">
        <f t="shared" si="13"/>
        <v>78</v>
      </c>
      <c r="AV23" s="30">
        <f t="shared" si="13"/>
        <v>78</v>
      </c>
      <c r="AW23" s="30">
        <f t="shared" si="13"/>
        <v>78</v>
      </c>
    </row>
    <row r="24" spans="1:49" x14ac:dyDescent="0.25">
      <c r="A24" t="s">
        <v>183</v>
      </c>
      <c r="G24">
        <f>G137</f>
        <v>0</v>
      </c>
      <c r="H24">
        <f t="shared" ref="H24:AW24" si="14">H137</f>
        <v>0</v>
      </c>
      <c r="I24">
        <f t="shared" si="14"/>
        <v>0</v>
      </c>
      <c r="J24">
        <f t="shared" si="14"/>
        <v>0</v>
      </c>
      <c r="K24">
        <f t="shared" si="14"/>
        <v>0</v>
      </c>
      <c r="L24">
        <f t="shared" si="14"/>
        <v>0</v>
      </c>
      <c r="M24">
        <f t="shared" si="14"/>
        <v>0</v>
      </c>
      <c r="N24">
        <f t="shared" si="14"/>
        <v>0</v>
      </c>
      <c r="O24">
        <f t="shared" si="14"/>
        <v>0</v>
      </c>
      <c r="P24">
        <f t="shared" si="14"/>
        <v>0</v>
      </c>
      <c r="Q24">
        <f t="shared" si="14"/>
        <v>0</v>
      </c>
      <c r="R24">
        <f t="shared" si="14"/>
        <v>0</v>
      </c>
      <c r="S24">
        <f t="shared" si="14"/>
        <v>0</v>
      </c>
      <c r="T24">
        <f t="shared" si="14"/>
        <v>-1</v>
      </c>
      <c r="U24">
        <f t="shared" si="14"/>
        <v>-1</v>
      </c>
      <c r="V24">
        <f t="shared" si="14"/>
        <v>-1</v>
      </c>
      <c r="W24">
        <f t="shared" si="14"/>
        <v>-1</v>
      </c>
      <c r="X24">
        <f t="shared" si="14"/>
        <v>-1</v>
      </c>
      <c r="Y24">
        <f t="shared" si="14"/>
        <v>-4</v>
      </c>
      <c r="Z24">
        <f t="shared" si="14"/>
        <v>-4</v>
      </c>
      <c r="AA24">
        <f t="shared" si="14"/>
        <v>-4</v>
      </c>
      <c r="AB24">
        <f t="shared" si="14"/>
        <v>-4</v>
      </c>
      <c r="AC24">
        <f t="shared" si="14"/>
        <v>-4</v>
      </c>
      <c r="AD24">
        <f t="shared" si="14"/>
        <v>-4</v>
      </c>
      <c r="AE24">
        <f t="shared" si="14"/>
        <v>-4</v>
      </c>
      <c r="AF24">
        <f t="shared" si="14"/>
        <v>-4</v>
      </c>
      <c r="AG24">
        <f t="shared" si="14"/>
        <v>-4</v>
      </c>
      <c r="AH24">
        <f t="shared" si="14"/>
        <v>-4</v>
      </c>
      <c r="AI24">
        <f t="shared" si="14"/>
        <v>-4</v>
      </c>
      <c r="AJ24">
        <f t="shared" si="14"/>
        <v>-4</v>
      </c>
      <c r="AK24">
        <f t="shared" si="14"/>
        <v>-9</v>
      </c>
      <c r="AL24">
        <f t="shared" si="14"/>
        <v>-9</v>
      </c>
      <c r="AM24">
        <f t="shared" si="14"/>
        <v>-9</v>
      </c>
      <c r="AN24">
        <f t="shared" si="14"/>
        <v>-9</v>
      </c>
      <c r="AO24">
        <f t="shared" si="14"/>
        <v>-9</v>
      </c>
      <c r="AP24">
        <f t="shared" si="14"/>
        <v>-9</v>
      </c>
      <c r="AQ24">
        <f t="shared" si="14"/>
        <v>-9</v>
      </c>
      <c r="AR24">
        <f t="shared" si="14"/>
        <v>-9</v>
      </c>
      <c r="AS24">
        <f t="shared" si="14"/>
        <v>-9</v>
      </c>
      <c r="AT24">
        <f t="shared" si="14"/>
        <v>-9</v>
      </c>
      <c r="AU24">
        <f t="shared" si="14"/>
        <v>-9</v>
      </c>
      <c r="AV24">
        <f t="shared" si="14"/>
        <v>-9</v>
      </c>
      <c r="AW24">
        <f t="shared" si="14"/>
        <v>-16</v>
      </c>
    </row>
    <row r="25" spans="1:49" x14ac:dyDescent="0.25">
      <c r="A25" s="1" t="s">
        <v>182</v>
      </c>
      <c r="G25" s="1">
        <f>SUM(G17:G24)</f>
        <v>12</v>
      </c>
      <c r="H25" s="1">
        <f t="shared" ref="H25:AW25" si="15">SUM(H17:H24)</f>
        <v>34</v>
      </c>
      <c r="I25" s="1">
        <f t="shared" si="15"/>
        <v>68</v>
      </c>
      <c r="J25" s="1">
        <f t="shared" si="15"/>
        <v>68</v>
      </c>
      <c r="K25" s="1">
        <f t="shared" si="15"/>
        <v>136</v>
      </c>
      <c r="L25" s="1">
        <f t="shared" si="15"/>
        <v>136</v>
      </c>
      <c r="M25" s="1">
        <f t="shared" si="15"/>
        <v>136</v>
      </c>
      <c r="N25" s="1">
        <f t="shared" si="15"/>
        <v>361</v>
      </c>
      <c r="O25" s="1">
        <f t="shared" si="15"/>
        <v>361</v>
      </c>
      <c r="P25" s="1">
        <f t="shared" si="15"/>
        <v>361</v>
      </c>
      <c r="Q25" s="1">
        <f t="shared" si="15"/>
        <v>361</v>
      </c>
      <c r="R25" s="1">
        <f t="shared" si="15"/>
        <v>361</v>
      </c>
      <c r="S25" s="1">
        <f t="shared" si="15"/>
        <v>360</v>
      </c>
      <c r="T25" s="1">
        <f t="shared" si="15"/>
        <v>428</v>
      </c>
      <c r="U25" s="1">
        <f t="shared" si="15"/>
        <v>428</v>
      </c>
      <c r="V25" s="1">
        <f t="shared" si="15"/>
        <v>425</v>
      </c>
      <c r="W25" s="1">
        <f t="shared" si="15"/>
        <v>425</v>
      </c>
      <c r="X25" s="1">
        <f t="shared" si="15"/>
        <v>425</v>
      </c>
      <c r="Y25" s="1">
        <f t="shared" si="15"/>
        <v>413</v>
      </c>
      <c r="Z25" s="1">
        <f t="shared" si="15"/>
        <v>845</v>
      </c>
      <c r="AA25" s="1">
        <f t="shared" si="15"/>
        <v>845</v>
      </c>
      <c r="AB25" s="1">
        <f t="shared" si="15"/>
        <v>845</v>
      </c>
      <c r="AC25" s="1">
        <f t="shared" si="15"/>
        <v>845</v>
      </c>
      <c r="AD25" s="1">
        <f t="shared" si="15"/>
        <v>845</v>
      </c>
      <c r="AE25" s="1">
        <f t="shared" si="15"/>
        <v>842</v>
      </c>
      <c r="AF25" s="1">
        <f t="shared" si="15"/>
        <v>842</v>
      </c>
      <c r="AG25" s="1">
        <f t="shared" si="15"/>
        <v>842</v>
      </c>
      <c r="AH25" s="1">
        <f t="shared" si="15"/>
        <v>842</v>
      </c>
      <c r="AI25" s="1">
        <f t="shared" si="15"/>
        <v>842</v>
      </c>
      <c r="AJ25" s="1">
        <f t="shared" si="15"/>
        <v>842</v>
      </c>
      <c r="AK25" s="1">
        <f t="shared" si="15"/>
        <v>820</v>
      </c>
      <c r="AL25" s="1">
        <f t="shared" si="15"/>
        <v>1468</v>
      </c>
      <c r="AM25" s="1">
        <f t="shared" si="15"/>
        <v>1468</v>
      </c>
      <c r="AN25" s="1">
        <f t="shared" si="15"/>
        <v>1468</v>
      </c>
      <c r="AO25" s="1">
        <f t="shared" si="15"/>
        <v>1468</v>
      </c>
      <c r="AP25" s="1">
        <f t="shared" si="15"/>
        <v>1468</v>
      </c>
      <c r="AQ25" s="1">
        <f t="shared" si="15"/>
        <v>1468</v>
      </c>
      <c r="AR25" s="1">
        <f t="shared" si="15"/>
        <v>1468</v>
      </c>
      <c r="AS25" s="1">
        <f t="shared" si="15"/>
        <v>1468</v>
      </c>
      <c r="AT25" s="1">
        <f t="shared" si="15"/>
        <v>1468</v>
      </c>
      <c r="AU25" s="1">
        <f t="shared" si="15"/>
        <v>1468</v>
      </c>
      <c r="AV25" s="1">
        <f t="shared" si="15"/>
        <v>1468</v>
      </c>
      <c r="AW25" s="1">
        <f t="shared" si="15"/>
        <v>1433</v>
      </c>
    </row>
    <row r="30" spans="1:49" x14ac:dyDescent="0.25">
      <c r="A30" s="4" t="s">
        <v>124</v>
      </c>
    </row>
    <row r="31" spans="1:49" x14ac:dyDescent="0.25">
      <c r="A31" t="s">
        <v>54</v>
      </c>
      <c r="B31" s="5"/>
      <c r="C31" s="5"/>
      <c r="D31" s="5"/>
      <c r="E31" s="5"/>
      <c r="F31" s="5"/>
      <c r="G31" s="5">
        <f>G49</f>
        <v>0.15</v>
      </c>
      <c r="H31" s="5">
        <f>H49</f>
        <v>0.3</v>
      </c>
      <c r="I31" s="5">
        <f>I49</f>
        <v>0.9375</v>
      </c>
      <c r="J31" s="5">
        <f>J49</f>
        <v>0.9375</v>
      </c>
      <c r="K31" s="5">
        <f>K49</f>
        <v>1.875</v>
      </c>
      <c r="L31" s="5">
        <f>L49</f>
        <v>1.875</v>
      </c>
      <c r="M31" s="5">
        <f>M49</f>
        <v>1.875</v>
      </c>
      <c r="N31" s="5">
        <f>N49</f>
        <v>4.9995000000000003</v>
      </c>
      <c r="O31" s="5">
        <f>O49</f>
        <v>4.9995000000000003</v>
      </c>
      <c r="P31" s="5">
        <f>P49</f>
        <v>4.9995000000000003</v>
      </c>
      <c r="Q31" s="5">
        <f>Q49</f>
        <v>4.9995000000000003</v>
      </c>
      <c r="R31" s="5">
        <f>R49</f>
        <v>4.9995000000000003</v>
      </c>
      <c r="S31" s="5">
        <f>S49</f>
        <v>4.9995000000000003</v>
      </c>
      <c r="T31" s="5">
        <f>T49</f>
        <v>6</v>
      </c>
      <c r="U31" s="5">
        <f>U49</f>
        <v>6</v>
      </c>
      <c r="V31" s="5">
        <f>V49</f>
        <v>6</v>
      </c>
      <c r="W31" s="5">
        <f>W49</f>
        <v>6</v>
      </c>
      <c r="X31" s="5">
        <f>X49</f>
        <v>6</v>
      </c>
      <c r="Y31" s="5">
        <f>Y49</f>
        <v>6</v>
      </c>
      <c r="Z31" s="5">
        <f>Z49</f>
        <v>12</v>
      </c>
      <c r="AA31" s="5">
        <f>AA49</f>
        <v>12</v>
      </c>
      <c r="AB31" s="5">
        <f>AB49</f>
        <v>12</v>
      </c>
      <c r="AC31" s="5">
        <f>AC49</f>
        <v>12</v>
      </c>
      <c r="AD31" s="5">
        <f>AD49</f>
        <v>12</v>
      </c>
      <c r="AE31" s="5">
        <f>AE49</f>
        <v>12</v>
      </c>
      <c r="AF31" s="5">
        <f>AF49</f>
        <v>12</v>
      </c>
      <c r="AG31" s="5">
        <f>AG49</f>
        <v>12</v>
      </c>
      <c r="AH31" s="5">
        <f>AH49</f>
        <v>12</v>
      </c>
      <c r="AI31" s="5">
        <f>AI49</f>
        <v>12</v>
      </c>
      <c r="AJ31" s="5">
        <f>AJ49</f>
        <v>12</v>
      </c>
      <c r="AK31" s="5">
        <f>AK49</f>
        <v>12</v>
      </c>
      <c r="AL31" s="5">
        <f>AL49</f>
        <v>21</v>
      </c>
      <c r="AM31" s="5">
        <f>AM49</f>
        <v>21</v>
      </c>
      <c r="AN31" s="5">
        <f>AN49</f>
        <v>21</v>
      </c>
      <c r="AO31" s="5">
        <f>AO49</f>
        <v>21</v>
      </c>
      <c r="AP31" s="5">
        <f>AP49</f>
        <v>21</v>
      </c>
      <c r="AQ31" s="5">
        <f>AQ49</f>
        <v>21</v>
      </c>
      <c r="AR31" s="5">
        <f>AR49</f>
        <v>21</v>
      </c>
      <c r="AS31" s="5">
        <f>AS49</f>
        <v>21</v>
      </c>
      <c r="AT31" s="5">
        <f>AT49</f>
        <v>21</v>
      </c>
      <c r="AU31" s="5">
        <f>AU49</f>
        <v>21</v>
      </c>
      <c r="AV31" s="5">
        <f>AV49</f>
        <v>21</v>
      </c>
      <c r="AW31" s="5">
        <f>AW49</f>
        <v>21</v>
      </c>
    </row>
    <row r="32" spans="1:49"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row>
    <row r="33" spans="1:49" x14ac:dyDescent="0.25">
      <c r="A33" t="s">
        <v>125</v>
      </c>
      <c r="B33" s="5"/>
      <c r="C33" s="5"/>
      <c r="D33" s="5"/>
      <c r="E33" s="5"/>
      <c r="F33" s="5"/>
      <c r="G33" s="6">
        <f>G62</f>
        <v>436.6</v>
      </c>
      <c r="H33" s="6">
        <f t="shared" ref="H33:AW33" si="16">H62</f>
        <v>873.2</v>
      </c>
      <c r="I33" s="6">
        <f t="shared" si="16"/>
        <v>2501.6000000000004</v>
      </c>
      <c r="J33" s="6">
        <f t="shared" si="16"/>
        <v>2501.6000000000004</v>
      </c>
      <c r="K33" s="6">
        <f t="shared" si="16"/>
        <v>5121.2</v>
      </c>
      <c r="L33" s="6">
        <f t="shared" si="16"/>
        <v>5121.2</v>
      </c>
      <c r="M33" s="6">
        <f t="shared" si="16"/>
        <v>5121.2</v>
      </c>
      <c r="N33" s="6">
        <f t="shared" si="16"/>
        <v>13180.599999999999</v>
      </c>
      <c r="O33" s="6">
        <f t="shared" si="16"/>
        <v>13180.599999999999</v>
      </c>
      <c r="P33" s="6">
        <f t="shared" si="16"/>
        <v>13180.599999999999</v>
      </c>
      <c r="Q33" s="6">
        <f t="shared" si="16"/>
        <v>13180.599999999999</v>
      </c>
      <c r="R33" s="6">
        <f t="shared" si="16"/>
        <v>13180.599999999999</v>
      </c>
      <c r="S33" s="6">
        <f t="shared" si="16"/>
        <v>13180.599999999999</v>
      </c>
      <c r="T33" s="6">
        <f t="shared" si="16"/>
        <v>15906.4</v>
      </c>
      <c r="U33" s="6">
        <f t="shared" si="16"/>
        <v>15906.4</v>
      </c>
      <c r="V33" s="6">
        <f t="shared" si="16"/>
        <v>15906.4</v>
      </c>
      <c r="W33" s="6">
        <f t="shared" si="16"/>
        <v>15906.4</v>
      </c>
      <c r="X33" s="6">
        <f t="shared" si="16"/>
        <v>15906.4</v>
      </c>
      <c r="Y33" s="6">
        <f t="shared" si="16"/>
        <v>15906.4</v>
      </c>
      <c r="Z33" s="6">
        <f t="shared" si="16"/>
        <v>31694.800000000003</v>
      </c>
      <c r="AA33" s="6">
        <f t="shared" si="16"/>
        <v>31694.800000000003</v>
      </c>
      <c r="AB33" s="6">
        <f t="shared" si="16"/>
        <v>31694.800000000003</v>
      </c>
      <c r="AC33" s="6">
        <f t="shared" si="16"/>
        <v>31694.800000000003</v>
      </c>
      <c r="AD33" s="6">
        <f t="shared" si="16"/>
        <v>31694.800000000003</v>
      </c>
      <c r="AE33" s="6">
        <f t="shared" si="16"/>
        <v>31694.800000000003</v>
      </c>
      <c r="AF33" s="6">
        <f t="shared" si="16"/>
        <v>31694.800000000003</v>
      </c>
      <c r="AG33" s="6">
        <f t="shared" si="16"/>
        <v>31694.800000000003</v>
      </c>
      <c r="AH33" s="6">
        <f t="shared" si="16"/>
        <v>31694.800000000003</v>
      </c>
      <c r="AI33" s="6">
        <f t="shared" si="16"/>
        <v>31694.800000000003</v>
      </c>
      <c r="AJ33" s="6">
        <f t="shared" si="16"/>
        <v>31694.800000000003</v>
      </c>
      <c r="AK33" s="6">
        <f t="shared" si="16"/>
        <v>31694.800000000003</v>
      </c>
      <c r="AL33" s="6">
        <f t="shared" si="16"/>
        <v>55554.399999999994</v>
      </c>
      <c r="AM33" s="6">
        <f t="shared" si="16"/>
        <v>55554.399999999994</v>
      </c>
      <c r="AN33" s="6">
        <f t="shared" si="16"/>
        <v>55554.399999999994</v>
      </c>
      <c r="AO33" s="6">
        <f t="shared" si="16"/>
        <v>55554.399999999994</v>
      </c>
      <c r="AP33" s="6">
        <f t="shared" si="16"/>
        <v>55554.399999999994</v>
      </c>
      <c r="AQ33" s="6">
        <f t="shared" si="16"/>
        <v>55554.399999999994</v>
      </c>
      <c r="AR33" s="6">
        <f t="shared" si="16"/>
        <v>55554.399999999994</v>
      </c>
      <c r="AS33" s="6">
        <f t="shared" si="16"/>
        <v>55554.399999999994</v>
      </c>
      <c r="AT33" s="6">
        <f t="shared" si="16"/>
        <v>55554.399999999994</v>
      </c>
      <c r="AU33" s="6">
        <f t="shared" si="16"/>
        <v>55554.399999999994</v>
      </c>
      <c r="AV33" s="6">
        <f t="shared" si="16"/>
        <v>55554.399999999994</v>
      </c>
      <c r="AW33" s="6">
        <f t="shared" si="16"/>
        <v>55554.399999999994</v>
      </c>
    </row>
    <row r="34" spans="1:49" x14ac:dyDescent="0.25">
      <c r="A34" t="s">
        <v>184</v>
      </c>
      <c r="B34" s="5"/>
      <c r="C34" s="5"/>
      <c r="D34" s="5"/>
      <c r="E34" s="5"/>
      <c r="F34" s="5"/>
      <c r="G34" s="6">
        <f>G89+G100</f>
        <v>0</v>
      </c>
      <c r="H34" s="6">
        <f t="shared" ref="H34:AW34" si="17">H89+H100</f>
        <v>0</v>
      </c>
      <c r="I34" s="6">
        <f t="shared" si="17"/>
        <v>0</v>
      </c>
      <c r="J34" s="6">
        <f t="shared" si="17"/>
        <v>0</v>
      </c>
      <c r="K34" s="6">
        <f t="shared" si="17"/>
        <v>0</v>
      </c>
      <c r="L34" s="6">
        <f t="shared" si="17"/>
        <v>5015</v>
      </c>
      <c r="M34" s="6">
        <f t="shared" si="17"/>
        <v>4790.8</v>
      </c>
      <c r="N34" s="6">
        <f t="shared" si="17"/>
        <v>12637.8</v>
      </c>
      <c r="O34" s="6">
        <f t="shared" si="17"/>
        <v>12637.8</v>
      </c>
      <c r="P34" s="6">
        <f t="shared" si="17"/>
        <v>11870.8</v>
      </c>
      <c r="Q34" s="6">
        <f t="shared" si="17"/>
        <v>11870.8</v>
      </c>
      <c r="R34" s="6">
        <f t="shared" si="17"/>
        <v>11870.8</v>
      </c>
      <c r="S34" s="6">
        <f t="shared" si="17"/>
        <v>9912</v>
      </c>
      <c r="T34" s="6">
        <f t="shared" si="17"/>
        <v>12637.8</v>
      </c>
      <c r="U34" s="6">
        <f t="shared" si="17"/>
        <v>12637.8</v>
      </c>
      <c r="V34" s="6">
        <f t="shared" si="17"/>
        <v>12637.8</v>
      </c>
      <c r="W34" s="6">
        <f t="shared" si="17"/>
        <v>12637.8</v>
      </c>
      <c r="X34" s="6">
        <f t="shared" si="17"/>
        <v>12637.8</v>
      </c>
      <c r="Y34" s="6">
        <f t="shared" si="17"/>
        <v>11764.6</v>
      </c>
      <c r="Z34" s="6">
        <f t="shared" si="17"/>
        <v>27553</v>
      </c>
      <c r="AA34" s="6">
        <f t="shared" si="17"/>
        <v>27553</v>
      </c>
      <c r="AB34" s="6">
        <f t="shared" si="17"/>
        <v>27553</v>
      </c>
      <c r="AC34" s="6">
        <f t="shared" si="17"/>
        <v>27553</v>
      </c>
      <c r="AD34" s="6">
        <f t="shared" si="17"/>
        <v>27553</v>
      </c>
      <c r="AE34" s="6">
        <f t="shared" si="17"/>
        <v>23741.599999999999</v>
      </c>
      <c r="AF34" s="6">
        <f t="shared" si="17"/>
        <v>23741.599999999999</v>
      </c>
      <c r="AG34" s="6">
        <f t="shared" si="17"/>
        <v>23741.599999999999</v>
      </c>
      <c r="AH34" s="6">
        <f t="shared" si="17"/>
        <v>23741.599999999999</v>
      </c>
      <c r="AI34" s="6">
        <f t="shared" si="17"/>
        <v>23741.599999999999</v>
      </c>
      <c r="AJ34" s="6">
        <f t="shared" si="17"/>
        <v>23741.599999999999</v>
      </c>
      <c r="AK34" s="6">
        <f t="shared" si="17"/>
        <v>23741.599999999999</v>
      </c>
      <c r="AL34" s="6">
        <f t="shared" si="17"/>
        <v>47601.2</v>
      </c>
      <c r="AM34" s="6">
        <f t="shared" si="17"/>
        <v>47601.2</v>
      </c>
      <c r="AN34" s="6">
        <f t="shared" si="17"/>
        <v>47601.2</v>
      </c>
      <c r="AO34" s="6">
        <f t="shared" si="17"/>
        <v>47601.2</v>
      </c>
      <c r="AP34" s="6">
        <f t="shared" si="17"/>
        <v>47601.2</v>
      </c>
      <c r="AQ34" s="6">
        <f t="shared" si="17"/>
        <v>41500.6</v>
      </c>
      <c r="AR34" s="6">
        <f t="shared" si="17"/>
        <v>41500.6</v>
      </c>
      <c r="AS34" s="6">
        <f t="shared" si="17"/>
        <v>41500.6</v>
      </c>
      <c r="AT34" s="6">
        <f t="shared" si="17"/>
        <v>41500.6</v>
      </c>
      <c r="AU34" s="6">
        <f t="shared" si="17"/>
        <v>41500.6</v>
      </c>
      <c r="AV34" s="6">
        <f t="shared" si="17"/>
        <v>41500.6</v>
      </c>
      <c r="AW34" s="6">
        <f t="shared" si="17"/>
        <v>41500.6</v>
      </c>
    </row>
    <row r="35" spans="1:49" x14ac:dyDescent="0.25">
      <c r="A35" t="s">
        <v>185</v>
      </c>
      <c r="B35" s="5"/>
      <c r="C35" s="5"/>
      <c r="D35" s="5"/>
      <c r="E35" s="5"/>
      <c r="F35" s="5"/>
      <c r="G35" s="6">
        <f>G91+G102</f>
        <v>0</v>
      </c>
      <c r="H35" s="6">
        <f t="shared" ref="H35:AW35" si="18">H91+H102</f>
        <v>0</v>
      </c>
      <c r="I35" s="6">
        <f t="shared" si="18"/>
        <v>0</v>
      </c>
      <c r="J35" s="6">
        <f t="shared" si="18"/>
        <v>0</v>
      </c>
      <c r="K35" s="6">
        <f t="shared" si="18"/>
        <v>0</v>
      </c>
      <c r="L35" s="6">
        <f t="shared" si="18"/>
        <v>752.25</v>
      </c>
      <c r="M35" s="6">
        <f t="shared" si="18"/>
        <v>718.62</v>
      </c>
      <c r="N35" s="6">
        <f t="shared" si="18"/>
        <v>1895.67</v>
      </c>
      <c r="O35" s="6">
        <f t="shared" si="18"/>
        <v>1895.67</v>
      </c>
      <c r="P35" s="6">
        <f t="shared" si="18"/>
        <v>1780.62</v>
      </c>
      <c r="Q35" s="6">
        <f t="shared" si="18"/>
        <v>1780.62</v>
      </c>
      <c r="R35" s="6">
        <f t="shared" si="18"/>
        <v>1780.62</v>
      </c>
      <c r="S35" s="6">
        <f t="shared" si="18"/>
        <v>1486.8</v>
      </c>
      <c r="T35" s="6">
        <f t="shared" si="18"/>
        <v>1895.67</v>
      </c>
      <c r="U35" s="6">
        <f t="shared" si="18"/>
        <v>1895.67</v>
      </c>
      <c r="V35" s="6">
        <f t="shared" si="18"/>
        <v>1895.67</v>
      </c>
      <c r="W35" s="6">
        <f t="shared" si="18"/>
        <v>1895.67</v>
      </c>
      <c r="X35" s="6">
        <f t="shared" si="18"/>
        <v>1895.67</v>
      </c>
      <c r="Y35" s="6">
        <f t="shared" si="18"/>
        <v>1764.69</v>
      </c>
      <c r="Z35" s="6">
        <f t="shared" si="18"/>
        <v>4132.95</v>
      </c>
      <c r="AA35" s="6">
        <f t="shared" si="18"/>
        <v>4132.95</v>
      </c>
      <c r="AB35" s="6">
        <f t="shared" si="18"/>
        <v>4132.95</v>
      </c>
      <c r="AC35" s="6">
        <f t="shared" si="18"/>
        <v>4132.95</v>
      </c>
      <c r="AD35" s="6">
        <f t="shared" si="18"/>
        <v>4132.95</v>
      </c>
      <c r="AE35" s="6">
        <f t="shared" si="18"/>
        <v>3561.24</v>
      </c>
      <c r="AF35" s="6">
        <f t="shared" si="18"/>
        <v>3561.24</v>
      </c>
      <c r="AG35" s="6">
        <f t="shared" si="18"/>
        <v>3561.24</v>
      </c>
      <c r="AH35" s="6">
        <f t="shared" si="18"/>
        <v>3561.24</v>
      </c>
      <c r="AI35" s="6">
        <f t="shared" si="18"/>
        <v>3561.24</v>
      </c>
      <c r="AJ35" s="6">
        <f t="shared" si="18"/>
        <v>3561.24</v>
      </c>
      <c r="AK35" s="6">
        <f t="shared" si="18"/>
        <v>3561.24</v>
      </c>
      <c r="AL35" s="6">
        <f t="shared" si="18"/>
        <v>7140.1799999999994</v>
      </c>
      <c r="AM35" s="6">
        <f t="shared" si="18"/>
        <v>7140.1799999999994</v>
      </c>
      <c r="AN35" s="6">
        <f t="shared" si="18"/>
        <v>7140.1799999999994</v>
      </c>
      <c r="AO35" s="6">
        <f t="shared" si="18"/>
        <v>7140.1799999999994</v>
      </c>
      <c r="AP35" s="6">
        <f t="shared" si="18"/>
        <v>7140.1799999999994</v>
      </c>
      <c r="AQ35" s="6">
        <f t="shared" si="18"/>
        <v>6225.09</v>
      </c>
      <c r="AR35" s="6">
        <f t="shared" si="18"/>
        <v>6225.09</v>
      </c>
      <c r="AS35" s="6">
        <f t="shared" si="18"/>
        <v>6225.09</v>
      </c>
      <c r="AT35" s="6">
        <f t="shared" si="18"/>
        <v>6225.09</v>
      </c>
      <c r="AU35" s="6">
        <f t="shared" si="18"/>
        <v>6225.09</v>
      </c>
      <c r="AV35" s="6">
        <f t="shared" si="18"/>
        <v>6225.09</v>
      </c>
      <c r="AW35" s="6">
        <f t="shared" si="18"/>
        <v>6225.09</v>
      </c>
    </row>
    <row r="36" spans="1:49" x14ac:dyDescent="0.2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row>
    <row r="37" spans="1:49" x14ac:dyDescent="0.25">
      <c r="A37" t="s">
        <v>126</v>
      </c>
      <c r="B37" s="5"/>
      <c r="C37" s="5"/>
      <c r="D37" s="5"/>
      <c r="E37" s="5"/>
      <c r="F37" s="5"/>
      <c r="G37" s="6">
        <f>G78</f>
        <v>1486.8</v>
      </c>
      <c r="H37" s="6">
        <f t="shared" ref="H37:AW37" si="19">H78</f>
        <v>2171.1999999999998</v>
      </c>
      <c r="I37" s="6">
        <f t="shared" si="19"/>
        <v>6631.6</v>
      </c>
      <c r="J37" s="6">
        <f t="shared" si="19"/>
        <v>6631.6</v>
      </c>
      <c r="K37" s="6">
        <f t="shared" si="19"/>
        <v>13145.2</v>
      </c>
      <c r="L37" s="6">
        <f t="shared" si="19"/>
        <v>13145.2</v>
      </c>
      <c r="M37" s="6">
        <f t="shared" si="19"/>
        <v>13145.2</v>
      </c>
      <c r="N37" s="6">
        <f t="shared" si="19"/>
        <v>34408.800000000003</v>
      </c>
      <c r="O37" s="6">
        <f t="shared" si="19"/>
        <v>34408.800000000003</v>
      </c>
      <c r="P37" s="6">
        <f t="shared" si="19"/>
        <v>34408.800000000003</v>
      </c>
      <c r="Q37" s="6">
        <f t="shared" si="19"/>
        <v>34408.800000000003</v>
      </c>
      <c r="R37" s="6">
        <f t="shared" si="19"/>
        <v>34408.800000000003</v>
      </c>
      <c r="S37" s="6">
        <f t="shared" si="19"/>
        <v>34408.800000000003</v>
      </c>
      <c r="T37" s="6">
        <f t="shared" si="19"/>
        <v>40922.400000000001</v>
      </c>
      <c r="U37" s="6">
        <f t="shared" si="19"/>
        <v>40922.400000000001</v>
      </c>
      <c r="V37" s="6">
        <f t="shared" si="19"/>
        <v>40922.400000000001</v>
      </c>
      <c r="W37" s="6">
        <f t="shared" si="19"/>
        <v>40922.400000000001</v>
      </c>
      <c r="X37" s="6">
        <f t="shared" si="19"/>
        <v>40922.400000000001</v>
      </c>
      <c r="Y37" s="6">
        <f t="shared" si="19"/>
        <v>40922.400000000001</v>
      </c>
      <c r="Z37" s="6">
        <f t="shared" si="19"/>
        <v>81962.8</v>
      </c>
      <c r="AA37" s="6">
        <f t="shared" si="19"/>
        <v>81962.8</v>
      </c>
      <c r="AB37" s="6">
        <f t="shared" si="19"/>
        <v>81962.8</v>
      </c>
      <c r="AC37" s="6">
        <f t="shared" si="19"/>
        <v>81962.8</v>
      </c>
      <c r="AD37" s="6">
        <f t="shared" si="19"/>
        <v>81962.8</v>
      </c>
      <c r="AE37" s="6">
        <f t="shared" si="19"/>
        <v>81962.8</v>
      </c>
      <c r="AF37" s="6">
        <f t="shared" si="19"/>
        <v>81962.8</v>
      </c>
      <c r="AG37" s="6">
        <f t="shared" si="19"/>
        <v>81962.8</v>
      </c>
      <c r="AH37" s="6">
        <f t="shared" si="19"/>
        <v>81962.8</v>
      </c>
      <c r="AI37" s="6">
        <f t="shared" si="19"/>
        <v>81962.8</v>
      </c>
      <c r="AJ37" s="6">
        <f t="shared" si="19"/>
        <v>81962.8</v>
      </c>
      <c r="AK37" s="6">
        <f t="shared" si="19"/>
        <v>81962.8</v>
      </c>
      <c r="AL37" s="6">
        <f t="shared" si="19"/>
        <v>143346.4</v>
      </c>
      <c r="AM37" s="6">
        <f t="shared" si="19"/>
        <v>143346.4</v>
      </c>
      <c r="AN37" s="6">
        <f t="shared" si="19"/>
        <v>143346.4</v>
      </c>
      <c r="AO37" s="6">
        <f t="shared" si="19"/>
        <v>143346.4</v>
      </c>
      <c r="AP37" s="6">
        <f t="shared" si="19"/>
        <v>143346.4</v>
      </c>
      <c r="AQ37" s="6">
        <f t="shared" si="19"/>
        <v>143346.4</v>
      </c>
      <c r="AR37" s="6">
        <f t="shared" si="19"/>
        <v>143346.4</v>
      </c>
      <c r="AS37" s="6">
        <f t="shared" si="19"/>
        <v>143346.4</v>
      </c>
      <c r="AT37" s="6">
        <f t="shared" si="19"/>
        <v>143346.4</v>
      </c>
      <c r="AU37" s="6">
        <f t="shared" si="19"/>
        <v>143346.4</v>
      </c>
      <c r="AV37" s="6">
        <f t="shared" si="19"/>
        <v>143346.4</v>
      </c>
      <c r="AW37" s="6">
        <f t="shared" si="19"/>
        <v>143346.4</v>
      </c>
    </row>
    <row r="38" spans="1:49" x14ac:dyDescent="0.25">
      <c r="A38" t="s">
        <v>186</v>
      </c>
      <c r="B38" s="5"/>
      <c r="C38" s="5"/>
      <c r="D38" s="5"/>
      <c r="E38" s="5"/>
      <c r="F38" s="5"/>
      <c r="G38" s="6">
        <f>G116+G127+G138</f>
        <v>0</v>
      </c>
      <c r="H38" s="6">
        <f t="shared" ref="H38:AW38" si="20">H116+H127+H138</f>
        <v>0</v>
      </c>
      <c r="I38" s="6">
        <f t="shared" si="20"/>
        <v>0</v>
      </c>
      <c r="J38" s="6">
        <f t="shared" si="20"/>
        <v>0</v>
      </c>
      <c r="K38" s="6">
        <f t="shared" si="20"/>
        <v>0</v>
      </c>
      <c r="L38" s="6">
        <f t="shared" si="20"/>
        <v>0</v>
      </c>
      <c r="M38" s="6">
        <f t="shared" si="20"/>
        <v>0</v>
      </c>
      <c r="N38" s="6">
        <f t="shared" si="20"/>
        <v>0</v>
      </c>
      <c r="O38" s="6">
        <f t="shared" si="20"/>
        <v>0</v>
      </c>
      <c r="P38" s="6">
        <f t="shared" si="20"/>
        <v>0</v>
      </c>
      <c r="Q38" s="6">
        <f t="shared" si="20"/>
        <v>0</v>
      </c>
      <c r="R38" s="6">
        <f t="shared" si="20"/>
        <v>34408.800000000003</v>
      </c>
      <c r="S38" s="6">
        <f t="shared" si="20"/>
        <v>34184.6</v>
      </c>
      <c r="T38" s="6">
        <f t="shared" si="20"/>
        <v>39435.600000000006</v>
      </c>
      <c r="U38" s="6">
        <f t="shared" si="20"/>
        <v>39435.600000000006</v>
      </c>
      <c r="V38" s="6">
        <f t="shared" si="20"/>
        <v>38527</v>
      </c>
      <c r="W38" s="6">
        <f t="shared" si="20"/>
        <v>38527</v>
      </c>
      <c r="X38" s="6">
        <f t="shared" si="20"/>
        <v>38527</v>
      </c>
      <c r="Y38" s="6">
        <f t="shared" si="20"/>
        <v>33830.6</v>
      </c>
      <c r="Z38" s="6">
        <f t="shared" si="20"/>
        <v>74871</v>
      </c>
      <c r="AA38" s="6">
        <f t="shared" si="20"/>
        <v>74871</v>
      </c>
      <c r="AB38" s="6">
        <f t="shared" si="20"/>
        <v>74871</v>
      </c>
      <c r="AC38" s="6">
        <f t="shared" si="20"/>
        <v>74871</v>
      </c>
      <c r="AD38" s="6">
        <f t="shared" si="20"/>
        <v>74871</v>
      </c>
      <c r="AE38" s="6">
        <f t="shared" si="20"/>
        <v>73962.399999999994</v>
      </c>
      <c r="AF38" s="6">
        <f t="shared" si="20"/>
        <v>73962.399999999994</v>
      </c>
      <c r="AG38" s="6">
        <f t="shared" si="20"/>
        <v>73962.399999999994</v>
      </c>
      <c r="AH38" s="6">
        <f t="shared" si="20"/>
        <v>73962.399999999994</v>
      </c>
      <c r="AI38" s="6">
        <f t="shared" si="20"/>
        <v>73962.399999999994</v>
      </c>
      <c r="AJ38" s="6">
        <f t="shared" si="20"/>
        <v>73962.399999999994</v>
      </c>
      <c r="AK38" s="6">
        <f t="shared" si="20"/>
        <v>65844</v>
      </c>
      <c r="AL38" s="6">
        <f t="shared" si="20"/>
        <v>127227.59999999999</v>
      </c>
      <c r="AM38" s="6">
        <f t="shared" si="20"/>
        <v>127227.59999999999</v>
      </c>
      <c r="AN38" s="6">
        <f t="shared" si="20"/>
        <v>127227.59999999999</v>
      </c>
      <c r="AO38" s="6">
        <f t="shared" si="20"/>
        <v>127227.59999999999</v>
      </c>
      <c r="AP38" s="6">
        <f t="shared" si="20"/>
        <v>127227.59999999999</v>
      </c>
      <c r="AQ38" s="6">
        <f t="shared" si="20"/>
        <v>127227.59999999999</v>
      </c>
      <c r="AR38" s="6">
        <f t="shared" si="20"/>
        <v>127227.59999999999</v>
      </c>
      <c r="AS38" s="6">
        <f t="shared" si="20"/>
        <v>127227.59999999999</v>
      </c>
      <c r="AT38" s="6">
        <f t="shared" si="20"/>
        <v>127227.59999999999</v>
      </c>
      <c r="AU38" s="6">
        <f t="shared" si="20"/>
        <v>127227.59999999999</v>
      </c>
      <c r="AV38" s="6">
        <f t="shared" si="20"/>
        <v>127227.59999999999</v>
      </c>
      <c r="AW38" s="6">
        <f t="shared" si="20"/>
        <v>114306.6</v>
      </c>
    </row>
    <row r="39" spans="1:49" x14ac:dyDescent="0.25">
      <c r="A39" t="s">
        <v>187</v>
      </c>
      <c r="B39" s="5"/>
      <c r="C39" s="5"/>
      <c r="D39" s="5"/>
      <c r="E39" s="5"/>
      <c r="F39" s="5"/>
      <c r="G39" s="6">
        <f>G118+G129+G140</f>
        <v>0</v>
      </c>
      <c r="H39" s="6">
        <f t="shared" ref="H39:AW39" si="21">H118+H129+H140</f>
        <v>0</v>
      </c>
      <c r="I39" s="6">
        <f t="shared" si="21"/>
        <v>0</v>
      </c>
      <c r="J39" s="6">
        <f t="shared" si="21"/>
        <v>0</v>
      </c>
      <c r="K39" s="6">
        <f t="shared" si="21"/>
        <v>0</v>
      </c>
      <c r="L39" s="6">
        <f t="shared" si="21"/>
        <v>0</v>
      </c>
      <c r="M39" s="6">
        <f t="shared" si="21"/>
        <v>0</v>
      </c>
      <c r="N39" s="6">
        <f t="shared" si="21"/>
        <v>0</v>
      </c>
      <c r="O39" s="6">
        <f t="shared" si="21"/>
        <v>0</v>
      </c>
      <c r="P39" s="6">
        <f t="shared" si="21"/>
        <v>0</v>
      </c>
      <c r="Q39" s="6">
        <f t="shared" si="21"/>
        <v>0</v>
      </c>
      <c r="R39" s="6">
        <f t="shared" si="21"/>
        <v>6881.76</v>
      </c>
      <c r="S39" s="6">
        <f t="shared" si="21"/>
        <v>6836.92</v>
      </c>
      <c r="T39" s="6">
        <f t="shared" si="21"/>
        <v>7887.1200000000008</v>
      </c>
      <c r="U39" s="6">
        <f t="shared" si="21"/>
        <v>7887.1200000000008</v>
      </c>
      <c r="V39" s="6">
        <f t="shared" si="21"/>
        <v>7705.4</v>
      </c>
      <c r="W39" s="6">
        <f t="shared" si="21"/>
        <v>7705.4</v>
      </c>
      <c r="X39" s="6">
        <f t="shared" si="21"/>
        <v>7705.4</v>
      </c>
      <c r="Y39" s="6">
        <f t="shared" si="21"/>
        <v>6766.1200000000008</v>
      </c>
      <c r="Z39" s="6">
        <f t="shared" si="21"/>
        <v>14974.2</v>
      </c>
      <c r="AA39" s="6">
        <f t="shared" si="21"/>
        <v>14974.2</v>
      </c>
      <c r="AB39" s="6">
        <f t="shared" si="21"/>
        <v>14974.2</v>
      </c>
      <c r="AC39" s="6">
        <f t="shared" si="21"/>
        <v>14974.2</v>
      </c>
      <c r="AD39" s="6">
        <f t="shared" si="21"/>
        <v>14974.2</v>
      </c>
      <c r="AE39" s="6">
        <f t="shared" si="21"/>
        <v>14792.48</v>
      </c>
      <c r="AF39" s="6">
        <f t="shared" si="21"/>
        <v>14792.48</v>
      </c>
      <c r="AG39" s="6">
        <f t="shared" si="21"/>
        <v>14792.48</v>
      </c>
      <c r="AH39" s="6">
        <f t="shared" si="21"/>
        <v>14792.48</v>
      </c>
      <c r="AI39" s="6">
        <f t="shared" si="21"/>
        <v>14792.48</v>
      </c>
      <c r="AJ39" s="6">
        <f t="shared" si="21"/>
        <v>14792.48</v>
      </c>
      <c r="AK39" s="6">
        <f t="shared" si="21"/>
        <v>13168.8</v>
      </c>
      <c r="AL39" s="6">
        <f t="shared" si="21"/>
        <v>25445.52</v>
      </c>
      <c r="AM39" s="6">
        <f t="shared" si="21"/>
        <v>25445.52</v>
      </c>
      <c r="AN39" s="6">
        <f t="shared" si="21"/>
        <v>25445.52</v>
      </c>
      <c r="AO39" s="6">
        <f t="shared" si="21"/>
        <v>25445.52</v>
      </c>
      <c r="AP39" s="6">
        <f t="shared" si="21"/>
        <v>25445.52</v>
      </c>
      <c r="AQ39" s="6">
        <f t="shared" si="21"/>
        <v>25445.52</v>
      </c>
      <c r="AR39" s="6">
        <f t="shared" si="21"/>
        <v>25445.52</v>
      </c>
      <c r="AS39" s="6">
        <f t="shared" si="21"/>
        <v>25445.52</v>
      </c>
      <c r="AT39" s="6">
        <f t="shared" si="21"/>
        <v>25445.52</v>
      </c>
      <c r="AU39" s="6">
        <f t="shared" si="21"/>
        <v>25445.52</v>
      </c>
      <c r="AV39" s="6">
        <f t="shared" si="21"/>
        <v>25445.52</v>
      </c>
      <c r="AW39" s="6">
        <f t="shared" si="21"/>
        <v>22861.32</v>
      </c>
    </row>
    <row r="40" spans="1:49" x14ac:dyDescent="0.25">
      <c r="B40" s="5"/>
      <c r="C40" s="5"/>
      <c r="D40" s="5"/>
      <c r="E40" s="5"/>
      <c r="F40" s="5"/>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row>
    <row r="41" spans="1:49" x14ac:dyDescent="0.25">
      <c r="A41" s="1" t="s">
        <v>127</v>
      </c>
      <c r="B41" s="32"/>
      <c r="C41" s="32"/>
      <c r="D41" s="32"/>
      <c r="E41" s="32"/>
      <c r="F41" s="32"/>
      <c r="G41" s="16">
        <f>SUM(G31:G39)</f>
        <v>1923.55</v>
      </c>
      <c r="H41" s="16">
        <f t="shared" ref="H41:AW41" si="22">SUM(H31:H39)</f>
        <v>3044.7</v>
      </c>
      <c r="I41" s="16">
        <f t="shared" si="22"/>
        <v>9134.1375000000007</v>
      </c>
      <c r="J41" s="16">
        <f t="shared" si="22"/>
        <v>9134.1375000000007</v>
      </c>
      <c r="K41" s="16">
        <f t="shared" si="22"/>
        <v>18268.275000000001</v>
      </c>
      <c r="L41" s="16">
        <f t="shared" si="22"/>
        <v>24035.525000000001</v>
      </c>
      <c r="M41" s="16">
        <f t="shared" si="22"/>
        <v>23777.695</v>
      </c>
      <c r="N41" s="16">
        <f t="shared" si="22"/>
        <v>62127.869500000001</v>
      </c>
      <c r="O41" s="16">
        <f t="shared" si="22"/>
        <v>62127.869500000001</v>
      </c>
      <c r="P41" s="16">
        <f t="shared" si="22"/>
        <v>61245.819499999998</v>
      </c>
      <c r="Q41" s="16">
        <f t="shared" si="22"/>
        <v>61245.819499999998</v>
      </c>
      <c r="R41" s="16">
        <f t="shared" si="22"/>
        <v>102536.3795</v>
      </c>
      <c r="S41" s="16">
        <f t="shared" si="22"/>
        <v>100014.71949999999</v>
      </c>
      <c r="T41" s="16">
        <f t="shared" si="22"/>
        <v>118690.98999999999</v>
      </c>
      <c r="U41" s="16">
        <f t="shared" si="22"/>
        <v>118690.98999999999</v>
      </c>
      <c r="V41" s="16">
        <f t="shared" si="22"/>
        <v>117600.66999999998</v>
      </c>
      <c r="W41" s="16">
        <f t="shared" si="22"/>
        <v>117600.66999999998</v>
      </c>
      <c r="X41" s="16">
        <f t="shared" si="22"/>
        <v>117600.66999999998</v>
      </c>
      <c r="Y41" s="16">
        <f t="shared" si="22"/>
        <v>110960.81</v>
      </c>
      <c r="Z41" s="16">
        <f t="shared" si="22"/>
        <v>235200.75</v>
      </c>
      <c r="AA41" s="16">
        <f t="shared" si="22"/>
        <v>235200.75</v>
      </c>
      <c r="AB41" s="16">
        <f t="shared" si="22"/>
        <v>235200.75</v>
      </c>
      <c r="AC41" s="16">
        <f t="shared" si="22"/>
        <v>235200.75</v>
      </c>
      <c r="AD41" s="16">
        <f t="shared" si="22"/>
        <v>235200.75</v>
      </c>
      <c r="AE41" s="16">
        <f t="shared" si="22"/>
        <v>229727.32</v>
      </c>
      <c r="AF41" s="16">
        <f t="shared" si="22"/>
        <v>229727.32</v>
      </c>
      <c r="AG41" s="16">
        <f t="shared" si="22"/>
        <v>229727.32</v>
      </c>
      <c r="AH41" s="16">
        <f t="shared" si="22"/>
        <v>229727.32</v>
      </c>
      <c r="AI41" s="16">
        <f t="shared" si="22"/>
        <v>229727.32</v>
      </c>
      <c r="AJ41" s="16">
        <f t="shared" si="22"/>
        <v>229727.32</v>
      </c>
      <c r="AK41" s="16">
        <f t="shared" si="22"/>
        <v>219985.24</v>
      </c>
      <c r="AL41" s="16">
        <f t="shared" si="22"/>
        <v>406336.3</v>
      </c>
      <c r="AM41" s="16">
        <f t="shared" si="22"/>
        <v>406336.3</v>
      </c>
      <c r="AN41" s="16">
        <f t="shared" si="22"/>
        <v>406336.3</v>
      </c>
      <c r="AO41" s="16">
        <f t="shared" si="22"/>
        <v>406336.3</v>
      </c>
      <c r="AP41" s="16">
        <f t="shared" si="22"/>
        <v>406336.3</v>
      </c>
      <c r="AQ41" s="16">
        <f t="shared" si="22"/>
        <v>399320.61</v>
      </c>
      <c r="AR41" s="16">
        <f t="shared" si="22"/>
        <v>399320.61</v>
      </c>
      <c r="AS41" s="16">
        <f t="shared" si="22"/>
        <v>399320.61</v>
      </c>
      <c r="AT41" s="16">
        <f t="shared" si="22"/>
        <v>399320.61</v>
      </c>
      <c r="AU41" s="16">
        <f t="shared" si="22"/>
        <v>399320.61</v>
      </c>
      <c r="AV41" s="16">
        <f t="shared" si="22"/>
        <v>399320.61</v>
      </c>
      <c r="AW41" s="16">
        <f t="shared" si="22"/>
        <v>383815.41</v>
      </c>
    </row>
    <row r="42" spans="1:49" x14ac:dyDescent="0.25">
      <c r="A42" t="s">
        <v>149</v>
      </c>
      <c r="B42" s="6"/>
      <c r="C42" s="6"/>
      <c r="D42" s="6"/>
      <c r="E42" s="6"/>
      <c r="F42" s="6"/>
      <c r="G42" s="6">
        <f>G41*21%</f>
        <v>403.94549999999998</v>
      </c>
      <c r="H42" s="6">
        <f>H41*21%</f>
        <v>639.38699999999994</v>
      </c>
      <c r="I42" s="6">
        <f>I41*21%</f>
        <v>1918.1688750000001</v>
      </c>
      <c r="J42" s="6">
        <f>J41*21%</f>
        <v>1918.1688750000001</v>
      </c>
      <c r="K42" s="6">
        <f>K41*21%</f>
        <v>3836.3377500000001</v>
      </c>
      <c r="L42" s="6">
        <f>L41*21%</f>
        <v>5047.4602500000001</v>
      </c>
      <c r="M42" s="6">
        <f>M41*21%</f>
        <v>4993.3159500000002</v>
      </c>
      <c r="N42" s="6">
        <f>N41*21%</f>
        <v>13046.852595</v>
      </c>
      <c r="O42" s="6">
        <f>O41*21%</f>
        <v>13046.852595</v>
      </c>
      <c r="P42" s="6">
        <f>P41*21%</f>
        <v>12861.622094999999</v>
      </c>
      <c r="Q42" s="6">
        <f>Q41*21%</f>
        <v>12861.622094999999</v>
      </c>
      <c r="R42" s="6">
        <f>R41*21%</f>
        <v>21532.639694999998</v>
      </c>
      <c r="S42" s="6">
        <f>S41*21%</f>
        <v>21003.091094999996</v>
      </c>
      <c r="T42" s="6">
        <f>T41*21%</f>
        <v>24925.107899999995</v>
      </c>
      <c r="U42" s="6">
        <f>U41*21%</f>
        <v>24925.107899999995</v>
      </c>
      <c r="V42" s="6">
        <f>V41*21%</f>
        <v>24696.140699999996</v>
      </c>
      <c r="W42" s="6">
        <f>W41*21%</f>
        <v>24696.140699999996</v>
      </c>
      <c r="X42" s="6">
        <f>X41*21%</f>
        <v>24696.140699999996</v>
      </c>
      <c r="Y42" s="6">
        <f>Y41*21%</f>
        <v>23301.770099999998</v>
      </c>
      <c r="Z42" s="6">
        <f>Z41*21%</f>
        <v>49392.157500000001</v>
      </c>
      <c r="AA42" s="6">
        <f>AA41*21%</f>
        <v>49392.157500000001</v>
      </c>
      <c r="AB42" s="6">
        <f>AB41*21%</f>
        <v>49392.157500000001</v>
      </c>
      <c r="AC42" s="6">
        <f>AC41*21%</f>
        <v>49392.157500000001</v>
      </c>
      <c r="AD42" s="6">
        <f>AD41*21%</f>
        <v>49392.157500000001</v>
      </c>
      <c r="AE42" s="6">
        <f>AE41*21%</f>
        <v>48242.737200000003</v>
      </c>
      <c r="AF42" s="6">
        <f>AF41*21%</f>
        <v>48242.737200000003</v>
      </c>
      <c r="AG42" s="6">
        <f>AG41*21%</f>
        <v>48242.737200000003</v>
      </c>
      <c r="AH42" s="6">
        <f>AH41*21%</f>
        <v>48242.737200000003</v>
      </c>
      <c r="AI42" s="6">
        <f>AI41*21%</f>
        <v>48242.737200000003</v>
      </c>
      <c r="AJ42" s="6">
        <f>AJ41*21%</f>
        <v>48242.737200000003</v>
      </c>
      <c r="AK42" s="6">
        <f>AK41*21%</f>
        <v>46196.900399999999</v>
      </c>
      <c r="AL42" s="6">
        <f>AL41*21%</f>
        <v>85330.622999999992</v>
      </c>
      <c r="AM42" s="6">
        <f>AM41*21%</f>
        <v>85330.622999999992</v>
      </c>
      <c r="AN42" s="6">
        <f>AN41*21%</f>
        <v>85330.622999999992</v>
      </c>
      <c r="AO42" s="6">
        <f>AO41*21%</f>
        <v>85330.622999999992</v>
      </c>
      <c r="AP42" s="6">
        <f>AP41*21%</f>
        <v>85330.622999999992</v>
      </c>
      <c r="AQ42" s="6">
        <f>AQ41*21%</f>
        <v>83857.328099999999</v>
      </c>
      <c r="AR42" s="6">
        <f>AR41*21%</f>
        <v>83857.328099999999</v>
      </c>
      <c r="AS42" s="6">
        <f>AS41*21%</f>
        <v>83857.328099999999</v>
      </c>
      <c r="AT42" s="6">
        <f>AT41*21%</f>
        <v>83857.328099999999</v>
      </c>
      <c r="AU42" s="6">
        <f>AU41*21%</f>
        <v>83857.328099999999</v>
      </c>
      <c r="AV42" s="6">
        <f>AV41*21%</f>
        <v>83857.328099999999</v>
      </c>
      <c r="AW42" s="6">
        <f>AW41*21%</f>
        <v>80601.236099999995</v>
      </c>
    </row>
    <row r="45" spans="1:49" x14ac:dyDescent="0.25">
      <c r="A45" s="4" t="s">
        <v>128</v>
      </c>
    </row>
    <row r="46" spans="1:49" x14ac:dyDescent="0.25">
      <c r="A46" t="s">
        <v>129</v>
      </c>
      <c r="B46" s="17"/>
      <c r="C46" s="17"/>
      <c r="D46" s="17"/>
      <c r="E46" s="17"/>
      <c r="F46" s="17"/>
      <c r="G46" s="17">
        <f>'Company Bank'!G18</f>
        <v>100</v>
      </c>
      <c r="H46" s="17">
        <f>'Company Bank'!H18</f>
        <v>200</v>
      </c>
      <c r="I46" s="17">
        <f>'Company Bank'!I18</f>
        <v>500</v>
      </c>
      <c r="J46" s="17">
        <f>'Company Bank'!J18</f>
        <v>500</v>
      </c>
      <c r="K46" s="17">
        <f>'Company Bank'!K18</f>
        <v>1000</v>
      </c>
      <c r="L46" s="17">
        <f>'Company Bank'!L18</f>
        <v>1000</v>
      </c>
      <c r="M46" s="17">
        <f>'Company Bank'!M18</f>
        <v>1000</v>
      </c>
      <c r="N46" s="17">
        <f>'Company Bank'!N18</f>
        <v>2000</v>
      </c>
      <c r="O46" s="17">
        <f>'Company Bank'!O18</f>
        <v>2000</v>
      </c>
      <c r="P46" s="17">
        <f>'Company Bank'!P18</f>
        <v>2000</v>
      </c>
      <c r="Q46" s="17">
        <f>'Company Bank'!Q18</f>
        <v>2000</v>
      </c>
      <c r="R46" s="17">
        <f>'Company Bank'!R18</f>
        <v>2000</v>
      </c>
      <c r="S46" s="17">
        <f>'Company Bank'!S18</f>
        <v>2000</v>
      </c>
      <c r="T46" s="17">
        <f>'Company Bank'!T18</f>
        <v>2000</v>
      </c>
      <c r="U46" s="17">
        <f>'Company Bank'!U18</f>
        <v>2000</v>
      </c>
      <c r="V46" s="17">
        <f>'Company Bank'!V18</f>
        <v>2000</v>
      </c>
      <c r="W46" s="17">
        <f>'Company Bank'!W18</f>
        <v>2000</v>
      </c>
      <c r="X46" s="17">
        <f>'Company Bank'!X18</f>
        <v>2000</v>
      </c>
      <c r="Y46" s="17">
        <f>'Company Bank'!Y18</f>
        <v>2000</v>
      </c>
      <c r="Z46" s="17">
        <f>'Company Bank'!Z18</f>
        <v>4000</v>
      </c>
      <c r="AA46" s="17">
        <f>'Company Bank'!AA18</f>
        <v>4000</v>
      </c>
      <c r="AB46" s="17">
        <f>'Company Bank'!AB18</f>
        <v>4000</v>
      </c>
      <c r="AC46" s="17">
        <f>'Company Bank'!AC18</f>
        <v>4000</v>
      </c>
      <c r="AD46" s="17">
        <f>'Company Bank'!AD18</f>
        <v>4000</v>
      </c>
      <c r="AE46" s="17">
        <f>'Company Bank'!AE18</f>
        <v>4000</v>
      </c>
      <c r="AF46" s="17">
        <f>'Company Bank'!AF18</f>
        <v>4000</v>
      </c>
      <c r="AG46" s="17">
        <f>'Company Bank'!AG18</f>
        <v>4000</v>
      </c>
      <c r="AH46" s="17">
        <f>'Company Bank'!AH18</f>
        <v>4000</v>
      </c>
      <c r="AI46" s="17">
        <f>'Company Bank'!AI18</f>
        <v>4000</v>
      </c>
      <c r="AJ46" s="17">
        <f>'Company Bank'!AJ18</f>
        <v>4000</v>
      </c>
      <c r="AK46" s="17">
        <f>'Company Bank'!AK18</f>
        <v>4000</v>
      </c>
      <c r="AL46" s="17">
        <f>'Company Bank'!AL18</f>
        <v>7000</v>
      </c>
      <c r="AM46" s="17">
        <f>'Company Bank'!AM18</f>
        <v>7000</v>
      </c>
      <c r="AN46" s="17">
        <f>'Company Bank'!AN18</f>
        <v>7000</v>
      </c>
      <c r="AO46" s="17">
        <f>'Company Bank'!AO18</f>
        <v>7000</v>
      </c>
      <c r="AP46" s="17">
        <f>'Company Bank'!AP18</f>
        <v>7000</v>
      </c>
      <c r="AQ46" s="17">
        <f>'Company Bank'!AQ18</f>
        <v>7000</v>
      </c>
      <c r="AR46" s="17">
        <f>'Company Bank'!AR18</f>
        <v>7000</v>
      </c>
      <c r="AS46" s="17">
        <f>'Company Bank'!AS18</f>
        <v>7000</v>
      </c>
      <c r="AT46" s="17">
        <f>'Company Bank'!AT18</f>
        <v>7000</v>
      </c>
      <c r="AU46" s="17">
        <f>'Company Bank'!AU18</f>
        <v>7000</v>
      </c>
      <c r="AV46" s="17">
        <f>'Company Bank'!AV18</f>
        <v>7000</v>
      </c>
      <c r="AW46" s="17">
        <f>'Company Bank'!AW18</f>
        <v>7000</v>
      </c>
    </row>
    <row r="47" spans="1:49" x14ac:dyDescent="0.25">
      <c r="A47" t="s">
        <v>130</v>
      </c>
      <c r="B47" s="12"/>
      <c r="C47" s="12"/>
      <c r="D47" s="12"/>
      <c r="E47" s="12"/>
      <c r="F47" s="12"/>
      <c r="G47" s="12">
        <v>1</v>
      </c>
      <c r="H47" s="12">
        <v>1</v>
      </c>
      <c r="I47" s="12">
        <v>0.8</v>
      </c>
      <c r="J47" s="12">
        <v>0.8</v>
      </c>
      <c r="K47" s="12">
        <v>0.8</v>
      </c>
      <c r="L47" s="12">
        <v>0.8</v>
      </c>
      <c r="M47" s="12">
        <v>0.8</v>
      </c>
      <c r="N47" s="12">
        <v>0.6</v>
      </c>
      <c r="O47" s="12">
        <v>0.6</v>
      </c>
      <c r="P47" s="12">
        <v>0.6</v>
      </c>
      <c r="Q47" s="12">
        <v>0.6</v>
      </c>
      <c r="R47" s="12">
        <v>0.6</v>
      </c>
      <c r="S47" s="12">
        <v>0.6</v>
      </c>
      <c r="T47" s="12">
        <v>0.5</v>
      </c>
      <c r="U47" s="12">
        <v>0.5</v>
      </c>
      <c r="V47" s="12">
        <v>0.5</v>
      </c>
      <c r="W47" s="12">
        <v>0.5</v>
      </c>
      <c r="X47" s="12">
        <v>0.5</v>
      </c>
      <c r="Y47" s="12">
        <v>0.5</v>
      </c>
      <c r="Z47" s="12">
        <v>0.5</v>
      </c>
      <c r="AA47" s="12">
        <v>0.5</v>
      </c>
      <c r="AB47" s="12">
        <v>0.5</v>
      </c>
      <c r="AC47" s="12">
        <v>0.5</v>
      </c>
      <c r="AD47" s="12">
        <v>0.5</v>
      </c>
      <c r="AE47" s="12">
        <v>0.5</v>
      </c>
      <c r="AF47" s="12">
        <v>0.5</v>
      </c>
      <c r="AG47" s="12">
        <v>0.5</v>
      </c>
      <c r="AH47" s="12">
        <v>0.5</v>
      </c>
      <c r="AI47" s="12">
        <v>0.5</v>
      </c>
      <c r="AJ47" s="12">
        <v>0.5</v>
      </c>
      <c r="AK47" s="12">
        <v>0.5</v>
      </c>
      <c r="AL47" s="12">
        <v>0.5</v>
      </c>
      <c r="AM47" s="12">
        <v>0.5</v>
      </c>
      <c r="AN47" s="12">
        <v>0.5</v>
      </c>
      <c r="AO47" s="12">
        <v>0.5</v>
      </c>
      <c r="AP47" s="12">
        <v>0.5</v>
      </c>
      <c r="AQ47" s="12">
        <v>0.5</v>
      </c>
      <c r="AR47" s="12">
        <v>0.5</v>
      </c>
      <c r="AS47" s="12">
        <v>0.5</v>
      </c>
      <c r="AT47" s="12">
        <v>0.5</v>
      </c>
      <c r="AU47" s="12">
        <v>0.5</v>
      </c>
      <c r="AV47" s="12">
        <v>0.5</v>
      </c>
      <c r="AW47" s="12">
        <v>0.5</v>
      </c>
    </row>
    <row r="48" spans="1:49" x14ac:dyDescent="0.25">
      <c r="A48" t="s">
        <v>123</v>
      </c>
      <c r="G48">
        <f t="shared" ref="G48:AW48" si="23">ROUND(G46/G47,0)</f>
        <v>100</v>
      </c>
      <c r="H48">
        <f t="shared" si="23"/>
        <v>200</v>
      </c>
      <c r="I48">
        <f t="shared" si="23"/>
        <v>625</v>
      </c>
      <c r="J48">
        <f t="shared" si="23"/>
        <v>625</v>
      </c>
      <c r="K48">
        <f t="shared" si="23"/>
        <v>1250</v>
      </c>
      <c r="L48">
        <f t="shared" si="23"/>
        <v>1250</v>
      </c>
      <c r="M48">
        <f t="shared" si="23"/>
        <v>1250</v>
      </c>
      <c r="N48">
        <f t="shared" si="23"/>
        <v>3333</v>
      </c>
      <c r="O48">
        <f t="shared" si="23"/>
        <v>3333</v>
      </c>
      <c r="P48">
        <f t="shared" si="23"/>
        <v>3333</v>
      </c>
      <c r="Q48">
        <f t="shared" si="23"/>
        <v>3333</v>
      </c>
      <c r="R48">
        <f t="shared" si="23"/>
        <v>3333</v>
      </c>
      <c r="S48">
        <f t="shared" si="23"/>
        <v>3333</v>
      </c>
      <c r="T48">
        <f t="shared" si="23"/>
        <v>4000</v>
      </c>
      <c r="U48">
        <f t="shared" si="23"/>
        <v>4000</v>
      </c>
      <c r="V48">
        <f t="shared" si="23"/>
        <v>4000</v>
      </c>
      <c r="W48">
        <f t="shared" si="23"/>
        <v>4000</v>
      </c>
      <c r="X48">
        <f t="shared" si="23"/>
        <v>4000</v>
      </c>
      <c r="Y48">
        <f t="shared" si="23"/>
        <v>4000</v>
      </c>
      <c r="Z48">
        <f t="shared" si="23"/>
        <v>8000</v>
      </c>
      <c r="AA48">
        <f t="shared" si="23"/>
        <v>8000</v>
      </c>
      <c r="AB48">
        <f t="shared" si="23"/>
        <v>8000</v>
      </c>
      <c r="AC48">
        <f t="shared" si="23"/>
        <v>8000</v>
      </c>
      <c r="AD48">
        <f t="shared" si="23"/>
        <v>8000</v>
      </c>
      <c r="AE48">
        <f t="shared" si="23"/>
        <v>8000</v>
      </c>
      <c r="AF48">
        <f t="shared" si="23"/>
        <v>8000</v>
      </c>
      <c r="AG48">
        <f t="shared" si="23"/>
        <v>8000</v>
      </c>
      <c r="AH48">
        <f t="shared" si="23"/>
        <v>8000</v>
      </c>
      <c r="AI48">
        <f t="shared" si="23"/>
        <v>8000</v>
      </c>
      <c r="AJ48">
        <f t="shared" si="23"/>
        <v>8000</v>
      </c>
      <c r="AK48">
        <f t="shared" si="23"/>
        <v>8000</v>
      </c>
      <c r="AL48">
        <f t="shared" si="23"/>
        <v>14000</v>
      </c>
      <c r="AM48">
        <f t="shared" si="23"/>
        <v>14000</v>
      </c>
      <c r="AN48">
        <f t="shared" si="23"/>
        <v>14000</v>
      </c>
      <c r="AO48">
        <f t="shared" si="23"/>
        <v>14000</v>
      </c>
      <c r="AP48">
        <f t="shared" si="23"/>
        <v>14000</v>
      </c>
      <c r="AQ48">
        <f t="shared" si="23"/>
        <v>14000</v>
      </c>
      <c r="AR48">
        <f t="shared" si="23"/>
        <v>14000</v>
      </c>
      <c r="AS48">
        <f t="shared" si="23"/>
        <v>14000</v>
      </c>
      <c r="AT48">
        <f t="shared" si="23"/>
        <v>14000</v>
      </c>
      <c r="AU48">
        <f t="shared" si="23"/>
        <v>14000</v>
      </c>
      <c r="AV48">
        <f t="shared" si="23"/>
        <v>14000</v>
      </c>
      <c r="AW48">
        <f t="shared" si="23"/>
        <v>14000</v>
      </c>
    </row>
    <row r="49" spans="1:49" x14ac:dyDescent="0.25">
      <c r="A49" t="s">
        <v>54</v>
      </c>
      <c r="B49" s="5"/>
      <c r="C49" s="5"/>
      <c r="D49" s="5"/>
      <c r="E49" s="5"/>
      <c r="F49" s="5"/>
      <c r="G49" s="5">
        <f>0.0015*G48</f>
        <v>0.15</v>
      </c>
      <c r="H49" s="5">
        <f t="shared" ref="H49:AW49" si="24">0.0015*H48</f>
        <v>0.3</v>
      </c>
      <c r="I49" s="5">
        <f t="shared" si="24"/>
        <v>0.9375</v>
      </c>
      <c r="J49" s="5">
        <f t="shared" si="24"/>
        <v>0.9375</v>
      </c>
      <c r="K49" s="5">
        <f t="shared" si="24"/>
        <v>1.875</v>
      </c>
      <c r="L49" s="5">
        <f t="shared" si="24"/>
        <v>1.875</v>
      </c>
      <c r="M49" s="5">
        <f t="shared" si="24"/>
        <v>1.875</v>
      </c>
      <c r="N49" s="5">
        <f t="shared" si="24"/>
        <v>4.9995000000000003</v>
      </c>
      <c r="O49" s="5">
        <f t="shared" si="24"/>
        <v>4.9995000000000003</v>
      </c>
      <c r="P49" s="5">
        <f t="shared" si="24"/>
        <v>4.9995000000000003</v>
      </c>
      <c r="Q49" s="5">
        <f t="shared" si="24"/>
        <v>4.9995000000000003</v>
      </c>
      <c r="R49" s="5">
        <f t="shared" si="24"/>
        <v>4.9995000000000003</v>
      </c>
      <c r="S49" s="5">
        <f t="shared" si="24"/>
        <v>4.9995000000000003</v>
      </c>
      <c r="T49" s="5">
        <f t="shared" si="24"/>
        <v>6</v>
      </c>
      <c r="U49" s="5">
        <f t="shared" si="24"/>
        <v>6</v>
      </c>
      <c r="V49" s="5">
        <f t="shared" si="24"/>
        <v>6</v>
      </c>
      <c r="W49" s="5">
        <f t="shared" si="24"/>
        <v>6</v>
      </c>
      <c r="X49" s="5">
        <f t="shared" si="24"/>
        <v>6</v>
      </c>
      <c r="Y49" s="5">
        <f t="shared" si="24"/>
        <v>6</v>
      </c>
      <c r="Z49" s="5">
        <f t="shared" si="24"/>
        <v>12</v>
      </c>
      <c r="AA49" s="5">
        <f t="shared" si="24"/>
        <v>12</v>
      </c>
      <c r="AB49" s="5">
        <f t="shared" si="24"/>
        <v>12</v>
      </c>
      <c r="AC49" s="5">
        <f t="shared" si="24"/>
        <v>12</v>
      </c>
      <c r="AD49" s="5">
        <f t="shared" si="24"/>
        <v>12</v>
      </c>
      <c r="AE49" s="5">
        <f t="shared" si="24"/>
        <v>12</v>
      </c>
      <c r="AF49" s="5">
        <f t="shared" si="24"/>
        <v>12</v>
      </c>
      <c r="AG49" s="5">
        <f t="shared" si="24"/>
        <v>12</v>
      </c>
      <c r="AH49" s="5">
        <f t="shared" si="24"/>
        <v>12</v>
      </c>
      <c r="AI49" s="5">
        <f t="shared" si="24"/>
        <v>12</v>
      </c>
      <c r="AJ49" s="5">
        <f t="shared" si="24"/>
        <v>12</v>
      </c>
      <c r="AK49" s="5">
        <f t="shared" si="24"/>
        <v>12</v>
      </c>
      <c r="AL49" s="5">
        <f t="shared" si="24"/>
        <v>21</v>
      </c>
      <c r="AM49" s="5">
        <f t="shared" si="24"/>
        <v>21</v>
      </c>
      <c r="AN49" s="5">
        <f t="shared" si="24"/>
        <v>21</v>
      </c>
      <c r="AO49" s="5">
        <f t="shared" si="24"/>
        <v>21</v>
      </c>
      <c r="AP49" s="5">
        <f t="shared" si="24"/>
        <v>21</v>
      </c>
      <c r="AQ49" s="5">
        <f t="shared" si="24"/>
        <v>21</v>
      </c>
      <c r="AR49" s="5">
        <f t="shared" si="24"/>
        <v>21</v>
      </c>
      <c r="AS49" s="5">
        <f t="shared" si="24"/>
        <v>21</v>
      </c>
      <c r="AT49" s="5">
        <f t="shared" si="24"/>
        <v>21</v>
      </c>
      <c r="AU49" s="5">
        <f t="shared" si="24"/>
        <v>21</v>
      </c>
      <c r="AV49" s="5">
        <f t="shared" si="24"/>
        <v>21</v>
      </c>
      <c r="AW49" s="5">
        <f t="shared" si="24"/>
        <v>21</v>
      </c>
    </row>
    <row r="51" spans="1:49" x14ac:dyDescent="0.25">
      <c r="A51" s="4" t="s">
        <v>157</v>
      </c>
    </row>
    <row r="52" spans="1:49" x14ac:dyDescent="0.25">
      <c r="A52" t="s">
        <v>131</v>
      </c>
      <c r="G52" s="25">
        <f>'Revenue Streams'!$I$10</f>
        <v>6</v>
      </c>
      <c r="H52" s="25">
        <f>'Revenue Streams'!$I$10</f>
        <v>6</v>
      </c>
      <c r="I52" s="25">
        <f>'Revenue Streams'!$I$10</f>
        <v>6</v>
      </c>
      <c r="J52" s="25">
        <f>'Revenue Streams'!$I$10</f>
        <v>6</v>
      </c>
      <c r="K52" s="25">
        <f>'Revenue Streams'!$I$10</f>
        <v>6</v>
      </c>
      <c r="L52" s="25">
        <f>'Revenue Streams'!$I$10</f>
        <v>6</v>
      </c>
      <c r="M52" s="25">
        <f>'Revenue Streams'!$I$10</f>
        <v>6</v>
      </c>
      <c r="N52" s="25">
        <f>'Revenue Streams'!$I$10</f>
        <v>6</v>
      </c>
      <c r="O52" s="25">
        <f>'Revenue Streams'!$I$10</f>
        <v>6</v>
      </c>
      <c r="P52" s="25">
        <f>'Revenue Streams'!$I$10</f>
        <v>6</v>
      </c>
      <c r="Q52" s="25">
        <f>'Revenue Streams'!$I$10</f>
        <v>6</v>
      </c>
      <c r="R52" s="25">
        <f>'Revenue Streams'!$I$10</f>
        <v>6</v>
      </c>
      <c r="S52" s="25">
        <f>'Revenue Streams'!$I$10</f>
        <v>6</v>
      </c>
      <c r="T52" s="25">
        <f>'Revenue Streams'!$I$10</f>
        <v>6</v>
      </c>
      <c r="U52" s="25">
        <f>'Revenue Streams'!$I$10</f>
        <v>6</v>
      </c>
      <c r="V52" s="25">
        <f>'Revenue Streams'!$I$10</f>
        <v>6</v>
      </c>
      <c r="W52" s="25">
        <f>'Revenue Streams'!$I$10</f>
        <v>6</v>
      </c>
      <c r="X52" s="25">
        <f>'Revenue Streams'!$I$10</f>
        <v>6</v>
      </c>
      <c r="Y52" s="25">
        <f>'Revenue Streams'!$I$10</f>
        <v>6</v>
      </c>
      <c r="Z52" s="25">
        <f>'Revenue Streams'!$I$10</f>
        <v>6</v>
      </c>
      <c r="AA52" s="25">
        <f>'Revenue Streams'!$I$10</f>
        <v>6</v>
      </c>
      <c r="AB52" s="25">
        <f>'Revenue Streams'!$I$10</f>
        <v>6</v>
      </c>
      <c r="AC52" s="25">
        <f>'Revenue Streams'!$I$10</f>
        <v>6</v>
      </c>
      <c r="AD52" s="25">
        <f>'Revenue Streams'!$I$10</f>
        <v>6</v>
      </c>
      <c r="AE52" s="25">
        <f>'Revenue Streams'!$I$10</f>
        <v>6</v>
      </c>
      <c r="AF52" s="25">
        <f>'Revenue Streams'!$I$10</f>
        <v>6</v>
      </c>
      <c r="AG52" s="25">
        <f>'Revenue Streams'!$I$10</f>
        <v>6</v>
      </c>
      <c r="AH52" s="25">
        <f>'Revenue Streams'!$I$10</f>
        <v>6</v>
      </c>
      <c r="AI52" s="25">
        <f>'Revenue Streams'!$I$10</f>
        <v>6</v>
      </c>
      <c r="AJ52" s="25">
        <f>'Revenue Streams'!$I$10</f>
        <v>6</v>
      </c>
      <c r="AK52" s="25">
        <f>'Revenue Streams'!$I$10</f>
        <v>6</v>
      </c>
      <c r="AL52" s="25">
        <f>'Revenue Streams'!$I$10</f>
        <v>6</v>
      </c>
      <c r="AM52" s="25">
        <f>'Revenue Streams'!$I$10</f>
        <v>6</v>
      </c>
      <c r="AN52" s="25">
        <f>'Revenue Streams'!$I$10</f>
        <v>6</v>
      </c>
      <c r="AO52" s="25">
        <f>'Revenue Streams'!$I$10</f>
        <v>6</v>
      </c>
      <c r="AP52" s="25">
        <f>'Revenue Streams'!$I$10</f>
        <v>6</v>
      </c>
      <c r="AQ52" s="25">
        <f>'Revenue Streams'!$I$10</f>
        <v>6</v>
      </c>
      <c r="AR52" s="25">
        <f>'Revenue Streams'!$I$10</f>
        <v>6</v>
      </c>
      <c r="AS52" s="25">
        <f>'Revenue Streams'!$I$10</f>
        <v>6</v>
      </c>
      <c r="AT52" s="25">
        <f>'Revenue Streams'!$I$10</f>
        <v>6</v>
      </c>
      <c r="AU52" s="25">
        <f>'Revenue Streams'!$I$10</f>
        <v>6</v>
      </c>
      <c r="AV52" s="25">
        <f>'Revenue Streams'!$I$10</f>
        <v>6</v>
      </c>
      <c r="AW52" s="25">
        <f>'Revenue Streams'!$I$10</f>
        <v>6</v>
      </c>
    </row>
    <row r="53" spans="1:49" x14ac:dyDescent="0.25">
      <c r="A53" t="s">
        <v>160</v>
      </c>
      <c r="G53" s="15">
        <v>0.2</v>
      </c>
      <c r="H53" s="15">
        <v>0.2</v>
      </c>
      <c r="I53" s="15">
        <v>0.2</v>
      </c>
      <c r="J53" s="15">
        <v>0.2</v>
      </c>
      <c r="K53" s="15">
        <v>0.2</v>
      </c>
      <c r="L53" s="15">
        <v>0.2</v>
      </c>
      <c r="M53" s="15">
        <v>0.2</v>
      </c>
      <c r="N53" s="15">
        <v>0.2</v>
      </c>
      <c r="O53" s="15">
        <v>0.2</v>
      </c>
      <c r="P53" s="15">
        <v>0.2</v>
      </c>
      <c r="Q53" s="15">
        <v>0.2</v>
      </c>
      <c r="R53" s="15">
        <v>0.2</v>
      </c>
      <c r="S53" s="15">
        <v>0.2</v>
      </c>
      <c r="T53" s="15">
        <v>0.2</v>
      </c>
      <c r="U53" s="15">
        <v>0.2</v>
      </c>
      <c r="V53" s="15">
        <v>0.2</v>
      </c>
      <c r="W53" s="15">
        <v>0.2</v>
      </c>
      <c r="X53" s="15">
        <v>0.2</v>
      </c>
      <c r="Y53" s="15">
        <v>0.2</v>
      </c>
      <c r="Z53" s="15">
        <v>0.2</v>
      </c>
      <c r="AA53" s="15">
        <v>0.2</v>
      </c>
      <c r="AB53" s="15">
        <v>0.2</v>
      </c>
      <c r="AC53" s="15">
        <v>0.2</v>
      </c>
      <c r="AD53" s="15">
        <v>0.2</v>
      </c>
      <c r="AE53" s="15">
        <v>0.2</v>
      </c>
      <c r="AF53" s="15">
        <v>0.2</v>
      </c>
      <c r="AG53" s="15">
        <v>0.2</v>
      </c>
      <c r="AH53" s="15">
        <v>0.2</v>
      </c>
      <c r="AI53" s="15">
        <v>0.2</v>
      </c>
      <c r="AJ53" s="15">
        <v>0.2</v>
      </c>
      <c r="AK53" s="15">
        <v>0.2</v>
      </c>
      <c r="AL53" s="15">
        <v>0.2</v>
      </c>
      <c r="AM53" s="15">
        <v>0.2</v>
      </c>
      <c r="AN53" s="15">
        <v>0.2</v>
      </c>
      <c r="AO53" s="15">
        <v>0.2</v>
      </c>
      <c r="AP53" s="15">
        <v>0.2</v>
      </c>
      <c r="AQ53" s="15">
        <v>0.2</v>
      </c>
      <c r="AR53" s="15">
        <v>0.2</v>
      </c>
      <c r="AS53" s="15">
        <v>0.2</v>
      </c>
      <c r="AT53" s="15">
        <v>0.2</v>
      </c>
      <c r="AU53" s="15">
        <v>0.2</v>
      </c>
      <c r="AV53" s="15">
        <v>0.2</v>
      </c>
      <c r="AW53" s="15">
        <v>0.2</v>
      </c>
    </row>
    <row r="54" spans="1:49" x14ac:dyDescent="0.25">
      <c r="A54" t="s">
        <v>159</v>
      </c>
      <c r="G54">
        <f>ROUND(G48*G53*'Revenue Streams'!$E$8,0)</f>
        <v>10</v>
      </c>
      <c r="H54">
        <f>ROUND(H48*H53*'Revenue Streams'!$E$8,0)</f>
        <v>20</v>
      </c>
      <c r="I54">
        <f>ROUND(I48*I53*'Revenue Streams'!$E$8,0)</f>
        <v>63</v>
      </c>
      <c r="J54">
        <f>ROUND(J48*J53*'Revenue Streams'!$E$8,0)</f>
        <v>63</v>
      </c>
      <c r="K54">
        <f>ROUND(K48*K53*'Revenue Streams'!$E$8,0)</f>
        <v>125</v>
      </c>
      <c r="L54">
        <f>ROUND(L48*L53*'Revenue Streams'!$E$8,0)</f>
        <v>125</v>
      </c>
      <c r="M54">
        <f>ROUND(M48*M53*'Revenue Streams'!$E$8,0)</f>
        <v>125</v>
      </c>
      <c r="N54">
        <f>ROUND(N48*N53*'Revenue Streams'!$E$8,0)</f>
        <v>333</v>
      </c>
      <c r="O54">
        <f>ROUND(O48*O53*'Revenue Streams'!$E$8,0)</f>
        <v>333</v>
      </c>
      <c r="P54">
        <f>ROUND(P48*P53*'Revenue Streams'!$E$8,0)</f>
        <v>333</v>
      </c>
      <c r="Q54">
        <f>ROUND(Q48*Q53*'Revenue Streams'!$E$8,0)</f>
        <v>333</v>
      </c>
      <c r="R54">
        <f>ROUND(R48*R53*'Revenue Streams'!$E$8,0)</f>
        <v>333</v>
      </c>
      <c r="S54">
        <f>ROUND(S48*S53*'Revenue Streams'!$E$8,0)</f>
        <v>333</v>
      </c>
      <c r="T54">
        <f>ROUND(T48*T53*'Revenue Streams'!$E$8,0)</f>
        <v>400</v>
      </c>
      <c r="U54">
        <f>ROUND(U48*U53*'Revenue Streams'!$E$8,0)</f>
        <v>400</v>
      </c>
      <c r="V54">
        <f>ROUND(V48*V53*'Revenue Streams'!$E$8,0)</f>
        <v>400</v>
      </c>
      <c r="W54">
        <f>ROUND(W48*W53*'Revenue Streams'!$E$8,0)</f>
        <v>400</v>
      </c>
      <c r="X54">
        <f>ROUND(X48*X53*'Revenue Streams'!$E$8,0)</f>
        <v>400</v>
      </c>
      <c r="Y54">
        <f>ROUND(Y48*Y53*'Revenue Streams'!$E$8,0)</f>
        <v>400</v>
      </c>
      <c r="Z54">
        <f>ROUND(Z48*Z53*'Revenue Streams'!$E$8,0)</f>
        <v>800</v>
      </c>
      <c r="AA54">
        <f>ROUND(AA48*AA53*'Revenue Streams'!$E$8,0)</f>
        <v>800</v>
      </c>
      <c r="AB54">
        <f>ROUND(AB48*AB53*'Revenue Streams'!$E$8,0)</f>
        <v>800</v>
      </c>
      <c r="AC54">
        <f>ROUND(AC48*AC53*'Revenue Streams'!$E$8,0)</f>
        <v>800</v>
      </c>
      <c r="AD54">
        <f>ROUND(AD48*AD53*'Revenue Streams'!$E$8,0)</f>
        <v>800</v>
      </c>
      <c r="AE54">
        <f>ROUND(AE48*AE53*'Revenue Streams'!$E$8,0)</f>
        <v>800</v>
      </c>
      <c r="AF54">
        <f>ROUND(AF48*AF53*'Revenue Streams'!$E$8,0)</f>
        <v>800</v>
      </c>
      <c r="AG54">
        <f>ROUND(AG48*AG53*'Revenue Streams'!$E$8,0)</f>
        <v>800</v>
      </c>
      <c r="AH54">
        <f>ROUND(AH48*AH53*'Revenue Streams'!$E$8,0)</f>
        <v>800</v>
      </c>
      <c r="AI54">
        <f>ROUND(AI48*AI53*'Revenue Streams'!$E$8,0)</f>
        <v>800</v>
      </c>
      <c r="AJ54">
        <f>ROUND(AJ48*AJ53*'Revenue Streams'!$E$8,0)</f>
        <v>800</v>
      </c>
      <c r="AK54">
        <f>ROUND(AK48*AK53*'Revenue Streams'!$E$8,0)</f>
        <v>800</v>
      </c>
      <c r="AL54">
        <f>ROUND(AL48*AL53*'Revenue Streams'!$E$8,0)</f>
        <v>1400</v>
      </c>
      <c r="AM54">
        <f>ROUND(AM48*AM53*'Revenue Streams'!$E$8,0)</f>
        <v>1400</v>
      </c>
      <c r="AN54">
        <f>ROUND(AN48*AN53*'Revenue Streams'!$E$8,0)</f>
        <v>1400</v>
      </c>
      <c r="AO54">
        <f>ROUND(AO48*AO53*'Revenue Streams'!$E$8,0)</f>
        <v>1400</v>
      </c>
      <c r="AP54">
        <f>ROUND(AP48*AP53*'Revenue Streams'!$E$8,0)</f>
        <v>1400</v>
      </c>
      <c r="AQ54">
        <f>ROUND(AQ48*AQ53*'Revenue Streams'!$E$8,0)</f>
        <v>1400</v>
      </c>
      <c r="AR54">
        <f>ROUND(AR48*AR53*'Revenue Streams'!$E$8,0)</f>
        <v>1400</v>
      </c>
      <c r="AS54">
        <f>ROUND(AS48*AS53*'Revenue Streams'!$E$8,0)</f>
        <v>1400</v>
      </c>
      <c r="AT54">
        <f>ROUND(AT48*AT53*'Revenue Streams'!$E$8,0)</f>
        <v>1400</v>
      </c>
      <c r="AU54">
        <f>ROUND(AU48*AU53*'Revenue Streams'!$E$8,0)</f>
        <v>1400</v>
      </c>
      <c r="AV54">
        <f>ROUND(AV48*AV53*'Revenue Streams'!$E$8,0)</f>
        <v>1400</v>
      </c>
      <c r="AW54">
        <f>ROUND(AW48*AW53*'Revenue Streams'!$E$8,0)</f>
        <v>1400</v>
      </c>
    </row>
    <row r="55" spans="1:49" x14ac:dyDescent="0.25">
      <c r="A55" t="s">
        <v>158</v>
      </c>
      <c r="B55" s="13"/>
      <c r="C55" s="13"/>
      <c r="D55" s="13"/>
      <c r="E55" s="13"/>
      <c r="F55" s="13"/>
      <c r="G55" s="18">
        <v>2.8000000000000001E-2</v>
      </c>
      <c r="H55" s="18">
        <v>2.8000000000000001E-2</v>
      </c>
      <c r="I55" s="18">
        <v>2.8000000000000001E-2</v>
      </c>
      <c r="J55" s="18">
        <v>2.8000000000000001E-2</v>
      </c>
      <c r="K55" s="18">
        <v>2.8000000000000001E-2</v>
      </c>
      <c r="L55" s="18">
        <v>2.8000000000000001E-2</v>
      </c>
      <c r="M55" s="18">
        <v>2.8000000000000001E-2</v>
      </c>
      <c r="N55" s="18">
        <v>2.8000000000000001E-2</v>
      </c>
      <c r="O55" s="18">
        <v>2.8000000000000001E-2</v>
      </c>
      <c r="P55" s="18">
        <v>2.8000000000000001E-2</v>
      </c>
      <c r="Q55" s="18">
        <v>2.8000000000000001E-2</v>
      </c>
      <c r="R55" s="18">
        <v>2.8000000000000001E-2</v>
      </c>
      <c r="S55" s="18">
        <v>2.8000000000000001E-2</v>
      </c>
      <c r="T55" s="18">
        <v>2.8000000000000001E-2</v>
      </c>
      <c r="U55" s="18">
        <v>2.8000000000000001E-2</v>
      </c>
      <c r="V55" s="18">
        <v>2.8000000000000001E-2</v>
      </c>
      <c r="W55" s="18">
        <v>2.8000000000000001E-2</v>
      </c>
      <c r="X55" s="18">
        <v>2.8000000000000001E-2</v>
      </c>
      <c r="Y55" s="18">
        <v>2.8000000000000001E-2</v>
      </c>
      <c r="Z55" s="18">
        <v>2.8000000000000001E-2</v>
      </c>
      <c r="AA55" s="18">
        <v>2.8000000000000001E-2</v>
      </c>
      <c r="AB55" s="18">
        <v>2.8000000000000001E-2</v>
      </c>
      <c r="AC55" s="18">
        <v>2.8000000000000001E-2</v>
      </c>
      <c r="AD55" s="18">
        <v>2.8000000000000001E-2</v>
      </c>
      <c r="AE55" s="18">
        <v>2.8000000000000001E-2</v>
      </c>
      <c r="AF55" s="18">
        <v>2.8000000000000001E-2</v>
      </c>
      <c r="AG55" s="18">
        <v>2.8000000000000001E-2</v>
      </c>
      <c r="AH55" s="18">
        <v>2.8000000000000001E-2</v>
      </c>
      <c r="AI55" s="18">
        <v>2.8000000000000001E-2</v>
      </c>
      <c r="AJ55" s="18">
        <v>2.8000000000000001E-2</v>
      </c>
      <c r="AK55" s="18">
        <v>2.8000000000000001E-2</v>
      </c>
      <c r="AL55" s="18">
        <v>2.8000000000000001E-2</v>
      </c>
      <c r="AM55" s="18">
        <v>2.8000000000000001E-2</v>
      </c>
      <c r="AN55" s="18">
        <v>2.8000000000000001E-2</v>
      </c>
      <c r="AO55" s="18">
        <v>2.8000000000000001E-2</v>
      </c>
      <c r="AP55" s="18">
        <v>2.8000000000000001E-2</v>
      </c>
      <c r="AQ55" s="18">
        <v>2.8000000000000001E-2</v>
      </c>
      <c r="AR55" s="18">
        <v>2.8000000000000001E-2</v>
      </c>
      <c r="AS55" s="18">
        <v>2.8000000000000001E-2</v>
      </c>
      <c r="AT55" s="18">
        <v>2.8000000000000001E-2</v>
      </c>
      <c r="AU55" s="18">
        <v>2.8000000000000001E-2</v>
      </c>
      <c r="AV55" s="18">
        <v>2.8000000000000001E-2</v>
      </c>
      <c r="AW55" s="18">
        <v>2.8000000000000001E-2</v>
      </c>
    </row>
    <row r="56" spans="1:49" x14ac:dyDescent="0.25">
      <c r="A56" t="s">
        <v>166</v>
      </c>
      <c r="B56" s="13"/>
      <c r="C56" s="13"/>
      <c r="D56" s="13"/>
      <c r="E56" s="13"/>
      <c r="F56" s="13"/>
      <c r="G56" s="26">
        <f>ROUND(G48*G55,0)</f>
        <v>3</v>
      </c>
      <c r="H56" s="26">
        <f t="shared" ref="H56:AW56" si="25">ROUND(H48*H55,0)</f>
        <v>6</v>
      </c>
      <c r="I56" s="26">
        <f t="shared" si="25"/>
        <v>18</v>
      </c>
      <c r="J56" s="26">
        <f t="shared" si="25"/>
        <v>18</v>
      </c>
      <c r="K56" s="26">
        <f t="shared" si="25"/>
        <v>35</v>
      </c>
      <c r="L56" s="26">
        <f t="shared" si="25"/>
        <v>35</v>
      </c>
      <c r="M56" s="26">
        <f t="shared" si="25"/>
        <v>35</v>
      </c>
      <c r="N56" s="26">
        <f t="shared" si="25"/>
        <v>93</v>
      </c>
      <c r="O56" s="26">
        <f t="shared" si="25"/>
        <v>93</v>
      </c>
      <c r="P56" s="26">
        <f t="shared" si="25"/>
        <v>93</v>
      </c>
      <c r="Q56" s="26">
        <f t="shared" si="25"/>
        <v>93</v>
      </c>
      <c r="R56" s="26">
        <f t="shared" si="25"/>
        <v>93</v>
      </c>
      <c r="S56" s="26">
        <f t="shared" si="25"/>
        <v>93</v>
      </c>
      <c r="T56" s="26">
        <f t="shared" si="25"/>
        <v>112</v>
      </c>
      <c r="U56" s="26">
        <f t="shared" si="25"/>
        <v>112</v>
      </c>
      <c r="V56" s="26">
        <f t="shared" si="25"/>
        <v>112</v>
      </c>
      <c r="W56" s="26">
        <f t="shared" si="25"/>
        <v>112</v>
      </c>
      <c r="X56" s="26">
        <f t="shared" si="25"/>
        <v>112</v>
      </c>
      <c r="Y56" s="26">
        <f t="shared" si="25"/>
        <v>112</v>
      </c>
      <c r="Z56" s="26">
        <f t="shared" si="25"/>
        <v>224</v>
      </c>
      <c r="AA56" s="26">
        <f t="shared" si="25"/>
        <v>224</v>
      </c>
      <c r="AB56" s="26">
        <f t="shared" si="25"/>
        <v>224</v>
      </c>
      <c r="AC56" s="26">
        <f t="shared" si="25"/>
        <v>224</v>
      </c>
      <c r="AD56" s="26">
        <f t="shared" si="25"/>
        <v>224</v>
      </c>
      <c r="AE56" s="26">
        <f t="shared" si="25"/>
        <v>224</v>
      </c>
      <c r="AF56" s="26">
        <f t="shared" si="25"/>
        <v>224</v>
      </c>
      <c r="AG56" s="26">
        <f t="shared" si="25"/>
        <v>224</v>
      </c>
      <c r="AH56" s="26">
        <f t="shared" si="25"/>
        <v>224</v>
      </c>
      <c r="AI56" s="26">
        <f t="shared" si="25"/>
        <v>224</v>
      </c>
      <c r="AJ56" s="26">
        <f t="shared" si="25"/>
        <v>224</v>
      </c>
      <c r="AK56" s="26">
        <f t="shared" si="25"/>
        <v>224</v>
      </c>
      <c r="AL56" s="26">
        <f t="shared" si="25"/>
        <v>392</v>
      </c>
      <c r="AM56" s="26">
        <f t="shared" si="25"/>
        <v>392</v>
      </c>
      <c r="AN56" s="26">
        <f t="shared" si="25"/>
        <v>392</v>
      </c>
      <c r="AO56" s="26">
        <f t="shared" si="25"/>
        <v>392</v>
      </c>
      <c r="AP56" s="26">
        <f t="shared" si="25"/>
        <v>392</v>
      </c>
      <c r="AQ56" s="26">
        <f t="shared" si="25"/>
        <v>392</v>
      </c>
      <c r="AR56" s="26">
        <f t="shared" si="25"/>
        <v>392</v>
      </c>
      <c r="AS56" s="26">
        <f t="shared" si="25"/>
        <v>392</v>
      </c>
      <c r="AT56" s="26">
        <f t="shared" si="25"/>
        <v>392</v>
      </c>
      <c r="AU56" s="26">
        <f t="shared" si="25"/>
        <v>392</v>
      </c>
      <c r="AV56" s="26">
        <f t="shared" si="25"/>
        <v>392</v>
      </c>
      <c r="AW56" s="26">
        <f t="shared" si="25"/>
        <v>392</v>
      </c>
    </row>
    <row r="57" spans="1:49" x14ac:dyDescent="0.25">
      <c r="A57" t="s">
        <v>163</v>
      </c>
      <c r="B57" s="14"/>
      <c r="C57" s="14"/>
      <c r="D57" s="14"/>
      <c r="E57" s="14"/>
      <c r="F57" s="14"/>
      <c r="G57">
        <f>ROUND(G56*'Revenue Streams'!$E$9,0)</f>
        <v>2</v>
      </c>
      <c r="H57">
        <f>ROUND(H56*'Revenue Streams'!$E$9,0)</f>
        <v>4</v>
      </c>
      <c r="I57">
        <f>ROUND(I56*'Revenue Streams'!$E$9,0)</f>
        <v>13</v>
      </c>
      <c r="J57">
        <f>ROUND(J56*'Revenue Streams'!$E$9,0)</f>
        <v>13</v>
      </c>
      <c r="K57">
        <f>ROUND(K56*'Revenue Streams'!$E$9,0)</f>
        <v>25</v>
      </c>
      <c r="L57">
        <f>ROUND(L56*'Revenue Streams'!$E$9,0)</f>
        <v>25</v>
      </c>
      <c r="M57">
        <f>ROUND(M56*'Revenue Streams'!$E$9,0)</f>
        <v>25</v>
      </c>
      <c r="N57">
        <f>ROUND(N56*'Revenue Streams'!$E$9,0)</f>
        <v>65</v>
      </c>
      <c r="O57">
        <f>ROUND(O56*'Revenue Streams'!$E$9,0)</f>
        <v>65</v>
      </c>
      <c r="P57">
        <f>ROUND(P56*'Revenue Streams'!$E$9,0)</f>
        <v>65</v>
      </c>
      <c r="Q57">
        <f>ROUND(Q56*'Revenue Streams'!$E$9,0)</f>
        <v>65</v>
      </c>
      <c r="R57">
        <f>ROUND(R56*'Revenue Streams'!$E$9,0)</f>
        <v>65</v>
      </c>
      <c r="S57">
        <f>ROUND(S56*'Revenue Streams'!$E$9,0)</f>
        <v>65</v>
      </c>
      <c r="T57">
        <f>ROUND(T56*'Revenue Streams'!$E$9,0)</f>
        <v>78</v>
      </c>
      <c r="U57">
        <f>ROUND(U56*'Revenue Streams'!$E$9,0)</f>
        <v>78</v>
      </c>
      <c r="V57">
        <f>ROUND(V56*'Revenue Streams'!$E$9,0)</f>
        <v>78</v>
      </c>
      <c r="W57">
        <f>ROUND(W56*'Revenue Streams'!$E$9,0)</f>
        <v>78</v>
      </c>
      <c r="X57">
        <f>ROUND(X56*'Revenue Streams'!$E$9,0)</f>
        <v>78</v>
      </c>
      <c r="Y57">
        <f>ROUND(Y56*'Revenue Streams'!$E$9,0)</f>
        <v>78</v>
      </c>
      <c r="Z57">
        <f>ROUND(Z56*'Revenue Streams'!$E$9,0)</f>
        <v>157</v>
      </c>
      <c r="AA57">
        <f>ROUND(AA56*'Revenue Streams'!$E$9,0)</f>
        <v>157</v>
      </c>
      <c r="AB57">
        <f>ROUND(AB56*'Revenue Streams'!$E$9,0)</f>
        <v>157</v>
      </c>
      <c r="AC57">
        <f>ROUND(AC56*'Revenue Streams'!$E$9,0)</f>
        <v>157</v>
      </c>
      <c r="AD57">
        <f>ROUND(AD56*'Revenue Streams'!$E$9,0)</f>
        <v>157</v>
      </c>
      <c r="AE57">
        <f>ROUND(AE56*'Revenue Streams'!$E$9,0)</f>
        <v>157</v>
      </c>
      <c r="AF57">
        <f>ROUND(AF56*'Revenue Streams'!$E$9,0)</f>
        <v>157</v>
      </c>
      <c r="AG57">
        <f>ROUND(AG56*'Revenue Streams'!$E$9,0)</f>
        <v>157</v>
      </c>
      <c r="AH57">
        <f>ROUND(AH56*'Revenue Streams'!$E$9,0)</f>
        <v>157</v>
      </c>
      <c r="AI57">
        <f>ROUND(AI56*'Revenue Streams'!$E$9,0)</f>
        <v>157</v>
      </c>
      <c r="AJ57">
        <f>ROUND(AJ56*'Revenue Streams'!$E$9,0)</f>
        <v>157</v>
      </c>
      <c r="AK57">
        <f>ROUND(AK56*'Revenue Streams'!$E$9,0)</f>
        <v>157</v>
      </c>
      <c r="AL57">
        <f>ROUND(AL56*'Revenue Streams'!$E$9,0)</f>
        <v>274</v>
      </c>
      <c r="AM57">
        <f>ROUND(AM56*'Revenue Streams'!$E$9,0)</f>
        <v>274</v>
      </c>
      <c r="AN57">
        <f>ROUND(AN56*'Revenue Streams'!$E$9,0)</f>
        <v>274</v>
      </c>
      <c r="AO57">
        <f>ROUND(AO56*'Revenue Streams'!$E$9,0)</f>
        <v>274</v>
      </c>
      <c r="AP57">
        <f>ROUND(AP56*'Revenue Streams'!$E$9,0)</f>
        <v>274</v>
      </c>
      <c r="AQ57">
        <f>ROUND(AQ56*'Revenue Streams'!$E$9,0)</f>
        <v>274</v>
      </c>
      <c r="AR57">
        <f>ROUND(AR56*'Revenue Streams'!$E$9,0)</f>
        <v>274</v>
      </c>
      <c r="AS57">
        <f>ROUND(AS56*'Revenue Streams'!$E$9,0)</f>
        <v>274</v>
      </c>
      <c r="AT57">
        <f>ROUND(AT56*'Revenue Streams'!$E$9,0)</f>
        <v>274</v>
      </c>
      <c r="AU57">
        <f>ROUND(AU56*'Revenue Streams'!$E$9,0)</f>
        <v>274</v>
      </c>
      <c r="AV57">
        <f>ROUND(AV56*'Revenue Streams'!$E$9,0)</f>
        <v>274</v>
      </c>
      <c r="AW57">
        <f>ROUND(AW56*'Revenue Streams'!$E$9,0)</f>
        <v>274</v>
      </c>
    </row>
    <row r="58" spans="1:49" x14ac:dyDescent="0.25">
      <c r="A58" t="s">
        <v>164</v>
      </c>
      <c r="B58" s="14"/>
      <c r="C58" s="14"/>
      <c r="D58" s="14"/>
      <c r="E58" s="14"/>
      <c r="F58" s="14"/>
      <c r="G58" s="25">
        <f>ROUND(G56*'Revenue Streams'!$E$10,0)</f>
        <v>1</v>
      </c>
      <c r="H58" s="25">
        <f>ROUND(H56*'Revenue Streams'!$E$10,0)</f>
        <v>2</v>
      </c>
      <c r="I58" s="25">
        <f>ROUND(I56*'Revenue Streams'!$E$10,0)</f>
        <v>5</v>
      </c>
      <c r="J58" s="25">
        <f>ROUND(J56*'Revenue Streams'!$E$10,0)</f>
        <v>5</v>
      </c>
      <c r="K58" s="25">
        <f>ROUND(K56*'Revenue Streams'!$E$10,0)</f>
        <v>11</v>
      </c>
      <c r="L58" s="25">
        <f>ROUND(L56*'Revenue Streams'!$E$10,0)</f>
        <v>11</v>
      </c>
      <c r="M58" s="25">
        <f>ROUND(M56*'Revenue Streams'!$E$10,0)</f>
        <v>11</v>
      </c>
      <c r="N58" s="25">
        <f>ROUND(N56*'Revenue Streams'!$E$10,0)</f>
        <v>28</v>
      </c>
      <c r="O58" s="25">
        <f>ROUND(O56*'Revenue Streams'!$E$10,0)</f>
        <v>28</v>
      </c>
      <c r="P58" s="25">
        <f>ROUND(P56*'Revenue Streams'!$E$10,0)</f>
        <v>28</v>
      </c>
      <c r="Q58" s="25">
        <f>ROUND(Q56*'Revenue Streams'!$E$10,0)</f>
        <v>28</v>
      </c>
      <c r="R58" s="25">
        <f>ROUND(R56*'Revenue Streams'!$E$10,0)</f>
        <v>28</v>
      </c>
      <c r="S58" s="25">
        <f>ROUND(S56*'Revenue Streams'!$E$10,0)</f>
        <v>28</v>
      </c>
      <c r="T58" s="25">
        <f>ROUND(T56*'Revenue Streams'!$E$10,0)</f>
        <v>34</v>
      </c>
      <c r="U58" s="25">
        <f>ROUND(U56*'Revenue Streams'!$E$10,0)</f>
        <v>34</v>
      </c>
      <c r="V58" s="25">
        <f>ROUND(V56*'Revenue Streams'!$E$10,0)</f>
        <v>34</v>
      </c>
      <c r="W58" s="25">
        <f>ROUND(W56*'Revenue Streams'!$E$10,0)</f>
        <v>34</v>
      </c>
      <c r="X58" s="25">
        <f>ROUND(X56*'Revenue Streams'!$E$10,0)</f>
        <v>34</v>
      </c>
      <c r="Y58" s="25">
        <f>ROUND(Y56*'Revenue Streams'!$E$10,0)</f>
        <v>34</v>
      </c>
      <c r="Z58" s="25">
        <f>ROUND(Z56*'Revenue Streams'!$E$10,0)</f>
        <v>67</v>
      </c>
      <c r="AA58" s="25">
        <f>ROUND(AA56*'Revenue Streams'!$E$10,0)</f>
        <v>67</v>
      </c>
      <c r="AB58" s="25">
        <f>ROUND(AB56*'Revenue Streams'!$E$10,0)</f>
        <v>67</v>
      </c>
      <c r="AC58" s="25">
        <f>ROUND(AC56*'Revenue Streams'!$E$10,0)</f>
        <v>67</v>
      </c>
      <c r="AD58" s="25">
        <f>ROUND(AD56*'Revenue Streams'!$E$10,0)</f>
        <v>67</v>
      </c>
      <c r="AE58" s="25">
        <f>ROUND(AE56*'Revenue Streams'!$E$10,0)</f>
        <v>67</v>
      </c>
      <c r="AF58" s="25">
        <f>ROUND(AF56*'Revenue Streams'!$E$10,0)</f>
        <v>67</v>
      </c>
      <c r="AG58" s="25">
        <f>ROUND(AG56*'Revenue Streams'!$E$10,0)</f>
        <v>67</v>
      </c>
      <c r="AH58" s="25">
        <f>ROUND(AH56*'Revenue Streams'!$E$10,0)</f>
        <v>67</v>
      </c>
      <c r="AI58" s="25">
        <f>ROUND(AI56*'Revenue Streams'!$E$10,0)</f>
        <v>67</v>
      </c>
      <c r="AJ58" s="25">
        <f>ROUND(AJ56*'Revenue Streams'!$E$10,0)</f>
        <v>67</v>
      </c>
      <c r="AK58" s="25">
        <f>ROUND(AK56*'Revenue Streams'!$E$10,0)</f>
        <v>67</v>
      </c>
      <c r="AL58" s="25">
        <f>ROUND(AL56*'Revenue Streams'!$E$10,0)</f>
        <v>118</v>
      </c>
      <c r="AM58" s="25">
        <f>ROUND(AM56*'Revenue Streams'!$E$10,0)</f>
        <v>118</v>
      </c>
      <c r="AN58" s="25">
        <f>ROUND(AN56*'Revenue Streams'!$E$10,0)</f>
        <v>118</v>
      </c>
      <c r="AO58" s="25">
        <f>ROUND(AO56*'Revenue Streams'!$E$10,0)</f>
        <v>118</v>
      </c>
      <c r="AP58" s="25">
        <f>ROUND(AP56*'Revenue Streams'!$E$10,0)</f>
        <v>118</v>
      </c>
      <c r="AQ58" s="25">
        <f>ROUND(AQ56*'Revenue Streams'!$E$10,0)</f>
        <v>118</v>
      </c>
      <c r="AR58" s="25">
        <f>ROUND(AR56*'Revenue Streams'!$E$10,0)</f>
        <v>118</v>
      </c>
      <c r="AS58" s="25">
        <f>ROUND(AS56*'Revenue Streams'!$E$10,0)</f>
        <v>118</v>
      </c>
      <c r="AT58" s="25">
        <f>ROUND(AT56*'Revenue Streams'!$E$10,0)</f>
        <v>118</v>
      </c>
      <c r="AU58" s="25">
        <f>ROUND(AU56*'Revenue Streams'!$E$10,0)</f>
        <v>118</v>
      </c>
      <c r="AV58" s="25">
        <f>ROUND(AV56*'Revenue Streams'!$E$10,0)</f>
        <v>118</v>
      </c>
      <c r="AW58" s="25">
        <f>ROUND(AW56*'Revenue Streams'!$E$10,0)</f>
        <v>118</v>
      </c>
    </row>
    <row r="59" spans="1:49" x14ac:dyDescent="0.25">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row>
    <row r="60" spans="1:49" x14ac:dyDescent="0.25">
      <c r="A60" t="s">
        <v>167</v>
      </c>
      <c r="B60" s="14"/>
      <c r="C60" s="14"/>
      <c r="D60" s="14"/>
      <c r="E60" s="14"/>
      <c r="F60" s="14"/>
      <c r="G60" s="17">
        <f>'Revenue Streams'!$F$9*'Finance Model'!G57</f>
        <v>212.4</v>
      </c>
      <c r="H60" s="17">
        <f>'Revenue Streams'!$F$9*'Finance Model'!H57</f>
        <v>424.8</v>
      </c>
      <c r="I60" s="17">
        <f>'Revenue Streams'!$F$9*'Finance Model'!I57</f>
        <v>1380.6000000000001</v>
      </c>
      <c r="J60" s="17">
        <f>'Revenue Streams'!$F$9*'Finance Model'!J57</f>
        <v>1380.6000000000001</v>
      </c>
      <c r="K60" s="17">
        <f>'Revenue Streams'!$F$9*'Finance Model'!K57</f>
        <v>2655</v>
      </c>
      <c r="L60" s="17">
        <f>'Revenue Streams'!$F$9*'Finance Model'!L57</f>
        <v>2655</v>
      </c>
      <c r="M60" s="17">
        <f>'Revenue Streams'!$F$9*'Finance Model'!M57</f>
        <v>2655</v>
      </c>
      <c r="N60" s="17">
        <f>'Revenue Streams'!$F$9*'Finance Model'!N57</f>
        <v>6903</v>
      </c>
      <c r="O60" s="17">
        <f>'Revenue Streams'!$F$9*'Finance Model'!O57</f>
        <v>6903</v>
      </c>
      <c r="P60" s="17">
        <f>'Revenue Streams'!$F$9*'Finance Model'!P57</f>
        <v>6903</v>
      </c>
      <c r="Q60" s="17">
        <f>'Revenue Streams'!$F$9*'Finance Model'!Q57</f>
        <v>6903</v>
      </c>
      <c r="R60" s="17">
        <f>'Revenue Streams'!$F$9*'Finance Model'!R57</f>
        <v>6903</v>
      </c>
      <c r="S60" s="17">
        <f>'Revenue Streams'!$F$9*'Finance Model'!S57</f>
        <v>6903</v>
      </c>
      <c r="T60" s="17">
        <f>'Revenue Streams'!$F$9*'Finance Model'!T57</f>
        <v>8283.6</v>
      </c>
      <c r="U60" s="17">
        <f>'Revenue Streams'!$F$9*'Finance Model'!U57</f>
        <v>8283.6</v>
      </c>
      <c r="V60" s="17">
        <f>'Revenue Streams'!$F$9*'Finance Model'!V57</f>
        <v>8283.6</v>
      </c>
      <c r="W60" s="17">
        <f>'Revenue Streams'!$F$9*'Finance Model'!W57</f>
        <v>8283.6</v>
      </c>
      <c r="X60" s="17">
        <f>'Revenue Streams'!$F$9*'Finance Model'!X57</f>
        <v>8283.6</v>
      </c>
      <c r="Y60" s="17">
        <f>'Revenue Streams'!$F$9*'Finance Model'!Y57</f>
        <v>8283.6</v>
      </c>
      <c r="Z60" s="17">
        <f>'Revenue Streams'!$F$9*'Finance Model'!Z57</f>
        <v>16673.400000000001</v>
      </c>
      <c r="AA60" s="17">
        <f>'Revenue Streams'!$F$9*'Finance Model'!AA57</f>
        <v>16673.400000000001</v>
      </c>
      <c r="AB60" s="17">
        <f>'Revenue Streams'!$F$9*'Finance Model'!AB57</f>
        <v>16673.400000000001</v>
      </c>
      <c r="AC60" s="17">
        <f>'Revenue Streams'!$F$9*'Finance Model'!AC57</f>
        <v>16673.400000000001</v>
      </c>
      <c r="AD60" s="17">
        <f>'Revenue Streams'!$F$9*'Finance Model'!AD57</f>
        <v>16673.400000000001</v>
      </c>
      <c r="AE60" s="17">
        <f>'Revenue Streams'!$F$9*'Finance Model'!AE57</f>
        <v>16673.400000000001</v>
      </c>
      <c r="AF60" s="17">
        <f>'Revenue Streams'!$F$9*'Finance Model'!AF57</f>
        <v>16673.400000000001</v>
      </c>
      <c r="AG60" s="17">
        <f>'Revenue Streams'!$F$9*'Finance Model'!AG57</f>
        <v>16673.400000000001</v>
      </c>
      <c r="AH60" s="17">
        <f>'Revenue Streams'!$F$9*'Finance Model'!AH57</f>
        <v>16673.400000000001</v>
      </c>
      <c r="AI60" s="17">
        <f>'Revenue Streams'!$F$9*'Finance Model'!AI57</f>
        <v>16673.400000000001</v>
      </c>
      <c r="AJ60" s="17">
        <f>'Revenue Streams'!$F$9*'Finance Model'!AJ57</f>
        <v>16673.400000000001</v>
      </c>
      <c r="AK60" s="17">
        <f>'Revenue Streams'!$F$9*'Finance Model'!AK57</f>
        <v>16673.400000000001</v>
      </c>
      <c r="AL60" s="17">
        <f>'Revenue Streams'!$F$9*'Finance Model'!AL57</f>
        <v>29098.799999999999</v>
      </c>
      <c r="AM60" s="17">
        <f>'Revenue Streams'!$F$9*'Finance Model'!AM57</f>
        <v>29098.799999999999</v>
      </c>
      <c r="AN60" s="17">
        <f>'Revenue Streams'!$F$9*'Finance Model'!AN57</f>
        <v>29098.799999999999</v>
      </c>
      <c r="AO60" s="17">
        <f>'Revenue Streams'!$F$9*'Finance Model'!AO57</f>
        <v>29098.799999999999</v>
      </c>
      <c r="AP60" s="17">
        <f>'Revenue Streams'!$F$9*'Finance Model'!AP57</f>
        <v>29098.799999999999</v>
      </c>
      <c r="AQ60" s="17">
        <f>'Revenue Streams'!$F$9*'Finance Model'!AQ57</f>
        <v>29098.799999999999</v>
      </c>
      <c r="AR60" s="17">
        <f>'Revenue Streams'!$F$9*'Finance Model'!AR57</f>
        <v>29098.799999999999</v>
      </c>
      <c r="AS60" s="17">
        <f>'Revenue Streams'!$F$9*'Finance Model'!AS57</f>
        <v>29098.799999999999</v>
      </c>
      <c r="AT60" s="17">
        <f>'Revenue Streams'!$F$9*'Finance Model'!AT57</f>
        <v>29098.799999999999</v>
      </c>
      <c r="AU60" s="17">
        <f>'Revenue Streams'!$F$9*'Finance Model'!AU57</f>
        <v>29098.799999999999</v>
      </c>
      <c r="AV60" s="17">
        <f>'Revenue Streams'!$F$9*'Finance Model'!AV57</f>
        <v>29098.799999999999</v>
      </c>
      <c r="AW60" s="17">
        <f>'Revenue Streams'!$F$9*'Finance Model'!AW57</f>
        <v>29098.799999999999</v>
      </c>
    </row>
    <row r="61" spans="1:49" x14ac:dyDescent="0.25">
      <c r="A61" t="s">
        <v>168</v>
      </c>
      <c r="B61" s="14"/>
      <c r="C61" s="14"/>
      <c r="D61" s="14"/>
      <c r="E61" s="14"/>
      <c r="F61" s="14"/>
      <c r="G61" s="17">
        <f>'Revenue Streams'!$F$10*'Finance Model'!G58</f>
        <v>224.2</v>
      </c>
      <c r="H61" s="17">
        <f>'Revenue Streams'!$F$10*'Finance Model'!H58</f>
        <v>448.4</v>
      </c>
      <c r="I61" s="17">
        <f>'Revenue Streams'!$F$10*'Finance Model'!I58</f>
        <v>1121</v>
      </c>
      <c r="J61" s="17">
        <f>'Revenue Streams'!$F$10*'Finance Model'!J58</f>
        <v>1121</v>
      </c>
      <c r="K61" s="17">
        <f>'Revenue Streams'!$F$10*'Finance Model'!K58</f>
        <v>2466.1999999999998</v>
      </c>
      <c r="L61" s="17">
        <f>'Revenue Streams'!$F$10*'Finance Model'!L58</f>
        <v>2466.1999999999998</v>
      </c>
      <c r="M61" s="17">
        <f>'Revenue Streams'!$F$10*'Finance Model'!M58</f>
        <v>2466.1999999999998</v>
      </c>
      <c r="N61" s="17">
        <f>'Revenue Streams'!$F$10*'Finance Model'!N58</f>
        <v>6277.5999999999995</v>
      </c>
      <c r="O61" s="17">
        <f>'Revenue Streams'!$F$10*'Finance Model'!O58</f>
        <v>6277.5999999999995</v>
      </c>
      <c r="P61" s="17">
        <f>'Revenue Streams'!$F$10*'Finance Model'!P58</f>
        <v>6277.5999999999995</v>
      </c>
      <c r="Q61" s="17">
        <f>'Revenue Streams'!$F$10*'Finance Model'!Q58</f>
        <v>6277.5999999999995</v>
      </c>
      <c r="R61" s="17">
        <f>'Revenue Streams'!$F$10*'Finance Model'!R58</f>
        <v>6277.5999999999995</v>
      </c>
      <c r="S61" s="17">
        <f>'Revenue Streams'!$F$10*'Finance Model'!S58</f>
        <v>6277.5999999999995</v>
      </c>
      <c r="T61" s="17">
        <f>'Revenue Streams'!$F$10*'Finance Model'!T58</f>
        <v>7622.7999999999993</v>
      </c>
      <c r="U61" s="17">
        <f>'Revenue Streams'!$F$10*'Finance Model'!U58</f>
        <v>7622.7999999999993</v>
      </c>
      <c r="V61" s="17">
        <f>'Revenue Streams'!$F$10*'Finance Model'!V58</f>
        <v>7622.7999999999993</v>
      </c>
      <c r="W61" s="17">
        <f>'Revenue Streams'!$F$10*'Finance Model'!W58</f>
        <v>7622.7999999999993</v>
      </c>
      <c r="X61" s="17">
        <f>'Revenue Streams'!$F$10*'Finance Model'!X58</f>
        <v>7622.7999999999993</v>
      </c>
      <c r="Y61" s="17">
        <f>'Revenue Streams'!$F$10*'Finance Model'!Y58</f>
        <v>7622.7999999999993</v>
      </c>
      <c r="Z61" s="17">
        <f>'Revenue Streams'!$F$10*'Finance Model'!Z58</f>
        <v>15021.4</v>
      </c>
      <c r="AA61" s="17">
        <f>'Revenue Streams'!$F$10*'Finance Model'!AA58</f>
        <v>15021.4</v>
      </c>
      <c r="AB61" s="17">
        <f>'Revenue Streams'!$F$10*'Finance Model'!AB58</f>
        <v>15021.4</v>
      </c>
      <c r="AC61" s="17">
        <f>'Revenue Streams'!$F$10*'Finance Model'!AC58</f>
        <v>15021.4</v>
      </c>
      <c r="AD61" s="17">
        <f>'Revenue Streams'!$F$10*'Finance Model'!AD58</f>
        <v>15021.4</v>
      </c>
      <c r="AE61" s="17">
        <f>'Revenue Streams'!$F$10*'Finance Model'!AE58</f>
        <v>15021.4</v>
      </c>
      <c r="AF61" s="17">
        <f>'Revenue Streams'!$F$10*'Finance Model'!AF58</f>
        <v>15021.4</v>
      </c>
      <c r="AG61" s="17">
        <f>'Revenue Streams'!$F$10*'Finance Model'!AG58</f>
        <v>15021.4</v>
      </c>
      <c r="AH61" s="17">
        <f>'Revenue Streams'!$F$10*'Finance Model'!AH58</f>
        <v>15021.4</v>
      </c>
      <c r="AI61" s="17">
        <f>'Revenue Streams'!$F$10*'Finance Model'!AI58</f>
        <v>15021.4</v>
      </c>
      <c r="AJ61" s="17">
        <f>'Revenue Streams'!$F$10*'Finance Model'!AJ58</f>
        <v>15021.4</v>
      </c>
      <c r="AK61" s="17">
        <f>'Revenue Streams'!$F$10*'Finance Model'!AK58</f>
        <v>15021.4</v>
      </c>
      <c r="AL61" s="17">
        <f>'Revenue Streams'!$F$10*'Finance Model'!AL58</f>
        <v>26455.599999999999</v>
      </c>
      <c r="AM61" s="17">
        <f>'Revenue Streams'!$F$10*'Finance Model'!AM58</f>
        <v>26455.599999999999</v>
      </c>
      <c r="AN61" s="17">
        <f>'Revenue Streams'!$F$10*'Finance Model'!AN58</f>
        <v>26455.599999999999</v>
      </c>
      <c r="AO61" s="17">
        <f>'Revenue Streams'!$F$10*'Finance Model'!AO58</f>
        <v>26455.599999999999</v>
      </c>
      <c r="AP61" s="17">
        <f>'Revenue Streams'!$F$10*'Finance Model'!AP58</f>
        <v>26455.599999999999</v>
      </c>
      <c r="AQ61" s="17">
        <f>'Revenue Streams'!$F$10*'Finance Model'!AQ58</f>
        <v>26455.599999999999</v>
      </c>
      <c r="AR61" s="17">
        <f>'Revenue Streams'!$F$10*'Finance Model'!AR58</f>
        <v>26455.599999999999</v>
      </c>
      <c r="AS61" s="17">
        <f>'Revenue Streams'!$F$10*'Finance Model'!AS58</f>
        <v>26455.599999999999</v>
      </c>
      <c r="AT61" s="17">
        <f>'Revenue Streams'!$F$10*'Finance Model'!AT58</f>
        <v>26455.599999999999</v>
      </c>
      <c r="AU61" s="17">
        <f>'Revenue Streams'!$F$10*'Finance Model'!AU58</f>
        <v>26455.599999999999</v>
      </c>
      <c r="AV61" s="17">
        <f>'Revenue Streams'!$F$10*'Finance Model'!AV58</f>
        <v>26455.599999999999</v>
      </c>
      <c r="AW61" s="17">
        <f>'Revenue Streams'!$F$10*'Finance Model'!AW58</f>
        <v>26455.599999999999</v>
      </c>
    </row>
    <row r="62" spans="1:49" x14ac:dyDescent="0.25">
      <c r="A62" s="1" t="s">
        <v>151</v>
      </c>
      <c r="B62" s="27"/>
      <c r="C62" s="27"/>
      <c r="D62" s="27"/>
      <c r="E62" s="27"/>
      <c r="F62" s="27"/>
      <c r="G62" s="28">
        <f>SUM(G60:G61)</f>
        <v>436.6</v>
      </c>
      <c r="H62" s="28">
        <f t="shared" ref="H62:AW62" si="26">SUM(H60:H61)</f>
        <v>873.2</v>
      </c>
      <c r="I62" s="28">
        <f t="shared" si="26"/>
        <v>2501.6000000000004</v>
      </c>
      <c r="J62" s="28">
        <f t="shared" si="26"/>
        <v>2501.6000000000004</v>
      </c>
      <c r="K62" s="28">
        <f t="shared" si="26"/>
        <v>5121.2</v>
      </c>
      <c r="L62" s="28">
        <f t="shared" si="26"/>
        <v>5121.2</v>
      </c>
      <c r="M62" s="28">
        <f t="shared" si="26"/>
        <v>5121.2</v>
      </c>
      <c r="N62" s="28">
        <f t="shared" si="26"/>
        <v>13180.599999999999</v>
      </c>
      <c r="O62" s="28">
        <f t="shared" si="26"/>
        <v>13180.599999999999</v>
      </c>
      <c r="P62" s="28">
        <f t="shared" si="26"/>
        <v>13180.599999999999</v>
      </c>
      <c r="Q62" s="28">
        <f t="shared" si="26"/>
        <v>13180.599999999999</v>
      </c>
      <c r="R62" s="28">
        <f t="shared" si="26"/>
        <v>13180.599999999999</v>
      </c>
      <c r="S62" s="28">
        <f t="shared" si="26"/>
        <v>13180.599999999999</v>
      </c>
      <c r="T62" s="28">
        <f t="shared" si="26"/>
        <v>15906.4</v>
      </c>
      <c r="U62" s="28">
        <f t="shared" si="26"/>
        <v>15906.4</v>
      </c>
      <c r="V62" s="28">
        <f t="shared" si="26"/>
        <v>15906.4</v>
      </c>
      <c r="W62" s="28">
        <f t="shared" si="26"/>
        <v>15906.4</v>
      </c>
      <c r="X62" s="28">
        <f t="shared" si="26"/>
        <v>15906.4</v>
      </c>
      <c r="Y62" s="28">
        <f t="shared" si="26"/>
        <v>15906.4</v>
      </c>
      <c r="Z62" s="28">
        <f t="shared" si="26"/>
        <v>31694.800000000003</v>
      </c>
      <c r="AA62" s="28">
        <f t="shared" si="26"/>
        <v>31694.800000000003</v>
      </c>
      <c r="AB62" s="28">
        <f t="shared" si="26"/>
        <v>31694.800000000003</v>
      </c>
      <c r="AC62" s="28">
        <f t="shared" si="26"/>
        <v>31694.800000000003</v>
      </c>
      <c r="AD62" s="28">
        <f t="shared" si="26"/>
        <v>31694.800000000003</v>
      </c>
      <c r="AE62" s="28">
        <f t="shared" si="26"/>
        <v>31694.800000000003</v>
      </c>
      <c r="AF62" s="28">
        <f t="shared" si="26"/>
        <v>31694.800000000003</v>
      </c>
      <c r="AG62" s="28">
        <f t="shared" si="26"/>
        <v>31694.800000000003</v>
      </c>
      <c r="AH62" s="28">
        <f t="shared" si="26"/>
        <v>31694.800000000003</v>
      </c>
      <c r="AI62" s="28">
        <f t="shared" si="26"/>
        <v>31694.800000000003</v>
      </c>
      <c r="AJ62" s="28">
        <f t="shared" si="26"/>
        <v>31694.800000000003</v>
      </c>
      <c r="AK62" s="28">
        <f t="shared" si="26"/>
        <v>31694.800000000003</v>
      </c>
      <c r="AL62" s="28">
        <f t="shared" si="26"/>
        <v>55554.399999999994</v>
      </c>
      <c r="AM62" s="28">
        <f t="shared" si="26"/>
        <v>55554.399999999994</v>
      </c>
      <c r="AN62" s="28">
        <f t="shared" si="26"/>
        <v>55554.399999999994</v>
      </c>
      <c r="AO62" s="28">
        <f t="shared" si="26"/>
        <v>55554.399999999994</v>
      </c>
      <c r="AP62" s="28">
        <f t="shared" si="26"/>
        <v>55554.399999999994</v>
      </c>
      <c r="AQ62" s="28">
        <f t="shared" si="26"/>
        <v>55554.399999999994</v>
      </c>
      <c r="AR62" s="28">
        <f t="shared" si="26"/>
        <v>55554.399999999994</v>
      </c>
      <c r="AS62" s="28">
        <f t="shared" si="26"/>
        <v>55554.399999999994</v>
      </c>
      <c r="AT62" s="28">
        <f t="shared" si="26"/>
        <v>55554.399999999994</v>
      </c>
      <c r="AU62" s="28">
        <f t="shared" si="26"/>
        <v>55554.399999999994</v>
      </c>
      <c r="AV62" s="28">
        <f t="shared" si="26"/>
        <v>55554.399999999994</v>
      </c>
      <c r="AW62" s="28">
        <f t="shared" si="26"/>
        <v>55554.399999999994</v>
      </c>
    </row>
    <row r="63" spans="1:49" x14ac:dyDescent="0.25">
      <c r="B63" s="14"/>
      <c r="C63" s="14"/>
      <c r="D63" s="14"/>
      <c r="E63" s="14"/>
      <c r="F63" s="14"/>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row>
    <row r="64" spans="1:49" x14ac:dyDescent="0.25">
      <c r="B64" s="14"/>
      <c r="C64" s="14"/>
      <c r="D64" s="14"/>
      <c r="E64" s="14"/>
      <c r="F64" s="14"/>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row>
    <row r="65" spans="1:49" x14ac:dyDescent="0.25">
      <c r="A65" s="4" t="s">
        <v>169</v>
      </c>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row>
    <row r="66" spans="1:49" x14ac:dyDescent="0.25">
      <c r="A66" t="s">
        <v>131</v>
      </c>
      <c r="B66" s="14"/>
      <c r="C66" s="14"/>
      <c r="D66" s="14"/>
      <c r="E66" s="14"/>
      <c r="F66" s="14"/>
      <c r="G66" s="25">
        <f>'Revenue Streams'!$I$16</f>
        <v>12</v>
      </c>
      <c r="H66" s="25">
        <f>'Revenue Streams'!$I$16</f>
        <v>12</v>
      </c>
      <c r="I66" s="25">
        <f>'Revenue Streams'!$I$16</f>
        <v>12</v>
      </c>
      <c r="J66" s="25">
        <f>'Revenue Streams'!$I$16</f>
        <v>12</v>
      </c>
      <c r="K66" s="25">
        <f>'Revenue Streams'!$I$16</f>
        <v>12</v>
      </c>
      <c r="L66" s="25">
        <f>'Revenue Streams'!$I$16</f>
        <v>12</v>
      </c>
      <c r="M66" s="25">
        <f>'Revenue Streams'!$I$16</f>
        <v>12</v>
      </c>
      <c r="N66" s="25">
        <f>'Revenue Streams'!$I$16</f>
        <v>12</v>
      </c>
      <c r="O66" s="25">
        <f>'Revenue Streams'!$I$16</f>
        <v>12</v>
      </c>
      <c r="P66" s="25">
        <f>'Revenue Streams'!$I$16</f>
        <v>12</v>
      </c>
      <c r="Q66" s="25">
        <f>'Revenue Streams'!$I$16</f>
        <v>12</v>
      </c>
      <c r="R66" s="25">
        <f>'Revenue Streams'!$I$16</f>
        <v>12</v>
      </c>
      <c r="S66" s="25">
        <f>'Revenue Streams'!$I$16</f>
        <v>12</v>
      </c>
      <c r="T66" s="25">
        <f>'Revenue Streams'!$I$16</f>
        <v>12</v>
      </c>
      <c r="U66" s="25">
        <f>'Revenue Streams'!$I$16</f>
        <v>12</v>
      </c>
      <c r="V66" s="25">
        <f>'Revenue Streams'!$I$16</f>
        <v>12</v>
      </c>
      <c r="W66" s="25">
        <f>'Revenue Streams'!$I$16</f>
        <v>12</v>
      </c>
      <c r="X66" s="25">
        <f>'Revenue Streams'!$I$16</f>
        <v>12</v>
      </c>
      <c r="Y66" s="25">
        <f>'Revenue Streams'!$I$16</f>
        <v>12</v>
      </c>
      <c r="Z66" s="25">
        <f>'Revenue Streams'!$I$16</f>
        <v>12</v>
      </c>
      <c r="AA66" s="25">
        <f>'Revenue Streams'!$I$16</f>
        <v>12</v>
      </c>
      <c r="AB66" s="25">
        <f>'Revenue Streams'!$I$16</f>
        <v>12</v>
      </c>
      <c r="AC66" s="25">
        <f>'Revenue Streams'!$I$16</f>
        <v>12</v>
      </c>
      <c r="AD66" s="25">
        <f>'Revenue Streams'!$I$16</f>
        <v>12</v>
      </c>
      <c r="AE66" s="25">
        <f>'Revenue Streams'!$I$16</f>
        <v>12</v>
      </c>
      <c r="AF66" s="25">
        <f>'Revenue Streams'!$I$16</f>
        <v>12</v>
      </c>
      <c r="AG66" s="25">
        <f>'Revenue Streams'!$I$16</f>
        <v>12</v>
      </c>
      <c r="AH66" s="25">
        <f>'Revenue Streams'!$I$16</f>
        <v>12</v>
      </c>
      <c r="AI66" s="25">
        <f>'Revenue Streams'!$I$16</f>
        <v>12</v>
      </c>
      <c r="AJ66" s="25">
        <f>'Revenue Streams'!$I$16</f>
        <v>12</v>
      </c>
      <c r="AK66" s="25">
        <f>'Revenue Streams'!$I$16</f>
        <v>12</v>
      </c>
      <c r="AL66" s="25">
        <f>'Revenue Streams'!$I$16</f>
        <v>12</v>
      </c>
      <c r="AM66" s="25">
        <f>'Revenue Streams'!$I$16</f>
        <v>12</v>
      </c>
      <c r="AN66" s="25">
        <f>'Revenue Streams'!$I$16</f>
        <v>12</v>
      </c>
      <c r="AO66" s="25">
        <f>'Revenue Streams'!$I$16</f>
        <v>12</v>
      </c>
      <c r="AP66" s="25">
        <f>'Revenue Streams'!$I$16</f>
        <v>12</v>
      </c>
      <c r="AQ66" s="25">
        <f>'Revenue Streams'!$I$16</f>
        <v>12</v>
      </c>
      <c r="AR66" s="25">
        <f>'Revenue Streams'!$I$16</f>
        <v>12</v>
      </c>
      <c r="AS66" s="25">
        <f>'Revenue Streams'!$I$16</f>
        <v>12</v>
      </c>
      <c r="AT66" s="25">
        <f>'Revenue Streams'!$I$16</f>
        <v>12</v>
      </c>
      <c r="AU66" s="25">
        <f>'Revenue Streams'!$I$16</f>
        <v>12</v>
      </c>
      <c r="AV66" s="25">
        <f>'Revenue Streams'!$I$16</f>
        <v>12</v>
      </c>
      <c r="AW66" s="25">
        <f>'Revenue Streams'!$I$16</f>
        <v>12</v>
      </c>
    </row>
    <row r="67" spans="1:49" x14ac:dyDescent="0.25">
      <c r="A67" t="s">
        <v>160</v>
      </c>
      <c r="B67" s="14"/>
      <c r="C67" s="14"/>
      <c r="D67" s="14"/>
      <c r="E67" s="14"/>
      <c r="F67" s="14"/>
      <c r="G67" s="15">
        <v>0.2</v>
      </c>
      <c r="H67" s="15">
        <v>0.2</v>
      </c>
      <c r="I67" s="15">
        <v>0.2</v>
      </c>
      <c r="J67" s="15">
        <v>0.2</v>
      </c>
      <c r="K67" s="15">
        <v>0.2</v>
      </c>
      <c r="L67" s="15">
        <v>0.2</v>
      </c>
      <c r="M67" s="15">
        <v>0.2</v>
      </c>
      <c r="N67" s="15">
        <v>0.2</v>
      </c>
      <c r="O67" s="15">
        <v>0.2</v>
      </c>
      <c r="P67" s="15">
        <v>0.2</v>
      </c>
      <c r="Q67" s="15">
        <v>0.2</v>
      </c>
      <c r="R67" s="15">
        <v>0.2</v>
      </c>
      <c r="S67" s="15">
        <v>0.2</v>
      </c>
      <c r="T67" s="15">
        <v>0.2</v>
      </c>
      <c r="U67" s="15">
        <v>0.2</v>
      </c>
      <c r="V67" s="15">
        <v>0.2</v>
      </c>
      <c r="W67" s="15">
        <v>0.2</v>
      </c>
      <c r="X67" s="15">
        <v>0.2</v>
      </c>
      <c r="Y67" s="15">
        <v>0.2</v>
      </c>
      <c r="Z67" s="15">
        <v>0.2</v>
      </c>
      <c r="AA67" s="15">
        <v>0.2</v>
      </c>
      <c r="AB67" s="15">
        <v>0.2</v>
      </c>
      <c r="AC67" s="15">
        <v>0.2</v>
      </c>
      <c r="AD67" s="15">
        <v>0.2</v>
      </c>
      <c r="AE67" s="15">
        <v>0.2</v>
      </c>
      <c r="AF67" s="15">
        <v>0.2</v>
      </c>
      <c r="AG67" s="15">
        <v>0.2</v>
      </c>
      <c r="AH67" s="15">
        <v>0.2</v>
      </c>
      <c r="AI67" s="15">
        <v>0.2</v>
      </c>
      <c r="AJ67" s="15">
        <v>0.2</v>
      </c>
      <c r="AK67" s="15">
        <v>0.2</v>
      </c>
      <c r="AL67" s="15">
        <v>0.2</v>
      </c>
      <c r="AM67" s="15">
        <v>0.2</v>
      </c>
      <c r="AN67" s="15">
        <v>0.2</v>
      </c>
      <c r="AO67" s="15">
        <v>0.2</v>
      </c>
      <c r="AP67" s="15">
        <v>0.2</v>
      </c>
      <c r="AQ67" s="15">
        <v>0.2</v>
      </c>
      <c r="AR67" s="15">
        <v>0.2</v>
      </c>
      <c r="AS67" s="15">
        <v>0.2</v>
      </c>
      <c r="AT67" s="15">
        <v>0.2</v>
      </c>
      <c r="AU67" s="15">
        <v>0.2</v>
      </c>
      <c r="AV67" s="15">
        <v>0.2</v>
      </c>
      <c r="AW67" s="15">
        <v>0.2</v>
      </c>
    </row>
    <row r="68" spans="1:49" x14ac:dyDescent="0.25">
      <c r="A68" t="s">
        <v>159</v>
      </c>
      <c r="B68" s="14"/>
      <c r="C68" s="14"/>
      <c r="D68" s="14"/>
      <c r="E68" s="14"/>
      <c r="F68" s="14"/>
      <c r="G68" s="25">
        <f>ROUND(G48*G67*'Revenue Streams'!$E$14,0)</f>
        <v>8</v>
      </c>
      <c r="H68" s="25">
        <f>ROUND(H48*H67*'Revenue Streams'!$E$14,0)</f>
        <v>16</v>
      </c>
      <c r="I68" s="25">
        <f>ROUND(I48*I67*'Revenue Streams'!$E$14,0)</f>
        <v>50</v>
      </c>
      <c r="J68" s="25">
        <f>ROUND(J48*J67*'Revenue Streams'!$E$14,0)</f>
        <v>50</v>
      </c>
      <c r="K68" s="25">
        <f>ROUND(K48*K67*'Revenue Streams'!$E$14,0)</f>
        <v>100</v>
      </c>
      <c r="L68" s="25">
        <f>ROUND(L48*L67*'Revenue Streams'!$E$14,0)</f>
        <v>100</v>
      </c>
      <c r="M68" s="25">
        <f>ROUND(M48*M67*'Revenue Streams'!$E$14,0)</f>
        <v>100</v>
      </c>
      <c r="N68" s="25">
        <f>ROUND(N48*N67*'Revenue Streams'!$E$14,0)</f>
        <v>267</v>
      </c>
      <c r="O68" s="25">
        <f>ROUND(O48*O67*'Revenue Streams'!$E$14,0)</f>
        <v>267</v>
      </c>
      <c r="P68" s="25">
        <f>ROUND(P48*P67*'Revenue Streams'!$E$14,0)</f>
        <v>267</v>
      </c>
      <c r="Q68" s="25">
        <f>ROUND(Q48*Q67*'Revenue Streams'!$E$14,0)</f>
        <v>267</v>
      </c>
      <c r="R68" s="25">
        <f>ROUND(R48*R67*'Revenue Streams'!$E$14,0)</f>
        <v>267</v>
      </c>
      <c r="S68" s="25">
        <f>ROUND(S48*S67*'Revenue Streams'!$E$14,0)</f>
        <v>267</v>
      </c>
      <c r="T68" s="25">
        <f>ROUND(T48*T67*'Revenue Streams'!$E$14,0)</f>
        <v>320</v>
      </c>
      <c r="U68" s="25">
        <f>ROUND(U48*U67*'Revenue Streams'!$E$14,0)</f>
        <v>320</v>
      </c>
      <c r="V68" s="25">
        <f>ROUND(V48*V67*'Revenue Streams'!$E$14,0)</f>
        <v>320</v>
      </c>
      <c r="W68" s="25">
        <f>ROUND(W48*W67*'Revenue Streams'!$E$14,0)</f>
        <v>320</v>
      </c>
      <c r="X68" s="25">
        <f>ROUND(X48*X67*'Revenue Streams'!$E$14,0)</f>
        <v>320</v>
      </c>
      <c r="Y68" s="25">
        <f>ROUND(Y48*Y67*'Revenue Streams'!$E$14,0)</f>
        <v>320</v>
      </c>
      <c r="Z68" s="25">
        <f>ROUND(Z48*Z67*'Revenue Streams'!$E$14,0)</f>
        <v>640</v>
      </c>
      <c r="AA68" s="25">
        <f>ROUND(AA48*AA67*'Revenue Streams'!$E$14,0)</f>
        <v>640</v>
      </c>
      <c r="AB68" s="25">
        <f>ROUND(AB48*AB67*'Revenue Streams'!$E$14,0)</f>
        <v>640</v>
      </c>
      <c r="AC68" s="25">
        <f>ROUND(AC48*AC67*'Revenue Streams'!$E$14,0)</f>
        <v>640</v>
      </c>
      <c r="AD68" s="25">
        <f>ROUND(AD48*AD67*'Revenue Streams'!$E$14,0)</f>
        <v>640</v>
      </c>
      <c r="AE68" s="25">
        <f>ROUND(AE48*AE67*'Revenue Streams'!$E$14,0)</f>
        <v>640</v>
      </c>
      <c r="AF68" s="25">
        <f>ROUND(AF48*AF67*'Revenue Streams'!$E$14,0)</f>
        <v>640</v>
      </c>
      <c r="AG68" s="25">
        <f>ROUND(AG48*AG67*'Revenue Streams'!$E$14,0)</f>
        <v>640</v>
      </c>
      <c r="AH68" s="25">
        <f>ROUND(AH48*AH67*'Revenue Streams'!$E$14,0)</f>
        <v>640</v>
      </c>
      <c r="AI68" s="25">
        <f>ROUND(AI48*AI67*'Revenue Streams'!$E$14,0)</f>
        <v>640</v>
      </c>
      <c r="AJ68" s="25">
        <f>ROUND(AJ48*AJ67*'Revenue Streams'!$E$14,0)</f>
        <v>640</v>
      </c>
      <c r="AK68" s="25">
        <f>ROUND(AK48*AK67*'Revenue Streams'!$E$14,0)</f>
        <v>640</v>
      </c>
      <c r="AL68" s="25">
        <f>ROUND(AL48*AL67*'Revenue Streams'!$E$14,0)</f>
        <v>1120</v>
      </c>
      <c r="AM68" s="25">
        <f>ROUND(AM48*AM67*'Revenue Streams'!$E$14,0)</f>
        <v>1120</v>
      </c>
      <c r="AN68" s="25">
        <f>ROUND(AN48*AN67*'Revenue Streams'!$E$14,0)</f>
        <v>1120</v>
      </c>
      <c r="AO68" s="25">
        <f>ROUND(AO48*AO67*'Revenue Streams'!$E$14,0)</f>
        <v>1120</v>
      </c>
      <c r="AP68" s="25">
        <f>ROUND(AP48*AP67*'Revenue Streams'!$E$14,0)</f>
        <v>1120</v>
      </c>
      <c r="AQ68" s="25">
        <f>ROUND(AQ48*AQ67*'Revenue Streams'!$E$14,0)</f>
        <v>1120</v>
      </c>
      <c r="AR68" s="25">
        <f>ROUND(AR48*AR67*'Revenue Streams'!$E$14,0)</f>
        <v>1120</v>
      </c>
      <c r="AS68" s="25">
        <f>ROUND(AS48*AS67*'Revenue Streams'!$E$14,0)</f>
        <v>1120</v>
      </c>
      <c r="AT68" s="25">
        <f>ROUND(AT48*AT67*'Revenue Streams'!$E$14,0)</f>
        <v>1120</v>
      </c>
      <c r="AU68" s="25">
        <f>ROUND(AU48*AU67*'Revenue Streams'!$E$14,0)</f>
        <v>1120</v>
      </c>
      <c r="AV68" s="25">
        <f>ROUND(AV48*AV67*'Revenue Streams'!$E$14,0)</f>
        <v>1120</v>
      </c>
      <c r="AW68" s="25">
        <f>ROUND(AW48*AW67*'Revenue Streams'!$E$14,0)</f>
        <v>1120</v>
      </c>
    </row>
    <row r="69" spans="1:49" x14ac:dyDescent="0.25">
      <c r="A69" t="s">
        <v>158</v>
      </c>
      <c r="B69" s="13"/>
      <c r="C69" s="13"/>
      <c r="D69" s="13"/>
      <c r="E69" s="13"/>
      <c r="F69" s="13"/>
      <c r="G69" s="18">
        <v>2.8000000000000001E-2</v>
      </c>
      <c r="H69" s="18">
        <v>2.8000000000000001E-2</v>
      </c>
      <c r="I69" s="18">
        <v>2.8000000000000001E-2</v>
      </c>
      <c r="J69" s="18">
        <v>2.8000000000000001E-2</v>
      </c>
      <c r="K69" s="18">
        <v>2.8000000000000001E-2</v>
      </c>
      <c r="L69" s="18">
        <v>2.8000000000000001E-2</v>
      </c>
      <c r="M69" s="18">
        <v>2.8000000000000001E-2</v>
      </c>
      <c r="N69" s="18">
        <v>2.8000000000000001E-2</v>
      </c>
      <c r="O69" s="18">
        <v>2.8000000000000001E-2</v>
      </c>
      <c r="P69" s="18">
        <v>2.8000000000000001E-2</v>
      </c>
      <c r="Q69" s="18">
        <v>2.8000000000000001E-2</v>
      </c>
      <c r="R69" s="18">
        <v>2.8000000000000001E-2</v>
      </c>
      <c r="S69" s="18">
        <v>2.8000000000000001E-2</v>
      </c>
      <c r="T69" s="18">
        <v>2.8000000000000001E-2</v>
      </c>
      <c r="U69" s="18">
        <v>2.8000000000000001E-2</v>
      </c>
      <c r="V69" s="18">
        <v>2.8000000000000001E-2</v>
      </c>
      <c r="W69" s="18">
        <v>2.8000000000000001E-2</v>
      </c>
      <c r="X69" s="18">
        <v>2.8000000000000001E-2</v>
      </c>
      <c r="Y69" s="18">
        <v>2.8000000000000001E-2</v>
      </c>
      <c r="Z69" s="18">
        <v>2.8000000000000001E-2</v>
      </c>
      <c r="AA69" s="18">
        <v>2.8000000000000001E-2</v>
      </c>
      <c r="AB69" s="18">
        <v>2.8000000000000001E-2</v>
      </c>
      <c r="AC69" s="18">
        <v>2.8000000000000001E-2</v>
      </c>
      <c r="AD69" s="18">
        <v>2.8000000000000001E-2</v>
      </c>
      <c r="AE69" s="18">
        <v>2.8000000000000001E-2</v>
      </c>
      <c r="AF69" s="18">
        <v>2.8000000000000001E-2</v>
      </c>
      <c r="AG69" s="18">
        <v>2.8000000000000001E-2</v>
      </c>
      <c r="AH69" s="18">
        <v>2.8000000000000001E-2</v>
      </c>
      <c r="AI69" s="18">
        <v>2.8000000000000001E-2</v>
      </c>
      <c r="AJ69" s="18">
        <v>2.8000000000000001E-2</v>
      </c>
      <c r="AK69" s="18">
        <v>2.8000000000000001E-2</v>
      </c>
      <c r="AL69" s="18">
        <v>2.8000000000000001E-2</v>
      </c>
      <c r="AM69" s="18">
        <v>2.8000000000000001E-2</v>
      </c>
      <c r="AN69" s="18">
        <v>2.8000000000000001E-2</v>
      </c>
      <c r="AO69" s="18">
        <v>2.8000000000000001E-2</v>
      </c>
      <c r="AP69" s="18">
        <v>2.8000000000000001E-2</v>
      </c>
      <c r="AQ69" s="18">
        <v>2.8000000000000001E-2</v>
      </c>
      <c r="AR69" s="18">
        <v>2.8000000000000001E-2</v>
      </c>
      <c r="AS69" s="18">
        <v>2.8000000000000001E-2</v>
      </c>
      <c r="AT69" s="18">
        <v>2.8000000000000001E-2</v>
      </c>
      <c r="AU69" s="18">
        <v>2.8000000000000001E-2</v>
      </c>
      <c r="AV69" s="18">
        <v>2.8000000000000001E-2</v>
      </c>
      <c r="AW69" s="18">
        <v>2.8000000000000001E-2</v>
      </c>
    </row>
    <row r="70" spans="1:49" x14ac:dyDescent="0.25">
      <c r="A70" t="s">
        <v>166</v>
      </c>
      <c r="B70" s="13"/>
      <c r="C70" s="13"/>
      <c r="D70" s="13"/>
      <c r="E70" s="13"/>
      <c r="F70" s="13"/>
      <c r="G70" s="26">
        <f>ROUND(G48*G69,0)</f>
        <v>3</v>
      </c>
      <c r="H70" s="26">
        <f t="shared" ref="H70:AW70" si="27">ROUND(H48*H69,0)</f>
        <v>6</v>
      </c>
      <c r="I70" s="26">
        <f t="shared" si="27"/>
        <v>18</v>
      </c>
      <c r="J70" s="26">
        <f t="shared" si="27"/>
        <v>18</v>
      </c>
      <c r="K70" s="26">
        <f t="shared" si="27"/>
        <v>35</v>
      </c>
      <c r="L70" s="26">
        <f t="shared" si="27"/>
        <v>35</v>
      </c>
      <c r="M70" s="26">
        <f t="shared" si="27"/>
        <v>35</v>
      </c>
      <c r="N70" s="26">
        <f t="shared" si="27"/>
        <v>93</v>
      </c>
      <c r="O70" s="26">
        <f t="shared" si="27"/>
        <v>93</v>
      </c>
      <c r="P70" s="26">
        <f t="shared" si="27"/>
        <v>93</v>
      </c>
      <c r="Q70" s="26">
        <f t="shared" si="27"/>
        <v>93</v>
      </c>
      <c r="R70" s="26">
        <f t="shared" si="27"/>
        <v>93</v>
      </c>
      <c r="S70" s="26">
        <f t="shared" si="27"/>
        <v>93</v>
      </c>
      <c r="T70" s="26">
        <f t="shared" si="27"/>
        <v>112</v>
      </c>
      <c r="U70" s="26">
        <f t="shared" si="27"/>
        <v>112</v>
      </c>
      <c r="V70" s="26">
        <f t="shared" si="27"/>
        <v>112</v>
      </c>
      <c r="W70" s="26">
        <f t="shared" si="27"/>
        <v>112</v>
      </c>
      <c r="X70" s="26">
        <f t="shared" si="27"/>
        <v>112</v>
      </c>
      <c r="Y70" s="26">
        <f t="shared" si="27"/>
        <v>112</v>
      </c>
      <c r="Z70" s="26">
        <f t="shared" si="27"/>
        <v>224</v>
      </c>
      <c r="AA70" s="26">
        <f t="shared" si="27"/>
        <v>224</v>
      </c>
      <c r="AB70" s="26">
        <f t="shared" si="27"/>
        <v>224</v>
      </c>
      <c r="AC70" s="26">
        <f t="shared" si="27"/>
        <v>224</v>
      </c>
      <c r="AD70" s="26">
        <f t="shared" si="27"/>
        <v>224</v>
      </c>
      <c r="AE70" s="26">
        <f t="shared" si="27"/>
        <v>224</v>
      </c>
      <c r="AF70" s="26">
        <f t="shared" si="27"/>
        <v>224</v>
      </c>
      <c r="AG70" s="26">
        <f t="shared" si="27"/>
        <v>224</v>
      </c>
      <c r="AH70" s="26">
        <f t="shared" si="27"/>
        <v>224</v>
      </c>
      <c r="AI70" s="26">
        <f t="shared" si="27"/>
        <v>224</v>
      </c>
      <c r="AJ70" s="26">
        <f t="shared" si="27"/>
        <v>224</v>
      </c>
      <c r="AK70" s="26">
        <f t="shared" si="27"/>
        <v>224</v>
      </c>
      <c r="AL70" s="26">
        <f t="shared" si="27"/>
        <v>392</v>
      </c>
      <c r="AM70" s="26">
        <f t="shared" si="27"/>
        <v>392</v>
      </c>
      <c r="AN70" s="26">
        <f t="shared" si="27"/>
        <v>392</v>
      </c>
      <c r="AO70" s="26">
        <f t="shared" si="27"/>
        <v>392</v>
      </c>
      <c r="AP70" s="26">
        <f t="shared" si="27"/>
        <v>392</v>
      </c>
      <c r="AQ70" s="26">
        <f t="shared" si="27"/>
        <v>392</v>
      </c>
      <c r="AR70" s="26">
        <f t="shared" si="27"/>
        <v>392</v>
      </c>
      <c r="AS70" s="26">
        <f t="shared" si="27"/>
        <v>392</v>
      </c>
      <c r="AT70" s="26">
        <f t="shared" si="27"/>
        <v>392</v>
      </c>
      <c r="AU70" s="26">
        <f t="shared" si="27"/>
        <v>392</v>
      </c>
      <c r="AV70" s="26">
        <f t="shared" si="27"/>
        <v>392</v>
      </c>
      <c r="AW70" s="26">
        <f t="shared" si="27"/>
        <v>392</v>
      </c>
    </row>
    <row r="71" spans="1:49" x14ac:dyDescent="0.25">
      <c r="A71" t="s">
        <v>163</v>
      </c>
      <c r="B71" s="13"/>
      <c r="C71" s="13"/>
      <c r="D71" s="13"/>
      <c r="E71" s="13"/>
      <c r="F71" s="13"/>
      <c r="G71" s="26">
        <f>ROUND(G70*'Revenue Streams'!$E$15,0)</f>
        <v>2</v>
      </c>
      <c r="H71" s="26">
        <f>ROUND(H70*'Revenue Streams'!$E$15,0)</f>
        <v>3</v>
      </c>
      <c r="I71" s="26">
        <f>ROUND(I70*'Revenue Streams'!$E$15,0)</f>
        <v>9</v>
      </c>
      <c r="J71" s="26">
        <f>ROUND(J70*'Revenue Streams'!$E$15,0)</f>
        <v>9</v>
      </c>
      <c r="K71" s="26">
        <f>ROUND(K70*'Revenue Streams'!$E$15,0)</f>
        <v>18</v>
      </c>
      <c r="L71" s="26">
        <f>ROUND(L70*'Revenue Streams'!$E$15,0)</f>
        <v>18</v>
      </c>
      <c r="M71" s="26">
        <f>ROUND(M70*'Revenue Streams'!$E$15,0)</f>
        <v>18</v>
      </c>
      <c r="N71" s="26">
        <f>ROUND(N70*'Revenue Streams'!$E$15,0)</f>
        <v>47</v>
      </c>
      <c r="O71" s="26">
        <f>ROUND(O70*'Revenue Streams'!$E$15,0)</f>
        <v>47</v>
      </c>
      <c r="P71" s="26">
        <f>ROUND(P70*'Revenue Streams'!$E$15,0)</f>
        <v>47</v>
      </c>
      <c r="Q71" s="26">
        <f>ROUND(Q70*'Revenue Streams'!$E$15,0)</f>
        <v>47</v>
      </c>
      <c r="R71" s="26">
        <f>ROUND(R70*'Revenue Streams'!$E$15,0)</f>
        <v>47</v>
      </c>
      <c r="S71" s="26">
        <f>ROUND(S70*'Revenue Streams'!$E$15,0)</f>
        <v>47</v>
      </c>
      <c r="T71" s="26">
        <f>ROUND(T70*'Revenue Streams'!$E$15,0)</f>
        <v>56</v>
      </c>
      <c r="U71" s="26">
        <f>ROUND(U70*'Revenue Streams'!$E$15,0)</f>
        <v>56</v>
      </c>
      <c r="V71" s="26">
        <f>ROUND(V70*'Revenue Streams'!$E$15,0)</f>
        <v>56</v>
      </c>
      <c r="W71" s="26">
        <f>ROUND(W70*'Revenue Streams'!$E$15,0)</f>
        <v>56</v>
      </c>
      <c r="X71" s="26">
        <f>ROUND(X70*'Revenue Streams'!$E$15,0)</f>
        <v>56</v>
      </c>
      <c r="Y71" s="26">
        <f>ROUND(Y70*'Revenue Streams'!$E$15,0)</f>
        <v>56</v>
      </c>
      <c r="Z71" s="26">
        <f>ROUND(Z70*'Revenue Streams'!$E$15,0)</f>
        <v>112</v>
      </c>
      <c r="AA71" s="26">
        <f>ROUND(AA70*'Revenue Streams'!$E$15,0)</f>
        <v>112</v>
      </c>
      <c r="AB71" s="26">
        <f>ROUND(AB70*'Revenue Streams'!$E$15,0)</f>
        <v>112</v>
      </c>
      <c r="AC71" s="26">
        <f>ROUND(AC70*'Revenue Streams'!$E$15,0)</f>
        <v>112</v>
      </c>
      <c r="AD71" s="26">
        <f>ROUND(AD70*'Revenue Streams'!$E$15,0)</f>
        <v>112</v>
      </c>
      <c r="AE71" s="26">
        <f>ROUND(AE70*'Revenue Streams'!$E$15,0)</f>
        <v>112</v>
      </c>
      <c r="AF71" s="26">
        <f>ROUND(AF70*'Revenue Streams'!$E$15,0)</f>
        <v>112</v>
      </c>
      <c r="AG71" s="26">
        <f>ROUND(AG70*'Revenue Streams'!$E$15,0)</f>
        <v>112</v>
      </c>
      <c r="AH71" s="26">
        <f>ROUND(AH70*'Revenue Streams'!$E$15,0)</f>
        <v>112</v>
      </c>
      <c r="AI71" s="26">
        <f>ROUND(AI70*'Revenue Streams'!$E$15,0)</f>
        <v>112</v>
      </c>
      <c r="AJ71" s="26">
        <f>ROUND(AJ70*'Revenue Streams'!$E$15,0)</f>
        <v>112</v>
      </c>
      <c r="AK71" s="26">
        <f>ROUND(AK70*'Revenue Streams'!$E$15,0)</f>
        <v>112</v>
      </c>
      <c r="AL71" s="26">
        <f>ROUND(AL70*'Revenue Streams'!$E$15,0)</f>
        <v>196</v>
      </c>
      <c r="AM71" s="26">
        <f>ROUND(AM70*'Revenue Streams'!$E$15,0)</f>
        <v>196</v>
      </c>
      <c r="AN71" s="26">
        <f>ROUND(AN70*'Revenue Streams'!$E$15,0)</f>
        <v>196</v>
      </c>
      <c r="AO71" s="26">
        <f>ROUND(AO70*'Revenue Streams'!$E$15,0)</f>
        <v>196</v>
      </c>
      <c r="AP71" s="26">
        <f>ROUND(AP70*'Revenue Streams'!$E$15,0)</f>
        <v>196</v>
      </c>
      <c r="AQ71" s="26">
        <f>ROUND(AQ70*'Revenue Streams'!$E$15,0)</f>
        <v>196</v>
      </c>
      <c r="AR71" s="26">
        <f>ROUND(AR70*'Revenue Streams'!$E$15,0)</f>
        <v>196</v>
      </c>
      <c r="AS71" s="26">
        <f>ROUND(AS70*'Revenue Streams'!$E$15,0)</f>
        <v>196</v>
      </c>
      <c r="AT71" s="26">
        <f>ROUND(AT70*'Revenue Streams'!$E$15,0)</f>
        <v>196</v>
      </c>
      <c r="AU71" s="26">
        <f>ROUND(AU70*'Revenue Streams'!$E$15,0)</f>
        <v>196</v>
      </c>
      <c r="AV71" s="26">
        <f>ROUND(AV70*'Revenue Streams'!$E$15,0)</f>
        <v>196</v>
      </c>
      <c r="AW71" s="26">
        <f>ROUND(AW70*'Revenue Streams'!$E$15,0)</f>
        <v>196</v>
      </c>
    </row>
    <row r="72" spans="1:49" x14ac:dyDescent="0.25">
      <c r="A72" t="s">
        <v>164</v>
      </c>
      <c r="B72" s="13"/>
      <c r="C72" s="13"/>
      <c r="D72" s="13"/>
      <c r="E72" s="13"/>
      <c r="F72" s="13"/>
      <c r="G72" s="26">
        <f>ROUND(G70*'Revenue Streams'!$E$16,0)</f>
        <v>1</v>
      </c>
      <c r="H72" s="26">
        <f>ROUND(H70*'Revenue Streams'!$E$16,0)</f>
        <v>2</v>
      </c>
      <c r="I72" s="26">
        <f>ROUND(I70*'Revenue Streams'!$E$16,0)</f>
        <v>5</v>
      </c>
      <c r="J72" s="26">
        <f>ROUND(J70*'Revenue Streams'!$E$16,0)</f>
        <v>5</v>
      </c>
      <c r="K72" s="26">
        <f>ROUND(K70*'Revenue Streams'!$E$16,0)</f>
        <v>11</v>
      </c>
      <c r="L72" s="26">
        <f>ROUND(L70*'Revenue Streams'!$E$16,0)</f>
        <v>11</v>
      </c>
      <c r="M72" s="26">
        <f>ROUND(M70*'Revenue Streams'!$E$16,0)</f>
        <v>11</v>
      </c>
      <c r="N72" s="26">
        <f>ROUND(N70*'Revenue Streams'!$E$16,0)</f>
        <v>28</v>
      </c>
      <c r="O72" s="26">
        <f>ROUND(O70*'Revenue Streams'!$E$16,0)</f>
        <v>28</v>
      </c>
      <c r="P72" s="26">
        <f>ROUND(P70*'Revenue Streams'!$E$16,0)</f>
        <v>28</v>
      </c>
      <c r="Q72" s="26">
        <f>ROUND(Q70*'Revenue Streams'!$E$16,0)</f>
        <v>28</v>
      </c>
      <c r="R72" s="26">
        <f>ROUND(R70*'Revenue Streams'!$E$16,0)</f>
        <v>28</v>
      </c>
      <c r="S72" s="26">
        <f>ROUND(S70*'Revenue Streams'!$E$16,0)</f>
        <v>28</v>
      </c>
      <c r="T72" s="26">
        <f>ROUND(T70*'Revenue Streams'!$E$16,0)</f>
        <v>34</v>
      </c>
      <c r="U72" s="26">
        <f>ROUND(U70*'Revenue Streams'!$E$16,0)</f>
        <v>34</v>
      </c>
      <c r="V72" s="26">
        <f>ROUND(V70*'Revenue Streams'!$E$16,0)</f>
        <v>34</v>
      </c>
      <c r="W72" s="26">
        <f>ROUND(W70*'Revenue Streams'!$E$16,0)</f>
        <v>34</v>
      </c>
      <c r="X72" s="26">
        <f>ROUND(X70*'Revenue Streams'!$E$16,0)</f>
        <v>34</v>
      </c>
      <c r="Y72" s="26">
        <f>ROUND(Y70*'Revenue Streams'!$E$16,0)</f>
        <v>34</v>
      </c>
      <c r="Z72" s="26">
        <f>ROUND(Z70*'Revenue Streams'!$E$16,0)</f>
        <v>67</v>
      </c>
      <c r="AA72" s="26">
        <f>ROUND(AA70*'Revenue Streams'!$E$16,0)</f>
        <v>67</v>
      </c>
      <c r="AB72" s="26">
        <f>ROUND(AB70*'Revenue Streams'!$E$16,0)</f>
        <v>67</v>
      </c>
      <c r="AC72" s="26">
        <f>ROUND(AC70*'Revenue Streams'!$E$16,0)</f>
        <v>67</v>
      </c>
      <c r="AD72" s="26">
        <f>ROUND(AD70*'Revenue Streams'!$E$16,0)</f>
        <v>67</v>
      </c>
      <c r="AE72" s="26">
        <f>ROUND(AE70*'Revenue Streams'!$E$16,0)</f>
        <v>67</v>
      </c>
      <c r="AF72" s="26">
        <f>ROUND(AF70*'Revenue Streams'!$E$16,0)</f>
        <v>67</v>
      </c>
      <c r="AG72" s="26">
        <f>ROUND(AG70*'Revenue Streams'!$E$16,0)</f>
        <v>67</v>
      </c>
      <c r="AH72" s="26">
        <f>ROUND(AH70*'Revenue Streams'!$E$16,0)</f>
        <v>67</v>
      </c>
      <c r="AI72" s="26">
        <f>ROUND(AI70*'Revenue Streams'!$E$16,0)</f>
        <v>67</v>
      </c>
      <c r="AJ72" s="26">
        <f>ROUND(AJ70*'Revenue Streams'!$E$16,0)</f>
        <v>67</v>
      </c>
      <c r="AK72" s="26">
        <f>ROUND(AK70*'Revenue Streams'!$E$16,0)</f>
        <v>67</v>
      </c>
      <c r="AL72" s="26">
        <f>ROUND(AL70*'Revenue Streams'!$E$16,0)</f>
        <v>118</v>
      </c>
      <c r="AM72" s="26">
        <f>ROUND(AM70*'Revenue Streams'!$E$16,0)</f>
        <v>118</v>
      </c>
      <c r="AN72" s="26">
        <f>ROUND(AN70*'Revenue Streams'!$E$16,0)</f>
        <v>118</v>
      </c>
      <c r="AO72" s="26">
        <f>ROUND(AO70*'Revenue Streams'!$E$16,0)</f>
        <v>118</v>
      </c>
      <c r="AP72" s="26">
        <f>ROUND(AP70*'Revenue Streams'!$E$16,0)</f>
        <v>118</v>
      </c>
      <c r="AQ72" s="26">
        <f>ROUND(AQ70*'Revenue Streams'!$E$16,0)</f>
        <v>118</v>
      </c>
      <c r="AR72" s="26">
        <f>ROUND(AR70*'Revenue Streams'!$E$16,0)</f>
        <v>118</v>
      </c>
      <c r="AS72" s="26">
        <f>ROUND(AS70*'Revenue Streams'!$E$16,0)</f>
        <v>118</v>
      </c>
      <c r="AT72" s="26">
        <f>ROUND(AT70*'Revenue Streams'!$E$16,0)</f>
        <v>118</v>
      </c>
      <c r="AU72" s="26">
        <f>ROUND(AU70*'Revenue Streams'!$E$16,0)</f>
        <v>118</v>
      </c>
      <c r="AV72" s="26">
        <f>ROUND(AV70*'Revenue Streams'!$E$16,0)</f>
        <v>118</v>
      </c>
      <c r="AW72" s="26">
        <f>ROUND(AW70*'Revenue Streams'!$E$16,0)</f>
        <v>118</v>
      </c>
    </row>
    <row r="73" spans="1:49" x14ac:dyDescent="0.25">
      <c r="A73" t="s">
        <v>170</v>
      </c>
      <c r="B73" s="13"/>
      <c r="C73" s="13"/>
      <c r="D73" s="13"/>
      <c r="E73" s="13"/>
      <c r="F73" s="13"/>
      <c r="G73" s="26">
        <f>ROUND(G70*'Revenue Streams'!$E$17,0)</f>
        <v>1</v>
      </c>
      <c r="H73" s="26">
        <f>ROUND(H70*'Revenue Streams'!$E$17,0)</f>
        <v>1</v>
      </c>
      <c r="I73" s="26">
        <f>ROUND(I70*'Revenue Streams'!$E$17,0)</f>
        <v>4</v>
      </c>
      <c r="J73" s="26">
        <f>ROUND(J70*'Revenue Streams'!$E$17,0)</f>
        <v>4</v>
      </c>
      <c r="K73" s="26">
        <f>ROUND(K70*'Revenue Streams'!$E$17,0)</f>
        <v>7</v>
      </c>
      <c r="L73" s="26">
        <f>ROUND(L70*'Revenue Streams'!$E$17,0)</f>
        <v>7</v>
      </c>
      <c r="M73" s="26">
        <f>ROUND(M70*'Revenue Streams'!$E$17,0)</f>
        <v>7</v>
      </c>
      <c r="N73" s="26">
        <f>ROUND(N70*'Revenue Streams'!$E$17,0)</f>
        <v>19</v>
      </c>
      <c r="O73" s="26">
        <f>ROUND(O70*'Revenue Streams'!$E$17,0)</f>
        <v>19</v>
      </c>
      <c r="P73" s="26">
        <f>ROUND(P70*'Revenue Streams'!$E$17,0)</f>
        <v>19</v>
      </c>
      <c r="Q73" s="26">
        <f>ROUND(Q70*'Revenue Streams'!$E$17,0)</f>
        <v>19</v>
      </c>
      <c r="R73" s="26">
        <f>ROUND(R70*'Revenue Streams'!$E$17,0)</f>
        <v>19</v>
      </c>
      <c r="S73" s="26">
        <f>ROUND(S70*'Revenue Streams'!$E$17,0)</f>
        <v>19</v>
      </c>
      <c r="T73" s="26">
        <f>ROUND(T70*'Revenue Streams'!$E$17,0)</f>
        <v>22</v>
      </c>
      <c r="U73" s="26">
        <f>ROUND(U70*'Revenue Streams'!$E$17,0)</f>
        <v>22</v>
      </c>
      <c r="V73" s="26">
        <f>ROUND(V70*'Revenue Streams'!$E$17,0)</f>
        <v>22</v>
      </c>
      <c r="W73" s="26">
        <f>ROUND(W70*'Revenue Streams'!$E$17,0)</f>
        <v>22</v>
      </c>
      <c r="X73" s="26">
        <f>ROUND(X70*'Revenue Streams'!$E$17,0)</f>
        <v>22</v>
      </c>
      <c r="Y73" s="26">
        <f>ROUND(Y70*'Revenue Streams'!$E$17,0)</f>
        <v>22</v>
      </c>
      <c r="Z73" s="26">
        <f>ROUND(Z70*'Revenue Streams'!$E$17,0)</f>
        <v>45</v>
      </c>
      <c r="AA73" s="26">
        <f>ROUND(AA70*'Revenue Streams'!$E$17,0)</f>
        <v>45</v>
      </c>
      <c r="AB73" s="26">
        <f>ROUND(AB70*'Revenue Streams'!$E$17,0)</f>
        <v>45</v>
      </c>
      <c r="AC73" s="26">
        <f>ROUND(AC70*'Revenue Streams'!$E$17,0)</f>
        <v>45</v>
      </c>
      <c r="AD73" s="26">
        <f>ROUND(AD70*'Revenue Streams'!$E$17,0)</f>
        <v>45</v>
      </c>
      <c r="AE73" s="26">
        <f>ROUND(AE70*'Revenue Streams'!$E$17,0)</f>
        <v>45</v>
      </c>
      <c r="AF73" s="26">
        <f>ROUND(AF70*'Revenue Streams'!$E$17,0)</f>
        <v>45</v>
      </c>
      <c r="AG73" s="26">
        <f>ROUND(AG70*'Revenue Streams'!$E$17,0)</f>
        <v>45</v>
      </c>
      <c r="AH73" s="26">
        <f>ROUND(AH70*'Revenue Streams'!$E$17,0)</f>
        <v>45</v>
      </c>
      <c r="AI73" s="26">
        <f>ROUND(AI70*'Revenue Streams'!$E$17,0)</f>
        <v>45</v>
      </c>
      <c r="AJ73" s="26">
        <f>ROUND(AJ70*'Revenue Streams'!$E$17,0)</f>
        <v>45</v>
      </c>
      <c r="AK73" s="26">
        <f>ROUND(AK70*'Revenue Streams'!$E$17,0)</f>
        <v>45</v>
      </c>
      <c r="AL73" s="26">
        <f>ROUND(AL70*'Revenue Streams'!$E$17,0)</f>
        <v>78</v>
      </c>
      <c r="AM73" s="26">
        <f>ROUND(AM70*'Revenue Streams'!$E$17,0)</f>
        <v>78</v>
      </c>
      <c r="AN73" s="26">
        <f>ROUND(AN70*'Revenue Streams'!$E$17,0)</f>
        <v>78</v>
      </c>
      <c r="AO73" s="26">
        <f>ROUND(AO70*'Revenue Streams'!$E$17,0)</f>
        <v>78</v>
      </c>
      <c r="AP73" s="26">
        <f>ROUND(AP70*'Revenue Streams'!$E$17,0)</f>
        <v>78</v>
      </c>
      <c r="AQ73" s="26">
        <f>ROUND(AQ70*'Revenue Streams'!$E$17,0)</f>
        <v>78</v>
      </c>
      <c r="AR73" s="26">
        <f>ROUND(AR70*'Revenue Streams'!$E$17,0)</f>
        <v>78</v>
      </c>
      <c r="AS73" s="26">
        <f>ROUND(AS70*'Revenue Streams'!$E$17,0)</f>
        <v>78</v>
      </c>
      <c r="AT73" s="26">
        <f>ROUND(AT70*'Revenue Streams'!$E$17,0)</f>
        <v>78</v>
      </c>
      <c r="AU73" s="26">
        <f>ROUND(AU70*'Revenue Streams'!$E$17,0)</f>
        <v>78</v>
      </c>
      <c r="AV73" s="26">
        <f>ROUND(AV70*'Revenue Streams'!$E$17,0)</f>
        <v>78</v>
      </c>
      <c r="AW73" s="26">
        <f>ROUND(AW70*'Revenue Streams'!$E$17,0)</f>
        <v>78</v>
      </c>
    </row>
    <row r="74" spans="1:49" x14ac:dyDescent="0.25">
      <c r="B74" s="13"/>
      <c r="C74" s="13"/>
      <c r="D74" s="13"/>
      <c r="E74" s="13"/>
      <c r="F74" s="13"/>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row>
    <row r="75" spans="1:49" x14ac:dyDescent="0.25">
      <c r="A75" t="s">
        <v>167</v>
      </c>
      <c r="B75" s="13"/>
      <c r="C75" s="13"/>
      <c r="D75" s="13"/>
      <c r="E75" s="13"/>
      <c r="F75" s="13"/>
      <c r="G75" s="29">
        <f>G71*'Revenue Streams'!$F$15</f>
        <v>448.4</v>
      </c>
      <c r="H75" s="29">
        <f>H71*'Revenue Streams'!$F$15</f>
        <v>672.59999999999991</v>
      </c>
      <c r="I75" s="29">
        <f>I71*'Revenue Streams'!$F$15</f>
        <v>2017.8</v>
      </c>
      <c r="J75" s="29">
        <f>J71*'Revenue Streams'!$F$15</f>
        <v>2017.8</v>
      </c>
      <c r="K75" s="29">
        <f>K71*'Revenue Streams'!$F$15</f>
        <v>4035.6</v>
      </c>
      <c r="L75" s="29">
        <f>L71*'Revenue Streams'!$F$15</f>
        <v>4035.6</v>
      </c>
      <c r="M75" s="29">
        <f>M71*'Revenue Streams'!$F$15</f>
        <v>4035.6</v>
      </c>
      <c r="N75" s="29">
        <f>N71*'Revenue Streams'!$F$15</f>
        <v>10537.4</v>
      </c>
      <c r="O75" s="29">
        <f>O71*'Revenue Streams'!$F$15</f>
        <v>10537.4</v>
      </c>
      <c r="P75" s="29">
        <f>P71*'Revenue Streams'!$F$15</f>
        <v>10537.4</v>
      </c>
      <c r="Q75" s="29">
        <f>Q71*'Revenue Streams'!$F$15</f>
        <v>10537.4</v>
      </c>
      <c r="R75" s="29">
        <f>R71*'Revenue Streams'!$F$15</f>
        <v>10537.4</v>
      </c>
      <c r="S75" s="29">
        <f>S71*'Revenue Streams'!$F$15</f>
        <v>10537.4</v>
      </c>
      <c r="T75" s="29">
        <f>T71*'Revenue Streams'!$F$15</f>
        <v>12555.199999999999</v>
      </c>
      <c r="U75" s="29">
        <f>U71*'Revenue Streams'!$F$15</f>
        <v>12555.199999999999</v>
      </c>
      <c r="V75" s="29">
        <f>V71*'Revenue Streams'!$F$15</f>
        <v>12555.199999999999</v>
      </c>
      <c r="W75" s="29">
        <f>W71*'Revenue Streams'!$F$15</f>
        <v>12555.199999999999</v>
      </c>
      <c r="X75" s="29">
        <f>X71*'Revenue Streams'!$F$15</f>
        <v>12555.199999999999</v>
      </c>
      <c r="Y75" s="29">
        <f>Y71*'Revenue Streams'!$F$15</f>
        <v>12555.199999999999</v>
      </c>
      <c r="Z75" s="29">
        <f>Z71*'Revenue Streams'!$F$15</f>
        <v>25110.399999999998</v>
      </c>
      <c r="AA75" s="29">
        <f>AA71*'Revenue Streams'!$F$15</f>
        <v>25110.399999999998</v>
      </c>
      <c r="AB75" s="29">
        <f>AB71*'Revenue Streams'!$F$15</f>
        <v>25110.399999999998</v>
      </c>
      <c r="AC75" s="29">
        <f>AC71*'Revenue Streams'!$F$15</f>
        <v>25110.399999999998</v>
      </c>
      <c r="AD75" s="29">
        <f>AD71*'Revenue Streams'!$F$15</f>
        <v>25110.399999999998</v>
      </c>
      <c r="AE75" s="29">
        <f>AE71*'Revenue Streams'!$F$15</f>
        <v>25110.399999999998</v>
      </c>
      <c r="AF75" s="29">
        <f>AF71*'Revenue Streams'!$F$15</f>
        <v>25110.399999999998</v>
      </c>
      <c r="AG75" s="29">
        <f>AG71*'Revenue Streams'!$F$15</f>
        <v>25110.399999999998</v>
      </c>
      <c r="AH75" s="29">
        <f>AH71*'Revenue Streams'!$F$15</f>
        <v>25110.399999999998</v>
      </c>
      <c r="AI75" s="29">
        <f>AI71*'Revenue Streams'!$F$15</f>
        <v>25110.399999999998</v>
      </c>
      <c r="AJ75" s="29">
        <f>AJ71*'Revenue Streams'!$F$15</f>
        <v>25110.399999999998</v>
      </c>
      <c r="AK75" s="29">
        <f>AK71*'Revenue Streams'!$F$15</f>
        <v>25110.399999999998</v>
      </c>
      <c r="AL75" s="29">
        <f>AL71*'Revenue Streams'!$F$15</f>
        <v>43943.199999999997</v>
      </c>
      <c r="AM75" s="29">
        <f>AM71*'Revenue Streams'!$F$15</f>
        <v>43943.199999999997</v>
      </c>
      <c r="AN75" s="29">
        <f>AN71*'Revenue Streams'!$F$15</f>
        <v>43943.199999999997</v>
      </c>
      <c r="AO75" s="29">
        <f>AO71*'Revenue Streams'!$F$15</f>
        <v>43943.199999999997</v>
      </c>
      <c r="AP75" s="29">
        <f>AP71*'Revenue Streams'!$F$15</f>
        <v>43943.199999999997</v>
      </c>
      <c r="AQ75" s="29">
        <f>AQ71*'Revenue Streams'!$F$15</f>
        <v>43943.199999999997</v>
      </c>
      <c r="AR75" s="29">
        <f>AR71*'Revenue Streams'!$F$15</f>
        <v>43943.199999999997</v>
      </c>
      <c r="AS75" s="29">
        <f>AS71*'Revenue Streams'!$F$15</f>
        <v>43943.199999999997</v>
      </c>
      <c r="AT75" s="29">
        <f>AT71*'Revenue Streams'!$F$15</f>
        <v>43943.199999999997</v>
      </c>
      <c r="AU75" s="29">
        <f>AU71*'Revenue Streams'!$F$15</f>
        <v>43943.199999999997</v>
      </c>
      <c r="AV75" s="29">
        <f>AV71*'Revenue Streams'!$F$15</f>
        <v>43943.199999999997</v>
      </c>
      <c r="AW75" s="29">
        <f>AW71*'Revenue Streams'!$F$15</f>
        <v>43943.199999999997</v>
      </c>
    </row>
    <row r="76" spans="1:49" x14ac:dyDescent="0.25">
      <c r="A76" t="s">
        <v>168</v>
      </c>
      <c r="B76" s="13"/>
      <c r="C76" s="13"/>
      <c r="D76" s="13"/>
      <c r="E76" s="13"/>
      <c r="F76" s="13"/>
      <c r="G76" s="29">
        <f>G72*'Revenue Streams'!$F$16</f>
        <v>460.2</v>
      </c>
      <c r="H76" s="29">
        <f>H72*'Revenue Streams'!$F$16</f>
        <v>920.4</v>
      </c>
      <c r="I76" s="29">
        <f>I72*'Revenue Streams'!$F$16</f>
        <v>2301</v>
      </c>
      <c r="J76" s="29">
        <f>J72*'Revenue Streams'!$F$16</f>
        <v>2301</v>
      </c>
      <c r="K76" s="29">
        <f>K72*'Revenue Streams'!$F$16</f>
        <v>5062.2</v>
      </c>
      <c r="L76" s="29">
        <f>L72*'Revenue Streams'!$F$16</f>
        <v>5062.2</v>
      </c>
      <c r="M76" s="29">
        <f>M72*'Revenue Streams'!$F$16</f>
        <v>5062.2</v>
      </c>
      <c r="N76" s="29">
        <f>N72*'Revenue Streams'!$F$16</f>
        <v>12885.6</v>
      </c>
      <c r="O76" s="29">
        <f>O72*'Revenue Streams'!$F$16</f>
        <v>12885.6</v>
      </c>
      <c r="P76" s="29">
        <f>P72*'Revenue Streams'!$F$16</f>
        <v>12885.6</v>
      </c>
      <c r="Q76" s="29">
        <f>Q72*'Revenue Streams'!$F$16</f>
        <v>12885.6</v>
      </c>
      <c r="R76" s="29">
        <f>R72*'Revenue Streams'!$F$16</f>
        <v>12885.6</v>
      </c>
      <c r="S76" s="29">
        <f>S72*'Revenue Streams'!$F$16</f>
        <v>12885.6</v>
      </c>
      <c r="T76" s="29">
        <f>T72*'Revenue Streams'!$F$16</f>
        <v>15646.8</v>
      </c>
      <c r="U76" s="29">
        <f>U72*'Revenue Streams'!$F$16</f>
        <v>15646.8</v>
      </c>
      <c r="V76" s="29">
        <f>V72*'Revenue Streams'!$F$16</f>
        <v>15646.8</v>
      </c>
      <c r="W76" s="29">
        <f>W72*'Revenue Streams'!$F$16</f>
        <v>15646.8</v>
      </c>
      <c r="X76" s="29">
        <f>X72*'Revenue Streams'!$F$16</f>
        <v>15646.8</v>
      </c>
      <c r="Y76" s="29">
        <f>Y72*'Revenue Streams'!$F$16</f>
        <v>15646.8</v>
      </c>
      <c r="Z76" s="29">
        <f>Z72*'Revenue Streams'!$F$16</f>
        <v>30833.399999999998</v>
      </c>
      <c r="AA76" s="29">
        <f>AA72*'Revenue Streams'!$F$16</f>
        <v>30833.399999999998</v>
      </c>
      <c r="AB76" s="29">
        <f>AB72*'Revenue Streams'!$F$16</f>
        <v>30833.399999999998</v>
      </c>
      <c r="AC76" s="29">
        <f>AC72*'Revenue Streams'!$F$16</f>
        <v>30833.399999999998</v>
      </c>
      <c r="AD76" s="29">
        <f>AD72*'Revenue Streams'!$F$16</f>
        <v>30833.399999999998</v>
      </c>
      <c r="AE76" s="29">
        <f>AE72*'Revenue Streams'!$F$16</f>
        <v>30833.399999999998</v>
      </c>
      <c r="AF76" s="29">
        <f>AF72*'Revenue Streams'!$F$16</f>
        <v>30833.399999999998</v>
      </c>
      <c r="AG76" s="29">
        <f>AG72*'Revenue Streams'!$F$16</f>
        <v>30833.399999999998</v>
      </c>
      <c r="AH76" s="29">
        <f>AH72*'Revenue Streams'!$F$16</f>
        <v>30833.399999999998</v>
      </c>
      <c r="AI76" s="29">
        <f>AI72*'Revenue Streams'!$F$16</f>
        <v>30833.399999999998</v>
      </c>
      <c r="AJ76" s="29">
        <f>AJ72*'Revenue Streams'!$F$16</f>
        <v>30833.399999999998</v>
      </c>
      <c r="AK76" s="29">
        <f>AK72*'Revenue Streams'!$F$16</f>
        <v>30833.399999999998</v>
      </c>
      <c r="AL76" s="29">
        <f>AL72*'Revenue Streams'!$F$16</f>
        <v>54303.6</v>
      </c>
      <c r="AM76" s="29">
        <f>AM72*'Revenue Streams'!$F$16</f>
        <v>54303.6</v>
      </c>
      <c r="AN76" s="29">
        <f>AN72*'Revenue Streams'!$F$16</f>
        <v>54303.6</v>
      </c>
      <c r="AO76" s="29">
        <f>AO72*'Revenue Streams'!$F$16</f>
        <v>54303.6</v>
      </c>
      <c r="AP76" s="29">
        <f>AP72*'Revenue Streams'!$F$16</f>
        <v>54303.6</v>
      </c>
      <c r="AQ76" s="29">
        <f>AQ72*'Revenue Streams'!$F$16</f>
        <v>54303.6</v>
      </c>
      <c r="AR76" s="29">
        <f>AR72*'Revenue Streams'!$F$16</f>
        <v>54303.6</v>
      </c>
      <c r="AS76" s="29">
        <f>AS72*'Revenue Streams'!$F$16</f>
        <v>54303.6</v>
      </c>
      <c r="AT76" s="29">
        <f>AT72*'Revenue Streams'!$F$16</f>
        <v>54303.6</v>
      </c>
      <c r="AU76" s="29">
        <f>AU72*'Revenue Streams'!$F$16</f>
        <v>54303.6</v>
      </c>
      <c r="AV76" s="29">
        <f>AV72*'Revenue Streams'!$F$16</f>
        <v>54303.6</v>
      </c>
      <c r="AW76" s="29">
        <f>AW72*'Revenue Streams'!$F$16</f>
        <v>54303.6</v>
      </c>
    </row>
    <row r="77" spans="1:49" x14ac:dyDescent="0.25">
      <c r="A77" t="s">
        <v>172</v>
      </c>
      <c r="B77" s="13"/>
      <c r="C77" s="13"/>
      <c r="D77" s="13"/>
      <c r="E77" s="13"/>
      <c r="F77" s="13"/>
      <c r="G77" s="29">
        <f>G73*'Revenue Streams'!$F$17</f>
        <v>578.20000000000005</v>
      </c>
      <c r="H77" s="29">
        <f>H73*'Revenue Streams'!$F$17</f>
        <v>578.20000000000005</v>
      </c>
      <c r="I77" s="29">
        <f>I73*'Revenue Streams'!$F$17</f>
        <v>2312.8000000000002</v>
      </c>
      <c r="J77" s="29">
        <f>J73*'Revenue Streams'!$F$17</f>
        <v>2312.8000000000002</v>
      </c>
      <c r="K77" s="29">
        <f>K73*'Revenue Streams'!$F$17</f>
        <v>4047.4000000000005</v>
      </c>
      <c r="L77" s="29">
        <f>L73*'Revenue Streams'!$F$17</f>
        <v>4047.4000000000005</v>
      </c>
      <c r="M77" s="29">
        <f>M73*'Revenue Streams'!$F$17</f>
        <v>4047.4000000000005</v>
      </c>
      <c r="N77" s="29">
        <f>N73*'Revenue Streams'!$F$17</f>
        <v>10985.800000000001</v>
      </c>
      <c r="O77" s="29">
        <f>O73*'Revenue Streams'!$F$17</f>
        <v>10985.800000000001</v>
      </c>
      <c r="P77" s="29">
        <f>P73*'Revenue Streams'!$F$17</f>
        <v>10985.800000000001</v>
      </c>
      <c r="Q77" s="29">
        <f>Q73*'Revenue Streams'!$F$17</f>
        <v>10985.800000000001</v>
      </c>
      <c r="R77" s="29">
        <f>R73*'Revenue Streams'!$F$17</f>
        <v>10985.800000000001</v>
      </c>
      <c r="S77" s="29">
        <f>S73*'Revenue Streams'!$F$17</f>
        <v>10985.800000000001</v>
      </c>
      <c r="T77" s="29">
        <f>T73*'Revenue Streams'!$F$17</f>
        <v>12720.400000000001</v>
      </c>
      <c r="U77" s="29">
        <f>U73*'Revenue Streams'!$F$17</f>
        <v>12720.400000000001</v>
      </c>
      <c r="V77" s="29">
        <f>V73*'Revenue Streams'!$F$17</f>
        <v>12720.400000000001</v>
      </c>
      <c r="W77" s="29">
        <f>W73*'Revenue Streams'!$F$17</f>
        <v>12720.400000000001</v>
      </c>
      <c r="X77" s="29">
        <f>X73*'Revenue Streams'!$F$17</f>
        <v>12720.400000000001</v>
      </c>
      <c r="Y77" s="29">
        <f>Y73*'Revenue Streams'!$F$17</f>
        <v>12720.400000000001</v>
      </c>
      <c r="Z77" s="29">
        <f>Z73*'Revenue Streams'!$F$17</f>
        <v>26019.000000000004</v>
      </c>
      <c r="AA77" s="29">
        <f>AA73*'Revenue Streams'!$F$17</f>
        <v>26019.000000000004</v>
      </c>
      <c r="AB77" s="29">
        <f>AB73*'Revenue Streams'!$F$17</f>
        <v>26019.000000000004</v>
      </c>
      <c r="AC77" s="29">
        <f>AC73*'Revenue Streams'!$F$17</f>
        <v>26019.000000000004</v>
      </c>
      <c r="AD77" s="29">
        <f>AD73*'Revenue Streams'!$F$17</f>
        <v>26019.000000000004</v>
      </c>
      <c r="AE77" s="29">
        <f>AE73*'Revenue Streams'!$F$17</f>
        <v>26019.000000000004</v>
      </c>
      <c r="AF77" s="29">
        <f>AF73*'Revenue Streams'!$F$17</f>
        <v>26019.000000000004</v>
      </c>
      <c r="AG77" s="29">
        <f>AG73*'Revenue Streams'!$F$17</f>
        <v>26019.000000000004</v>
      </c>
      <c r="AH77" s="29">
        <f>AH73*'Revenue Streams'!$F$17</f>
        <v>26019.000000000004</v>
      </c>
      <c r="AI77" s="29">
        <f>AI73*'Revenue Streams'!$F$17</f>
        <v>26019.000000000004</v>
      </c>
      <c r="AJ77" s="29">
        <f>AJ73*'Revenue Streams'!$F$17</f>
        <v>26019.000000000004</v>
      </c>
      <c r="AK77" s="29">
        <f>AK73*'Revenue Streams'!$F$17</f>
        <v>26019.000000000004</v>
      </c>
      <c r="AL77" s="29">
        <f>AL73*'Revenue Streams'!$F$17</f>
        <v>45099.600000000006</v>
      </c>
      <c r="AM77" s="29">
        <f>AM73*'Revenue Streams'!$F$17</f>
        <v>45099.600000000006</v>
      </c>
      <c r="AN77" s="29">
        <f>AN73*'Revenue Streams'!$F$17</f>
        <v>45099.600000000006</v>
      </c>
      <c r="AO77" s="29">
        <f>AO73*'Revenue Streams'!$F$17</f>
        <v>45099.600000000006</v>
      </c>
      <c r="AP77" s="29">
        <f>AP73*'Revenue Streams'!$F$17</f>
        <v>45099.600000000006</v>
      </c>
      <c r="AQ77" s="29">
        <f>AQ73*'Revenue Streams'!$F$17</f>
        <v>45099.600000000006</v>
      </c>
      <c r="AR77" s="29">
        <f>AR73*'Revenue Streams'!$F$17</f>
        <v>45099.600000000006</v>
      </c>
      <c r="AS77" s="29">
        <f>AS73*'Revenue Streams'!$F$17</f>
        <v>45099.600000000006</v>
      </c>
      <c r="AT77" s="29">
        <f>AT73*'Revenue Streams'!$F$17</f>
        <v>45099.600000000006</v>
      </c>
      <c r="AU77" s="29">
        <f>AU73*'Revenue Streams'!$F$17</f>
        <v>45099.600000000006</v>
      </c>
      <c r="AV77" s="29">
        <f>AV73*'Revenue Streams'!$F$17</f>
        <v>45099.600000000006</v>
      </c>
      <c r="AW77" s="29">
        <f>AW73*'Revenue Streams'!$F$17</f>
        <v>45099.600000000006</v>
      </c>
    </row>
    <row r="78" spans="1:49" x14ac:dyDescent="0.25">
      <c r="A78" t="s">
        <v>152</v>
      </c>
      <c r="B78" s="13"/>
      <c r="C78" s="13"/>
      <c r="D78" s="13"/>
      <c r="E78" s="13"/>
      <c r="F78" s="13"/>
      <c r="G78" s="29">
        <f>SUM(G75:G77)</f>
        <v>1486.8</v>
      </c>
      <c r="H78" s="29">
        <f t="shared" ref="H78:AW78" si="28">SUM(H75:H77)</f>
        <v>2171.1999999999998</v>
      </c>
      <c r="I78" s="29">
        <f t="shared" si="28"/>
        <v>6631.6</v>
      </c>
      <c r="J78" s="29">
        <f t="shared" si="28"/>
        <v>6631.6</v>
      </c>
      <c r="K78" s="29">
        <f t="shared" si="28"/>
        <v>13145.2</v>
      </c>
      <c r="L78" s="29">
        <f t="shared" si="28"/>
        <v>13145.2</v>
      </c>
      <c r="M78" s="29">
        <f t="shared" si="28"/>
        <v>13145.2</v>
      </c>
      <c r="N78" s="29">
        <f t="shared" si="28"/>
        <v>34408.800000000003</v>
      </c>
      <c r="O78" s="29">
        <f t="shared" si="28"/>
        <v>34408.800000000003</v>
      </c>
      <c r="P78" s="29">
        <f t="shared" si="28"/>
        <v>34408.800000000003</v>
      </c>
      <c r="Q78" s="29">
        <f t="shared" si="28"/>
        <v>34408.800000000003</v>
      </c>
      <c r="R78" s="29">
        <f t="shared" si="28"/>
        <v>34408.800000000003</v>
      </c>
      <c r="S78" s="29">
        <f t="shared" si="28"/>
        <v>34408.800000000003</v>
      </c>
      <c r="T78" s="29">
        <f t="shared" si="28"/>
        <v>40922.400000000001</v>
      </c>
      <c r="U78" s="29">
        <f t="shared" si="28"/>
        <v>40922.400000000001</v>
      </c>
      <c r="V78" s="29">
        <f t="shared" si="28"/>
        <v>40922.400000000001</v>
      </c>
      <c r="W78" s="29">
        <f t="shared" si="28"/>
        <v>40922.400000000001</v>
      </c>
      <c r="X78" s="29">
        <f t="shared" si="28"/>
        <v>40922.400000000001</v>
      </c>
      <c r="Y78" s="29">
        <f t="shared" si="28"/>
        <v>40922.400000000001</v>
      </c>
      <c r="Z78" s="29">
        <f t="shared" si="28"/>
        <v>81962.8</v>
      </c>
      <c r="AA78" s="29">
        <f t="shared" si="28"/>
        <v>81962.8</v>
      </c>
      <c r="AB78" s="29">
        <f t="shared" si="28"/>
        <v>81962.8</v>
      </c>
      <c r="AC78" s="29">
        <f t="shared" si="28"/>
        <v>81962.8</v>
      </c>
      <c r="AD78" s="29">
        <f t="shared" si="28"/>
        <v>81962.8</v>
      </c>
      <c r="AE78" s="29">
        <f t="shared" si="28"/>
        <v>81962.8</v>
      </c>
      <c r="AF78" s="29">
        <f t="shared" si="28"/>
        <v>81962.8</v>
      </c>
      <c r="AG78" s="29">
        <f t="shared" si="28"/>
        <v>81962.8</v>
      </c>
      <c r="AH78" s="29">
        <f t="shared" si="28"/>
        <v>81962.8</v>
      </c>
      <c r="AI78" s="29">
        <f t="shared" si="28"/>
        <v>81962.8</v>
      </c>
      <c r="AJ78" s="29">
        <f t="shared" si="28"/>
        <v>81962.8</v>
      </c>
      <c r="AK78" s="29">
        <f t="shared" si="28"/>
        <v>81962.8</v>
      </c>
      <c r="AL78" s="29">
        <f t="shared" si="28"/>
        <v>143346.4</v>
      </c>
      <c r="AM78" s="29">
        <f t="shared" si="28"/>
        <v>143346.4</v>
      </c>
      <c r="AN78" s="29">
        <f t="shared" si="28"/>
        <v>143346.4</v>
      </c>
      <c r="AO78" s="29">
        <f t="shared" si="28"/>
        <v>143346.4</v>
      </c>
      <c r="AP78" s="29">
        <f t="shared" si="28"/>
        <v>143346.4</v>
      </c>
      <c r="AQ78" s="29">
        <f t="shared" si="28"/>
        <v>143346.4</v>
      </c>
      <c r="AR78" s="29">
        <f t="shared" si="28"/>
        <v>143346.4</v>
      </c>
      <c r="AS78" s="29">
        <f t="shared" si="28"/>
        <v>143346.4</v>
      </c>
      <c r="AT78" s="29">
        <f t="shared" si="28"/>
        <v>143346.4</v>
      </c>
      <c r="AU78" s="29">
        <f t="shared" si="28"/>
        <v>143346.4</v>
      </c>
      <c r="AV78" s="29">
        <f t="shared" si="28"/>
        <v>143346.4</v>
      </c>
      <c r="AW78" s="29">
        <f t="shared" si="28"/>
        <v>143346.4</v>
      </c>
    </row>
    <row r="79" spans="1:49" x14ac:dyDescent="0.25">
      <c r="B79" s="13"/>
      <c r="C79" s="13"/>
      <c r="D79" s="13"/>
      <c r="E79" s="13"/>
      <c r="F79" s="13"/>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row>
    <row r="81" spans="1:49" x14ac:dyDescent="0.25">
      <c r="A81" s="4" t="s">
        <v>132</v>
      </c>
    </row>
    <row r="83" spans="1:49" x14ac:dyDescent="0.25">
      <c r="A83" s="4" t="s">
        <v>157</v>
      </c>
    </row>
    <row r="85" spans="1:49" x14ac:dyDescent="0.25">
      <c r="A85" s="4" t="s">
        <v>163</v>
      </c>
    </row>
    <row r="86" spans="1:49" x14ac:dyDescent="0.25">
      <c r="A86" t="s">
        <v>133</v>
      </c>
      <c r="G86" s="15"/>
      <c r="H86" s="15"/>
      <c r="I86" s="15"/>
      <c r="J86" s="15"/>
      <c r="K86" s="15"/>
      <c r="L86" s="15">
        <v>0.25</v>
      </c>
      <c r="M86" s="15">
        <v>0.25</v>
      </c>
      <c r="N86" s="15">
        <v>0.25</v>
      </c>
      <c r="O86" s="15">
        <v>0.25</v>
      </c>
      <c r="P86" s="15">
        <v>0.25</v>
      </c>
      <c r="Q86" s="15">
        <v>0.25</v>
      </c>
      <c r="R86" s="15">
        <v>0.25</v>
      </c>
      <c r="S86" s="15">
        <v>0.25</v>
      </c>
      <c r="T86" s="15">
        <v>0.25</v>
      </c>
      <c r="U86" s="15">
        <v>0.25</v>
      </c>
      <c r="V86" s="15">
        <v>0.25</v>
      </c>
      <c r="W86" s="15">
        <v>0.25</v>
      </c>
      <c r="X86" s="15">
        <v>0.25</v>
      </c>
      <c r="Y86" s="15">
        <v>0.25</v>
      </c>
      <c r="Z86" s="15">
        <v>0.25</v>
      </c>
      <c r="AA86" s="15">
        <v>0.25</v>
      </c>
      <c r="AB86" s="15">
        <v>0.25</v>
      </c>
      <c r="AC86" s="15">
        <v>0.25</v>
      </c>
      <c r="AD86" s="15">
        <v>0.25</v>
      </c>
      <c r="AE86" s="15">
        <v>0.25</v>
      </c>
      <c r="AF86" s="15">
        <v>0.25</v>
      </c>
      <c r="AG86" s="15">
        <v>0.25</v>
      </c>
      <c r="AH86" s="15">
        <v>0.25</v>
      </c>
      <c r="AI86" s="15">
        <v>0.25</v>
      </c>
      <c r="AJ86" s="15">
        <v>0.25</v>
      </c>
      <c r="AK86" s="15">
        <v>0.25</v>
      </c>
      <c r="AL86" s="15">
        <v>0.25</v>
      </c>
      <c r="AM86" s="15">
        <v>0.25</v>
      </c>
      <c r="AN86" s="15">
        <v>0.25</v>
      </c>
      <c r="AO86" s="15">
        <v>0.25</v>
      </c>
      <c r="AP86" s="15">
        <v>0.25</v>
      </c>
      <c r="AQ86" s="15">
        <v>0.25</v>
      </c>
      <c r="AR86" s="15">
        <v>0.25</v>
      </c>
      <c r="AS86" s="15">
        <v>0.25</v>
      </c>
      <c r="AT86" s="15">
        <v>0.25</v>
      </c>
      <c r="AU86" s="15">
        <v>0.25</v>
      </c>
      <c r="AV86" s="15">
        <v>0.25</v>
      </c>
      <c r="AW86" s="15">
        <v>0.25</v>
      </c>
    </row>
    <row r="87" spans="1:49" x14ac:dyDescent="0.25">
      <c r="A87" t="s">
        <v>173</v>
      </c>
      <c r="L87">
        <f>L57+L88</f>
        <v>24</v>
      </c>
      <c r="M87">
        <f>M57+M88</f>
        <v>24</v>
      </c>
      <c r="N87">
        <f t="shared" ref="N87:AW87" si="29">N57+N88</f>
        <v>62</v>
      </c>
      <c r="O87">
        <f t="shared" si="29"/>
        <v>62</v>
      </c>
      <c r="P87">
        <f t="shared" si="29"/>
        <v>59</v>
      </c>
      <c r="Q87">
        <f t="shared" si="29"/>
        <v>59</v>
      </c>
      <c r="R87">
        <f t="shared" si="29"/>
        <v>59</v>
      </c>
      <c r="S87">
        <f t="shared" si="29"/>
        <v>49</v>
      </c>
      <c r="T87">
        <f t="shared" si="29"/>
        <v>62</v>
      </c>
      <c r="U87">
        <f t="shared" si="29"/>
        <v>62</v>
      </c>
      <c r="V87">
        <f t="shared" si="29"/>
        <v>62</v>
      </c>
      <c r="W87">
        <f t="shared" si="29"/>
        <v>62</v>
      </c>
      <c r="X87">
        <f t="shared" si="29"/>
        <v>62</v>
      </c>
      <c r="Y87">
        <f t="shared" si="29"/>
        <v>58</v>
      </c>
      <c r="Z87">
        <f t="shared" si="29"/>
        <v>137</v>
      </c>
      <c r="AA87">
        <f t="shared" si="29"/>
        <v>137</v>
      </c>
      <c r="AB87">
        <f t="shared" si="29"/>
        <v>137</v>
      </c>
      <c r="AC87">
        <f t="shared" si="29"/>
        <v>137</v>
      </c>
      <c r="AD87">
        <f t="shared" si="29"/>
        <v>137</v>
      </c>
      <c r="AE87">
        <f t="shared" si="29"/>
        <v>118</v>
      </c>
      <c r="AF87">
        <f t="shared" si="29"/>
        <v>118</v>
      </c>
      <c r="AG87">
        <f t="shared" si="29"/>
        <v>118</v>
      </c>
      <c r="AH87">
        <f t="shared" si="29"/>
        <v>118</v>
      </c>
      <c r="AI87">
        <f t="shared" si="29"/>
        <v>118</v>
      </c>
      <c r="AJ87">
        <f t="shared" si="29"/>
        <v>118</v>
      </c>
      <c r="AK87">
        <f t="shared" si="29"/>
        <v>118</v>
      </c>
      <c r="AL87">
        <f t="shared" si="29"/>
        <v>235</v>
      </c>
      <c r="AM87">
        <f t="shared" si="29"/>
        <v>235</v>
      </c>
      <c r="AN87">
        <f t="shared" si="29"/>
        <v>235</v>
      </c>
      <c r="AO87">
        <f t="shared" si="29"/>
        <v>235</v>
      </c>
      <c r="AP87">
        <f t="shared" si="29"/>
        <v>235</v>
      </c>
      <c r="AQ87">
        <f t="shared" si="29"/>
        <v>205</v>
      </c>
      <c r="AR87">
        <f t="shared" si="29"/>
        <v>205</v>
      </c>
      <c r="AS87">
        <f t="shared" si="29"/>
        <v>205</v>
      </c>
      <c r="AT87">
        <f t="shared" si="29"/>
        <v>205</v>
      </c>
      <c r="AU87">
        <f t="shared" si="29"/>
        <v>205</v>
      </c>
      <c r="AV87">
        <f t="shared" si="29"/>
        <v>205</v>
      </c>
      <c r="AW87">
        <f t="shared" si="29"/>
        <v>205</v>
      </c>
    </row>
    <row r="88" spans="1:49" x14ac:dyDescent="0.25">
      <c r="A88" t="s">
        <v>174</v>
      </c>
      <c r="L88">
        <f>-ROUND(L86*G57,0)</f>
        <v>-1</v>
      </c>
      <c r="M88">
        <f t="shared" ref="M88:AW88" si="30">-ROUND(M86*H57,0)</f>
        <v>-1</v>
      </c>
      <c r="N88">
        <f t="shared" si="30"/>
        <v>-3</v>
      </c>
      <c r="O88">
        <f t="shared" si="30"/>
        <v>-3</v>
      </c>
      <c r="P88">
        <f t="shared" si="30"/>
        <v>-6</v>
      </c>
      <c r="Q88">
        <f t="shared" si="30"/>
        <v>-6</v>
      </c>
      <c r="R88">
        <f t="shared" si="30"/>
        <v>-6</v>
      </c>
      <c r="S88">
        <f t="shared" si="30"/>
        <v>-16</v>
      </c>
      <c r="T88">
        <f t="shared" si="30"/>
        <v>-16</v>
      </c>
      <c r="U88">
        <f t="shared" si="30"/>
        <v>-16</v>
      </c>
      <c r="V88">
        <f t="shared" si="30"/>
        <v>-16</v>
      </c>
      <c r="W88">
        <f t="shared" si="30"/>
        <v>-16</v>
      </c>
      <c r="X88">
        <f t="shared" si="30"/>
        <v>-16</v>
      </c>
      <c r="Y88">
        <f t="shared" si="30"/>
        <v>-20</v>
      </c>
      <c r="Z88">
        <f t="shared" si="30"/>
        <v>-20</v>
      </c>
      <c r="AA88">
        <f t="shared" si="30"/>
        <v>-20</v>
      </c>
      <c r="AB88">
        <f t="shared" si="30"/>
        <v>-20</v>
      </c>
      <c r="AC88">
        <f t="shared" si="30"/>
        <v>-20</v>
      </c>
      <c r="AD88">
        <f t="shared" si="30"/>
        <v>-20</v>
      </c>
      <c r="AE88">
        <f t="shared" si="30"/>
        <v>-39</v>
      </c>
      <c r="AF88">
        <f t="shared" si="30"/>
        <v>-39</v>
      </c>
      <c r="AG88">
        <f t="shared" si="30"/>
        <v>-39</v>
      </c>
      <c r="AH88">
        <f t="shared" si="30"/>
        <v>-39</v>
      </c>
      <c r="AI88">
        <f t="shared" si="30"/>
        <v>-39</v>
      </c>
      <c r="AJ88">
        <f t="shared" si="30"/>
        <v>-39</v>
      </c>
      <c r="AK88">
        <f t="shared" si="30"/>
        <v>-39</v>
      </c>
      <c r="AL88">
        <f t="shared" si="30"/>
        <v>-39</v>
      </c>
      <c r="AM88">
        <f t="shared" si="30"/>
        <v>-39</v>
      </c>
      <c r="AN88">
        <f t="shared" si="30"/>
        <v>-39</v>
      </c>
      <c r="AO88">
        <f t="shared" si="30"/>
        <v>-39</v>
      </c>
      <c r="AP88">
        <f t="shared" si="30"/>
        <v>-39</v>
      </c>
      <c r="AQ88">
        <f t="shared" si="30"/>
        <v>-69</v>
      </c>
      <c r="AR88">
        <f t="shared" si="30"/>
        <v>-69</v>
      </c>
      <c r="AS88">
        <f t="shared" si="30"/>
        <v>-69</v>
      </c>
      <c r="AT88">
        <f t="shared" si="30"/>
        <v>-69</v>
      </c>
      <c r="AU88">
        <f t="shared" si="30"/>
        <v>-69</v>
      </c>
      <c r="AV88">
        <f t="shared" si="30"/>
        <v>-69</v>
      </c>
      <c r="AW88">
        <f t="shared" si="30"/>
        <v>-69</v>
      </c>
    </row>
    <row r="89" spans="1:49" x14ac:dyDescent="0.25">
      <c r="A89" s="1" t="s">
        <v>134</v>
      </c>
      <c r="L89" s="16">
        <f>L87*'Revenue Streams'!$F$9</f>
        <v>2548.8000000000002</v>
      </c>
      <c r="M89" s="16">
        <f>M87*'Revenue Streams'!$F$9</f>
        <v>2548.8000000000002</v>
      </c>
      <c r="N89" s="16">
        <f>N87*'Revenue Streams'!$F$9</f>
        <v>6584.4000000000005</v>
      </c>
      <c r="O89" s="16">
        <f>O87*'Revenue Streams'!$F$9</f>
        <v>6584.4000000000005</v>
      </c>
      <c r="P89" s="16">
        <f>P87*'Revenue Streams'!$F$9</f>
        <v>6265.8</v>
      </c>
      <c r="Q89" s="16">
        <f>Q87*'Revenue Streams'!$F$9</f>
        <v>6265.8</v>
      </c>
      <c r="R89" s="16">
        <f>R87*'Revenue Streams'!$F$9</f>
        <v>6265.8</v>
      </c>
      <c r="S89" s="16">
        <f>S87*'Revenue Streams'!$F$9</f>
        <v>5203.8</v>
      </c>
      <c r="T89" s="16">
        <f>T87*'Revenue Streams'!$F$9</f>
        <v>6584.4000000000005</v>
      </c>
      <c r="U89" s="16">
        <f>U87*'Revenue Streams'!$F$9</f>
        <v>6584.4000000000005</v>
      </c>
      <c r="V89" s="16">
        <f>V87*'Revenue Streams'!$F$9</f>
        <v>6584.4000000000005</v>
      </c>
      <c r="W89" s="16">
        <f>W87*'Revenue Streams'!$F$9</f>
        <v>6584.4000000000005</v>
      </c>
      <c r="X89" s="16">
        <f>X87*'Revenue Streams'!$F$9</f>
        <v>6584.4000000000005</v>
      </c>
      <c r="Y89" s="16">
        <f>Y87*'Revenue Streams'!$F$9</f>
        <v>6159.6</v>
      </c>
      <c r="Z89" s="16">
        <f>Z87*'Revenue Streams'!$F$9</f>
        <v>14549.4</v>
      </c>
      <c r="AA89" s="16">
        <f>AA87*'Revenue Streams'!$F$9</f>
        <v>14549.4</v>
      </c>
      <c r="AB89" s="16">
        <f>AB87*'Revenue Streams'!$F$9</f>
        <v>14549.4</v>
      </c>
      <c r="AC89" s="16">
        <f>AC87*'Revenue Streams'!$F$9</f>
        <v>14549.4</v>
      </c>
      <c r="AD89" s="16">
        <f>AD87*'Revenue Streams'!$F$9</f>
        <v>14549.4</v>
      </c>
      <c r="AE89" s="16">
        <f>AE87*'Revenue Streams'!$F$9</f>
        <v>12531.6</v>
      </c>
      <c r="AF89" s="16">
        <f>AF87*'Revenue Streams'!$F$9</f>
        <v>12531.6</v>
      </c>
      <c r="AG89" s="16">
        <f>AG87*'Revenue Streams'!$F$9</f>
        <v>12531.6</v>
      </c>
      <c r="AH89" s="16">
        <f>AH87*'Revenue Streams'!$F$9</f>
        <v>12531.6</v>
      </c>
      <c r="AI89" s="16">
        <f>AI87*'Revenue Streams'!$F$9</f>
        <v>12531.6</v>
      </c>
      <c r="AJ89" s="16">
        <f>AJ87*'Revenue Streams'!$F$9</f>
        <v>12531.6</v>
      </c>
      <c r="AK89" s="16">
        <f>AK87*'Revenue Streams'!$F$9</f>
        <v>12531.6</v>
      </c>
      <c r="AL89" s="16">
        <f>AL87*'Revenue Streams'!$F$9</f>
        <v>24957</v>
      </c>
      <c r="AM89" s="16">
        <f>AM87*'Revenue Streams'!$F$9</f>
        <v>24957</v>
      </c>
      <c r="AN89" s="16">
        <f>AN87*'Revenue Streams'!$F$9</f>
        <v>24957</v>
      </c>
      <c r="AO89" s="16">
        <f>AO87*'Revenue Streams'!$F$9</f>
        <v>24957</v>
      </c>
      <c r="AP89" s="16">
        <f>AP87*'Revenue Streams'!$F$9</f>
        <v>24957</v>
      </c>
      <c r="AQ89" s="16">
        <f>AQ87*'Revenue Streams'!$F$9</f>
        <v>21771</v>
      </c>
      <c r="AR89" s="16">
        <f>AR87*'Revenue Streams'!$F$9</f>
        <v>21771</v>
      </c>
      <c r="AS89" s="16">
        <f>AS87*'Revenue Streams'!$F$9</f>
        <v>21771</v>
      </c>
      <c r="AT89" s="16">
        <f>AT87*'Revenue Streams'!$F$9</f>
        <v>21771</v>
      </c>
      <c r="AU89" s="16">
        <f>AU87*'Revenue Streams'!$F$9</f>
        <v>21771</v>
      </c>
      <c r="AV89" s="16">
        <f>AV87*'Revenue Streams'!$F$9</f>
        <v>21771</v>
      </c>
      <c r="AW89" s="16">
        <f>AW87*'Revenue Streams'!$F$9</f>
        <v>21771</v>
      </c>
    </row>
    <row r="91" spans="1:49" x14ac:dyDescent="0.25">
      <c r="A91" s="1" t="s">
        <v>175</v>
      </c>
      <c r="L91" s="6">
        <f>L89*L92</f>
        <v>382.32</v>
      </c>
      <c r="M91" s="6">
        <f>M89*M92</f>
        <v>382.32</v>
      </c>
      <c r="N91" s="6">
        <f t="shared" ref="N91:AW91" si="31">N89*N92</f>
        <v>987.66000000000008</v>
      </c>
      <c r="O91" s="6">
        <f t="shared" si="31"/>
        <v>987.66000000000008</v>
      </c>
      <c r="P91" s="6">
        <f t="shared" si="31"/>
        <v>939.87</v>
      </c>
      <c r="Q91" s="6">
        <f t="shared" si="31"/>
        <v>939.87</v>
      </c>
      <c r="R91" s="6">
        <f t="shared" si="31"/>
        <v>939.87</v>
      </c>
      <c r="S91" s="6">
        <f t="shared" si="31"/>
        <v>780.57</v>
      </c>
      <c r="T91" s="6">
        <f t="shared" si="31"/>
        <v>987.66000000000008</v>
      </c>
      <c r="U91" s="6">
        <f t="shared" si="31"/>
        <v>987.66000000000008</v>
      </c>
      <c r="V91" s="6">
        <f t="shared" si="31"/>
        <v>987.66000000000008</v>
      </c>
      <c r="W91" s="6">
        <f t="shared" si="31"/>
        <v>987.66000000000008</v>
      </c>
      <c r="X91" s="6">
        <f t="shared" si="31"/>
        <v>987.66000000000008</v>
      </c>
      <c r="Y91" s="6">
        <f t="shared" si="31"/>
        <v>923.94</v>
      </c>
      <c r="Z91" s="6">
        <f t="shared" si="31"/>
        <v>2182.41</v>
      </c>
      <c r="AA91" s="6">
        <f t="shared" si="31"/>
        <v>2182.41</v>
      </c>
      <c r="AB91" s="6">
        <f t="shared" si="31"/>
        <v>2182.41</v>
      </c>
      <c r="AC91" s="6">
        <f t="shared" si="31"/>
        <v>2182.41</v>
      </c>
      <c r="AD91" s="6">
        <f t="shared" si="31"/>
        <v>2182.41</v>
      </c>
      <c r="AE91" s="6">
        <f t="shared" si="31"/>
        <v>1879.74</v>
      </c>
      <c r="AF91" s="6">
        <f t="shared" si="31"/>
        <v>1879.74</v>
      </c>
      <c r="AG91" s="6">
        <f t="shared" si="31"/>
        <v>1879.74</v>
      </c>
      <c r="AH91" s="6">
        <f t="shared" si="31"/>
        <v>1879.74</v>
      </c>
      <c r="AI91" s="6">
        <f t="shared" si="31"/>
        <v>1879.74</v>
      </c>
      <c r="AJ91" s="6">
        <f t="shared" si="31"/>
        <v>1879.74</v>
      </c>
      <c r="AK91" s="6">
        <f t="shared" si="31"/>
        <v>1879.74</v>
      </c>
      <c r="AL91" s="6">
        <f t="shared" si="31"/>
        <v>3743.5499999999997</v>
      </c>
      <c r="AM91" s="6">
        <f t="shared" si="31"/>
        <v>3743.5499999999997</v>
      </c>
      <c r="AN91" s="6">
        <f t="shared" si="31"/>
        <v>3743.5499999999997</v>
      </c>
      <c r="AO91" s="6">
        <f t="shared" si="31"/>
        <v>3743.5499999999997</v>
      </c>
      <c r="AP91" s="6">
        <f t="shared" si="31"/>
        <v>3743.5499999999997</v>
      </c>
      <c r="AQ91" s="6">
        <f t="shared" si="31"/>
        <v>3265.65</v>
      </c>
      <c r="AR91" s="6">
        <f t="shared" si="31"/>
        <v>3265.65</v>
      </c>
      <c r="AS91" s="6">
        <f t="shared" si="31"/>
        <v>3265.65</v>
      </c>
      <c r="AT91" s="6">
        <f t="shared" si="31"/>
        <v>3265.65</v>
      </c>
      <c r="AU91" s="6">
        <f t="shared" si="31"/>
        <v>3265.65</v>
      </c>
      <c r="AV91" s="6">
        <f t="shared" si="31"/>
        <v>3265.65</v>
      </c>
      <c r="AW91" s="6">
        <f t="shared" si="31"/>
        <v>3265.65</v>
      </c>
    </row>
    <row r="92" spans="1:49" x14ac:dyDescent="0.25">
      <c r="A92" t="s">
        <v>135</v>
      </c>
      <c r="L92" s="15">
        <v>0.15</v>
      </c>
      <c r="M92" s="15">
        <v>0.15</v>
      </c>
      <c r="N92" s="15">
        <v>0.15</v>
      </c>
      <c r="O92" s="15">
        <v>0.15</v>
      </c>
      <c r="P92" s="15">
        <v>0.15</v>
      </c>
      <c r="Q92" s="15">
        <v>0.15</v>
      </c>
      <c r="R92" s="15">
        <v>0.15</v>
      </c>
      <c r="S92" s="15">
        <v>0.15</v>
      </c>
      <c r="T92" s="15">
        <v>0.15</v>
      </c>
      <c r="U92" s="15">
        <v>0.15</v>
      </c>
      <c r="V92" s="15">
        <v>0.15</v>
      </c>
      <c r="W92" s="15">
        <v>0.15</v>
      </c>
      <c r="X92" s="15">
        <v>0.15</v>
      </c>
      <c r="Y92" s="15">
        <v>0.15</v>
      </c>
      <c r="Z92" s="15">
        <v>0.15</v>
      </c>
      <c r="AA92" s="15">
        <v>0.15</v>
      </c>
      <c r="AB92" s="15">
        <v>0.15</v>
      </c>
      <c r="AC92" s="15">
        <v>0.15</v>
      </c>
      <c r="AD92" s="15">
        <v>0.15</v>
      </c>
      <c r="AE92" s="15">
        <v>0.15</v>
      </c>
      <c r="AF92" s="15">
        <v>0.15</v>
      </c>
      <c r="AG92" s="15">
        <v>0.15</v>
      </c>
      <c r="AH92" s="15">
        <v>0.15</v>
      </c>
      <c r="AI92" s="15">
        <v>0.15</v>
      </c>
      <c r="AJ92" s="15">
        <v>0.15</v>
      </c>
      <c r="AK92" s="15">
        <v>0.15</v>
      </c>
      <c r="AL92" s="15">
        <v>0.15</v>
      </c>
      <c r="AM92" s="15">
        <v>0.15</v>
      </c>
      <c r="AN92" s="15">
        <v>0.15</v>
      </c>
      <c r="AO92" s="15">
        <v>0.15</v>
      </c>
      <c r="AP92" s="15">
        <v>0.15</v>
      </c>
      <c r="AQ92" s="15">
        <v>0.15</v>
      </c>
      <c r="AR92" s="15">
        <v>0.15</v>
      </c>
      <c r="AS92" s="15">
        <v>0.15</v>
      </c>
      <c r="AT92" s="15">
        <v>0.15</v>
      </c>
      <c r="AU92" s="15">
        <v>0.15</v>
      </c>
      <c r="AV92" s="15">
        <v>0.15</v>
      </c>
      <c r="AW92" s="15">
        <v>0.15</v>
      </c>
    </row>
    <row r="93" spans="1:49" x14ac:dyDescent="0.2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row>
    <row r="94" spans="1:49" x14ac:dyDescent="0.25">
      <c r="A94" s="1" t="s">
        <v>176</v>
      </c>
      <c r="B94" s="1"/>
      <c r="C94" s="1"/>
      <c r="D94" s="1"/>
      <c r="E94" s="1"/>
      <c r="F94" s="1"/>
      <c r="G94" s="1"/>
      <c r="H94" s="1"/>
      <c r="I94" s="1"/>
      <c r="J94" s="1"/>
      <c r="K94" s="1"/>
      <c r="L94" s="16">
        <f>L89+L91</f>
        <v>2931.1200000000003</v>
      </c>
      <c r="M94" s="16">
        <f>M89+M91</f>
        <v>2931.1200000000003</v>
      </c>
      <c r="N94" s="16">
        <f>N89+N91</f>
        <v>7572.06</v>
      </c>
      <c r="O94" s="16">
        <f>O89+O91</f>
        <v>7572.06</v>
      </c>
      <c r="P94" s="16">
        <f>P89+P91</f>
        <v>7205.67</v>
      </c>
      <c r="Q94" s="16">
        <f>Q89+Q91</f>
        <v>7205.67</v>
      </c>
      <c r="R94" s="16">
        <f>R89+R91</f>
        <v>7205.67</v>
      </c>
      <c r="S94" s="16">
        <f>S89+S91</f>
        <v>5984.37</v>
      </c>
      <c r="T94" s="16">
        <f>T89+T91</f>
        <v>7572.06</v>
      </c>
      <c r="U94" s="16">
        <f>U89+U91</f>
        <v>7572.06</v>
      </c>
      <c r="V94" s="16">
        <f>V89+V91</f>
        <v>7572.06</v>
      </c>
      <c r="W94" s="16">
        <f>W89+W91</f>
        <v>7572.06</v>
      </c>
      <c r="X94" s="16">
        <f>X89+X91</f>
        <v>7572.06</v>
      </c>
      <c r="Y94" s="16">
        <f>Y89+Y91</f>
        <v>7083.5400000000009</v>
      </c>
      <c r="Z94" s="16">
        <f>Z89+Z91</f>
        <v>16731.809999999998</v>
      </c>
      <c r="AA94" s="16">
        <f>AA89+AA91</f>
        <v>16731.809999999998</v>
      </c>
      <c r="AB94" s="16">
        <f>AB89+AB91</f>
        <v>16731.809999999998</v>
      </c>
      <c r="AC94" s="16">
        <f>AC89+AC91</f>
        <v>16731.809999999998</v>
      </c>
      <c r="AD94" s="16">
        <f>AD89+AD91</f>
        <v>16731.809999999998</v>
      </c>
      <c r="AE94" s="16">
        <f>AE89+AE91</f>
        <v>14411.34</v>
      </c>
      <c r="AF94" s="16">
        <f>AF89+AF91</f>
        <v>14411.34</v>
      </c>
      <c r="AG94" s="16">
        <f>AG89+AG91</f>
        <v>14411.34</v>
      </c>
      <c r="AH94" s="16">
        <f>AH89+AH91</f>
        <v>14411.34</v>
      </c>
      <c r="AI94" s="16">
        <f>AI89+AI91</f>
        <v>14411.34</v>
      </c>
      <c r="AJ94" s="16">
        <f>AJ89+AJ91</f>
        <v>14411.34</v>
      </c>
      <c r="AK94" s="16">
        <f>AK89+AK91</f>
        <v>14411.34</v>
      </c>
      <c r="AL94" s="16">
        <f>AL89+AL91</f>
        <v>28700.55</v>
      </c>
      <c r="AM94" s="16">
        <f>AM89+AM91</f>
        <v>28700.55</v>
      </c>
      <c r="AN94" s="16">
        <f>AN89+AN91</f>
        <v>28700.55</v>
      </c>
      <c r="AO94" s="16">
        <f>AO89+AO91</f>
        <v>28700.55</v>
      </c>
      <c r="AP94" s="16">
        <f>AP89+AP91</f>
        <v>28700.55</v>
      </c>
      <c r="AQ94" s="16">
        <f>AQ89+AQ91</f>
        <v>25036.65</v>
      </c>
      <c r="AR94" s="16">
        <f>AR89+AR91</f>
        <v>25036.65</v>
      </c>
      <c r="AS94" s="16">
        <f>AS89+AS91</f>
        <v>25036.65</v>
      </c>
      <c r="AT94" s="16">
        <f>AT89+AT91</f>
        <v>25036.65</v>
      </c>
      <c r="AU94" s="16">
        <f>AU89+AU91</f>
        <v>25036.65</v>
      </c>
      <c r="AV94" s="16">
        <f>AV89+AV91</f>
        <v>25036.65</v>
      </c>
      <c r="AW94" s="16">
        <f>AW89+AW91</f>
        <v>25036.65</v>
      </c>
    </row>
    <row r="96" spans="1:49" x14ac:dyDescent="0.25">
      <c r="A96" s="4" t="s">
        <v>164</v>
      </c>
    </row>
    <row r="97" spans="1:49" x14ac:dyDescent="0.25">
      <c r="A97" t="s">
        <v>133</v>
      </c>
      <c r="L97" s="15">
        <v>0.25</v>
      </c>
      <c r="M97" s="15">
        <v>0.25</v>
      </c>
      <c r="N97" s="15">
        <v>0.25</v>
      </c>
      <c r="O97" s="15">
        <v>0.25</v>
      </c>
      <c r="P97" s="15">
        <v>0.25</v>
      </c>
      <c r="Q97" s="15">
        <v>0.25</v>
      </c>
      <c r="R97" s="15">
        <v>0.25</v>
      </c>
      <c r="S97" s="15">
        <v>0.25</v>
      </c>
      <c r="T97" s="15">
        <v>0.25</v>
      </c>
      <c r="U97" s="15">
        <v>0.25</v>
      </c>
      <c r="V97" s="15">
        <v>0.25</v>
      </c>
      <c r="W97" s="15">
        <v>0.25</v>
      </c>
      <c r="X97" s="15">
        <v>0.25</v>
      </c>
      <c r="Y97" s="15">
        <v>0.25</v>
      </c>
      <c r="Z97" s="15">
        <v>0.25</v>
      </c>
      <c r="AA97" s="15">
        <v>0.25</v>
      </c>
      <c r="AB97" s="15">
        <v>0.25</v>
      </c>
      <c r="AC97" s="15">
        <v>0.25</v>
      </c>
      <c r="AD97" s="15">
        <v>0.25</v>
      </c>
      <c r="AE97" s="15">
        <v>0.25</v>
      </c>
      <c r="AF97" s="15">
        <v>0.25</v>
      </c>
      <c r="AG97" s="15">
        <v>0.25</v>
      </c>
      <c r="AH97" s="15">
        <v>0.25</v>
      </c>
      <c r="AI97" s="15">
        <v>0.25</v>
      </c>
      <c r="AJ97" s="15">
        <v>0.25</v>
      </c>
      <c r="AK97" s="15">
        <v>0.25</v>
      </c>
      <c r="AL97" s="15">
        <v>0.25</v>
      </c>
      <c r="AM97" s="15">
        <v>0.25</v>
      </c>
      <c r="AN97" s="15">
        <v>0.25</v>
      </c>
      <c r="AO97" s="15">
        <v>0.25</v>
      </c>
      <c r="AP97" s="15">
        <v>0.25</v>
      </c>
      <c r="AQ97" s="15">
        <v>0.25</v>
      </c>
      <c r="AR97" s="15">
        <v>0.25</v>
      </c>
      <c r="AS97" s="15">
        <v>0.25</v>
      </c>
      <c r="AT97" s="15">
        <v>0.25</v>
      </c>
      <c r="AU97" s="15">
        <v>0.25</v>
      </c>
      <c r="AV97" s="15">
        <v>0.25</v>
      </c>
      <c r="AW97" s="15">
        <v>0.25</v>
      </c>
    </row>
    <row r="98" spans="1:49" x14ac:dyDescent="0.25">
      <c r="A98" t="s">
        <v>173</v>
      </c>
      <c r="L98">
        <f>L58+L99</f>
        <v>11</v>
      </c>
      <c r="M98">
        <f t="shared" ref="M98:AW98" si="32">M58+M99</f>
        <v>10</v>
      </c>
      <c r="N98">
        <f t="shared" si="32"/>
        <v>27</v>
      </c>
      <c r="O98">
        <f t="shared" si="32"/>
        <v>27</v>
      </c>
      <c r="P98">
        <f t="shared" si="32"/>
        <v>25</v>
      </c>
      <c r="Q98">
        <f t="shared" si="32"/>
        <v>25</v>
      </c>
      <c r="R98">
        <f t="shared" si="32"/>
        <v>25</v>
      </c>
      <c r="S98">
        <f t="shared" si="32"/>
        <v>21</v>
      </c>
      <c r="T98">
        <f t="shared" si="32"/>
        <v>27</v>
      </c>
      <c r="U98">
        <f t="shared" si="32"/>
        <v>27</v>
      </c>
      <c r="V98">
        <f t="shared" si="32"/>
        <v>27</v>
      </c>
      <c r="W98">
        <f t="shared" si="32"/>
        <v>27</v>
      </c>
      <c r="X98">
        <f t="shared" si="32"/>
        <v>27</v>
      </c>
      <c r="Y98">
        <f t="shared" si="32"/>
        <v>25</v>
      </c>
      <c r="Z98">
        <f t="shared" si="32"/>
        <v>58</v>
      </c>
      <c r="AA98">
        <f t="shared" si="32"/>
        <v>58</v>
      </c>
      <c r="AB98">
        <f t="shared" si="32"/>
        <v>58</v>
      </c>
      <c r="AC98">
        <f t="shared" si="32"/>
        <v>58</v>
      </c>
      <c r="AD98">
        <f t="shared" si="32"/>
        <v>58</v>
      </c>
      <c r="AE98">
        <f t="shared" si="32"/>
        <v>50</v>
      </c>
      <c r="AF98">
        <f t="shared" si="32"/>
        <v>50</v>
      </c>
      <c r="AG98">
        <f t="shared" si="32"/>
        <v>50</v>
      </c>
      <c r="AH98">
        <f t="shared" si="32"/>
        <v>50</v>
      </c>
      <c r="AI98">
        <f t="shared" si="32"/>
        <v>50</v>
      </c>
      <c r="AJ98">
        <f t="shared" si="32"/>
        <v>50</v>
      </c>
      <c r="AK98">
        <f t="shared" si="32"/>
        <v>50</v>
      </c>
      <c r="AL98">
        <f t="shared" si="32"/>
        <v>101</v>
      </c>
      <c r="AM98">
        <f t="shared" si="32"/>
        <v>101</v>
      </c>
      <c r="AN98">
        <f t="shared" si="32"/>
        <v>101</v>
      </c>
      <c r="AO98">
        <f t="shared" si="32"/>
        <v>101</v>
      </c>
      <c r="AP98">
        <f t="shared" si="32"/>
        <v>101</v>
      </c>
      <c r="AQ98">
        <f t="shared" si="32"/>
        <v>88</v>
      </c>
      <c r="AR98">
        <f t="shared" si="32"/>
        <v>88</v>
      </c>
      <c r="AS98">
        <f t="shared" si="32"/>
        <v>88</v>
      </c>
      <c r="AT98">
        <f t="shared" si="32"/>
        <v>88</v>
      </c>
      <c r="AU98">
        <f t="shared" si="32"/>
        <v>88</v>
      </c>
      <c r="AV98">
        <f t="shared" si="32"/>
        <v>88</v>
      </c>
      <c r="AW98">
        <f t="shared" si="32"/>
        <v>88</v>
      </c>
    </row>
    <row r="99" spans="1:49" x14ac:dyDescent="0.25">
      <c r="A99" t="s">
        <v>174</v>
      </c>
      <c r="L99">
        <f>-ROUND(L97*G58,0)</f>
        <v>0</v>
      </c>
      <c r="M99">
        <f t="shared" ref="M99:AW99" si="33">-ROUND(M97*H58,0)</f>
        <v>-1</v>
      </c>
      <c r="N99">
        <f t="shared" si="33"/>
        <v>-1</v>
      </c>
      <c r="O99">
        <f t="shared" si="33"/>
        <v>-1</v>
      </c>
      <c r="P99">
        <f t="shared" si="33"/>
        <v>-3</v>
      </c>
      <c r="Q99">
        <f t="shared" si="33"/>
        <v>-3</v>
      </c>
      <c r="R99">
        <f t="shared" si="33"/>
        <v>-3</v>
      </c>
      <c r="S99">
        <f t="shared" si="33"/>
        <v>-7</v>
      </c>
      <c r="T99">
        <f t="shared" si="33"/>
        <v>-7</v>
      </c>
      <c r="U99">
        <f t="shared" si="33"/>
        <v>-7</v>
      </c>
      <c r="V99">
        <f t="shared" si="33"/>
        <v>-7</v>
      </c>
      <c r="W99">
        <f t="shared" si="33"/>
        <v>-7</v>
      </c>
      <c r="X99">
        <f t="shared" si="33"/>
        <v>-7</v>
      </c>
      <c r="Y99">
        <f t="shared" si="33"/>
        <v>-9</v>
      </c>
      <c r="Z99">
        <f t="shared" si="33"/>
        <v>-9</v>
      </c>
      <c r="AA99">
        <f t="shared" si="33"/>
        <v>-9</v>
      </c>
      <c r="AB99">
        <f t="shared" si="33"/>
        <v>-9</v>
      </c>
      <c r="AC99">
        <f t="shared" si="33"/>
        <v>-9</v>
      </c>
      <c r="AD99">
        <f t="shared" si="33"/>
        <v>-9</v>
      </c>
      <c r="AE99">
        <f t="shared" si="33"/>
        <v>-17</v>
      </c>
      <c r="AF99">
        <f t="shared" si="33"/>
        <v>-17</v>
      </c>
      <c r="AG99">
        <f t="shared" si="33"/>
        <v>-17</v>
      </c>
      <c r="AH99">
        <f t="shared" si="33"/>
        <v>-17</v>
      </c>
      <c r="AI99">
        <f t="shared" si="33"/>
        <v>-17</v>
      </c>
      <c r="AJ99">
        <f t="shared" si="33"/>
        <v>-17</v>
      </c>
      <c r="AK99">
        <f t="shared" si="33"/>
        <v>-17</v>
      </c>
      <c r="AL99">
        <f t="shared" si="33"/>
        <v>-17</v>
      </c>
      <c r="AM99">
        <f t="shared" si="33"/>
        <v>-17</v>
      </c>
      <c r="AN99">
        <f t="shared" si="33"/>
        <v>-17</v>
      </c>
      <c r="AO99">
        <f t="shared" si="33"/>
        <v>-17</v>
      </c>
      <c r="AP99">
        <f t="shared" si="33"/>
        <v>-17</v>
      </c>
      <c r="AQ99">
        <f t="shared" si="33"/>
        <v>-30</v>
      </c>
      <c r="AR99">
        <f t="shared" si="33"/>
        <v>-30</v>
      </c>
      <c r="AS99">
        <f t="shared" si="33"/>
        <v>-30</v>
      </c>
      <c r="AT99">
        <f t="shared" si="33"/>
        <v>-30</v>
      </c>
      <c r="AU99">
        <f t="shared" si="33"/>
        <v>-30</v>
      </c>
      <c r="AV99">
        <f t="shared" si="33"/>
        <v>-30</v>
      </c>
      <c r="AW99">
        <f t="shared" si="33"/>
        <v>-30</v>
      </c>
    </row>
    <row r="100" spans="1:49" x14ac:dyDescent="0.25">
      <c r="A100" s="1" t="s">
        <v>134</v>
      </c>
      <c r="L100" s="6">
        <f>L98*'Revenue Streams'!$F$10</f>
        <v>2466.1999999999998</v>
      </c>
      <c r="M100" s="6">
        <f>M98*'Revenue Streams'!$F$10</f>
        <v>2242</v>
      </c>
      <c r="N100" s="6">
        <f>N98*'Revenue Streams'!$F$10</f>
        <v>6053.4</v>
      </c>
      <c r="O100" s="6">
        <f>O98*'Revenue Streams'!$F$10</f>
        <v>6053.4</v>
      </c>
      <c r="P100" s="6">
        <f>P98*'Revenue Streams'!$F$10</f>
        <v>5605</v>
      </c>
      <c r="Q100" s="6">
        <f>Q98*'Revenue Streams'!$F$10</f>
        <v>5605</v>
      </c>
      <c r="R100" s="6">
        <f>R98*'Revenue Streams'!$F$10</f>
        <v>5605</v>
      </c>
      <c r="S100" s="6">
        <f>S98*'Revenue Streams'!$F$10</f>
        <v>4708.2</v>
      </c>
      <c r="T100" s="6">
        <f>T98*'Revenue Streams'!$F$10</f>
        <v>6053.4</v>
      </c>
      <c r="U100" s="6">
        <f>U98*'Revenue Streams'!$F$10</f>
        <v>6053.4</v>
      </c>
      <c r="V100" s="6">
        <f>V98*'Revenue Streams'!$F$10</f>
        <v>6053.4</v>
      </c>
      <c r="W100" s="6">
        <f>W98*'Revenue Streams'!$F$10</f>
        <v>6053.4</v>
      </c>
      <c r="X100" s="6">
        <f>X98*'Revenue Streams'!$F$10</f>
        <v>6053.4</v>
      </c>
      <c r="Y100" s="6">
        <f>Y98*'Revenue Streams'!$F$10</f>
        <v>5605</v>
      </c>
      <c r="Z100" s="6">
        <f>Z98*'Revenue Streams'!$F$10</f>
        <v>13003.599999999999</v>
      </c>
      <c r="AA100" s="6">
        <f>AA98*'Revenue Streams'!$F$10</f>
        <v>13003.599999999999</v>
      </c>
      <c r="AB100" s="6">
        <f>AB98*'Revenue Streams'!$F$10</f>
        <v>13003.599999999999</v>
      </c>
      <c r="AC100" s="6">
        <f>AC98*'Revenue Streams'!$F$10</f>
        <v>13003.599999999999</v>
      </c>
      <c r="AD100" s="6">
        <f>AD98*'Revenue Streams'!$F$10</f>
        <v>13003.599999999999</v>
      </c>
      <c r="AE100" s="6">
        <f>AE98*'Revenue Streams'!$F$10</f>
        <v>11210</v>
      </c>
      <c r="AF100" s="6">
        <f>AF98*'Revenue Streams'!$F$10</f>
        <v>11210</v>
      </c>
      <c r="AG100" s="6">
        <f>AG98*'Revenue Streams'!$F$10</f>
        <v>11210</v>
      </c>
      <c r="AH100" s="6">
        <f>AH98*'Revenue Streams'!$F$10</f>
        <v>11210</v>
      </c>
      <c r="AI100" s="6">
        <f>AI98*'Revenue Streams'!$F$10</f>
        <v>11210</v>
      </c>
      <c r="AJ100" s="6">
        <f>AJ98*'Revenue Streams'!$F$10</f>
        <v>11210</v>
      </c>
      <c r="AK100" s="6">
        <f>AK98*'Revenue Streams'!$F$10</f>
        <v>11210</v>
      </c>
      <c r="AL100" s="6">
        <f>AL98*'Revenue Streams'!$F$10</f>
        <v>22644.199999999997</v>
      </c>
      <c r="AM100" s="6">
        <f>AM98*'Revenue Streams'!$F$10</f>
        <v>22644.199999999997</v>
      </c>
      <c r="AN100" s="6">
        <f>AN98*'Revenue Streams'!$F$10</f>
        <v>22644.199999999997</v>
      </c>
      <c r="AO100" s="6">
        <f>AO98*'Revenue Streams'!$F$10</f>
        <v>22644.199999999997</v>
      </c>
      <c r="AP100" s="6">
        <f>AP98*'Revenue Streams'!$F$10</f>
        <v>22644.199999999997</v>
      </c>
      <c r="AQ100" s="6">
        <f>AQ98*'Revenue Streams'!$F$10</f>
        <v>19729.599999999999</v>
      </c>
      <c r="AR100" s="6">
        <f>AR98*'Revenue Streams'!$F$10</f>
        <v>19729.599999999999</v>
      </c>
      <c r="AS100" s="6">
        <f>AS98*'Revenue Streams'!$F$10</f>
        <v>19729.599999999999</v>
      </c>
      <c r="AT100" s="6">
        <f>AT98*'Revenue Streams'!$F$10</f>
        <v>19729.599999999999</v>
      </c>
      <c r="AU100" s="6">
        <f>AU98*'Revenue Streams'!$F$10</f>
        <v>19729.599999999999</v>
      </c>
      <c r="AV100" s="6">
        <f>AV98*'Revenue Streams'!$F$10</f>
        <v>19729.599999999999</v>
      </c>
      <c r="AW100" s="6">
        <f>AW98*'Revenue Streams'!$F$10</f>
        <v>19729.599999999999</v>
      </c>
    </row>
    <row r="102" spans="1:49" x14ac:dyDescent="0.25">
      <c r="A102" s="1" t="s">
        <v>175</v>
      </c>
      <c r="L102" s="6">
        <f>L100*L103</f>
        <v>369.92999999999995</v>
      </c>
      <c r="M102" s="6">
        <f t="shared" ref="M102:AW102" si="34">M100*M103</f>
        <v>336.3</v>
      </c>
      <c r="N102" s="6">
        <f t="shared" si="34"/>
        <v>908.00999999999988</v>
      </c>
      <c r="O102" s="6">
        <f t="shared" si="34"/>
        <v>908.00999999999988</v>
      </c>
      <c r="P102" s="6">
        <f t="shared" si="34"/>
        <v>840.75</v>
      </c>
      <c r="Q102" s="6">
        <f t="shared" si="34"/>
        <v>840.75</v>
      </c>
      <c r="R102" s="6">
        <f t="shared" si="34"/>
        <v>840.75</v>
      </c>
      <c r="S102" s="6">
        <f t="shared" si="34"/>
        <v>706.2299999999999</v>
      </c>
      <c r="T102" s="6">
        <f t="shared" si="34"/>
        <v>908.00999999999988</v>
      </c>
      <c r="U102" s="6">
        <f t="shared" si="34"/>
        <v>908.00999999999988</v>
      </c>
      <c r="V102" s="6">
        <f t="shared" si="34"/>
        <v>908.00999999999988</v>
      </c>
      <c r="W102" s="6">
        <f t="shared" si="34"/>
        <v>908.00999999999988</v>
      </c>
      <c r="X102" s="6">
        <f t="shared" si="34"/>
        <v>908.00999999999988</v>
      </c>
      <c r="Y102" s="6">
        <f t="shared" si="34"/>
        <v>840.75</v>
      </c>
      <c r="Z102" s="6">
        <f t="shared" si="34"/>
        <v>1950.5399999999997</v>
      </c>
      <c r="AA102" s="6">
        <f t="shared" si="34"/>
        <v>1950.5399999999997</v>
      </c>
      <c r="AB102" s="6">
        <f t="shared" si="34"/>
        <v>1950.5399999999997</v>
      </c>
      <c r="AC102" s="6">
        <f t="shared" si="34"/>
        <v>1950.5399999999997</v>
      </c>
      <c r="AD102" s="6">
        <f t="shared" si="34"/>
        <v>1950.5399999999997</v>
      </c>
      <c r="AE102" s="6">
        <f t="shared" si="34"/>
        <v>1681.5</v>
      </c>
      <c r="AF102" s="6">
        <f t="shared" si="34"/>
        <v>1681.5</v>
      </c>
      <c r="AG102" s="6">
        <f t="shared" si="34"/>
        <v>1681.5</v>
      </c>
      <c r="AH102" s="6">
        <f t="shared" si="34"/>
        <v>1681.5</v>
      </c>
      <c r="AI102" s="6">
        <f t="shared" si="34"/>
        <v>1681.5</v>
      </c>
      <c r="AJ102" s="6">
        <f t="shared" si="34"/>
        <v>1681.5</v>
      </c>
      <c r="AK102" s="6">
        <f t="shared" si="34"/>
        <v>1681.5</v>
      </c>
      <c r="AL102" s="6">
        <f t="shared" si="34"/>
        <v>3396.6299999999997</v>
      </c>
      <c r="AM102" s="6">
        <f t="shared" si="34"/>
        <v>3396.6299999999997</v>
      </c>
      <c r="AN102" s="6">
        <f t="shared" si="34"/>
        <v>3396.6299999999997</v>
      </c>
      <c r="AO102" s="6">
        <f t="shared" si="34"/>
        <v>3396.6299999999997</v>
      </c>
      <c r="AP102" s="6">
        <f t="shared" si="34"/>
        <v>3396.6299999999997</v>
      </c>
      <c r="AQ102" s="6">
        <f t="shared" si="34"/>
        <v>2959.4399999999996</v>
      </c>
      <c r="AR102" s="6">
        <f t="shared" si="34"/>
        <v>2959.4399999999996</v>
      </c>
      <c r="AS102" s="6">
        <f t="shared" si="34"/>
        <v>2959.4399999999996</v>
      </c>
      <c r="AT102" s="6">
        <f t="shared" si="34"/>
        <v>2959.4399999999996</v>
      </c>
      <c r="AU102" s="6">
        <f t="shared" si="34"/>
        <v>2959.4399999999996</v>
      </c>
      <c r="AV102" s="6">
        <f t="shared" si="34"/>
        <v>2959.4399999999996</v>
      </c>
      <c r="AW102" s="6">
        <f t="shared" si="34"/>
        <v>2959.4399999999996</v>
      </c>
    </row>
    <row r="103" spans="1:49" x14ac:dyDescent="0.25">
      <c r="A103" t="s">
        <v>135</v>
      </c>
      <c r="L103" s="15">
        <v>0.15</v>
      </c>
      <c r="M103" s="15">
        <v>0.15</v>
      </c>
      <c r="N103" s="15">
        <v>0.15</v>
      </c>
      <c r="O103" s="15">
        <v>0.15</v>
      </c>
      <c r="P103" s="15">
        <v>0.15</v>
      </c>
      <c r="Q103" s="15">
        <v>0.15</v>
      </c>
      <c r="R103" s="15">
        <v>0.15</v>
      </c>
      <c r="S103" s="15">
        <v>0.15</v>
      </c>
      <c r="T103" s="15">
        <v>0.15</v>
      </c>
      <c r="U103" s="15">
        <v>0.15</v>
      </c>
      <c r="V103" s="15">
        <v>0.15</v>
      </c>
      <c r="W103" s="15">
        <v>0.15</v>
      </c>
      <c r="X103" s="15">
        <v>0.15</v>
      </c>
      <c r="Y103" s="15">
        <v>0.15</v>
      </c>
      <c r="Z103" s="15">
        <v>0.15</v>
      </c>
      <c r="AA103" s="15">
        <v>0.15</v>
      </c>
      <c r="AB103" s="15">
        <v>0.15</v>
      </c>
      <c r="AC103" s="15">
        <v>0.15</v>
      </c>
      <c r="AD103" s="15">
        <v>0.15</v>
      </c>
      <c r="AE103" s="15">
        <v>0.15</v>
      </c>
      <c r="AF103" s="15">
        <v>0.15</v>
      </c>
      <c r="AG103" s="15">
        <v>0.15</v>
      </c>
      <c r="AH103" s="15">
        <v>0.15</v>
      </c>
      <c r="AI103" s="15">
        <v>0.15</v>
      </c>
      <c r="AJ103" s="15">
        <v>0.15</v>
      </c>
      <c r="AK103" s="15">
        <v>0.15</v>
      </c>
      <c r="AL103" s="15">
        <v>0.15</v>
      </c>
      <c r="AM103" s="15">
        <v>0.15</v>
      </c>
      <c r="AN103" s="15">
        <v>0.15</v>
      </c>
      <c r="AO103" s="15">
        <v>0.15</v>
      </c>
      <c r="AP103" s="15">
        <v>0.15</v>
      </c>
      <c r="AQ103" s="15">
        <v>0.15</v>
      </c>
      <c r="AR103" s="15">
        <v>0.15</v>
      </c>
      <c r="AS103" s="15">
        <v>0.15</v>
      </c>
      <c r="AT103" s="15">
        <v>0.15</v>
      </c>
      <c r="AU103" s="15">
        <v>0.15</v>
      </c>
      <c r="AV103" s="15">
        <v>0.15</v>
      </c>
      <c r="AW103" s="15">
        <v>0.15</v>
      </c>
    </row>
    <row r="105" spans="1:49" x14ac:dyDescent="0.25">
      <c r="A105" s="1" t="s">
        <v>177</v>
      </c>
      <c r="B105" s="1"/>
      <c r="C105" s="1"/>
      <c r="D105" s="1"/>
      <c r="E105" s="1"/>
      <c r="F105" s="1"/>
      <c r="G105" s="1"/>
      <c r="H105" s="1"/>
      <c r="I105" s="1"/>
      <c r="J105" s="1"/>
      <c r="K105" s="1"/>
      <c r="L105" s="16">
        <f>L100+L102</f>
        <v>2836.1299999999997</v>
      </c>
      <c r="M105" s="16">
        <f>M100+M102</f>
        <v>2578.3000000000002</v>
      </c>
      <c r="N105" s="16">
        <f>N100+N102</f>
        <v>6961.41</v>
      </c>
      <c r="O105" s="16">
        <f>O100+O102</f>
        <v>6961.41</v>
      </c>
      <c r="P105" s="16">
        <f>P100+P102</f>
        <v>6445.75</v>
      </c>
      <c r="Q105" s="16">
        <f>Q100+Q102</f>
        <v>6445.75</v>
      </c>
      <c r="R105" s="16">
        <f>R100+R102</f>
        <v>6445.75</v>
      </c>
      <c r="S105" s="16">
        <f>S100+S102</f>
        <v>5414.4299999999994</v>
      </c>
      <c r="T105" s="16">
        <f>T100+T102</f>
        <v>6961.41</v>
      </c>
      <c r="U105" s="16">
        <f>U100+U102</f>
        <v>6961.41</v>
      </c>
      <c r="V105" s="16">
        <f>V100+V102</f>
        <v>6961.41</v>
      </c>
      <c r="W105" s="16">
        <f>W100+W102</f>
        <v>6961.41</v>
      </c>
      <c r="X105" s="16">
        <f>X100+X102</f>
        <v>6961.41</v>
      </c>
      <c r="Y105" s="16">
        <f>Y100+Y102</f>
        <v>6445.75</v>
      </c>
      <c r="Z105" s="16">
        <f>Z100+Z102</f>
        <v>14954.139999999998</v>
      </c>
      <c r="AA105" s="16">
        <f>AA100+AA102</f>
        <v>14954.139999999998</v>
      </c>
      <c r="AB105" s="16">
        <f>AB100+AB102</f>
        <v>14954.139999999998</v>
      </c>
      <c r="AC105" s="16">
        <f>AC100+AC102</f>
        <v>14954.139999999998</v>
      </c>
      <c r="AD105" s="16">
        <f>AD100+AD102</f>
        <v>14954.139999999998</v>
      </c>
      <c r="AE105" s="16">
        <f>AE100+AE102</f>
        <v>12891.5</v>
      </c>
      <c r="AF105" s="16">
        <f>AF100+AF102</f>
        <v>12891.5</v>
      </c>
      <c r="AG105" s="16">
        <f>AG100+AG102</f>
        <v>12891.5</v>
      </c>
      <c r="AH105" s="16">
        <f>AH100+AH102</f>
        <v>12891.5</v>
      </c>
      <c r="AI105" s="16">
        <f>AI100+AI102</f>
        <v>12891.5</v>
      </c>
      <c r="AJ105" s="16">
        <f>AJ100+AJ102</f>
        <v>12891.5</v>
      </c>
      <c r="AK105" s="16">
        <f>AK100+AK102</f>
        <v>12891.5</v>
      </c>
      <c r="AL105" s="16">
        <f>AL100+AL102</f>
        <v>26040.829999999998</v>
      </c>
      <c r="AM105" s="16">
        <f>AM100+AM102</f>
        <v>26040.829999999998</v>
      </c>
      <c r="AN105" s="16">
        <f>AN100+AN102</f>
        <v>26040.829999999998</v>
      </c>
      <c r="AO105" s="16">
        <f>AO100+AO102</f>
        <v>26040.829999999998</v>
      </c>
      <c r="AP105" s="16">
        <f>AP100+AP102</f>
        <v>26040.829999999998</v>
      </c>
      <c r="AQ105" s="16">
        <f>AQ100+AQ102</f>
        <v>22689.039999999997</v>
      </c>
      <c r="AR105" s="16">
        <f>AR100+AR102</f>
        <v>22689.039999999997</v>
      </c>
      <c r="AS105" s="16">
        <f>AS100+AS102</f>
        <v>22689.039999999997</v>
      </c>
      <c r="AT105" s="16">
        <f>AT100+AT102</f>
        <v>22689.039999999997</v>
      </c>
      <c r="AU105" s="16">
        <f>AU100+AU102</f>
        <v>22689.039999999997</v>
      </c>
      <c r="AV105" s="16">
        <f>AV100+AV102</f>
        <v>22689.039999999997</v>
      </c>
      <c r="AW105" s="16">
        <f>AW100+AW102</f>
        <v>22689.039999999997</v>
      </c>
    </row>
    <row r="107" spans="1:49" x14ac:dyDescent="0.25">
      <c r="A107" s="1" t="s">
        <v>151</v>
      </c>
      <c r="B107" s="1"/>
      <c r="C107" s="1"/>
      <c r="D107" s="1"/>
      <c r="E107" s="1"/>
      <c r="F107" s="1"/>
      <c r="G107" s="1"/>
      <c r="H107" s="1"/>
      <c r="I107" s="1"/>
      <c r="J107" s="1"/>
      <c r="K107" s="1"/>
      <c r="L107" s="16">
        <f>SUM(L94:L106)</f>
        <v>8614.7799999999988</v>
      </c>
      <c r="M107" s="16">
        <f>SUM(M94:M106)</f>
        <v>8097.1200000000008</v>
      </c>
      <c r="N107" s="16">
        <f>SUM(N94:N106)</f>
        <v>21521.279999999999</v>
      </c>
      <c r="O107" s="16">
        <f>SUM(O94:O106)</f>
        <v>21521.279999999999</v>
      </c>
      <c r="P107" s="16">
        <f>SUM(P94:P106)</f>
        <v>20119.57</v>
      </c>
      <c r="Q107" s="16">
        <f>SUM(Q94:Q106)</f>
        <v>20119.57</v>
      </c>
      <c r="R107" s="16">
        <f>SUM(R94:R106)</f>
        <v>20119.57</v>
      </c>
      <c r="S107" s="16">
        <f>SUM(S94:S106)</f>
        <v>16827.629999999997</v>
      </c>
      <c r="T107" s="16">
        <f>SUM(T94:T106)</f>
        <v>21515.279999999999</v>
      </c>
      <c r="U107" s="16">
        <f>SUM(U94:U106)</f>
        <v>21515.279999999999</v>
      </c>
      <c r="V107" s="16">
        <f>SUM(V94:V106)</f>
        <v>21515.279999999999</v>
      </c>
      <c r="W107" s="16">
        <f>SUM(W94:W106)</f>
        <v>21515.279999999999</v>
      </c>
      <c r="X107" s="16">
        <f>SUM(X94:X106)</f>
        <v>21515.279999999999</v>
      </c>
      <c r="Y107" s="16">
        <f>SUM(Y94:Y106)</f>
        <v>19991.440000000002</v>
      </c>
      <c r="Z107" s="16">
        <f>SUM(Z94:Z106)</f>
        <v>46689.49</v>
      </c>
      <c r="AA107" s="16">
        <f>SUM(AA94:AA106)</f>
        <v>46689.49</v>
      </c>
      <c r="AB107" s="16">
        <f>SUM(AB94:AB106)</f>
        <v>46689.49</v>
      </c>
      <c r="AC107" s="16">
        <f>SUM(AC94:AC106)</f>
        <v>46689.49</v>
      </c>
      <c r="AD107" s="16">
        <f>SUM(AD94:AD106)</f>
        <v>46689.49</v>
      </c>
      <c r="AE107" s="16">
        <f>SUM(AE94:AE106)</f>
        <v>40227.740000000005</v>
      </c>
      <c r="AF107" s="16">
        <f>SUM(AF94:AF106)</f>
        <v>40227.740000000005</v>
      </c>
      <c r="AG107" s="16">
        <f>SUM(AG94:AG106)</f>
        <v>40227.740000000005</v>
      </c>
      <c r="AH107" s="16">
        <f>SUM(AH94:AH106)</f>
        <v>40227.740000000005</v>
      </c>
      <c r="AI107" s="16">
        <f>SUM(AI94:AI106)</f>
        <v>40227.740000000005</v>
      </c>
      <c r="AJ107" s="16">
        <f>SUM(AJ94:AJ106)</f>
        <v>40227.740000000005</v>
      </c>
      <c r="AK107" s="16">
        <f>SUM(AK94:AK106)</f>
        <v>40227.740000000005</v>
      </c>
      <c r="AL107" s="16">
        <f>SUM(AL94:AL106)</f>
        <v>80866.61</v>
      </c>
      <c r="AM107" s="16">
        <f>SUM(AM94:AM106)</f>
        <v>80866.61</v>
      </c>
      <c r="AN107" s="16">
        <f>SUM(AN94:AN106)</f>
        <v>80866.61</v>
      </c>
      <c r="AO107" s="16">
        <f>SUM(AO94:AO106)</f>
        <v>80866.61</v>
      </c>
      <c r="AP107" s="16">
        <f>SUM(AP94:AP106)</f>
        <v>80866.61</v>
      </c>
      <c r="AQ107" s="16">
        <f>SUM(AQ94:AQ106)</f>
        <v>70473.13</v>
      </c>
      <c r="AR107" s="16">
        <f>SUM(AR94:AR106)</f>
        <v>70473.13</v>
      </c>
      <c r="AS107" s="16">
        <f>SUM(AS94:AS106)</f>
        <v>70473.13</v>
      </c>
      <c r="AT107" s="16">
        <f>SUM(AT94:AT106)</f>
        <v>70473.13</v>
      </c>
      <c r="AU107" s="16">
        <f>SUM(AU94:AU106)</f>
        <v>70473.13</v>
      </c>
      <c r="AV107" s="16">
        <f>SUM(AV94:AV106)</f>
        <v>70473.13</v>
      </c>
      <c r="AW107" s="16">
        <f>SUM(AW94:AW106)</f>
        <v>70473.13</v>
      </c>
    </row>
    <row r="110" spans="1:49" x14ac:dyDescent="0.25">
      <c r="A110" s="4" t="s">
        <v>157</v>
      </c>
    </row>
    <row r="112" spans="1:49" x14ac:dyDescent="0.25">
      <c r="A112" s="4" t="s">
        <v>163</v>
      </c>
    </row>
    <row r="113" spans="1:49" x14ac:dyDescent="0.25">
      <c r="A113" t="s">
        <v>133</v>
      </c>
      <c r="L113" s="15"/>
      <c r="M113" s="15"/>
      <c r="N113" s="15"/>
      <c r="O113" s="15"/>
      <c r="P113" s="15"/>
      <c r="Q113" s="15"/>
      <c r="R113" s="15">
        <v>0.2</v>
      </c>
      <c r="S113" s="15">
        <v>0.2</v>
      </c>
      <c r="T113" s="15">
        <v>0.2</v>
      </c>
      <c r="U113" s="15">
        <v>0.2</v>
      </c>
      <c r="V113" s="15">
        <v>0.2</v>
      </c>
      <c r="W113" s="15">
        <v>0.2</v>
      </c>
      <c r="X113" s="15">
        <v>0.2</v>
      </c>
      <c r="Y113" s="15">
        <v>0.2</v>
      </c>
      <c r="Z113" s="15">
        <v>0.2</v>
      </c>
      <c r="AA113" s="15">
        <v>0.2</v>
      </c>
      <c r="AB113" s="15">
        <v>0.2</v>
      </c>
      <c r="AC113" s="15">
        <v>0.2</v>
      </c>
      <c r="AD113" s="15">
        <v>0.2</v>
      </c>
      <c r="AE113" s="15">
        <v>0.2</v>
      </c>
      <c r="AF113" s="15">
        <v>0.2</v>
      </c>
      <c r="AG113" s="15">
        <v>0.2</v>
      </c>
      <c r="AH113" s="15">
        <v>0.2</v>
      </c>
      <c r="AI113" s="15">
        <v>0.2</v>
      </c>
      <c r="AJ113" s="15">
        <v>0.2</v>
      </c>
      <c r="AK113" s="15">
        <v>0.2</v>
      </c>
      <c r="AL113" s="15">
        <v>0.2</v>
      </c>
      <c r="AM113" s="15">
        <v>0.2</v>
      </c>
      <c r="AN113" s="15">
        <v>0.2</v>
      </c>
      <c r="AO113" s="15">
        <v>0.2</v>
      </c>
      <c r="AP113" s="15">
        <v>0.2</v>
      </c>
      <c r="AQ113" s="15">
        <v>0.2</v>
      </c>
      <c r="AR113" s="15">
        <v>0.2</v>
      </c>
      <c r="AS113" s="15">
        <v>0.2</v>
      </c>
      <c r="AT113" s="15">
        <v>0.2</v>
      </c>
      <c r="AU113" s="15">
        <v>0.2</v>
      </c>
      <c r="AV113" s="15">
        <v>0.2</v>
      </c>
      <c r="AW113" s="15">
        <v>0.2</v>
      </c>
    </row>
    <row r="114" spans="1:49" x14ac:dyDescent="0.25">
      <c r="A114" t="s">
        <v>173</v>
      </c>
      <c r="R114" s="30">
        <f>R71+R115</f>
        <v>47</v>
      </c>
      <c r="S114" s="30">
        <f t="shared" ref="S114:AW114" si="35">S71+S115</f>
        <v>46</v>
      </c>
      <c r="T114" s="30">
        <f t="shared" si="35"/>
        <v>54</v>
      </c>
      <c r="U114" s="30">
        <f t="shared" si="35"/>
        <v>54</v>
      </c>
      <c r="V114" s="30">
        <f t="shared" si="35"/>
        <v>52</v>
      </c>
      <c r="W114" s="30">
        <f t="shared" si="35"/>
        <v>52</v>
      </c>
      <c r="X114" s="30">
        <f t="shared" si="35"/>
        <v>52</v>
      </c>
      <c r="Y114" s="30">
        <f t="shared" si="35"/>
        <v>47</v>
      </c>
      <c r="Z114" s="30">
        <f t="shared" si="35"/>
        <v>103</v>
      </c>
      <c r="AA114" s="30">
        <f t="shared" si="35"/>
        <v>103</v>
      </c>
      <c r="AB114" s="30">
        <f t="shared" si="35"/>
        <v>103</v>
      </c>
      <c r="AC114" s="30">
        <f t="shared" si="35"/>
        <v>103</v>
      </c>
      <c r="AD114" s="30">
        <f t="shared" si="35"/>
        <v>103</v>
      </c>
      <c r="AE114" s="30">
        <f t="shared" si="35"/>
        <v>101</v>
      </c>
      <c r="AF114" s="30">
        <f t="shared" si="35"/>
        <v>101</v>
      </c>
      <c r="AG114" s="30">
        <f t="shared" si="35"/>
        <v>101</v>
      </c>
      <c r="AH114" s="30">
        <f t="shared" si="35"/>
        <v>101</v>
      </c>
      <c r="AI114" s="30">
        <f t="shared" si="35"/>
        <v>101</v>
      </c>
      <c r="AJ114" s="30">
        <f t="shared" si="35"/>
        <v>101</v>
      </c>
      <c r="AK114" s="30">
        <f t="shared" si="35"/>
        <v>90</v>
      </c>
      <c r="AL114" s="30">
        <f t="shared" si="35"/>
        <v>174</v>
      </c>
      <c r="AM114" s="30">
        <f t="shared" si="35"/>
        <v>174</v>
      </c>
      <c r="AN114" s="30">
        <f t="shared" si="35"/>
        <v>174</v>
      </c>
      <c r="AO114" s="30">
        <f t="shared" si="35"/>
        <v>174</v>
      </c>
      <c r="AP114" s="30">
        <f t="shared" si="35"/>
        <v>174</v>
      </c>
      <c r="AQ114" s="30">
        <f t="shared" si="35"/>
        <v>174</v>
      </c>
      <c r="AR114" s="30">
        <f t="shared" si="35"/>
        <v>174</v>
      </c>
      <c r="AS114" s="30">
        <f t="shared" si="35"/>
        <v>174</v>
      </c>
      <c r="AT114" s="30">
        <f t="shared" si="35"/>
        <v>174</v>
      </c>
      <c r="AU114" s="30">
        <f t="shared" si="35"/>
        <v>174</v>
      </c>
      <c r="AV114" s="30">
        <f t="shared" si="35"/>
        <v>174</v>
      </c>
      <c r="AW114" s="30">
        <f t="shared" si="35"/>
        <v>157</v>
      </c>
    </row>
    <row r="115" spans="1:49" x14ac:dyDescent="0.25">
      <c r="A115" t="s">
        <v>174</v>
      </c>
      <c r="R115">
        <f>-ROUND(G71*R113,0)</f>
        <v>0</v>
      </c>
      <c r="S115">
        <f t="shared" ref="S115:AW115" si="36">-ROUND(H71*S113,0)</f>
        <v>-1</v>
      </c>
      <c r="T115">
        <f t="shared" si="36"/>
        <v>-2</v>
      </c>
      <c r="U115">
        <f t="shared" si="36"/>
        <v>-2</v>
      </c>
      <c r="V115">
        <f t="shared" si="36"/>
        <v>-4</v>
      </c>
      <c r="W115">
        <f t="shared" si="36"/>
        <v>-4</v>
      </c>
      <c r="X115">
        <f t="shared" si="36"/>
        <v>-4</v>
      </c>
      <c r="Y115">
        <f t="shared" si="36"/>
        <v>-9</v>
      </c>
      <c r="Z115">
        <f t="shared" si="36"/>
        <v>-9</v>
      </c>
      <c r="AA115">
        <f t="shared" si="36"/>
        <v>-9</v>
      </c>
      <c r="AB115">
        <f t="shared" si="36"/>
        <v>-9</v>
      </c>
      <c r="AC115">
        <f t="shared" si="36"/>
        <v>-9</v>
      </c>
      <c r="AD115">
        <f t="shared" si="36"/>
        <v>-9</v>
      </c>
      <c r="AE115">
        <f t="shared" si="36"/>
        <v>-11</v>
      </c>
      <c r="AF115">
        <f t="shared" si="36"/>
        <v>-11</v>
      </c>
      <c r="AG115">
        <f t="shared" si="36"/>
        <v>-11</v>
      </c>
      <c r="AH115">
        <f t="shared" si="36"/>
        <v>-11</v>
      </c>
      <c r="AI115">
        <f t="shared" si="36"/>
        <v>-11</v>
      </c>
      <c r="AJ115">
        <f t="shared" si="36"/>
        <v>-11</v>
      </c>
      <c r="AK115">
        <f t="shared" si="36"/>
        <v>-22</v>
      </c>
      <c r="AL115">
        <f t="shared" si="36"/>
        <v>-22</v>
      </c>
      <c r="AM115">
        <f t="shared" si="36"/>
        <v>-22</v>
      </c>
      <c r="AN115">
        <f t="shared" si="36"/>
        <v>-22</v>
      </c>
      <c r="AO115">
        <f t="shared" si="36"/>
        <v>-22</v>
      </c>
      <c r="AP115">
        <f t="shared" si="36"/>
        <v>-22</v>
      </c>
      <c r="AQ115">
        <f t="shared" si="36"/>
        <v>-22</v>
      </c>
      <c r="AR115">
        <f t="shared" si="36"/>
        <v>-22</v>
      </c>
      <c r="AS115">
        <f t="shared" si="36"/>
        <v>-22</v>
      </c>
      <c r="AT115">
        <f t="shared" si="36"/>
        <v>-22</v>
      </c>
      <c r="AU115">
        <f t="shared" si="36"/>
        <v>-22</v>
      </c>
      <c r="AV115">
        <f t="shared" si="36"/>
        <v>-22</v>
      </c>
      <c r="AW115">
        <f t="shared" si="36"/>
        <v>-39</v>
      </c>
    </row>
    <row r="116" spans="1:49" x14ac:dyDescent="0.25">
      <c r="A116" s="1" t="s">
        <v>134</v>
      </c>
      <c r="R116" s="31">
        <f>R114*'Revenue Streams'!$F$15</f>
        <v>10537.4</v>
      </c>
      <c r="S116" s="31">
        <f>S114*'Revenue Streams'!$F$15</f>
        <v>10313.199999999999</v>
      </c>
      <c r="T116" s="31">
        <f>T114*'Revenue Streams'!$F$15</f>
        <v>12106.8</v>
      </c>
      <c r="U116" s="31">
        <f>U114*'Revenue Streams'!$F$15</f>
        <v>12106.8</v>
      </c>
      <c r="V116" s="31">
        <f>V114*'Revenue Streams'!$F$15</f>
        <v>11658.4</v>
      </c>
      <c r="W116" s="31">
        <f>W114*'Revenue Streams'!$F$15</f>
        <v>11658.4</v>
      </c>
      <c r="X116" s="31">
        <f>X114*'Revenue Streams'!$F$15</f>
        <v>11658.4</v>
      </c>
      <c r="Y116" s="31">
        <f>Y114*'Revenue Streams'!$F$15</f>
        <v>10537.4</v>
      </c>
      <c r="Z116" s="31">
        <f>Z114*'Revenue Streams'!$F$15</f>
        <v>23092.6</v>
      </c>
      <c r="AA116" s="31">
        <f>AA114*'Revenue Streams'!$F$15</f>
        <v>23092.6</v>
      </c>
      <c r="AB116" s="31">
        <f>AB114*'Revenue Streams'!$F$15</f>
        <v>23092.6</v>
      </c>
      <c r="AC116" s="31">
        <f>AC114*'Revenue Streams'!$F$15</f>
        <v>23092.6</v>
      </c>
      <c r="AD116" s="31">
        <f>AD114*'Revenue Streams'!$F$15</f>
        <v>23092.6</v>
      </c>
      <c r="AE116" s="31">
        <f>AE114*'Revenue Streams'!$F$15</f>
        <v>22644.199999999997</v>
      </c>
      <c r="AF116" s="31">
        <f>AF114*'Revenue Streams'!$F$15</f>
        <v>22644.199999999997</v>
      </c>
      <c r="AG116" s="31">
        <f>AG114*'Revenue Streams'!$F$15</f>
        <v>22644.199999999997</v>
      </c>
      <c r="AH116" s="31">
        <f>AH114*'Revenue Streams'!$F$15</f>
        <v>22644.199999999997</v>
      </c>
      <c r="AI116" s="31">
        <f>AI114*'Revenue Streams'!$F$15</f>
        <v>22644.199999999997</v>
      </c>
      <c r="AJ116" s="31">
        <f>AJ114*'Revenue Streams'!$F$15</f>
        <v>22644.199999999997</v>
      </c>
      <c r="AK116" s="31">
        <f>AK114*'Revenue Streams'!$F$15</f>
        <v>20178</v>
      </c>
      <c r="AL116" s="31">
        <f>AL114*'Revenue Streams'!$F$15</f>
        <v>39010.799999999996</v>
      </c>
      <c r="AM116" s="31">
        <f>AM114*'Revenue Streams'!$F$15</f>
        <v>39010.799999999996</v>
      </c>
      <c r="AN116" s="31">
        <f>AN114*'Revenue Streams'!$F$15</f>
        <v>39010.799999999996</v>
      </c>
      <c r="AO116" s="31">
        <f>AO114*'Revenue Streams'!$F$15</f>
        <v>39010.799999999996</v>
      </c>
      <c r="AP116" s="31">
        <f>AP114*'Revenue Streams'!$F$15</f>
        <v>39010.799999999996</v>
      </c>
      <c r="AQ116" s="31">
        <f>AQ114*'Revenue Streams'!$F$15</f>
        <v>39010.799999999996</v>
      </c>
      <c r="AR116" s="31">
        <f>AR114*'Revenue Streams'!$F$15</f>
        <v>39010.799999999996</v>
      </c>
      <c r="AS116" s="31">
        <f>AS114*'Revenue Streams'!$F$15</f>
        <v>39010.799999999996</v>
      </c>
      <c r="AT116" s="31">
        <f>AT114*'Revenue Streams'!$F$15</f>
        <v>39010.799999999996</v>
      </c>
      <c r="AU116" s="31">
        <f>AU114*'Revenue Streams'!$F$15</f>
        <v>39010.799999999996</v>
      </c>
      <c r="AV116" s="31">
        <f>AV114*'Revenue Streams'!$F$15</f>
        <v>39010.799999999996</v>
      </c>
      <c r="AW116" s="31">
        <f>AW114*'Revenue Streams'!$F$15</f>
        <v>35199.4</v>
      </c>
    </row>
    <row r="117" spans="1:49" x14ac:dyDescent="0.25">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row>
    <row r="118" spans="1:49" x14ac:dyDescent="0.25">
      <c r="A118" s="1" t="s">
        <v>175</v>
      </c>
      <c r="R118" s="31">
        <f>R116*R119</f>
        <v>2107.48</v>
      </c>
      <c r="S118" s="31">
        <f t="shared" ref="S118:AW118" si="37">S116*S119</f>
        <v>2062.64</v>
      </c>
      <c r="T118" s="31">
        <f t="shared" si="37"/>
        <v>2421.36</v>
      </c>
      <c r="U118" s="31">
        <f t="shared" si="37"/>
        <v>2421.36</v>
      </c>
      <c r="V118" s="31">
        <f t="shared" si="37"/>
        <v>2331.6799999999998</v>
      </c>
      <c r="W118" s="31">
        <f t="shared" si="37"/>
        <v>2331.6799999999998</v>
      </c>
      <c r="X118" s="31">
        <f t="shared" si="37"/>
        <v>2331.6799999999998</v>
      </c>
      <c r="Y118" s="31">
        <f t="shared" si="37"/>
        <v>2107.48</v>
      </c>
      <c r="Z118" s="31">
        <f t="shared" si="37"/>
        <v>4618.5199999999995</v>
      </c>
      <c r="AA118" s="31">
        <f t="shared" si="37"/>
        <v>4618.5199999999995</v>
      </c>
      <c r="AB118" s="31">
        <f t="shared" si="37"/>
        <v>4618.5199999999995</v>
      </c>
      <c r="AC118" s="31">
        <f t="shared" si="37"/>
        <v>4618.5199999999995</v>
      </c>
      <c r="AD118" s="31">
        <f t="shared" si="37"/>
        <v>4618.5199999999995</v>
      </c>
      <c r="AE118" s="31">
        <f t="shared" si="37"/>
        <v>4528.8399999999992</v>
      </c>
      <c r="AF118" s="31">
        <f t="shared" si="37"/>
        <v>4528.8399999999992</v>
      </c>
      <c r="AG118" s="31">
        <f t="shared" si="37"/>
        <v>4528.8399999999992</v>
      </c>
      <c r="AH118" s="31">
        <f t="shared" si="37"/>
        <v>4528.8399999999992</v>
      </c>
      <c r="AI118" s="31">
        <f t="shared" si="37"/>
        <v>4528.8399999999992</v>
      </c>
      <c r="AJ118" s="31">
        <f t="shared" si="37"/>
        <v>4528.8399999999992</v>
      </c>
      <c r="AK118" s="31">
        <f t="shared" si="37"/>
        <v>4035.6000000000004</v>
      </c>
      <c r="AL118" s="31">
        <f t="shared" si="37"/>
        <v>7802.16</v>
      </c>
      <c r="AM118" s="31">
        <f t="shared" si="37"/>
        <v>7802.16</v>
      </c>
      <c r="AN118" s="31">
        <f t="shared" si="37"/>
        <v>7802.16</v>
      </c>
      <c r="AO118" s="31">
        <f t="shared" si="37"/>
        <v>7802.16</v>
      </c>
      <c r="AP118" s="31">
        <f t="shared" si="37"/>
        <v>7802.16</v>
      </c>
      <c r="AQ118" s="31">
        <f t="shared" si="37"/>
        <v>7802.16</v>
      </c>
      <c r="AR118" s="31">
        <f t="shared" si="37"/>
        <v>7802.16</v>
      </c>
      <c r="AS118" s="31">
        <f t="shared" si="37"/>
        <v>7802.16</v>
      </c>
      <c r="AT118" s="31">
        <f t="shared" si="37"/>
        <v>7802.16</v>
      </c>
      <c r="AU118" s="31">
        <f t="shared" si="37"/>
        <v>7802.16</v>
      </c>
      <c r="AV118" s="31">
        <f t="shared" si="37"/>
        <v>7802.16</v>
      </c>
      <c r="AW118" s="31">
        <f t="shared" si="37"/>
        <v>7039.880000000001</v>
      </c>
    </row>
    <row r="119" spans="1:49" x14ac:dyDescent="0.25">
      <c r="A119" t="s">
        <v>135</v>
      </c>
      <c r="R119" s="15">
        <v>0.2</v>
      </c>
      <c r="S119" s="15">
        <v>0.2</v>
      </c>
      <c r="T119" s="15">
        <v>0.2</v>
      </c>
      <c r="U119" s="15">
        <v>0.2</v>
      </c>
      <c r="V119" s="15">
        <v>0.2</v>
      </c>
      <c r="W119" s="15">
        <v>0.2</v>
      </c>
      <c r="X119" s="15">
        <v>0.2</v>
      </c>
      <c r="Y119" s="15">
        <v>0.2</v>
      </c>
      <c r="Z119" s="15">
        <v>0.2</v>
      </c>
      <c r="AA119" s="15">
        <v>0.2</v>
      </c>
      <c r="AB119" s="15">
        <v>0.2</v>
      </c>
      <c r="AC119" s="15">
        <v>0.2</v>
      </c>
      <c r="AD119" s="15">
        <v>0.2</v>
      </c>
      <c r="AE119" s="15">
        <v>0.2</v>
      </c>
      <c r="AF119" s="15">
        <v>0.2</v>
      </c>
      <c r="AG119" s="15">
        <v>0.2</v>
      </c>
      <c r="AH119" s="15">
        <v>0.2</v>
      </c>
      <c r="AI119" s="15">
        <v>0.2</v>
      </c>
      <c r="AJ119" s="15">
        <v>0.2</v>
      </c>
      <c r="AK119" s="15">
        <v>0.2</v>
      </c>
      <c r="AL119" s="15">
        <v>0.2</v>
      </c>
      <c r="AM119" s="15">
        <v>0.2</v>
      </c>
      <c r="AN119" s="15">
        <v>0.2</v>
      </c>
      <c r="AO119" s="15">
        <v>0.2</v>
      </c>
      <c r="AP119" s="15">
        <v>0.2</v>
      </c>
      <c r="AQ119" s="15">
        <v>0.2</v>
      </c>
      <c r="AR119" s="15">
        <v>0.2</v>
      </c>
      <c r="AS119" s="15">
        <v>0.2</v>
      </c>
      <c r="AT119" s="15">
        <v>0.2</v>
      </c>
      <c r="AU119" s="15">
        <v>0.2</v>
      </c>
      <c r="AV119" s="15">
        <v>0.2</v>
      </c>
      <c r="AW119" s="15">
        <v>0.2</v>
      </c>
    </row>
    <row r="121" spans="1:49" x14ac:dyDescent="0.25">
      <c r="A121" s="1" t="s">
        <v>176</v>
      </c>
      <c r="R121" s="31">
        <f>R116+R118</f>
        <v>12644.88</v>
      </c>
      <c r="S121" s="31">
        <f t="shared" ref="S121:AW121" si="38">S116+S118</f>
        <v>12375.839999999998</v>
      </c>
      <c r="T121" s="31">
        <f t="shared" si="38"/>
        <v>14528.16</v>
      </c>
      <c r="U121" s="31">
        <f t="shared" si="38"/>
        <v>14528.16</v>
      </c>
      <c r="V121" s="31">
        <f t="shared" si="38"/>
        <v>13990.08</v>
      </c>
      <c r="W121" s="31">
        <f t="shared" si="38"/>
        <v>13990.08</v>
      </c>
      <c r="X121" s="31">
        <f t="shared" si="38"/>
        <v>13990.08</v>
      </c>
      <c r="Y121" s="31">
        <f t="shared" si="38"/>
        <v>12644.88</v>
      </c>
      <c r="Z121" s="31">
        <f t="shared" si="38"/>
        <v>27711.119999999999</v>
      </c>
      <c r="AA121" s="31">
        <f t="shared" si="38"/>
        <v>27711.119999999999</v>
      </c>
      <c r="AB121" s="31">
        <f t="shared" si="38"/>
        <v>27711.119999999999</v>
      </c>
      <c r="AC121" s="31">
        <f t="shared" si="38"/>
        <v>27711.119999999999</v>
      </c>
      <c r="AD121" s="31">
        <f t="shared" si="38"/>
        <v>27711.119999999999</v>
      </c>
      <c r="AE121" s="31">
        <f t="shared" si="38"/>
        <v>27173.039999999997</v>
      </c>
      <c r="AF121" s="31">
        <f t="shared" si="38"/>
        <v>27173.039999999997</v>
      </c>
      <c r="AG121" s="31">
        <f t="shared" si="38"/>
        <v>27173.039999999997</v>
      </c>
      <c r="AH121" s="31">
        <f t="shared" si="38"/>
        <v>27173.039999999997</v>
      </c>
      <c r="AI121" s="31">
        <f t="shared" si="38"/>
        <v>27173.039999999997</v>
      </c>
      <c r="AJ121" s="31">
        <f t="shared" si="38"/>
        <v>27173.039999999997</v>
      </c>
      <c r="AK121" s="31">
        <f t="shared" si="38"/>
        <v>24213.599999999999</v>
      </c>
      <c r="AL121" s="31">
        <f t="shared" si="38"/>
        <v>46812.959999999992</v>
      </c>
      <c r="AM121" s="31">
        <f t="shared" si="38"/>
        <v>46812.959999999992</v>
      </c>
      <c r="AN121" s="31">
        <f t="shared" si="38"/>
        <v>46812.959999999992</v>
      </c>
      <c r="AO121" s="31">
        <f t="shared" si="38"/>
        <v>46812.959999999992</v>
      </c>
      <c r="AP121" s="31">
        <f t="shared" si="38"/>
        <v>46812.959999999992</v>
      </c>
      <c r="AQ121" s="31">
        <f t="shared" si="38"/>
        <v>46812.959999999992</v>
      </c>
      <c r="AR121" s="31">
        <f t="shared" si="38"/>
        <v>46812.959999999992</v>
      </c>
      <c r="AS121" s="31">
        <f t="shared" si="38"/>
        <v>46812.959999999992</v>
      </c>
      <c r="AT121" s="31">
        <f t="shared" si="38"/>
        <v>46812.959999999992</v>
      </c>
      <c r="AU121" s="31">
        <f t="shared" si="38"/>
        <v>46812.959999999992</v>
      </c>
      <c r="AV121" s="31">
        <f t="shared" si="38"/>
        <v>46812.959999999992</v>
      </c>
      <c r="AW121" s="31">
        <f t="shared" si="38"/>
        <v>42239.28</v>
      </c>
    </row>
    <row r="123" spans="1:49" x14ac:dyDescent="0.25">
      <c r="A123" s="4" t="s">
        <v>164</v>
      </c>
    </row>
    <row r="124" spans="1:49" x14ac:dyDescent="0.25">
      <c r="A124" t="s">
        <v>133</v>
      </c>
      <c r="L124" s="15"/>
      <c r="M124" s="15"/>
      <c r="N124" s="15"/>
      <c r="O124" s="15"/>
      <c r="P124" s="15"/>
      <c r="Q124" s="15"/>
      <c r="R124" s="15">
        <v>0.2</v>
      </c>
      <c r="S124" s="15">
        <v>0.2</v>
      </c>
      <c r="T124" s="15">
        <v>0.2</v>
      </c>
      <c r="U124" s="15">
        <v>0.2</v>
      </c>
      <c r="V124" s="15">
        <v>0.2</v>
      </c>
      <c r="W124" s="15">
        <v>0.2</v>
      </c>
      <c r="X124" s="15">
        <v>0.2</v>
      </c>
      <c r="Y124" s="15">
        <v>0.2</v>
      </c>
      <c r="Z124" s="15">
        <v>0.2</v>
      </c>
      <c r="AA124" s="15">
        <v>0.2</v>
      </c>
      <c r="AB124" s="15">
        <v>0.2</v>
      </c>
      <c r="AC124" s="15">
        <v>0.2</v>
      </c>
      <c r="AD124" s="15">
        <v>0.2</v>
      </c>
      <c r="AE124" s="15">
        <v>0.2</v>
      </c>
      <c r="AF124" s="15">
        <v>0.2</v>
      </c>
      <c r="AG124" s="15">
        <v>0.2</v>
      </c>
      <c r="AH124" s="15">
        <v>0.2</v>
      </c>
      <c r="AI124" s="15">
        <v>0.2</v>
      </c>
      <c r="AJ124" s="15">
        <v>0.2</v>
      </c>
      <c r="AK124" s="15">
        <v>0.2</v>
      </c>
      <c r="AL124" s="15">
        <v>0.2</v>
      </c>
      <c r="AM124" s="15">
        <v>0.2</v>
      </c>
      <c r="AN124" s="15">
        <v>0.2</v>
      </c>
      <c r="AO124" s="15">
        <v>0.2</v>
      </c>
      <c r="AP124" s="15">
        <v>0.2</v>
      </c>
      <c r="AQ124" s="15">
        <v>0.2</v>
      </c>
      <c r="AR124" s="15">
        <v>0.2</v>
      </c>
      <c r="AS124" s="15">
        <v>0.2</v>
      </c>
      <c r="AT124" s="15">
        <v>0.2</v>
      </c>
      <c r="AU124" s="15">
        <v>0.2</v>
      </c>
      <c r="AV124" s="15">
        <v>0.2</v>
      </c>
      <c r="AW124" s="15">
        <v>0.2</v>
      </c>
    </row>
    <row r="125" spans="1:49" x14ac:dyDescent="0.25">
      <c r="A125" t="s">
        <v>173</v>
      </c>
      <c r="R125" s="30">
        <f>R72+R126</f>
        <v>28</v>
      </c>
      <c r="S125" s="30">
        <f t="shared" ref="S125:AW125" si="39">S72+S126</f>
        <v>28</v>
      </c>
      <c r="T125" s="30">
        <f t="shared" si="39"/>
        <v>33</v>
      </c>
      <c r="U125" s="30">
        <f t="shared" si="39"/>
        <v>33</v>
      </c>
      <c r="V125" s="30">
        <f t="shared" si="39"/>
        <v>32</v>
      </c>
      <c r="W125" s="30">
        <f t="shared" si="39"/>
        <v>32</v>
      </c>
      <c r="X125" s="30">
        <f t="shared" si="39"/>
        <v>32</v>
      </c>
      <c r="Y125" s="30">
        <f t="shared" si="39"/>
        <v>28</v>
      </c>
      <c r="Z125" s="30">
        <f t="shared" si="39"/>
        <v>61</v>
      </c>
      <c r="AA125" s="30">
        <f t="shared" si="39"/>
        <v>61</v>
      </c>
      <c r="AB125" s="30">
        <f t="shared" si="39"/>
        <v>61</v>
      </c>
      <c r="AC125" s="30">
        <f t="shared" si="39"/>
        <v>61</v>
      </c>
      <c r="AD125" s="30">
        <f t="shared" si="39"/>
        <v>61</v>
      </c>
      <c r="AE125" s="30">
        <f t="shared" si="39"/>
        <v>60</v>
      </c>
      <c r="AF125" s="30">
        <f t="shared" si="39"/>
        <v>60</v>
      </c>
      <c r="AG125" s="30">
        <f t="shared" si="39"/>
        <v>60</v>
      </c>
      <c r="AH125" s="30">
        <f t="shared" si="39"/>
        <v>60</v>
      </c>
      <c r="AI125" s="30">
        <f t="shared" si="39"/>
        <v>60</v>
      </c>
      <c r="AJ125" s="30">
        <f t="shared" si="39"/>
        <v>60</v>
      </c>
      <c r="AK125" s="30">
        <f t="shared" si="39"/>
        <v>54</v>
      </c>
      <c r="AL125" s="30">
        <f t="shared" si="39"/>
        <v>105</v>
      </c>
      <c r="AM125" s="30">
        <f t="shared" si="39"/>
        <v>105</v>
      </c>
      <c r="AN125" s="30">
        <f t="shared" si="39"/>
        <v>105</v>
      </c>
      <c r="AO125" s="30">
        <f t="shared" si="39"/>
        <v>105</v>
      </c>
      <c r="AP125" s="30">
        <f t="shared" si="39"/>
        <v>105</v>
      </c>
      <c r="AQ125" s="30">
        <f t="shared" si="39"/>
        <v>105</v>
      </c>
      <c r="AR125" s="30">
        <f t="shared" si="39"/>
        <v>105</v>
      </c>
      <c r="AS125" s="30">
        <f t="shared" si="39"/>
        <v>105</v>
      </c>
      <c r="AT125" s="30">
        <f t="shared" si="39"/>
        <v>105</v>
      </c>
      <c r="AU125" s="30">
        <f t="shared" si="39"/>
        <v>105</v>
      </c>
      <c r="AV125" s="30">
        <f t="shared" si="39"/>
        <v>105</v>
      </c>
      <c r="AW125" s="30">
        <f t="shared" si="39"/>
        <v>94</v>
      </c>
    </row>
    <row r="126" spans="1:49" x14ac:dyDescent="0.25">
      <c r="A126" t="s">
        <v>174</v>
      </c>
      <c r="R126">
        <f>-ROUND(G72*R124,0)</f>
        <v>0</v>
      </c>
      <c r="S126">
        <f t="shared" ref="S126:AW126" si="40">-ROUND(H72*S124,0)</f>
        <v>0</v>
      </c>
      <c r="T126">
        <f t="shared" si="40"/>
        <v>-1</v>
      </c>
      <c r="U126">
        <f t="shared" si="40"/>
        <v>-1</v>
      </c>
      <c r="V126">
        <f t="shared" si="40"/>
        <v>-2</v>
      </c>
      <c r="W126">
        <f t="shared" si="40"/>
        <v>-2</v>
      </c>
      <c r="X126">
        <f t="shared" si="40"/>
        <v>-2</v>
      </c>
      <c r="Y126">
        <f t="shared" si="40"/>
        <v>-6</v>
      </c>
      <c r="Z126">
        <f t="shared" si="40"/>
        <v>-6</v>
      </c>
      <c r="AA126">
        <f t="shared" si="40"/>
        <v>-6</v>
      </c>
      <c r="AB126">
        <f t="shared" si="40"/>
        <v>-6</v>
      </c>
      <c r="AC126">
        <f t="shared" si="40"/>
        <v>-6</v>
      </c>
      <c r="AD126">
        <f t="shared" si="40"/>
        <v>-6</v>
      </c>
      <c r="AE126">
        <f t="shared" si="40"/>
        <v>-7</v>
      </c>
      <c r="AF126">
        <f t="shared" si="40"/>
        <v>-7</v>
      </c>
      <c r="AG126">
        <f t="shared" si="40"/>
        <v>-7</v>
      </c>
      <c r="AH126">
        <f t="shared" si="40"/>
        <v>-7</v>
      </c>
      <c r="AI126">
        <f t="shared" si="40"/>
        <v>-7</v>
      </c>
      <c r="AJ126">
        <f t="shared" si="40"/>
        <v>-7</v>
      </c>
      <c r="AK126">
        <f t="shared" si="40"/>
        <v>-13</v>
      </c>
      <c r="AL126">
        <f t="shared" si="40"/>
        <v>-13</v>
      </c>
      <c r="AM126">
        <f t="shared" si="40"/>
        <v>-13</v>
      </c>
      <c r="AN126">
        <f t="shared" si="40"/>
        <v>-13</v>
      </c>
      <c r="AO126">
        <f t="shared" si="40"/>
        <v>-13</v>
      </c>
      <c r="AP126">
        <f t="shared" si="40"/>
        <v>-13</v>
      </c>
      <c r="AQ126">
        <f t="shared" si="40"/>
        <v>-13</v>
      </c>
      <c r="AR126">
        <f t="shared" si="40"/>
        <v>-13</v>
      </c>
      <c r="AS126">
        <f t="shared" si="40"/>
        <v>-13</v>
      </c>
      <c r="AT126">
        <f t="shared" si="40"/>
        <v>-13</v>
      </c>
      <c r="AU126">
        <f t="shared" si="40"/>
        <v>-13</v>
      </c>
      <c r="AV126">
        <f t="shared" si="40"/>
        <v>-13</v>
      </c>
      <c r="AW126">
        <f t="shared" si="40"/>
        <v>-24</v>
      </c>
    </row>
    <row r="127" spans="1:49" x14ac:dyDescent="0.25">
      <c r="A127" s="1" t="s">
        <v>134</v>
      </c>
      <c r="R127" s="31">
        <f>R125*'Revenue Streams'!$F$16</f>
        <v>12885.6</v>
      </c>
      <c r="S127" s="31">
        <f>S125*'Revenue Streams'!$F$16</f>
        <v>12885.6</v>
      </c>
      <c r="T127" s="31">
        <f>T125*'Revenue Streams'!$F$16</f>
        <v>15186.6</v>
      </c>
      <c r="U127" s="31">
        <f>U125*'Revenue Streams'!$F$16</f>
        <v>15186.6</v>
      </c>
      <c r="V127" s="31">
        <f>V125*'Revenue Streams'!$F$16</f>
        <v>14726.4</v>
      </c>
      <c r="W127" s="31">
        <f>W125*'Revenue Streams'!$F$16</f>
        <v>14726.4</v>
      </c>
      <c r="X127" s="31">
        <f>X125*'Revenue Streams'!$F$16</f>
        <v>14726.4</v>
      </c>
      <c r="Y127" s="31">
        <f>Y125*'Revenue Streams'!$F$16</f>
        <v>12885.6</v>
      </c>
      <c r="Z127" s="31">
        <f>Z125*'Revenue Streams'!$F$16</f>
        <v>28072.2</v>
      </c>
      <c r="AA127" s="31">
        <f>AA125*'Revenue Streams'!$F$16</f>
        <v>28072.2</v>
      </c>
      <c r="AB127" s="31">
        <f>AB125*'Revenue Streams'!$F$16</f>
        <v>28072.2</v>
      </c>
      <c r="AC127" s="31">
        <f>AC125*'Revenue Streams'!$F$16</f>
        <v>28072.2</v>
      </c>
      <c r="AD127" s="31">
        <f>AD125*'Revenue Streams'!$F$16</f>
        <v>28072.2</v>
      </c>
      <c r="AE127" s="31">
        <f>AE125*'Revenue Streams'!$F$16</f>
        <v>27612</v>
      </c>
      <c r="AF127" s="31">
        <f>AF125*'Revenue Streams'!$F$16</f>
        <v>27612</v>
      </c>
      <c r="AG127" s="31">
        <f>AG125*'Revenue Streams'!$F$16</f>
        <v>27612</v>
      </c>
      <c r="AH127" s="31">
        <f>AH125*'Revenue Streams'!$F$16</f>
        <v>27612</v>
      </c>
      <c r="AI127" s="31">
        <f>AI125*'Revenue Streams'!$F$16</f>
        <v>27612</v>
      </c>
      <c r="AJ127" s="31">
        <f>AJ125*'Revenue Streams'!$F$16</f>
        <v>27612</v>
      </c>
      <c r="AK127" s="31">
        <f>AK125*'Revenue Streams'!$F$16</f>
        <v>24850.799999999999</v>
      </c>
      <c r="AL127" s="31">
        <f>AL125*'Revenue Streams'!$F$16</f>
        <v>48321</v>
      </c>
      <c r="AM127" s="31">
        <f>AM125*'Revenue Streams'!$F$16</f>
        <v>48321</v>
      </c>
      <c r="AN127" s="31">
        <f>AN125*'Revenue Streams'!$F$16</f>
        <v>48321</v>
      </c>
      <c r="AO127" s="31">
        <f>AO125*'Revenue Streams'!$F$16</f>
        <v>48321</v>
      </c>
      <c r="AP127" s="31">
        <f>AP125*'Revenue Streams'!$F$16</f>
        <v>48321</v>
      </c>
      <c r="AQ127" s="31">
        <f>AQ125*'Revenue Streams'!$F$16</f>
        <v>48321</v>
      </c>
      <c r="AR127" s="31">
        <f>AR125*'Revenue Streams'!$F$16</f>
        <v>48321</v>
      </c>
      <c r="AS127" s="31">
        <f>AS125*'Revenue Streams'!$F$16</f>
        <v>48321</v>
      </c>
      <c r="AT127" s="31">
        <f>AT125*'Revenue Streams'!$F$16</f>
        <v>48321</v>
      </c>
      <c r="AU127" s="31">
        <f>AU125*'Revenue Streams'!$F$16</f>
        <v>48321</v>
      </c>
      <c r="AV127" s="31">
        <f>AV125*'Revenue Streams'!$F$16</f>
        <v>48321</v>
      </c>
      <c r="AW127" s="31">
        <f>AW125*'Revenue Streams'!$F$16</f>
        <v>43258.799999999996</v>
      </c>
    </row>
    <row r="128" spans="1:49" x14ac:dyDescent="0.25">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row>
    <row r="129" spans="1:49" x14ac:dyDescent="0.25">
      <c r="A129" s="1" t="s">
        <v>175</v>
      </c>
      <c r="R129" s="31">
        <f>R127*R130</f>
        <v>2577.1200000000003</v>
      </c>
      <c r="S129" s="31">
        <f t="shared" ref="S129:AW129" si="41">S127*S130</f>
        <v>2577.1200000000003</v>
      </c>
      <c r="T129" s="31">
        <f t="shared" si="41"/>
        <v>3037.32</v>
      </c>
      <c r="U129" s="31">
        <f t="shared" si="41"/>
        <v>3037.32</v>
      </c>
      <c r="V129" s="31">
        <f t="shared" si="41"/>
        <v>2945.28</v>
      </c>
      <c r="W129" s="31">
        <f t="shared" si="41"/>
        <v>2945.28</v>
      </c>
      <c r="X129" s="31">
        <f t="shared" si="41"/>
        <v>2945.28</v>
      </c>
      <c r="Y129" s="31">
        <f t="shared" si="41"/>
        <v>2577.1200000000003</v>
      </c>
      <c r="Z129" s="31">
        <f t="shared" si="41"/>
        <v>5614.4400000000005</v>
      </c>
      <c r="AA129" s="31">
        <f t="shared" si="41"/>
        <v>5614.4400000000005</v>
      </c>
      <c r="AB129" s="31">
        <f t="shared" si="41"/>
        <v>5614.4400000000005</v>
      </c>
      <c r="AC129" s="31">
        <f t="shared" si="41"/>
        <v>5614.4400000000005</v>
      </c>
      <c r="AD129" s="31">
        <f t="shared" si="41"/>
        <v>5614.4400000000005</v>
      </c>
      <c r="AE129" s="31">
        <f t="shared" si="41"/>
        <v>5522.4000000000005</v>
      </c>
      <c r="AF129" s="31">
        <f t="shared" si="41"/>
        <v>5522.4000000000005</v>
      </c>
      <c r="AG129" s="31">
        <f t="shared" si="41"/>
        <v>5522.4000000000005</v>
      </c>
      <c r="AH129" s="31">
        <f t="shared" si="41"/>
        <v>5522.4000000000005</v>
      </c>
      <c r="AI129" s="31">
        <f t="shared" si="41"/>
        <v>5522.4000000000005</v>
      </c>
      <c r="AJ129" s="31">
        <f t="shared" si="41"/>
        <v>5522.4000000000005</v>
      </c>
      <c r="AK129" s="31">
        <f t="shared" si="41"/>
        <v>4970.16</v>
      </c>
      <c r="AL129" s="31">
        <f t="shared" si="41"/>
        <v>9664.2000000000007</v>
      </c>
      <c r="AM129" s="31">
        <f t="shared" si="41"/>
        <v>9664.2000000000007</v>
      </c>
      <c r="AN129" s="31">
        <f t="shared" si="41"/>
        <v>9664.2000000000007</v>
      </c>
      <c r="AO129" s="31">
        <f t="shared" si="41"/>
        <v>9664.2000000000007</v>
      </c>
      <c r="AP129" s="31">
        <f t="shared" si="41"/>
        <v>9664.2000000000007</v>
      </c>
      <c r="AQ129" s="31">
        <f t="shared" si="41"/>
        <v>9664.2000000000007</v>
      </c>
      <c r="AR129" s="31">
        <f t="shared" si="41"/>
        <v>9664.2000000000007</v>
      </c>
      <c r="AS129" s="31">
        <f t="shared" si="41"/>
        <v>9664.2000000000007</v>
      </c>
      <c r="AT129" s="31">
        <f t="shared" si="41"/>
        <v>9664.2000000000007</v>
      </c>
      <c r="AU129" s="31">
        <f t="shared" si="41"/>
        <v>9664.2000000000007</v>
      </c>
      <c r="AV129" s="31">
        <f t="shared" si="41"/>
        <v>9664.2000000000007</v>
      </c>
      <c r="AW129" s="31">
        <f t="shared" si="41"/>
        <v>8651.76</v>
      </c>
    </row>
    <row r="130" spans="1:49" x14ac:dyDescent="0.25">
      <c r="A130" t="s">
        <v>135</v>
      </c>
      <c r="R130" s="15">
        <v>0.2</v>
      </c>
      <c r="S130" s="15">
        <v>0.2</v>
      </c>
      <c r="T130" s="15">
        <v>0.2</v>
      </c>
      <c r="U130" s="15">
        <v>0.2</v>
      </c>
      <c r="V130" s="15">
        <v>0.2</v>
      </c>
      <c r="W130" s="15">
        <v>0.2</v>
      </c>
      <c r="X130" s="15">
        <v>0.2</v>
      </c>
      <c r="Y130" s="15">
        <v>0.2</v>
      </c>
      <c r="Z130" s="15">
        <v>0.2</v>
      </c>
      <c r="AA130" s="15">
        <v>0.2</v>
      </c>
      <c r="AB130" s="15">
        <v>0.2</v>
      </c>
      <c r="AC130" s="15">
        <v>0.2</v>
      </c>
      <c r="AD130" s="15">
        <v>0.2</v>
      </c>
      <c r="AE130" s="15">
        <v>0.2</v>
      </c>
      <c r="AF130" s="15">
        <v>0.2</v>
      </c>
      <c r="AG130" s="15">
        <v>0.2</v>
      </c>
      <c r="AH130" s="15">
        <v>0.2</v>
      </c>
      <c r="AI130" s="15">
        <v>0.2</v>
      </c>
      <c r="AJ130" s="15">
        <v>0.2</v>
      </c>
      <c r="AK130" s="15">
        <v>0.2</v>
      </c>
      <c r="AL130" s="15">
        <v>0.2</v>
      </c>
      <c r="AM130" s="15">
        <v>0.2</v>
      </c>
      <c r="AN130" s="15">
        <v>0.2</v>
      </c>
      <c r="AO130" s="15">
        <v>0.2</v>
      </c>
      <c r="AP130" s="15">
        <v>0.2</v>
      </c>
      <c r="AQ130" s="15">
        <v>0.2</v>
      </c>
      <c r="AR130" s="15">
        <v>0.2</v>
      </c>
      <c r="AS130" s="15">
        <v>0.2</v>
      </c>
      <c r="AT130" s="15">
        <v>0.2</v>
      </c>
      <c r="AU130" s="15">
        <v>0.2</v>
      </c>
      <c r="AV130" s="15">
        <v>0.2</v>
      </c>
      <c r="AW130" s="15">
        <v>0.2</v>
      </c>
    </row>
    <row r="132" spans="1:49" x14ac:dyDescent="0.25">
      <c r="A132" s="1" t="s">
        <v>177</v>
      </c>
      <c r="R132" s="31">
        <f>R127+R129</f>
        <v>15462.720000000001</v>
      </c>
      <c r="S132" s="31">
        <f t="shared" ref="S132:AW132" si="42">S127+S129</f>
        <v>15462.720000000001</v>
      </c>
      <c r="T132" s="31">
        <f t="shared" si="42"/>
        <v>18223.920000000002</v>
      </c>
      <c r="U132" s="31">
        <f t="shared" si="42"/>
        <v>18223.920000000002</v>
      </c>
      <c r="V132" s="31">
        <f t="shared" si="42"/>
        <v>17671.68</v>
      </c>
      <c r="W132" s="31">
        <f t="shared" si="42"/>
        <v>17671.68</v>
      </c>
      <c r="X132" s="31">
        <f t="shared" si="42"/>
        <v>17671.68</v>
      </c>
      <c r="Y132" s="31">
        <f t="shared" si="42"/>
        <v>15462.720000000001</v>
      </c>
      <c r="Z132" s="31">
        <f t="shared" si="42"/>
        <v>33686.639999999999</v>
      </c>
      <c r="AA132" s="31">
        <f t="shared" si="42"/>
        <v>33686.639999999999</v>
      </c>
      <c r="AB132" s="31">
        <f t="shared" si="42"/>
        <v>33686.639999999999</v>
      </c>
      <c r="AC132" s="31">
        <f t="shared" si="42"/>
        <v>33686.639999999999</v>
      </c>
      <c r="AD132" s="31">
        <f t="shared" si="42"/>
        <v>33686.639999999999</v>
      </c>
      <c r="AE132" s="31">
        <f t="shared" si="42"/>
        <v>33134.400000000001</v>
      </c>
      <c r="AF132" s="31">
        <f t="shared" si="42"/>
        <v>33134.400000000001</v>
      </c>
      <c r="AG132" s="31">
        <f t="shared" si="42"/>
        <v>33134.400000000001</v>
      </c>
      <c r="AH132" s="31">
        <f t="shared" si="42"/>
        <v>33134.400000000001</v>
      </c>
      <c r="AI132" s="31">
        <f t="shared" si="42"/>
        <v>33134.400000000001</v>
      </c>
      <c r="AJ132" s="31">
        <f t="shared" si="42"/>
        <v>33134.400000000001</v>
      </c>
      <c r="AK132" s="31">
        <f t="shared" si="42"/>
        <v>29820.959999999999</v>
      </c>
      <c r="AL132" s="31">
        <f t="shared" si="42"/>
        <v>57985.2</v>
      </c>
      <c r="AM132" s="31">
        <f t="shared" si="42"/>
        <v>57985.2</v>
      </c>
      <c r="AN132" s="31">
        <f t="shared" si="42"/>
        <v>57985.2</v>
      </c>
      <c r="AO132" s="31">
        <f t="shared" si="42"/>
        <v>57985.2</v>
      </c>
      <c r="AP132" s="31">
        <f t="shared" si="42"/>
        <v>57985.2</v>
      </c>
      <c r="AQ132" s="31">
        <f t="shared" si="42"/>
        <v>57985.2</v>
      </c>
      <c r="AR132" s="31">
        <f t="shared" si="42"/>
        <v>57985.2</v>
      </c>
      <c r="AS132" s="31">
        <f t="shared" si="42"/>
        <v>57985.2</v>
      </c>
      <c r="AT132" s="31">
        <f t="shared" si="42"/>
        <v>57985.2</v>
      </c>
      <c r="AU132" s="31">
        <f t="shared" si="42"/>
        <v>57985.2</v>
      </c>
      <c r="AV132" s="31">
        <f t="shared" si="42"/>
        <v>57985.2</v>
      </c>
      <c r="AW132" s="31">
        <f t="shared" si="42"/>
        <v>51910.559999999998</v>
      </c>
    </row>
    <row r="134" spans="1:49" x14ac:dyDescent="0.25">
      <c r="A134" s="4" t="s">
        <v>170</v>
      </c>
    </row>
    <row r="135" spans="1:49" x14ac:dyDescent="0.25">
      <c r="A135" t="s">
        <v>133</v>
      </c>
      <c r="L135" s="15"/>
      <c r="M135" s="15"/>
      <c r="N135" s="15"/>
      <c r="O135" s="15"/>
      <c r="P135" s="15"/>
      <c r="Q135" s="15"/>
      <c r="R135" s="15">
        <v>0.2</v>
      </c>
      <c r="S135" s="15">
        <v>0.2</v>
      </c>
      <c r="T135" s="15">
        <v>0.2</v>
      </c>
      <c r="U135" s="15">
        <v>0.2</v>
      </c>
      <c r="V135" s="15">
        <v>0.2</v>
      </c>
      <c r="W135" s="15">
        <v>0.2</v>
      </c>
      <c r="X135" s="15">
        <v>0.2</v>
      </c>
      <c r="Y135" s="15">
        <v>0.2</v>
      </c>
      <c r="Z135" s="15">
        <v>0.2</v>
      </c>
      <c r="AA135" s="15">
        <v>0.2</v>
      </c>
      <c r="AB135" s="15">
        <v>0.2</v>
      </c>
      <c r="AC135" s="15">
        <v>0.2</v>
      </c>
      <c r="AD135" s="15">
        <v>0.2</v>
      </c>
      <c r="AE135" s="15">
        <v>0.2</v>
      </c>
      <c r="AF135" s="15">
        <v>0.2</v>
      </c>
      <c r="AG135" s="15">
        <v>0.2</v>
      </c>
      <c r="AH135" s="15">
        <v>0.2</v>
      </c>
      <c r="AI135" s="15">
        <v>0.2</v>
      </c>
      <c r="AJ135" s="15">
        <v>0.2</v>
      </c>
      <c r="AK135" s="15">
        <v>0.2</v>
      </c>
      <c r="AL135" s="15">
        <v>0.2</v>
      </c>
      <c r="AM135" s="15">
        <v>0.2</v>
      </c>
      <c r="AN135" s="15">
        <v>0.2</v>
      </c>
      <c r="AO135" s="15">
        <v>0.2</v>
      </c>
      <c r="AP135" s="15">
        <v>0.2</v>
      </c>
      <c r="AQ135" s="15">
        <v>0.2</v>
      </c>
      <c r="AR135" s="15">
        <v>0.2</v>
      </c>
      <c r="AS135" s="15">
        <v>0.2</v>
      </c>
      <c r="AT135" s="15">
        <v>0.2</v>
      </c>
      <c r="AU135" s="15">
        <v>0.2</v>
      </c>
      <c r="AV135" s="15">
        <v>0.2</v>
      </c>
      <c r="AW135" s="15">
        <v>0.2</v>
      </c>
    </row>
    <row r="136" spans="1:49" x14ac:dyDescent="0.25">
      <c r="A136" t="s">
        <v>173</v>
      </c>
      <c r="R136" s="30">
        <f>R73+R137</f>
        <v>19</v>
      </c>
      <c r="S136" s="30">
        <f t="shared" ref="S136:AW136" si="43">S73+S137</f>
        <v>19</v>
      </c>
      <c r="T136" s="30">
        <f t="shared" si="43"/>
        <v>21</v>
      </c>
      <c r="U136" s="30">
        <f t="shared" si="43"/>
        <v>21</v>
      </c>
      <c r="V136" s="30">
        <f t="shared" si="43"/>
        <v>21</v>
      </c>
      <c r="W136" s="30">
        <f t="shared" si="43"/>
        <v>21</v>
      </c>
      <c r="X136" s="30">
        <f t="shared" si="43"/>
        <v>21</v>
      </c>
      <c r="Y136" s="30">
        <f t="shared" si="43"/>
        <v>18</v>
      </c>
      <c r="Z136" s="30">
        <f t="shared" si="43"/>
        <v>41</v>
      </c>
      <c r="AA136" s="30">
        <f t="shared" si="43"/>
        <v>41</v>
      </c>
      <c r="AB136" s="30">
        <f t="shared" si="43"/>
        <v>41</v>
      </c>
      <c r="AC136" s="30">
        <f t="shared" si="43"/>
        <v>41</v>
      </c>
      <c r="AD136" s="30">
        <f t="shared" si="43"/>
        <v>41</v>
      </c>
      <c r="AE136" s="30">
        <f t="shared" si="43"/>
        <v>41</v>
      </c>
      <c r="AF136" s="30">
        <f t="shared" si="43"/>
        <v>41</v>
      </c>
      <c r="AG136" s="30">
        <f t="shared" si="43"/>
        <v>41</v>
      </c>
      <c r="AH136" s="30">
        <f t="shared" si="43"/>
        <v>41</v>
      </c>
      <c r="AI136" s="30">
        <f t="shared" si="43"/>
        <v>41</v>
      </c>
      <c r="AJ136" s="30">
        <f t="shared" si="43"/>
        <v>41</v>
      </c>
      <c r="AK136" s="30">
        <f t="shared" si="43"/>
        <v>36</v>
      </c>
      <c r="AL136" s="30">
        <f t="shared" si="43"/>
        <v>69</v>
      </c>
      <c r="AM136" s="30">
        <f t="shared" si="43"/>
        <v>69</v>
      </c>
      <c r="AN136" s="30">
        <f t="shared" si="43"/>
        <v>69</v>
      </c>
      <c r="AO136" s="30">
        <f t="shared" si="43"/>
        <v>69</v>
      </c>
      <c r="AP136" s="30">
        <f t="shared" si="43"/>
        <v>69</v>
      </c>
      <c r="AQ136" s="30">
        <f t="shared" si="43"/>
        <v>69</v>
      </c>
      <c r="AR136" s="30">
        <f t="shared" si="43"/>
        <v>69</v>
      </c>
      <c r="AS136" s="30">
        <f t="shared" si="43"/>
        <v>69</v>
      </c>
      <c r="AT136" s="30">
        <f t="shared" si="43"/>
        <v>69</v>
      </c>
      <c r="AU136" s="30">
        <f t="shared" si="43"/>
        <v>69</v>
      </c>
      <c r="AV136" s="30">
        <f t="shared" si="43"/>
        <v>69</v>
      </c>
      <c r="AW136" s="30">
        <f t="shared" si="43"/>
        <v>62</v>
      </c>
    </row>
    <row r="137" spans="1:49" x14ac:dyDescent="0.25">
      <c r="A137" t="s">
        <v>174</v>
      </c>
      <c r="R137">
        <f>-ROUND(G73*R135,0)</f>
        <v>0</v>
      </c>
      <c r="S137">
        <f t="shared" ref="S137:AW137" si="44">-ROUND(H73*S135,0)</f>
        <v>0</v>
      </c>
      <c r="T137">
        <f t="shared" si="44"/>
        <v>-1</v>
      </c>
      <c r="U137">
        <f t="shared" si="44"/>
        <v>-1</v>
      </c>
      <c r="V137">
        <f t="shared" si="44"/>
        <v>-1</v>
      </c>
      <c r="W137">
        <f t="shared" si="44"/>
        <v>-1</v>
      </c>
      <c r="X137">
        <f t="shared" si="44"/>
        <v>-1</v>
      </c>
      <c r="Y137">
        <f t="shared" si="44"/>
        <v>-4</v>
      </c>
      <c r="Z137">
        <f t="shared" si="44"/>
        <v>-4</v>
      </c>
      <c r="AA137">
        <f t="shared" si="44"/>
        <v>-4</v>
      </c>
      <c r="AB137">
        <f t="shared" si="44"/>
        <v>-4</v>
      </c>
      <c r="AC137">
        <f t="shared" si="44"/>
        <v>-4</v>
      </c>
      <c r="AD137">
        <f t="shared" si="44"/>
        <v>-4</v>
      </c>
      <c r="AE137">
        <f t="shared" si="44"/>
        <v>-4</v>
      </c>
      <c r="AF137">
        <f t="shared" si="44"/>
        <v>-4</v>
      </c>
      <c r="AG137">
        <f t="shared" si="44"/>
        <v>-4</v>
      </c>
      <c r="AH137">
        <f t="shared" si="44"/>
        <v>-4</v>
      </c>
      <c r="AI137">
        <f t="shared" si="44"/>
        <v>-4</v>
      </c>
      <c r="AJ137">
        <f t="shared" si="44"/>
        <v>-4</v>
      </c>
      <c r="AK137">
        <f t="shared" si="44"/>
        <v>-9</v>
      </c>
      <c r="AL137">
        <f t="shared" si="44"/>
        <v>-9</v>
      </c>
      <c r="AM137">
        <f t="shared" si="44"/>
        <v>-9</v>
      </c>
      <c r="AN137">
        <f t="shared" si="44"/>
        <v>-9</v>
      </c>
      <c r="AO137">
        <f t="shared" si="44"/>
        <v>-9</v>
      </c>
      <c r="AP137">
        <f t="shared" si="44"/>
        <v>-9</v>
      </c>
      <c r="AQ137">
        <f t="shared" si="44"/>
        <v>-9</v>
      </c>
      <c r="AR137">
        <f t="shared" si="44"/>
        <v>-9</v>
      </c>
      <c r="AS137">
        <f t="shared" si="44"/>
        <v>-9</v>
      </c>
      <c r="AT137">
        <f t="shared" si="44"/>
        <v>-9</v>
      </c>
      <c r="AU137">
        <f t="shared" si="44"/>
        <v>-9</v>
      </c>
      <c r="AV137">
        <f t="shared" si="44"/>
        <v>-9</v>
      </c>
      <c r="AW137">
        <f t="shared" si="44"/>
        <v>-16</v>
      </c>
    </row>
    <row r="138" spans="1:49" x14ac:dyDescent="0.25">
      <c r="A138" s="1" t="s">
        <v>134</v>
      </c>
      <c r="R138" s="6">
        <f>R136*'Revenue Streams'!$F$17</f>
        <v>10985.800000000001</v>
      </c>
      <c r="S138" s="6">
        <f>S136*'Revenue Streams'!$F$17</f>
        <v>10985.800000000001</v>
      </c>
      <c r="T138" s="6">
        <f>T136*'Revenue Streams'!$F$17</f>
        <v>12142.2</v>
      </c>
      <c r="U138" s="6">
        <f>U136*'Revenue Streams'!$F$17</f>
        <v>12142.2</v>
      </c>
      <c r="V138" s="6">
        <f>V136*'Revenue Streams'!$F$17</f>
        <v>12142.2</v>
      </c>
      <c r="W138" s="6">
        <f>W136*'Revenue Streams'!$F$17</f>
        <v>12142.2</v>
      </c>
      <c r="X138" s="6">
        <f>X136*'Revenue Streams'!$F$17</f>
        <v>12142.2</v>
      </c>
      <c r="Y138" s="6">
        <f>Y136*'Revenue Streams'!$F$17</f>
        <v>10407.6</v>
      </c>
      <c r="Z138" s="6">
        <f>Z136*'Revenue Streams'!$F$17</f>
        <v>23706.2</v>
      </c>
      <c r="AA138" s="6">
        <f>AA136*'Revenue Streams'!$F$17</f>
        <v>23706.2</v>
      </c>
      <c r="AB138" s="6">
        <f>AB136*'Revenue Streams'!$F$17</f>
        <v>23706.2</v>
      </c>
      <c r="AC138" s="6">
        <f>AC136*'Revenue Streams'!$F$17</f>
        <v>23706.2</v>
      </c>
      <c r="AD138" s="6">
        <f>AD136*'Revenue Streams'!$F$17</f>
        <v>23706.2</v>
      </c>
      <c r="AE138" s="6">
        <f>AE136*'Revenue Streams'!$F$17</f>
        <v>23706.2</v>
      </c>
      <c r="AF138" s="6">
        <f>AF136*'Revenue Streams'!$F$17</f>
        <v>23706.2</v>
      </c>
      <c r="AG138" s="6">
        <f>AG136*'Revenue Streams'!$F$17</f>
        <v>23706.2</v>
      </c>
      <c r="AH138" s="6">
        <f>AH136*'Revenue Streams'!$F$17</f>
        <v>23706.2</v>
      </c>
      <c r="AI138" s="6">
        <f>AI136*'Revenue Streams'!$F$17</f>
        <v>23706.2</v>
      </c>
      <c r="AJ138" s="6">
        <f>AJ136*'Revenue Streams'!$F$17</f>
        <v>23706.2</v>
      </c>
      <c r="AK138" s="6">
        <f>AK136*'Revenue Streams'!$F$17</f>
        <v>20815.2</v>
      </c>
      <c r="AL138" s="6">
        <f>AL136*'Revenue Streams'!$F$17</f>
        <v>39895.800000000003</v>
      </c>
      <c r="AM138" s="6">
        <f>AM136*'Revenue Streams'!$F$17</f>
        <v>39895.800000000003</v>
      </c>
      <c r="AN138" s="6">
        <f>AN136*'Revenue Streams'!$F$17</f>
        <v>39895.800000000003</v>
      </c>
      <c r="AO138" s="6">
        <f>AO136*'Revenue Streams'!$F$17</f>
        <v>39895.800000000003</v>
      </c>
      <c r="AP138" s="6">
        <f>AP136*'Revenue Streams'!$F$17</f>
        <v>39895.800000000003</v>
      </c>
      <c r="AQ138" s="6">
        <f>AQ136*'Revenue Streams'!$F$17</f>
        <v>39895.800000000003</v>
      </c>
      <c r="AR138" s="6">
        <f>AR136*'Revenue Streams'!$F$17</f>
        <v>39895.800000000003</v>
      </c>
      <c r="AS138" s="6">
        <f>AS136*'Revenue Streams'!$F$17</f>
        <v>39895.800000000003</v>
      </c>
      <c r="AT138" s="6">
        <f>AT136*'Revenue Streams'!$F$17</f>
        <v>39895.800000000003</v>
      </c>
      <c r="AU138" s="6">
        <f>AU136*'Revenue Streams'!$F$17</f>
        <v>39895.800000000003</v>
      </c>
      <c r="AV138" s="6">
        <f>AV136*'Revenue Streams'!$F$17</f>
        <v>39895.800000000003</v>
      </c>
      <c r="AW138" s="6">
        <f>AW136*'Revenue Streams'!$F$17</f>
        <v>35848.400000000001</v>
      </c>
    </row>
    <row r="139" spans="1:49" x14ac:dyDescent="0.25">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row>
    <row r="140" spans="1:49" x14ac:dyDescent="0.25">
      <c r="A140" s="1" t="s">
        <v>175</v>
      </c>
      <c r="R140" s="6">
        <f>R138*R141</f>
        <v>2197.1600000000003</v>
      </c>
      <c r="S140" s="6">
        <f t="shared" ref="S140:AW140" si="45">S138*S141</f>
        <v>2197.1600000000003</v>
      </c>
      <c r="T140" s="6">
        <f t="shared" si="45"/>
        <v>2428.44</v>
      </c>
      <c r="U140" s="6">
        <f t="shared" si="45"/>
        <v>2428.44</v>
      </c>
      <c r="V140" s="6">
        <f t="shared" si="45"/>
        <v>2428.44</v>
      </c>
      <c r="W140" s="6">
        <f t="shared" si="45"/>
        <v>2428.44</v>
      </c>
      <c r="X140" s="6">
        <f t="shared" si="45"/>
        <v>2428.44</v>
      </c>
      <c r="Y140" s="6">
        <f t="shared" si="45"/>
        <v>2081.52</v>
      </c>
      <c r="Z140" s="6">
        <f t="shared" si="45"/>
        <v>4741.2400000000007</v>
      </c>
      <c r="AA140" s="6">
        <f t="shared" si="45"/>
        <v>4741.2400000000007</v>
      </c>
      <c r="AB140" s="6">
        <f t="shared" si="45"/>
        <v>4741.2400000000007</v>
      </c>
      <c r="AC140" s="6">
        <f t="shared" si="45"/>
        <v>4741.2400000000007</v>
      </c>
      <c r="AD140" s="6">
        <f t="shared" si="45"/>
        <v>4741.2400000000007</v>
      </c>
      <c r="AE140" s="6">
        <f t="shared" si="45"/>
        <v>4741.2400000000007</v>
      </c>
      <c r="AF140" s="6">
        <f t="shared" si="45"/>
        <v>4741.2400000000007</v>
      </c>
      <c r="AG140" s="6">
        <f t="shared" si="45"/>
        <v>4741.2400000000007</v>
      </c>
      <c r="AH140" s="6">
        <f t="shared" si="45"/>
        <v>4741.2400000000007</v>
      </c>
      <c r="AI140" s="6">
        <f t="shared" si="45"/>
        <v>4741.2400000000007</v>
      </c>
      <c r="AJ140" s="6">
        <f t="shared" si="45"/>
        <v>4741.2400000000007</v>
      </c>
      <c r="AK140" s="6">
        <f t="shared" si="45"/>
        <v>4163.04</v>
      </c>
      <c r="AL140" s="6">
        <f t="shared" si="45"/>
        <v>7979.1600000000008</v>
      </c>
      <c r="AM140" s="6">
        <f t="shared" si="45"/>
        <v>7979.1600000000008</v>
      </c>
      <c r="AN140" s="6">
        <f t="shared" si="45"/>
        <v>7979.1600000000008</v>
      </c>
      <c r="AO140" s="6">
        <f t="shared" si="45"/>
        <v>7979.1600000000008</v>
      </c>
      <c r="AP140" s="6">
        <f t="shared" si="45"/>
        <v>7979.1600000000008</v>
      </c>
      <c r="AQ140" s="6">
        <f t="shared" si="45"/>
        <v>7979.1600000000008</v>
      </c>
      <c r="AR140" s="6">
        <f t="shared" si="45"/>
        <v>7979.1600000000008</v>
      </c>
      <c r="AS140" s="6">
        <f t="shared" si="45"/>
        <v>7979.1600000000008</v>
      </c>
      <c r="AT140" s="6">
        <f t="shared" si="45"/>
        <v>7979.1600000000008</v>
      </c>
      <c r="AU140" s="6">
        <f t="shared" si="45"/>
        <v>7979.1600000000008</v>
      </c>
      <c r="AV140" s="6">
        <f t="shared" si="45"/>
        <v>7979.1600000000008</v>
      </c>
      <c r="AW140" s="6">
        <f t="shared" si="45"/>
        <v>7169.68</v>
      </c>
    </row>
    <row r="141" spans="1:49" x14ac:dyDescent="0.25">
      <c r="A141" t="s">
        <v>135</v>
      </c>
      <c r="R141" s="15">
        <v>0.2</v>
      </c>
      <c r="S141" s="15">
        <v>0.2</v>
      </c>
      <c r="T141" s="15">
        <v>0.2</v>
      </c>
      <c r="U141" s="15">
        <v>0.2</v>
      </c>
      <c r="V141" s="15">
        <v>0.2</v>
      </c>
      <c r="W141" s="15">
        <v>0.2</v>
      </c>
      <c r="X141" s="15">
        <v>0.2</v>
      </c>
      <c r="Y141" s="15">
        <v>0.2</v>
      </c>
      <c r="Z141" s="15">
        <v>0.2</v>
      </c>
      <c r="AA141" s="15">
        <v>0.2</v>
      </c>
      <c r="AB141" s="15">
        <v>0.2</v>
      </c>
      <c r="AC141" s="15">
        <v>0.2</v>
      </c>
      <c r="AD141" s="15">
        <v>0.2</v>
      </c>
      <c r="AE141" s="15">
        <v>0.2</v>
      </c>
      <c r="AF141" s="15">
        <v>0.2</v>
      </c>
      <c r="AG141" s="15">
        <v>0.2</v>
      </c>
      <c r="AH141" s="15">
        <v>0.2</v>
      </c>
      <c r="AI141" s="15">
        <v>0.2</v>
      </c>
      <c r="AJ141" s="15">
        <v>0.2</v>
      </c>
      <c r="AK141" s="15">
        <v>0.2</v>
      </c>
      <c r="AL141" s="15">
        <v>0.2</v>
      </c>
      <c r="AM141" s="15">
        <v>0.2</v>
      </c>
      <c r="AN141" s="15">
        <v>0.2</v>
      </c>
      <c r="AO141" s="15">
        <v>0.2</v>
      </c>
      <c r="AP141" s="15">
        <v>0.2</v>
      </c>
      <c r="AQ141" s="15">
        <v>0.2</v>
      </c>
      <c r="AR141" s="15">
        <v>0.2</v>
      </c>
      <c r="AS141" s="15">
        <v>0.2</v>
      </c>
      <c r="AT141" s="15">
        <v>0.2</v>
      </c>
      <c r="AU141" s="15">
        <v>0.2</v>
      </c>
      <c r="AV141" s="15">
        <v>0.2</v>
      </c>
      <c r="AW141" s="15">
        <v>0.2</v>
      </c>
    </row>
    <row r="143" spans="1:49" x14ac:dyDescent="0.25">
      <c r="A143" s="1" t="s">
        <v>178</v>
      </c>
      <c r="R143" s="6">
        <f>R138+R140</f>
        <v>13182.960000000001</v>
      </c>
      <c r="S143" s="6">
        <f t="shared" ref="S143:AW143" si="46">S138+S140</f>
        <v>13182.960000000001</v>
      </c>
      <c r="T143" s="6">
        <f t="shared" si="46"/>
        <v>14570.640000000001</v>
      </c>
      <c r="U143" s="6">
        <f t="shared" si="46"/>
        <v>14570.640000000001</v>
      </c>
      <c r="V143" s="6">
        <f t="shared" si="46"/>
        <v>14570.640000000001</v>
      </c>
      <c r="W143" s="6">
        <f t="shared" si="46"/>
        <v>14570.640000000001</v>
      </c>
      <c r="X143" s="6">
        <f t="shared" si="46"/>
        <v>14570.640000000001</v>
      </c>
      <c r="Y143" s="6">
        <f t="shared" si="46"/>
        <v>12489.12</v>
      </c>
      <c r="Z143" s="6">
        <f t="shared" si="46"/>
        <v>28447.440000000002</v>
      </c>
      <c r="AA143" s="6">
        <f t="shared" si="46"/>
        <v>28447.440000000002</v>
      </c>
      <c r="AB143" s="6">
        <f t="shared" si="46"/>
        <v>28447.440000000002</v>
      </c>
      <c r="AC143" s="6">
        <f t="shared" si="46"/>
        <v>28447.440000000002</v>
      </c>
      <c r="AD143" s="6">
        <f t="shared" si="46"/>
        <v>28447.440000000002</v>
      </c>
      <c r="AE143" s="6">
        <f t="shared" si="46"/>
        <v>28447.440000000002</v>
      </c>
      <c r="AF143" s="6">
        <f t="shared" si="46"/>
        <v>28447.440000000002</v>
      </c>
      <c r="AG143" s="6">
        <f t="shared" si="46"/>
        <v>28447.440000000002</v>
      </c>
      <c r="AH143" s="6">
        <f t="shared" si="46"/>
        <v>28447.440000000002</v>
      </c>
      <c r="AI143" s="6">
        <f t="shared" si="46"/>
        <v>28447.440000000002</v>
      </c>
      <c r="AJ143" s="6">
        <f t="shared" si="46"/>
        <v>28447.440000000002</v>
      </c>
      <c r="AK143" s="6">
        <f t="shared" si="46"/>
        <v>24978.240000000002</v>
      </c>
      <c r="AL143" s="6">
        <f t="shared" si="46"/>
        <v>47874.960000000006</v>
      </c>
      <c r="AM143" s="6">
        <f t="shared" si="46"/>
        <v>47874.960000000006</v>
      </c>
      <c r="AN143" s="6">
        <f t="shared" si="46"/>
        <v>47874.960000000006</v>
      </c>
      <c r="AO143" s="6">
        <f t="shared" si="46"/>
        <v>47874.960000000006</v>
      </c>
      <c r="AP143" s="6">
        <f t="shared" si="46"/>
        <v>47874.960000000006</v>
      </c>
      <c r="AQ143" s="6">
        <f t="shared" si="46"/>
        <v>47874.960000000006</v>
      </c>
      <c r="AR143" s="6">
        <f t="shared" si="46"/>
        <v>47874.960000000006</v>
      </c>
      <c r="AS143" s="6">
        <f t="shared" si="46"/>
        <v>47874.960000000006</v>
      </c>
      <c r="AT143" s="6">
        <f t="shared" si="46"/>
        <v>47874.960000000006</v>
      </c>
      <c r="AU143" s="6">
        <f t="shared" si="46"/>
        <v>47874.960000000006</v>
      </c>
      <c r="AV143" s="6">
        <f t="shared" si="46"/>
        <v>47874.960000000006</v>
      </c>
      <c r="AW143" s="6">
        <f t="shared" si="46"/>
        <v>43018.080000000002</v>
      </c>
    </row>
    <row r="146" spans="1:49" x14ac:dyDescent="0.25">
      <c r="A146" s="1" t="s">
        <v>152</v>
      </c>
      <c r="R146" s="31">
        <f>R121+R132+R143</f>
        <v>41290.559999999998</v>
      </c>
      <c r="S146" s="31">
        <f t="shared" ref="S146:AW146" si="47">S121+S132+S143</f>
        <v>41021.519999999997</v>
      </c>
      <c r="T146" s="31">
        <f t="shared" si="47"/>
        <v>47322.720000000001</v>
      </c>
      <c r="U146" s="31">
        <f t="shared" si="47"/>
        <v>47322.720000000001</v>
      </c>
      <c r="V146" s="31">
        <f t="shared" si="47"/>
        <v>46232.4</v>
      </c>
      <c r="W146" s="31">
        <f t="shared" si="47"/>
        <v>46232.4</v>
      </c>
      <c r="X146" s="31">
        <f t="shared" si="47"/>
        <v>46232.4</v>
      </c>
      <c r="Y146" s="31">
        <f t="shared" si="47"/>
        <v>40596.720000000001</v>
      </c>
      <c r="Z146" s="31">
        <f t="shared" si="47"/>
        <v>89845.2</v>
      </c>
      <c r="AA146" s="31">
        <f t="shared" si="47"/>
        <v>89845.2</v>
      </c>
      <c r="AB146" s="31">
        <f t="shared" si="47"/>
        <v>89845.2</v>
      </c>
      <c r="AC146" s="31">
        <f t="shared" si="47"/>
        <v>89845.2</v>
      </c>
      <c r="AD146" s="31">
        <f t="shared" si="47"/>
        <v>89845.2</v>
      </c>
      <c r="AE146" s="31">
        <f t="shared" si="47"/>
        <v>88754.880000000005</v>
      </c>
      <c r="AF146" s="31">
        <f t="shared" si="47"/>
        <v>88754.880000000005</v>
      </c>
      <c r="AG146" s="31">
        <f t="shared" si="47"/>
        <v>88754.880000000005</v>
      </c>
      <c r="AH146" s="31">
        <f t="shared" si="47"/>
        <v>88754.880000000005</v>
      </c>
      <c r="AI146" s="31">
        <f t="shared" si="47"/>
        <v>88754.880000000005</v>
      </c>
      <c r="AJ146" s="31">
        <f t="shared" si="47"/>
        <v>88754.880000000005</v>
      </c>
      <c r="AK146" s="31">
        <f t="shared" si="47"/>
        <v>79012.800000000003</v>
      </c>
      <c r="AL146" s="31">
        <f t="shared" si="47"/>
        <v>152673.12</v>
      </c>
      <c r="AM146" s="31">
        <f t="shared" si="47"/>
        <v>152673.12</v>
      </c>
      <c r="AN146" s="31">
        <f t="shared" si="47"/>
        <v>152673.12</v>
      </c>
      <c r="AO146" s="31">
        <f t="shared" si="47"/>
        <v>152673.12</v>
      </c>
      <c r="AP146" s="31">
        <f t="shared" si="47"/>
        <v>152673.12</v>
      </c>
      <c r="AQ146" s="31">
        <f t="shared" si="47"/>
        <v>152673.12</v>
      </c>
      <c r="AR146" s="31">
        <f t="shared" si="47"/>
        <v>152673.12</v>
      </c>
      <c r="AS146" s="31">
        <f t="shared" si="47"/>
        <v>152673.12</v>
      </c>
      <c r="AT146" s="31">
        <f t="shared" si="47"/>
        <v>152673.12</v>
      </c>
      <c r="AU146" s="31">
        <f t="shared" si="47"/>
        <v>152673.12</v>
      </c>
      <c r="AV146" s="31">
        <f t="shared" si="47"/>
        <v>152673.12</v>
      </c>
      <c r="AW146" s="31">
        <f t="shared" si="47"/>
        <v>137167.91999999998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016F1-959A-4BA4-8493-79F75A904C79}">
  <dimension ref="A1:BB35"/>
  <sheetViews>
    <sheetView workbookViewId="0">
      <selection activeCell="D17" sqref="D17"/>
    </sheetView>
  </sheetViews>
  <sheetFormatPr defaultRowHeight="15" x14ac:dyDescent="0.25"/>
  <cols>
    <col min="1" max="1" width="23.28515625" bestFit="1" customWidth="1"/>
    <col min="2" max="6" width="9.42578125" bestFit="1" customWidth="1"/>
    <col min="7" max="9" width="10.42578125" bestFit="1" customWidth="1"/>
    <col min="10" max="10" width="10.5703125" bestFit="1" customWidth="1"/>
    <col min="11" max="18" width="10.42578125" bestFit="1" customWidth="1"/>
    <col min="19" max="19" width="10.5703125" bestFit="1" customWidth="1"/>
    <col min="20" max="23" width="10.42578125" bestFit="1" customWidth="1"/>
    <col min="24" max="24" width="10.5703125" bestFit="1" customWidth="1"/>
    <col min="25" max="25" width="10.42578125" bestFit="1" customWidth="1"/>
    <col min="26" max="26" width="10.5703125" bestFit="1" customWidth="1"/>
    <col min="27" max="30" width="10.42578125" bestFit="1" customWidth="1"/>
    <col min="31" max="31" width="10.5703125" bestFit="1" customWidth="1"/>
    <col min="32" max="41" width="10.42578125" bestFit="1" customWidth="1"/>
    <col min="42" max="42" width="10.5703125" bestFit="1" customWidth="1"/>
    <col min="43" max="49" width="10.42578125" bestFit="1" customWidth="1"/>
  </cols>
  <sheetData>
    <row r="1" spans="1:5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row>
    <row r="3" spans="1:54" x14ac:dyDescent="0.25">
      <c r="A3" s="4" t="s">
        <v>120</v>
      </c>
    </row>
    <row r="4" spans="1:54" x14ac:dyDescent="0.25">
      <c r="A4" t="s">
        <v>67</v>
      </c>
      <c r="B4" s="6">
        <f>B20</f>
        <v>0</v>
      </c>
      <c r="C4" s="6">
        <f t="shared" ref="C4:AW4" si="0">C20</f>
        <v>0</v>
      </c>
      <c r="D4" s="6">
        <f t="shared" si="0"/>
        <v>0</v>
      </c>
      <c r="E4" s="6">
        <f t="shared" si="0"/>
        <v>0</v>
      </c>
      <c r="F4" s="6">
        <f t="shared" si="0"/>
        <v>0</v>
      </c>
      <c r="G4" s="6">
        <f t="shared" si="0"/>
        <v>80</v>
      </c>
      <c r="H4" s="6">
        <f t="shared" si="0"/>
        <v>10</v>
      </c>
      <c r="I4" s="6">
        <f t="shared" si="0"/>
        <v>60</v>
      </c>
      <c r="J4" s="6">
        <f t="shared" si="0"/>
        <v>710</v>
      </c>
      <c r="K4" s="6">
        <f t="shared" si="0"/>
        <v>210</v>
      </c>
      <c r="L4" s="6">
        <f t="shared" si="0"/>
        <v>410</v>
      </c>
      <c r="M4" s="6">
        <f t="shared" si="0"/>
        <v>2410</v>
      </c>
      <c r="N4" s="6">
        <f t="shared" si="0"/>
        <v>210</v>
      </c>
      <c r="O4" s="6">
        <f t="shared" si="0"/>
        <v>210</v>
      </c>
      <c r="P4" s="6">
        <f t="shared" si="0"/>
        <v>210</v>
      </c>
      <c r="Q4" s="6">
        <f t="shared" si="0"/>
        <v>2210</v>
      </c>
      <c r="R4" s="6">
        <f t="shared" si="0"/>
        <v>210</v>
      </c>
      <c r="S4" s="6">
        <f t="shared" si="0"/>
        <v>1210</v>
      </c>
      <c r="T4" s="6">
        <f t="shared" si="0"/>
        <v>210</v>
      </c>
      <c r="U4" s="6">
        <f t="shared" si="0"/>
        <v>210</v>
      </c>
      <c r="V4" s="6">
        <f t="shared" si="0"/>
        <v>210</v>
      </c>
      <c r="W4" s="6">
        <f t="shared" si="0"/>
        <v>210</v>
      </c>
      <c r="X4" s="6">
        <f t="shared" si="0"/>
        <v>2210</v>
      </c>
      <c r="Y4" s="6">
        <f t="shared" si="0"/>
        <v>210</v>
      </c>
      <c r="Z4" s="6">
        <f t="shared" si="0"/>
        <v>334</v>
      </c>
      <c r="AA4" s="6">
        <f t="shared" si="0"/>
        <v>210</v>
      </c>
      <c r="AB4" s="6">
        <f t="shared" si="0"/>
        <v>210</v>
      </c>
      <c r="AC4" s="6">
        <f t="shared" si="0"/>
        <v>210</v>
      </c>
      <c r="AD4" s="6">
        <f t="shared" si="0"/>
        <v>210</v>
      </c>
      <c r="AE4" s="6">
        <f t="shared" si="0"/>
        <v>2210</v>
      </c>
      <c r="AF4" s="6">
        <f t="shared" si="0"/>
        <v>210</v>
      </c>
      <c r="AG4" s="6">
        <f t="shared" si="0"/>
        <v>210</v>
      </c>
      <c r="AH4" s="6">
        <f t="shared" si="0"/>
        <v>210</v>
      </c>
      <c r="AI4" s="6">
        <f t="shared" si="0"/>
        <v>210</v>
      </c>
      <c r="AJ4" s="6">
        <f t="shared" si="0"/>
        <v>210</v>
      </c>
      <c r="AK4" s="6">
        <f t="shared" si="0"/>
        <v>210</v>
      </c>
      <c r="AL4" s="6">
        <f t="shared" si="0"/>
        <v>210</v>
      </c>
      <c r="AM4" s="6">
        <f t="shared" si="0"/>
        <v>210</v>
      </c>
      <c r="AN4" s="6">
        <f t="shared" si="0"/>
        <v>210</v>
      </c>
      <c r="AO4" s="6">
        <f t="shared" si="0"/>
        <v>210</v>
      </c>
      <c r="AP4" s="6">
        <f t="shared" si="0"/>
        <v>5210</v>
      </c>
      <c r="AQ4" s="6">
        <f t="shared" si="0"/>
        <v>210</v>
      </c>
      <c r="AR4" s="6">
        <f t="shared" si="0"/>
        <v>210</v>
      </c>
      <c r="AS4" s="6">
        <f t="shared" si="0"/>
        <v>210</v>
      </c>
      <c r="AT4" s="6">
        <f t="shared" si="0"/>
        <v>210</v>
      </c>
      <c r="AU4" s="6">
        <f t="shared" si="0"/>
        <v>210</v>
      </c>
      <c r="AV4" s="6">
        <f t="shared" si="0"/>
        <v>210</v>
      </c>
      <c r="AW4" s="6">
        <f t="shared" si="0"/>
        <v>210</v>
      </c>
    </row>
    <row r="5" spans="1:54" x14ac:dyDescent="0.25">
      <c r="A5" t="s">
        <v>68</v>
      </c>
      <c r="B5" s="6">
        <f>B29</f>
        <v>390</v>
      </c>
      <c r="C5" s="6">
        <f t="shared" ref="C5:AW5" si="1">C29</f>
        <v>435</v>
      </c>
      <c r="D5" s="6">
        <f t="shared" si="1"/>
        <v>360</v>
      </c>
      <c r="E5" s="6">
        <f t="shared" si="1"/>
        <v>255</v>
      </c>
      <c r="F5" s="6">
        <f t="shared" si="1"/>
        <v>150</v>
      </c>
      <c r="G5" s="6">
        <f t="shared" si="1"/>
        <v>0</v>
      </c>
      <c r="H5" s="6">
        <f t="shared" si="1"/>
        <v>0</v>
      </c>
      <c r="I5" s="6">
        <f t="shared" si="1"/>
        <v>0</v>
      </c>
      <c r="J5" s="6">
        <f t="shared" si="1"/>
        <v>2500</v>
      </c>
      <c r="K5" s="6">
        <f t="shared" si="1"/>
        <v>0</v>
      </c>
      <c r="L5" s="6">
        <f t="shared" si="1"/>
        <v>0</v>
      </c>
      <c r="M5" s="6">
        <f t="shared" si="1"/>
        <v>0</v>
      </c>
      <c r="N5" s="6">
        <f t="shared" si="1"/>
        <v>800</v>
      </c>
      <c r="O5" s="6">
        <f t="shared" si="1"/>
        <v>0</v>
      </c>
      <c r="P5" s="6">
        <f t="shared" si="1"/>
        <v>0</v>
      </c>
      <c r="Q5" s="6">
        <f t="shared" si="1"/>
        <v>0</v>
      </c>
      <c r="R5" s="6">
        <f t="shared" si="1"/>
        <v>0</v>
      </c>
      <c r="S5" s="6">
        <f t="shared" si="1"/>
        <v>800</v>
      </c>
      <c r="T5" s="6">
        <f t="shared" si="1"/>
        <v>0</v>
      </c>
      <c r="U5" s="6">
        <f t="shared" si="1"/>
        <v>0</v>
      </c>
      <c r="V5" s="6">
        <f t="shared" si="1"/>
        <v>0</v>
      </c>
      <c r="W5" s="6">
        <f t="shared" si="1"/>
        <v>0</v>
      </c>
      <c r="X5" s="6">
        <f t="shared" si="1"/>
        <v>0</v>
      </c>
      <c r="Y5" s="6">
        <f t="shared" si="1"/>
        <v>800</v>
      </c>
      <c r="Z5" s="6">
        <f>Z29</f>
        <v>5000</v>
      </c>
      <c r="AA5" s="6">
        <f t="shared" si="1"/>
        <v>0</v>
      </c>
      <c r="AB5" s="6">
        <f t="shared" si="1"/>
        <v>0</v>
      </c>
      <c r="AC5" s="6">
        <f t="shared" si="1"/>
        <v>0</v>
      </c>
      <c r="AD5" s="6">
        <f t="shared" si="1"/>
        <v>0</v>
      </c>
      <c r="AE5" s="6">
        <f t="shared" si="1"/>
        <v>0</v>
      </c>
      <c r="AF5" s="6">
        <f t="shared" si="1"/>
        <v>0</v>
      </c>
      <c r="AG5" s="6">
        <f t="shared" si="1"/>
        <v>600</v>
      </c>
      <c r="AH5" s="6">
        <f t="shared" si="1"/>
        <v>0</v>
      </c>
      <c r="AI5" s="6">
        <f t="shared" si="1"/>
        <v>0</v>
      </c>
      <c r="AJ5" s="6">
        <f t="shared" si="1"/>
        <v>0</v>
      </c>
      <c r="AK5" s="6">
        <f t="shared" si="1"/>
        <v>0</v>
      </c>
      <c r="AL5" s="6">
        <f t="shared" si="1"/>
        <v>0</v>
      </c>
      <c r="AM5" s="6">
        <f t="shared" si="1"/>
        <v>400</v>
      </c>
      <c r="AN5" s="6">
        <f t="shared" si="1"/>
        <v>0</v>
      </c>
      <c r="AO5" s="6">
        <f t="shared" si="1"/>
        <v>0</v>
      </c>
      <c r="AP5" s="6">
        <f t="shared" si="1"/>
        <v>0</v>
      </c>
      <c r="AQ5" s="6">
        <f t="shared" si="1"/>
        <v>0</v>
      </c>
      <c r="AR5" s="6">
        <f t="shared" si="1"/>
        <v>0</v>
      </c>
      <c r="AS5" s="6">
        <f t="shared" si="1"/>
        <v>0</v>
      </c>
      <c r="AT5" s="6">
        <f t="shared" si="1"/>
        <v>0</v>
      </c>
      <c r="AU5" s="6">
        <f t="shared" si="1"/>
        <v>0</v>
      </c>
      <c r="AV5" s="6">
        <f t="shared" si="1"/>
        <v>0</v>
      </c>
      <c r="AW5" s="6">
        <f t="shared" si="1"/>
        <v>0</v>
      </c>
    </row>
    <row r="6" spans="1:54" x14ac:dyDescent="0.25">
      <c r="A6" t="s">
        <v>121</v>
      </c>
      <c r="B6" s="10">
        <f>B35</f>
        <v>0</v>
      </c>
      <c r="C6" s="10">
        <f t="shared" ref="C6:AW6" si="2">C35</f>
        <v>0</v>
      </c>
      <c r="D6" s="10">
        <f t="shared" si="2"/>
        <v>0</v>
      </c>
      <c r="E6" s="10">
        <f t="shared" si="2"/>
        <v>0</v>
      </c>
      <c r="F6" s="10">
        <f t="shared" si="2"/>
        <v>0</v>
      </c>
      <c r="G6" s="10">
        <f t="shared" si="2"/>
        <v>0</v>
      </c>
      <c r="H6" s="10">
        <f t="shared" si="2"/>
        <v>0</v>
      </c>
      <c r="I6" s="10">
        <f t="shared" si="2"/>
        <v>0</v>
      </c>
      <c r="J6" s="10">
        <f t="shared" si="2"/>
        <v>0</v>
      </c>
      <c r="K6" s="10">
        <f t="shared" si="2"/>
        <v>0</v>
      </c>
      <c r="L6" s="10">
        <f t="shared" si="2"/>
        <v>0</v>
      </c>
      <c r="M6" s="10">
        <f t="shared" si="2"/>
        <v>1920</v>
      </c>
      <c r="N6" s="10">
        <f t="shared" si="2"/>
        <v>1920</v>
      </c>
      <c r="O6" s="10">
        <f t="shared" si="2"/>
        <v>1920</v>
      </c>
      <c r="P6" s="10">
        <f t="shared" si="2"/>
        <v>1920</v>
      </c>
      <c r="Q6" s="10">
        <f t="shared" si="2"/>
        <v>1920</v>
      </c>
      <c r="R6" s="10">
        <f t="shared" si="2"/>
        <v>1920</v>
      </c>
      <c r="S6" s="10">
        <f t="shared" si="2"/>
        <v>2240</v>
      </c>
      <c r="T6" s="10">
        <f t="shared" si="2"/>
        <v>4480</v>
      </c>
      <c r="U6" s="10">
        <f t="shared" si="2"/>
        <v>4480</v>
      </c>
      <c r="V6" s="10">
        <f t="shared" si="2"/>
        <v>4480</v>
      </c>
      <c r="W6" s="10">
        <f t="shared" si="2"/>
        <v>4480</v>
      </c>
      <c r="X6" s="10">
        <f t="shared" si="2"/>
        <v>4480</v>
      </c>
      <c r="Y6" s="10">
        <f t="shared" si="2"/>
        <v>4480</v>
      </c>
      <c r="Z6" s="10">
        <f t="shared" si="2"/>
        <v>5120</v>
      </c>
      <c r="AA6" s="10">
        <f t="shared" si="2"/>
        <v>5120</v>
      </c>
      <c r="AB6" s="10">
        <f t="shared" si="2"/>
        <v>5120</v>
      </c>
      <c r="AC6" s="10">
        <f t="shared" si="2"/>
        <v>5120</v>
      </c>
      <c r="AD6" s="10">
        <f t="shared" si="2"/>
        <v>5120</v>
      </c>
      <c r="AE6" s="10">
        <f t="shared" si="2"/>
        <v>5120</v>
      </c>
      <c r="AF6" s="10">
        <f t="shared" si="2"/>
        <v>5120</v>
      </c>
      <c r="AG6" s="10">
        <f t="shared" si="2"/>
        <v>5120</v>
      </c>
      <c r="AH6" s="10">
        <f t="shared" si="2"/>
        <v>5120</v>
      </c>
      <c r="AI6" s="10">
        <f t="shared" si="2"/>
        <v>5120</v>
      </c>
      <c r="AJ6" s="10">
        <f t="shared" si="2"/>
        <v>5120</v>
      </c>
      <c r="AK6" s="10">
        <f t="shared" si="2"/>
        <v>5760</v>
      </c>
      <c r="AL6" s="10">
        <f t="shared" si="2"/>
        <v>5760</v>
      </c>
      <c r="AM6" s="10">
        <f t="shared" si="2"/>
        <v>5760</v>
      </c>
      <c r="AN6" s="10">
        <f t="shared" si="2"/>
        <v>5760</v>
      </c>
      <c r="AO6" s="10">
        <f t="shared" si="2"/>
        <v>5760</v>
      </c>
      <c r="AP6" s="10">
        <f t="shared" si="2"/>
        <v>5760</v>
      </c>
      <c r="AQ6" s="10">
        <f t="shared" si="2"/>
        <v>5760</v>
      </c>
      <c r="AR6" s="10">
        <f t="shared" si="2"/>
        <v>5760</v>
      </c>
      <c r="AS6" s="10">
        <f t="shared" si="2"/>
        <v>5760</v>
      </c>
      <c r="AT6" s="10">
        <f t="shared" si="2"/>
        <v>5760</v>
      </c>
      <c r="AU6" s="10">
        <f t="shared" si="2"/>
        <v>5760</v>
      </c>
      <c r="AV6" s="10">
        <f t="shared" si="2"/>
        <v>5760</v>
      </c>
      <c r="AW6" s="10">
        <f t="shared" si="2"/>
        <v>5760</v>
      </c>
    </row>
    <row r="8" spans="1:54" x14ac:dyDescent="0.25">
      <c r="A8" s="3" t="s">
        <v>67</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row>
    <row r="9" spans="1:54" x14ac:dyDescent="0.25">
      <c r="A9" t="s">
        <v>56</v>
      </c>
      <c r="B9" s="7"/>
      <c r="C9" s="7"/>
      <c r="D9" s="7"/>
      <c r="E9" s="7"/>
      <c r="F9" s="7"/>
      <c r="G9" s="8">
        <v>50</v>
      </c>
      <c r="H9" s="8">
        <v>0</v>
      </c>
      <c r="I9" s="8">
        <v>0</v>
      </c>
      <c r="J9" s="8">
        <v>0</v>
      </c>
      <c r="K9" s="8">
        <v>0</v>
      </c>
      <c r="L9" s="8">
        <v>0</v>
      </c>
      <c r="M9" s="8">
        <v>200</v>
      </c>
      <c r="N9" s="8">
        <v>0</v>
      </c>
      <c r="O9" s="8">
        <v>0</v>
      </c>
      <c r="P9" s="8">
        <v>0</v>
      </c>
      <c r="Q9" s="8">
        <v>0</v>
      </c>
      <c r="R9" s="8">
        <v>0</v>
      </c>
      <c r="S9" s="8">
        <v>1000</v>
      </c>
      <c r="T9" s="8">
        <v>0</v>
      </c>
      <c r="U9" s="8">
        <v>0</v>
      </c>
      <c r="V9" s="8">
        <v>0</v>
      </c>
      <c r="W9" s="8">
        <v>0</v>
      </c>
      <c r="X9" s="8">
        <v>0</v>
      </c>
      <c r="Y9" s="8">
        <v>0</v>
      </c>
      <c r="Z9" s="8">
        <v>0</v>
      </c>
      <c r="AA9" s="8">
        <v>0</v>
      </c>
      <c r="AB9" s="8">
        <v>0</v>
      </c>
      <c r="AC9" s="8">
        <v>0</v>
      </c>
      <c r="AD9" s="8">
        <v>0</v>
      </c>
      <c r="AE9" s="8">
        <v>2000</v>
      </c>
      <c r="AF9" s="8">
        <v>0</v>
      </c>
      <c r="AG9" s="8">
        <v>0</v>
      </c>
      <c r="AH9" s="8">
        <v>0</v>
      </c>
      <c r="AI9" s="8">
        <v>0</v>
      </c>
      <c r="AJ9" s="8">
        <v>0</v>
      </c>
      <c r="AK9" s="8">
        <v>0</v>
      </c>
      <c r="AL9" s="8">
        <v>0</v>
      </c>
      <c r="AM9" s="8">
        <v>0</v>
      </c>
      <c r="AN9" s="8">
        <v>0</v>
      </c>
      <c r="AO9" s="8">
        <v>0</v>
      </c>
      <c r="AP9" s="8">
        <v>5000</v>
      </c>
      <c r="AQ9" s="8">
        <v>0</v>
      </c>
      <c r="AR9" s="8">
        <v>0</v>
      </c>
      <c r="AS9" s="8">
        <v>0</v>
      </c>
      <c r="AT9" s="8">
        <v>0</v>
      </c>
      <c r="AU9" s="8">
        <v>0</v>
      </c>
      <c r="AV9" s="8">
        <v>0</v>
      </c>
      <c r="AW9" s="8">
        <v>0</v>
      </c>
      <c r="AX9" s="2"/>
      <c r="AY9" s="2"/>
      <c r="AZ9" s="2"/>
      <c r="BA9" s="2"/>
      <c r="BB9" s="2"/>
    </row>
    <row r="10" spans="1:54" x14ac:dyDescent="0.25">
      <c r="A10" t="s">
        <v>57</v>
      </c>
      <c r="B10" s="7"/>
      <c r="C10" s="7"/>
      <c r="D10" s="7"/>
      <c r="E10" s="7"/>
      <c r="F10" s="7"/>
      <c r="G10" s="8">
        <v>20</v>
      </c>
      <c r="H10" s="8">
        <v>0</v>
      </c>
      <c r="I10" s="8">
        <v>50</v>
      </c>
      <c r="J10" s="8">
        <v>0</v>
      </c>
      <c r="K10" s="8">
        <v>0</v>
      </c>
      <c r="L10" s="8">
        <v>200</v>
      </c>
      <c r="M10" s="8">
        <v>0</v>
      </c>
      <c r="N10" s="8">
        <v>0</v>
      </c>
      <c r="O10" s="8">
        <v>0</v>
      </c>
      <c r="P10" s="8">
        <v>0</v>
      </c>
      <c r="Q10" s="8">
        <v>0</v>
      </c>
      <c r="R10" s="8">
        <v>0</v>
      </c>
      <c r="S10" s="8">
        <v>0</v>
      </c>
      <c r="T10" s="8">
        <v>0</v>
      </c>
      <c r="U10" s="8">
        <v>0</v>
      </c>
      <c r="V10" s="8">
        <v>0</v>
      </c>
      <c r="W10" s="8">
        <v>0</v>
      </c>
      <c r="X10" s="8">
        <v>2000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0</v>
      </c>
      <c r="AS10" s="8">
        <v>0</v>
      </c>
      <c r="AT10" s="8">
        <v>0</v>
      </c>
      <c r="AU10" s="8">
        <v>0</v>
      </c>
      <c r="AV10" s="8">
        <v>0</v>
      </c>
      <c r="AW10" s="8">
        <v>0</v>
      </c>
      <c r="AX10" s="2"/>
      <c r="AY10" s="2"/>
      <c r="AZ10" s="2"/>
      <c r="BA10" s="2"/>
      <c r="BB10" s="2"/>
    </row>
    <row r="11" spans="1:54" x14ac:dyDescent="0.25">
      <c r="A11" t="s">
        <v>58</v>
      </c>
      <c r="B11" s="7"/>
      <c r="C11" s="7"/>
      <c r="D11" s="7"/>
      <c r="E11" s="7"/>
      <c r="F11" s="7"/>
      <c r="G11" s="8">
        <v>10</v>
      </c>
      <c r="H11" s="8">
        <v>10</v>
      </c>
      <c r="I11" s="8">
        <v>10</v>
      </c>
      <c r="J11" s="8">
        <v>10</v>
      </c>
      <c r="K11" s="8">
        <v>10</v>
      </c>
      <c r="L11" s="8">
        <v>10</v>
      </c>
      <c r="M11" s="8">
        <v>10</v>
      </c>
      <c r="N11" s="8">
        <v>10</v>
      </c>
      <c r="O11" s="8">
        <v>10</v>
      </c>
      <c r="P11" s="8">
        <v>10</v>
      </c>
      <c r="Q11" s="8">
        <v>10</v>
      </c>
      <c r="R11" s="8">
        <v>10</v>
      </c>
      <c r="S11" s="8">
        <v>10</v>
      </c>
      <c r="T11" s="8">
        <v>10</v>
      </c>
      <c r="U11" s="8">
        <v>10</v>
      </c>
      <c r="V11" s="8">
        <v>10</v>
      </c>
      <c r="W11" s="8">
        <v>10</v>
      </c>
      <c r="X11" s="8">
        <v>10</v>
      </c>
      <c r="Y11" s="8">
        <v>10</v>
      </c>
      <c r="Z11" s="8">
        <v>10</v>
      </c>
      <c r="AA11" s="8">
        <v>10</v>
      </c>
      <c r="AB11" s="8">
        <v>10</v>
      </c>
      <c r="AC11" s="8">
        <v>10</v>
      </c>
      <c r="AD11" s="8">
        <v>10</v>
      </c>
      <c r="AE11" s="8">
        <v>10</v>
      </c>
      <c r="AF11" s="8">
        <v>10</v>
      </c>
      <c r="AG11" s="8">
        <v>10</v>
      </c>
      <c r="AH11" s="8">
        <v>10</v>
      </c>
      <c r="AI11" s="8">
        <v>10</v>
      </c>
      <c r="AJ11" s="8">
        <v>10</v>
      </c>
      <c r="AK11" s="8">
        <v>10</v>
      </c>
      <c r="AL11" s="8">
        <v>10</v>
      </c>
      <c r="AM11" s="8">
        <v>10</v>
      </c>
      <c r="AN11" s="8">
        <v>10</v>
      </c>
      <c r="AO11" s="8">
        <v>10</v>
      </c>
      <c r="AP11" s="8">
        <v>10</v>
      </c>
      <c r="AQ11" s="8">
        <v>10</v>
      </c>
      <c r="AR11" s="8">
        <v>10</v>
      </c>
      <c r="AS11" s="8">
        <v>10</v>
      </c>
      <c r="AT11" s="8">
        <v>10</v>
      </c>
      <c r="AU11" s="8">
        <v>10</v>
      </c>
      <c r="AV11" s="8">
        <v>10</v>
      </c>
      <c r="AW11" s="8">
        <v>10</v>
      </c>
    </row>
    <row r="12" spans="1:54" x14ac:dyDescent="0.25">
      <c r="A12" t="s">
        <v>59</v>
      </c>
      <c r="B12" s="7"/>
      <c r="C12" s="7"/>
      <c r="D12" s="7"/>
      <c r="E12" s="7"/>
      <c r="F12" s="7"/>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v>80</v>
      </c>
      <c r="AA12" s="8">
        <v>0</v>
      </c>
      <c r="AB12" s="8">
        <v>0</v>
      </c>
      <c r="AC12" s="8">
        <v>0</v>
      </c>
      <c r="AD12" s="8">
        <v>0</v>
      </c>
      <c r="AE12" s="8">
        <v>0</v>
      </c>
      <c r="AF12" s="8">
        <v>0</v>
      </c>
      <c r="AG12" s="8">
        <v>0</v>
      </c>
      <c r="AH12" s="8">
        <v>0</v>
      </c>
      <c r="AI12" s="8">
        <v>0</v>
      </c>
      <c r="AJ12" s="8">
        <v>0</v>
      </c>
      <c r="AK12" s="8">
        <v>0</v>
      </c>
      <c r="AL12" s="8">
        <v>0</v>
      </c>
      <c r="AM12" s="8">
        <v>0</v>
      </c>
      <c r="AN12" s="8">
        <v>0</v>
      </c>
      <c r="AO12" s="8">
        <v>0</v>
      </c>
      <c r="AP12" s="8">
        <v>0</v>
      </c>
      <c r="AQ12" s="8">
        <v>0</v>
      </c>
      <c r="AR12" s="8">
        <v>0</v>
      </c>
      <c r="AS12" s="8">
        <v>0</v>
      </c>
      <c r="AT12" s="8">
        <v>0</v>
      </c>
      <c r="AU12" s="8">
        <v>0</v>
      </c>
      <c r="AV12" s="8">
        <v>0</v>
      </c>
      <c r="AW12" s="8">
        <v>0</v>
      </c>
    </row>
    <row r="13" spans="1:54" x14ac:dyDescent="0.25">
      <c r="A13" t="s">
        <v>60</v>
      </c>
      <c r="B13" s="7"/>
      <c r="C13" s="7"/>
      <c r="D13" s="7"/>
      <c r="E13" s="7"/>
      <c r="F13" s="7"/>
      <c r="G13" s="8">
        <v>0</v>
      </c>
      <c r="H13" s="8">
        <v>0</v>
      </c>
      <c r="I13" s="8">
        <v>0</v>
      </c>
      <c r="J13" s="8">
        <v>0</v>
      </c>
      <c r="K13" s="8">
        <v>0</v>
      </c>
      <c r="L13" s="8">
        <v>0</v>
      </c>
      <c r="M13" s="8">
        <v>0</v>
      </c>
      <c r="N13" s="8">
        <v>0</v>
      </c>
      <c r="O13" s="8">
        <v>0</v>
      </c>
      <c r="P13" s="8">
        <v>0</v>
      </c>
      <c r="Q13" s="8">
        <v>0</v>
      </c>
      <c r="R13" s="8">
        <v>0</v>
      </c>
      <c r="S13" s="8">
        <v>0</v>
      </c>
      <c r="T13" s="8">
        <v>0</v>
      </c>
      <c r="U13" s="8">
        <v>0</v>
      </c>
      <c r="V13" s="8">
        <v>0</v>
      </c>
      <c r="W13" s="8">
        <v>0</v>
      </c>
      <c r="X13" s="8">
        <v>0</v>
      </c>
      <c r="Y13" s="8">
        <v>0</v>
      </c>
      <c r="Z13" s="8">
        <v>20</v>
      </c>
      <c r="AA13" s="8">
        <v>0</v>
      </c>
      <c r="AB13" s="8">
        <v>0</v>
      </c>
      <c r="AC13" s="8">
        <v>0</v>
      </c>
      <c r="AD13" s="8">
        <v>0</v>
      </c>
      <c r="AE13" s="8">
        <v>0</v>
      </c>
      <c r="AF13" s="8">
        <v>0</v>
      </c>
      <c r="AG13" s="8">
        <v>0</v>
      </c>
      <c r="AH13" s="8">
        <v>0</v>
      </c>
      <c r="AI13" s="8">
        <v>0</v>
      </c>
      <c r="AJ13" s="8">
        <v>0</v>
      </c>
      <c r="AK13" s="8">
        <v>0</v>
      </c>
      <c r="AL13" s="8">
        <v>0</v>
      </c>
      <c r="AM13" s="8">
        <v>0</v>
      </c>
      <c r="AN13" s="8">
        <v>0</v>
      </c>
      <c r="AO13" s="8">
        <v>0</v>
      </c>
      <c r="AP13" s="8">
        <v>0</v>
      </c>
      <c r="AQ13" s="8">
        <v>0</v>
      </c>
      <c r="AR13" s="8">
        <v>0</v>
      </c>
      <c r="AS13" s="8">
        <v>0</v>
      </c>
      <c r="AT13" s="8">
        <v>0</v>
      </c>
      <c r="AU13" s="8">
        <v>0</v>
      </c>
      <c r="AV13" s="8">
        <v>0</v>
      </c>
      <c r="AW13" s="8">
        <v>0</v>
      </c>
    </row>
    <row r="14" spans="1:54" x14ac:dyDescent="0.25">
      <c r="A14" t="s">
        <v>61</v>
      </c>
      <c r="B14" s="7"/>
      <c r="C14" s="7"/>
      <c r="D14" s="7"/>
      <c r="E14" s="7"/>
      <c r="F14" s="7"/>
      <c r="G14" s="8">
        <v>0</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24</v>
      </c>
      <c r="AA14" s="8">
        <v>0</v>
      </c>
      <c r="AB14" s="8">
        <v>0</v>
      </c>
      <c r="AC14" s="8">
        <v>0</v>
      </c>
      <c r="AD14" s="8">
        <v>0</v>
      </c>
      <c r="AE14" s="8">
        <v>0</v>
      </c>
      <c r="AF14" s="8">
        <v>0</v>
      </c>
      <c r="AG14" s="8">
        <v>0</v>
      </c>
      <c r="AH14" s="8">
        <v>0</v>
      </c>
      <c r="AI14" s="8">
        <v>0</v>
      </c>
      <c r="AJ14" s="8">
        <v>0</v>
      </c>
      <c r="AK14" s="8">
        <v>0</v>
      </c>
      <c r="AL14" s="8">
        <v>0</v>
      </c>
      <c r="AM14" s="8">
        <v>0</v>
      </c>
      <c r="AN14" s="8">
        <v>0</v>
      </c>
      <c r="AO14" s="8">
        <v>0</v>
      </c>
      <c r="AP14" s="8">
        <v>0</v>
      </c>
      <c r="AQ14" s="8">
        <v>0</v>
      </c>
      <c r="AR14" s="8">
        <v>0</v>
      </c>
      <c r="AS14" s="8">
        <v>0</v>
      </c>
      <c r="AT14" s="8">
        <v>0</v>
      </c>
      <c r="AU14" s="8">
        <v>0</v>
      </c>
      <c r="AV14" s="8">
        <v>0</v>
      </c>
      <c r="AW14" s="8">
        <v>0</v>
      </c>
    </row>
    <row r="15" spans="1:54" x14ac:dyDescent="0.25">
      <c r="A15" t="s">
        <v>62</v>
      </c>
      <c r="B15" s="7"/>
      <c r="C15" s="7"/>
      <c r="D15" s="7"/>
      <c r="E15" s="7"/>
      <c r="F15" s="7"/>
      <c r="G15" s="8">
        <v>0</v>
      </c>
      <c r="H15" s="8">
        <v>0</v>
      </c>
      <c r="I15" s="8">
        <v>0</v>
      </c>
      <c r="J15" s="8">
        <v>500</v>
      </c>
      <c r="K15" s="8">
        <v>0</v>
      </c>
      <c r="L15" s="8">
        <v>0</v>
      </c>
      <c r="M15" s="8">
        <v>0</v>
      </c>
      <c r="N15" s="8">
        <v>0</v>
      </c>
      <c r="O15" s="8">
        <v>0</v>
      </c>
      <c r="P15" s="8">
        <v>0</v>
      </c>
      <c r="Q15" s="8">
        <v>2000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c r="AI15" s="8">
        <v>0</v>
      </c>
      <c r="AJ15" s="8">
        <v>0</v>
      </c>
      <c r="AK15" s="8">
        <v>0</v>
      </c>
      <c r="AL15" s="8">
        <v>0</v>
      </c>
      <c r="AM15" s="8">
        <v>0</v>
      </c>
      <c r="AN15" s="8">
        <v>0</v>
      </c>
      <c r="AO15" s="8">
        <v>0</v>
      </c>
      <c r="AP15" s="8">
        <v>0</v>
      </c>
      <c r="AQ15" s="8">
        <v>0</v>
      </c>
      <c r="AR15" s="8">
        <v>0</v>
      </c>
      <c r="AS15" s="8">
        <v>0</v>
      </c>
      <c r="AT15" s="8">
        <v>0</v>
      </c>
      <c r="AU15" s="8">
        <v>0</v>
      </c>
      <c r="AV15" s="8">
        <v>0</v>
      </c>
      <c r="AW15" s="8">
        <v>0</v>
      </c>
    </row>
    <row r="16" spans="1:54" x14ac:dyDescent="0.25">
      <c r="A16" t="s">
        <v>63</v>
      </c>
      <c r="B16" s="7"/>
      <c r="C16" s="7"/>
      <c r="D16" s="7"/>
      <c r="E16" s="7"/>
      <c r="F16" s="7"/>
      <c r="G16" s="8">
        <v>0</v>
      </c>
      <c r="H16" s="8">
        <v>0</v>
      </c>
      <c r="I16" s="8">
        <v>0</v>
      </c>
      <c r="J16" s="8">
        <v>0</v>
      </c>
      <c r="K16" s="8">
        <v>0</v>
      </c>
      <c r="L16" s="8">
        <v>0</v>
      </c>
      <c r="M16" s="8">
        <v>2000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v>0</v>
      </c>
      <c r="AL16" s="8">
        <v>0</v>
      </c>
      <c r="AM16" s="8">
        <v>0</v>
      </c>
      <c r="AN16" s="8">
        <v>0</v>
      </c>
      <c r="AO16" s="8">
        <v>0</v>
      </c>
      <c r="AP16" s="8">
        <v>0</v>
      </c>
      <c r="AQ16" s="8">
        <v>0</v>
      </c>
      <c r="AR16" s="8">
        <v>0</v>
      </c>
      <c r="AS16" s="8">
        <v>0</v>
      </c>
      <c r="AT16" s="8">
        <v>0</v>
      </c>
      <c r="AU16" s="8">
        <v>0</v>
      </c>
      <c r="AV16" s="8">
        <v>0</v>
      </c>
      <c r="AW16" s="8">
        <v>0</v>
      </c>
    </row>
    <row r="17" spans="1:49" x14ac:dyDescent="0.25">
      <c r="A17" t="s">
        <v>64</v>
      </c>
      <c r="B17" s="7"/>
      <c r="C17" s="7"/>
      <c r="D17" s="7"/>
      <c r="E17" s="7"/>
      <c r="F17" s="7"/>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v>0</v>
      </c>
      <c r="AL17" s="8">
        <v>0</v>
      </c>
      <c r="AM17" s="8">
        <v>0</v>
      </c>
      <c r="AN17" s="8">
        <v>0</v>
      </c>
      <c r="AO17" s="8">
        <v>0</v>
      </c>
      <c r="AP17" s="8">
        <v>0</v>
      </c>
      <c r="AQ17" s="8">
        <v>0</v>
      </c>
      <c r="AR17" s="8">
        <v>0</v>
      </c>
      <c r="AS17" s="8">
        <v>0</v>
      </c>
      <c r="AT17" s="8">
        <v>0</v>
      </c>
      <c r="AU17" s="8">
        <v>0</v>
      </c>
      <c r="AV17" s="8">
        <v>0</v>
      </c>
      <c r="AW17" s="8">
        <v>0</v>
      </c>
    </row>
    <row r="18" spans="1:49" x14ac:dyDescent="0.25">
      <c r="A18" t="s">
        <v>65</v>
      </c>
      <c r="B18" s="7"/>
      <c r="C18" s="7"/>
      <c r="D18" s="7"/>
      <c r="E18" s="7"/>
      <c r="F18" s="7"/>
      <c r="G18" s="8">
        <v>0</v>
      </c>
      <c r="H18" s="8">
        <v>0</v>
      </c>
      <c r="I18" s="8">
        <v>0</v>
      </c>
      <c r="J18" s="8">
        <v>200</v>
      </c>
      <c r="K18" s="8">
        <v>200</v>
      </c>
      <c r="L18" s="8">
        <v>200</v>
      </c>
      <c r="M18" s="8">
        <v>200</v>
      </c>
      <c r="N18" s="8">
        <v>200</v>
      </c>
      <c r="O18" s="8">
        <v>200</v>
      </c>
      <c r="P18" s="8">
        <v>200</v>
      </c>
      <c r="Q18" s="8">
        <v>200</v>
      </c>
      <c r="R18" s="8">
        <v>200</v>
      </c>
      <c r="S18" s="8">
        <v>200</v>
      </c>
      <c r="T18" s="8">
        <v>200</v>
      </c>
      <c r="U18" s="8">
        <v>200</v>
      </c>
      <c r="V18" s="8">
        <v>200</v>
      </c>
      <c r="W18" s="8">
        <v>200</v>
      </c>
      <c r="X18" s="8">
        <v>200</v>
      </c>
      <c r="Y18" s="8">
        <v>200</v>
      </c>
      <c r="Z18" s="8">
        <v>200</v>
      </c>
      <c r="AA18" s="8">
        <v>200</v>
      </c>
      <c r="AB18" s="8">
        <v>200</v>
      </c>
      <c r="AC18" s="8">
        <v>200</v>
      </c>
      <c r="AD18" s="8">
        <v>200</v>
      </c>
      <c r="AE18" s="8">
        <v>200</v>
      </c>
      <c r="AF18" s="8">
        <v>200</v>
      </c>
      <c r="AG18" s="8">
        <v>200</v>
      </c>
      <c r="AH18" s="8">
        <v>200</v>
      </c>
      <c r="AI18" s="8">
        <v>200</v>
      </c>
      <c r="AJ18" s="8">
        <v>200</v>
      </c>
      <c r="AK18" s="8">
        <v>200</v>
      </c>
      <c r="AL18" s="8">
        <v>200</v>
      </c>
      <c r="AM18" s="8">
        <v>200</v>
      </c>
      <c r="AN18" s="8">
        <v>200</v>
      </c>
      <c r="AO18" s="8">
        <v>200</v>
      </c>
      <c r="AP18" s="8">
        <v>200</v>
      </c>
      <c r="AQ18" s="8">
        <v>200</v>
      </c>
      <c r="AR18" s="8">
        <v>200</v>
      </c>
      <c r="AS18" s="8">
        <v>200</v>
      </c>
      <c r="AT18" s="8">
        <v>200</v>
      </c>
      <c r="AU18" s="8">
        <v>200</v>
      </c>
      <c r="AV18" s="8">
        <v>200</v>
      </c>
      <c r="AW18" s="8">
        <v>200</v>
      </c>
    </row>
    <row r="19" spans="1:49" x14ac:dyDescent="0.25">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row>
    <row r="20" spans="1:49" x14ac:dyDescent="0.25">
      <c r="A20" t="s">
        <v>66</v>
      </c>
      <c r="B20" s="7"/>
      <c r="C20" s="7"/>
      <c r="D20" s="7"/>
      <c r="E20" s="7"/>
      <c r="F20" s="7"/>
      <c r="G20" s="7">
        <f>SUM(G9:G18)</f>
        <v>80</v>
      </c>
      <c r="H20" s="7">
        <f t="shared" ref="H20:AW20" si="3">SUM(H9:H18)</f>
        <v>10</v>
      </c>
      <c r="I20" s="7">
        <f t="shared" si="3"/>
        <v>60</v>
      </c>
      <c r="J20" s="7">
        <f t="shared" si="3"/>
        <v>710</v>
      </c>
      <c r="K20" s="7">
        <f t="shared" si="3"/>
        <v>210</v>
      </c>
      <c r="L20" s="7">
        <f t="shared" si="3"/>
        <v>410</v>
      </c>
      <c r="M20" s="7">
        <f t="shared" si="3"/>
        <v>2410</v>
      </c>
      <c r="N20" s="7">
        <f t="shared" si="3"/>
        <v>210</v>
      </c>
      <c r="O20" s="7">
        <f t="shared" si="3"/>
        <v>210</v>
      </c>
      <c r="P20" s="7">
        <f t="shared" si="3"/>
        <v>210</v>
      </c>
      <c r="Q20" s="7">
        <f t="shared" si="3"/>
        <v>2210</v>
      </c>
      <c r="R20" s="7">
        <f t="shared" si="3"/>
        <v>210</v>
      </c>
      <c r="S20" s="7">
        <f t="shared" si="3"/>
        <v>1210</v>
      </c>
      <c r="T20" s="7">
        <f t="shared" si="3"/>
        <v>210</v>
      </c>
      <c r="U20" s="7">
        <f t="shared" si="3"/>
        <v>210</v>
      </c>
      <c r="V20" s="7">
        <f t="shared" si="3"/>
        <v>210</v>
      </c>
      <c r="W20" s="7">
        <f t="shared" si="3"/>
        <v>210</v>
      </c>
      <c r="X20" s="7">
        <f t="shared" si="3"/>
        <v>2210</v>
      </c>
      <c r="Y20" s="7">
        <f t="shared" si="3"/>
        <v>210</v>
      </c>
      <c r="Z20" s="7">
        <f t="shared" si="3"/>
        <v>334</v>
      </c>
      <c r="AA20" s="7">
        <f t="shared" si="3"/>
        <v>210</v>
      </c>
      <c r="AB20" s="7">
        <f t="shared" si="3"/>
        <v>210</v>
      </c>
      <c r="AC20" s="7">
        <f t="shared" si="3"/>
        <v>210</v>
      </c>
      <c r="AD20" s="7">
        <f t="shared" si="3"/>
        <v>210</v>
      </c>
      <c r="AE20" s="7">
        <f t="shared" si="3"/>
        <v>2210</v>
      </c>
      <c r="AF20" s="7">
        <f t="shared" si="3"/>
        <v>210</v>
      </c>
      <c r="AG20" s="7">
        <f t="shared" si="3"/>
        <v>210</v>
      </c>
      <c r="AH20" s="7">
        <f t="shared" si="3"/>
        <v>210</v>
      </c>
      <c r="AI20" s="7">
        <f t="shared" si="3"/>
        <v>210</v>
      </c>
      <c r="AJ20" s="7">
        <f t="shared" si="3"/>
        <v>210</v>
      </c>
      <c r="AK20" s="7">
        <f t="shared" si="3"/>
        <v>210</v>
      </c>
      <c r="AL20" s="7">
        <f t="shared" si="3"/>
        <v>210</v>
      </c>
      <c r="AM20" s="7">
        <f t="shared" si="3"/>
        <v>210</v>
      </c>
      <c r="AN20" s="7">
        <f t="shared" si="3"/>
        <v>210</v>
      </c>
      <c r="AO20" s="7">
        <f t="shared" si="3"/>
        <v>210</v>
      </c>
      <c r="AP20" s="7">
        <f t="shared" si="3"/>
        <v>5210</v>
      </c>
      <c r="AQ20" s="7">
        <f t="shared" si="3"/>
        <v>210</v>
      </c>
      <c r="AR20" s="7">
        <f t="shared" si="3"/>
        <v>210</v>
      </c>
      <c r="AS20" s="7">
        <f t="shared" si="3"/>
        <v>210</v>
      </c>
      <c r="AT20" s="7">
        <f t="shared" si="3"/>
        <v>210</v>
      </c>
      <c r="AU20" s="7">
        <f t="shared" si="3"/>
        <v>210</v>
      </c>
      <c r="AV20" s="7">
        <f t="shared" si="3"/>
        <v>210</v>
      </c>
      <c r="AW20" s="7">
        <f t="shared" si="3"/>
        <v>210</v>
      </c>
    </row>
    <row r="21" spans="1:49" x14ac:dyDescent="0.25">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row>
    <row r="22" spans="1:49" x14ac:dyDescent="0.25">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row>
    <row r="23" spans="1:49" x14ac:dyDescent="0.25">
      <c r="A23" s="4" t="s">
        <v>68</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row>
    <row r="24" spans="1:49" x14ac:dyDescent="0.25">
      <c r="A24" t="s">
        <v>70</v>
      </c>
      <c r="B24" s="9">
        <f>'Realisation Tech'!D16</f>
        <v>26</v>
      </c>
      <c r="C24" s="9">
        <f>'Realisation Tech'!D29</f>
        <v>29</v>
      </c>
      <c r="D24" s="9">
        <f>'Realisation Tech'!D45</f>
        <v>24</v>
      </c>
      <c r="E24" s="9">
        <f>'Realisation Tech'!D37</f>
        <v>17</v>
      </c>
      <c r="F24" s="9">
        <f>'Realisation Tech'!D33</f>
        <v>10</v>
      </c>
      <c r="G24" s="9">
        <v>0</v>
      </c>
      <c r="H24" s="9">
        <v>0</v>
      </c>
      <c r="I24" s="9">
        <v>0</v>
      </c>
      <c r="J24" s="9">
        <f>'Realisation Tech'!B6+'Realisation Tech'!D37+'Realisation Tech'!B25+'Realisation Tech'!B27+'Realisation Tech'!B29+'Realisation Tech'!B22</f>
        <v>25</v>
      </c>
      <c r="K24" s="9">
        <v>0</v>
      </c>
      <c r="L24" s="9">
        <v>0</v>
      </c>
      <c r="M24" s="9">
        <v>0</v>
      </c>
      <c r="N24" s="9">
        <v>40</v>
      </c>
      <c r="O24" s="9">
        <v>0</v>
      </c>
      <c r="P24" s="9">
        <v>0</v>
      </c>
      <c r="Q24" s="9">
        <v>0</v>
      </c>
      <c r="R24" s="9">
        <v>0</v>
      </c>
      <c r="S24" s="9">
        <v>40</v>
      </c>
      <c r="T24" s="9">
        <v>0</v>
      </c>
      <c r="U24" s="9">
        <v>0</v>
      </c>
      <c r="V24" s="9">
        <v>0</v>
      </c>
      <c r="W24" s="9">
        <v>0</v>
      </c>
      <c r="X24" s="9">
        <v>0</v>
      </c>
      <c r="Y24" s="9">
        <v>40</v>
      </c>
      <c r="Z24" s="9">
        <v>0</v>
      </c>
      <c r="AA24" s="9">
        <v>0</v>
      </c>
      <c r="AB24" s="9">
        <v>0</v>
      </c>
      <c r="AC24" s="9">
        <v>0</v>
      </c>
      <c r="AD24" s="9">
        <v>0</v>
      </c>
      <c r="AE24" s="9">
        <v>0</v>
      </c>
      <c r="AF24" s="9">
        <v>0</v>
      </c>
      <c r="AG24" s="9">
        <v>30</v>
      </c>
      <c r="AH24" s="9">
        <v>0</v>
      </c>
      <c r="AI24" s="9">
        <v>0</v>
      </c>
      <c r="AJ24" s="9">
        <v>0</v>
      </c>
      <c r="AK24" s="9">
        <v>0</v>
      </c>
      <c r="AL24" s="9">
        <v>0</v>
      </c>
      <c r="AM24" s="9">
        <v>20</v>
      </c>
      <c r="AN24" s="9">
        <v>0</v>
      </c>
      <c r="AO24" s="9">
        <v>0</v>
      </c>
      <c r="AP24" s="9">
        <v>0</v>
      </c>
      <c r="AQ24" s="9">
        <v>0</v>
      </c>
      <c r="AR24" s="9">
        <v>0</v>
      </c>
      <c r="AS24" s="9">
        <v>0</v>
      </c>
      <c r="AT24" s="9">
        <v>0</v>
      </c>
      <c r="AU24" s="9">
        <v>0</v>
      </c>
      <c r="AV24" s="9">
        <v>0</v>
      </c>
      <c r="AW24" s="9">
        <v>0</v>
      </c>
    </row>
    <row r="25" spans="1:49" x14ac:dyDescent="0.25">
      <c r="A25" t="s">
        <v>71</v>
      </c>
      <c r="B25" s="8">
        <v>15</v>
      </c>
      <c r="C25" s="8">
        <v>15</v>
      </c>
      <c r="D25" s="8">
        <v>15</v>
      </c>
      <c r="E25" s="8">
        <v>15</v>
      </c>
      <c r="F25" s="8">
        <v>15</v>
      </c>
      <c r="G25" s="8">
        <v>0</v>
      </c>
      <c r="H25" s="8">
        <v>0</v>
      </c>
      <c r="I25" s="8">
        <v>0</v>
      </c>
      <c r="J25" s="8">
        <v>20</v>
      </c>
      <c r="K25" s="8">
        <v>0</v>
      </c>
      <c r="L25" s="8">
        <v>0</v>
      </c>
      <c r="M25" s="8">
        <v>0</v>
      </c>
      <c r="N25" s="8">
        <v>20</v>
      </c>
      <c r="O25" s="8">
        <v>0</v>
      </c>
      <c r="P25" s="8">
        <v>0</v>
      </c>
      <c r="Q25" s="8">
        <v>0</v>
      </c>
      <c r="R25" s="8">
        <v>0</v>
      </c>
      <c r="S25" s="8">
        <v>20</v>
      </c>
      <c r="T25" s="8">
        <v>0</v>
      </c>
      <c r="U25" s="8">
        <v>0</v>
      </c>
      <c r="V25" s="8">
        <v>0</v>
      </c>
      <c r="W25" s="8">
        <v>0</v>
      </c>
      <c r="X25" s="8">
        <v>0</v>
      </c>
      <c r="Y25" s="8">
        <v>20</v>
      </c>
      <c r="Z25" s="8">
        <v>0</v>
      </c>
      <c r="AA25" s="8">
        <v>0</v>
      </c>
      <c r="AB25" s="8">
        <v>0</v>
      </c>
      <c r="AC25" s="8">
        <v>0</v>
      </c>
      <c r="AD25" s="8">
        <v>0</v>
      </c>
      <c r="AE25" s="8">
        <v>0</v>
      </c>
      <c r="AF25" s="8">
        <v>0</v>
      </c>
      <c r="AG25" s="8">
        <v>20</v>
      </c>
      <c r="AH25" s="8">
        <v>0</v>
      </c>
      <c r="AI25" s="8">
        <v>0</v>
      </c>
      <c r="AJ25" s="8">
        <v>0</v>
      </c>
      <c r="AK25" s="8">
        <v>0</v>
      </c>
      <c r="AL25" s="8">
        <v>0</v>
      </c>
      <c r="AM25" s="8">
        <v>20</v>
      </c>
      <c r="AN25" s="8">
        <v>0</v>
      </c>
      <c r="AO25" s="8">
        <v>0</v>
      </c>
      <c r="AP25" s="8">
        <v>0</v>
      </c>
      <c r="AQ25" s="8">
        <v>0</v>
      </c>
      <c r="AR25" s="8">
        <v>0</v>
      </c>
      <c r="AS25" s="8">
        <v>0</v>
      </c>
      <c r="AT25" s="8">
        <v>0</v>
      </c>
      <c r="AU25" s="8">
        <v>0</v>
      </c>
      <c r="AV25" s="8">
        <v>0</v>
      </c>
      <c r="AW25" s="8">
        <v>0</v>
      </c>
    </row>
    <row r="26" spans="1:49" x14ac:dyDescent="0.25">
      <c r="A26" t="s">
        <v>69</v>
      </c>
      <c r="B26" s="7">
        <f t="shared" ref="B26:AL26" si="4">B25*B24</f>
        <v>390</v>
      </c>
      <c r="C26" s="7">
        <f t="shared" si="4"/>
        <v>435</v>
      </c>
      <c r="D26" s="7">
        <f t="shared" si="4"/>
        <v>360</v>
      </c>
      <c r="E26" s="7">
        <f t="shared" si="4"/>
        <v>255</v>
      </c>
      <c r="F26" s="7">
        <f t="shared" si="4"/>
        <v>150</v>
      </c>
      <c r="G26" s="7">
        <f t="shared" si="4"/>
        <v>0</v>
      </c>
      <c r="H26" s="7">
        <f t="shared" si="4"/>
        <v>0</v>
      </c>
      <c r="I26" s="7">
        <f t="shared" si="4"/>
        <v>0</v>
      </c>
      <c r="J26" s="7">
        <f t="shared" si="4"/>
        <v>500</v>
      </c>
      <c r="K26" s="7">
        <f t="shared" si="4"/>
        <v>0</v>
      </c>
      <c r="L26" s="7">
        <f t="shared" si="4"/>
        <v>0</v>
      </c>
      <c r="M26" s="7">
        <f t="shared" si="4"/>
        <v>0</v>
      </c>
      <c r="N26" s="7">
        <f t="shared" si="4"/>
        <v>800</v>
      </c>
      <c r="O26" s="7">
        <f t="shared" si="4"/>
        <v>0</v>
      </c>
      <c r="P26" s="7">
        <f t="shared" si="4"/>
        <v>0</v>
      </c>
      <c r="Q26" s="7">
        <f t="shared" si="4"/>
        <v>0</v>
      </c>
      <c r="R26" s="7">
        <f t="shared" si="4"/>
        <v>0</v>
      </c>
      <c r="S26" s="7">
        <f t="shared" si="4"/>
        <v>800</v>
      </c>
      <c r="T26" s="7">
        <f t="shared" si="4"/>
        <v>0</v>
      </c>
      <c r="U26" s="7">
        <f t="shared" si="4"/>
        <v>0</v>
      </c>
      <c r="V26" s="7">
        <f t="shared" si="4"/>
        <v>0</v>
      </c>
      <c r="W26" s="7">
        <f t="shared" si="4"/>
        <v>0</v>
      </c>
      <c r="X26" s="7">
        <f t="shared" si="4"/>
        <v>0</v>
      </c>
      <c r="Y26" s="7">
        <f t="shared" si="4"/>
        <v>800</v>
      </c>
      <c r="Z26" s="7">
        <f>Z25*Z24</f>
        <v>0</v>
      </c>
      <c r="AA26" s="7">
        <f t="shared" si="4"/>
        <v>0</v>
      </c>
      <c r="AB26" s="7">
        <f t="shared" si="4"/>
        <v>0</v>
      </c>
      <c r="AC26" s="7">
        <f t="shared" si="4"/>
        <v>0</v>
      </c>
      <c r="AD26" s="7">
        <f t="shared" si="4"/>
        <v>0</v>
      </c>
      <c r="AE26" s="7">
        <f t="shared" si="4"/>
        <v>0</v>
      </c>
      <c r="AF26" s="7">
        <f t="shared" si="4"/>
        <v>0</v>
      </c>
      <c r="AG26" s="7">
        <f t="shared" si="4"/>
        <v>600</v>
      </c>
      <c r="AH26" s="7">
        <f t="shared" si="4"/>
        <v>0</v>
      </c>
      <c r="AI26" s="7">
        <f t="shared" si="4"/>
        <v>0</v>
      </c>
      <c r="AJ26" s="7">
        <f t="shared" si="4"/>
        <v>0</v>
      </c>
      <c r="AK26" s="7">
        <f t="shared" si="4"/>
        <v>0</v>
      </c>
      <c r="AL26" s="7">
        <f t="shared" si="4"/>
        <v>0</v>
      </c>
      <c r="AM26" s="7">
        <f>AM25*AM24</f>
        <v>400</v>
      </c>
      <c r="AN26" s="7">
        <f t="shared" ref="AN26:AW26" si="5">AN25*AN24</f>
        <v>0</v>
      </c>
      <c r="AO26" s="7">
        <f t="shared" si="5"/>
        <v>0</v>
      </c>
      <c r="AP26" s="7">
        <f t="shared" si="5"/>
        <v>0</v>
      </c>
      <c r="AQ26" s="7">
        <f t="shared" si="5"/>
        <v>0</v>
      </c>
      <c r="AR26" s="7">
        <f t="shared" si="5"/>
        <v>0</v>
      </c>
      <c r="AS26" s="7">
        <f t="shared" si="5"/>
        <v>0</v>
      </c>
      <c r="AT26" s="7">
        <f t="shared" si="5"/>
        <v>0</v>
      </c>
      <c r="AU26" s="7">
        <f t="shared" si="5"/>
        <v>0</v>
      </c>
      <c r="AV26" s="7">
        <f t="shared" si="5"/>
        <v>0</v>
      </c>
      <c r="AW26" s="7">
        <f t="shared" si="5"/>
        <v>0</v>
      </c>
    </row>
    <row r="27" spans="1:49" x14ac:dyDescent="0.25">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row>
    <row r="28" spans="1:49" x14ac:dyDescent="0.25">
      <c r="A28" t="s">
        <v>115</v>
      </c>
      <c r="B28" s="8">
        <v>0</v>
      </c>
      <c r="C28" s="8">
        <v>0</v>
      </c>
      <c r="D28" s="8">
        <v>0</v>
      </c>
      <c r="E28" s="8">
        <v>0</v>
      </c>
      <c r="F28" s="8">
        <v>0</v>
      </c>
      <c r="G28" s="8">
        <v>0</v>
      </c>
      <c r="H28" s="8">
        <v>0</v>
      </c>
      <c r="I28" s="8">
        <v>0</v>
      </c>
      <c r="J28" s="8">
        <v>2000</v>
      </c>
      <c r="K28" s="8">
        <v>0</v>
      </c>
      <c r="L28" s="8">
        <v>0</v>
      </c>
      <c r="M28" s="8">
        <v>0</v>
      </c>
      <c r="N28" s="8">
        <v>0</v>
      </c>
      <c r="O28" s="8">
        <v>0</v>
      </c>
      <c r="P28" s="8">
        <v>0</v>
      </c>
      <c r="Q28" s="8">
        <v>0</v>
      </c>
      <c r="R28" s="8">
        <v>0</v>
      </c>
      <c r="S28" s="8">
        <v>0</v>
      </c>
      <c r="T28" s="8">
        <v>0</v>
      </c>
      <c r="U28" s="8">
        <v>0</v>
      </c>
      <c r="V28" s="8">
        <v>0</v>
      </c>
      <c r="W28" s="8">
        <v>0</v>
      </c>
      <c r="X28" s="8">
        <v>0</v>
      </c>
      <c r="Y28" s="8">
        <v>0</v>
      </c>
      <c r="Z28" s="8">
        <v>5000</v>
      </c>
      <c r="AA28" s="8">
        <v>0</v>
      </c>
      <c r="AB28" s="8">
        <v>0</v>
      </c>
      <c r="AC28" s="8">
        <v>0</v>
      </c>
      <c r="AD28" s="8">
        <v>0</v>
      </c>
      <c r="AE28" s="8">
        <v>0</v>
      </c>
      <c r="AF28" s="8">
        <v>0</v>
      </c>
      <c r="AG28" s="8">
        <v>0</v>
      </c>
      <c r="AH28" s="8">
        <v>0</v>
      </c>
      <c r="AI28" s="8">
        <v>0</v>
      </c>
      <c r="AJ28" s="8">
        <v>0</v>
      </c>
      <c r="AK28" s="8">
        <v>0</v>
      </c>
      <c r="AL28" s="8">
        <v>0</v>
      </c>
      <c r="AM28" s="8">
        <v>0</v>
      </c>
      <c r="AN28" s="8">
        <v>0</v>
      </c>
      <c r="AO28" s="8">
        <v>0</v>
      </c>
      <c r="AP28" s="8">
        <v>0</v>
      </c>
      <c r="AQ28" s="8">
        <v>0</v>
      </c>
      <c r="AR28" s="8">
        <v>0</v>
      </c>
      <c r="AS28" s="8">
        <v>0</v>
      </c>
      <c r="AT28" s="8">
        <v>0</v>
      </c>
      <c r="AU28" s="8">
        <v>0</v>
      </c>
      <c r="AV28" s="8">
        <v>0</v>
      </c>
      <c r="AW28" s="8">
        <v>0</v>
      </c>
    </row>
    <row r="29" spans="1:49" x14ac:dyDescent="0.25">
      <c r="A29" t="s">
        <v>122</v>
      </c>
      <c r="B29" s="7">
        <f>B26+B28</f>
        <v>390</v>
      </c>
      <c r="C29" s="7">
        <f t="shared" ref="C29:AW29" si="6">C26+C28</f>
        <v>435</v>
      </c>
      <c r="D29" s="7">
        <f t="shared" si="6"/>
        <v>360</v>
      </c>
      <c r="E29" s="7">
        <f t="shared" si="6"/>
        <v>255</v>
      </c>
      <c r="F29" s="7">
        <f t="shared" si="6"/>
        <v>150</v>
      </c>
      <c r="G29" s="7">
        <f t="shared" si="6"/>
        <v>0</v>
      </c>
      <c r="H29" s="7">
        <f t="shared" si="6"/>
        <v>0</v>
      </c>
      <c r="I29" s="7">
        <f t="shared" si="6"/>
        <v>0</v>
      </c>
      <c r="J29" s="7">
        <f t="shared" si="6"/>
        <v>2500</v>
      </c>
      <c r="K29" s="7">
        <f t="shared" si="6"/>
        <v>0</v>
      </c>
      <c r="L29" s="7">
        <f t="shared" si="6"/>
        <v>0</v>
      </c>
      <c r="M29" s="7">
        <f t="shared" si="6"/>
        <v>0</v>
      </c>
      <c r="N29" s="7">
        <f t="shared" si="6"/>
        <v>800</v>
      </c>
      <c r="O29" s="7">
        <f t="shared" si="6"/>
        <v>0</v>
      </c>
      <c r="P29" s="7">
        <f t="shared" si="6"/>
        <v>0</v>
      </c>
      <c r="Q29" s="7">
        <f t="shared" si="6"/>
        <v>0</v>
      </c>
      <c r="R29" s="7">
        <f t="shared" si="6"/>
        <v>0</v>
      </c>
      <c r="S29" s="7">
        <f t="shared" si="6"/>
        <v>800</v>
      </c>
      <c r="T29" s="7">
        <f t="shared" si="6"/>
        <v>0</v>
      </c>
      <c r="U29" s="7">
        <f t="shared" si="6"/>
        <v>0</v>
      </c>
      <c r="V29" s="7">
        <f t="shared" si="6"/>
        <v>0</v>
      </c>
      <c r="W29" s="7">
        <f t="shared" si="6"/>
        <v>0</v>
      </c>
      <c r="X29" s="7">
        <f t="shared" si="6"/>
        <v>0</v>
      </c>
      <c r="Y29" s="7">
        <f t="shared" si="6"/>
        <v>800</v>
      </c>
      <c r="Z29" s="7">
        <f>Z26+Z28</f>
        <v>5000</v>
      </c>
      <c r="AA29" s="7">
        <f t="shared" si="6"/>
        <v>0</v>
      </c>
      <c r="AB29" s="7">
        <f t="shared" si="6"/>
        <v>0</v>
      </c>
      <c r="AC29" s="7">
        <f t="shared" si="6"/>
        <v>0</v>
      </c>
      <c r="AD29" s="7">
        <f t="shared" si="6"/>
        <v>0</v>
      </c>
      <c r="AE29" s="7">
        <f t="shared" si="6"/>
        <v>0</v>
      </c>
      <c r="AF29" s="7">
        <f t="shared" si="6"/>
        <v>0</v>
      </c>
      <c r="AG29" s="7">
        <f t="shared" si="6"/>
        <v>600</v>
      </c>
      <c r="AH29" s="7">
        <f t="shared" si="6"/>
        <v>0</v>
      </c>
      <c r="AI29" s="7">
        <f t="shared" si="6"/>
        <v>0</v>
      </c>
      <c r="AJ29" s="7">
        <f t="shared" si="6"/>
        <v>0</v>
      </c>
      <c r="AK29" s="7">
        <f t="shared" si="6"/>
        <v>0</v>
      </c>
      <c r="AL29" s="7">
        <f t="shared" si="6"/>
        <v>0</v>
      </c>
      <c r="AM29" s="7">
        <f t="shared" si="6"/>
        <v>400</v>
      </c>
      <c r="AN29" s="7">
        <f t="shared" si="6"/>
        <v>0</v>
      </c>
      <c r="AO29" s="7">
        <f t="shared" si="6"/>
        <v>0</v>
      </c>
      <c r="AP29" s="7">
        <f t="shared" si="6"/>
        <v>0</v>
      </c>
      <c r="AQ29" s="7">
        <f t="shared" si="6"/>
        <v>0</v>
      </c>
      <c r="AR29" s="7">
        <f t="shared" si="6"/>
        <v>0</v>
      </c>
      <c r="AS29" s="7">
        <f t="shared" si="6"/>
        <v>0</v>
      </c>
      <c r="AT29" s="7">
        <f t="shared" si="6"/>
        <v>0</v>
      </c>
      <c r="AU29" s="7">
        <f t="shared" si="6"/>
        <v>0</v>
      </c>
      <c r="AV29" s="7">
        <f t="shared" si="6"/>
        <v>0</v>
      </c>
      <c r="AW29" s="7">
        <f t="shared" si="6"/>
        <v>0</v>
      </c>
    </row>
    <row r="31" spans="1:49" x14ac:dyDescent="0.25">
      <c r="A31" s="4" t="s">
        <v>116</v>
      </c>
    </row>
    <row r="32" spans="1:49" x14ac:dyDescent="0.25">
      <c r="A32" t="s">
        <v>117</v>
      </c>
      <c r="G32">
        <v>400</v>
      </c>
      <c r="H32">
        <v>400</v>
      </c>
      <c r="I32">
        <v>400</v>
      </c>
      <c r="J32">
        <v>400</v>
      </c>
      <c r="K32">
        <v>400</v>
      </c>
      <c r="L32">
        <v>400</v>
      </c>
      <c r="M32">
        <v>400</v>
      </c>
      <c r="N32">
        <v>400</v>
      </c>
      <c r="O32">
        <v>400</v>
      </c>
      <c r="P32">
        <v>400</v>
      </c>
      <c r="Q32">
        <v>400</v>
      </c>
      <c r="R32">
        <v>400</v>
      </c>
      <c r="S32">
        <v>400</v>
      </c>
      <c r="T32">
        <v>400</v>
      </c>
      <c r="U32">
        <v>400</v>
      </c>
      <c r="V32">
        <v>400</v>
      </c>
      <c r="W32">
        <v>400</v>
      </c>
      <c r="X32">
        <v>400</v>
      </c>
      <c r="Y32">
        <v>400</v>
      </c>
      <c r="Z32">
        <v>600</v>
      </c>
      <c r="AA32">
        <v>600</v>
      </c>
      <c r="AB32">
        <v>600</v>
      </c>
      <c r="AC32">
        <v>600</v>
      </c>
      <c r="AD32">
        <v>600</v>
      </c>
      <c r="AE32">
        <v>600</v>
      </c>
      <c r="AF32">
        <v>600</v>
      </c>
      <c r="AG32">
        <v>600</v>
      </c>
      <c r="AH32">
        <v>600</v>
      </c>
      <c r="AI32">
        <v>600</v>
      </c>
      <c r="AJ32">
        <v>600</v>
      </c>
      <c r="AK32">
        <v>800</v>
      </c>
      <c r="AL32">
        <v>800</v>
      </c>
      <c r="AM32">
        <v>800</v>
      </c>
      <c r="AN32">
        <v>800</v>
      </c>
      <c r="AO32">
        <v>800</v>
      </c>
      <c r="AP32">
        <v>800</v>
      </c>
      <c r="AQ32">
        <v>800</v>
      </c>
      <c r="AR32">
        <v>800</v>
      </c>
      <c r="AS32">
        <v>800</v>
      </c>
      <c r="AT32">
        <v>800</v>
      </c>
      <c r="AU32">
        <v>800</v>
      </c>
      <c r="AV32">
        <v>800</v>
      </c>
      <c r="AW32">
        <v>800</v>
      </c>
    </row>
    <row r="33" spans="1:49" x14ac:dyDescent="0.25">
      <c r="A33" t="s">
        <v>116</v>
      </c>
      <c r="G33">
        <v>0</v>
      </c>
      <c r="H33">
        <v>0</v>
      </c>
      <c r="I33">
        <v>0</v>
      </c>
      <c r="J33">
        <v>0</v>
      </c>
      <c r="K33">
        <v>0</v>
      </c>
      <c r="L33">
        <v>0</v>
      </c>
      <c r="M33">
        <f>ROUNDUP(('Finance Model'!M25) /M32,0)</f>
        <v>1</v>
      </c>
      <c r="N33">
        <f>ROUNDUP(('Finance Model'!N25) /N32,0)</f>
        <v>1</v>
      </c>
      <c r="O33">
        <f>ROUNDUP(('Finance Model'!O25) /O32,0)</f>
        <v>1</v>
      </c>
      <c r="P33">
        <f>ROUNDUP(('Finance Model'!P25) /P32,0)</f>
        <v>1</v>
      </c>
      <c r="Q33">
        <f>ROUNDUP(('Finance Model'!Q25) /Q32,0)</f>
        <v>1</v>
      </c>
      <c r="R33">
        <f>ROUNDUP(('Finance Model'!R25) /R32,0)</f>
        <v>1</v>
      </c>
      <c r="S33">
        <f>ROUNDUP(('Finance Model'!S25) /S32,0)</f>
        <v>1</v>
      </c>
      <c r="T33">
        <f>ROUNDUP(('Finance Model'!T25) /T32,0)</f>
        <v>2</v>
      </c>
      <c r="U33">
        <f>ROUNDUP(('Finance Model'!U25) /U32,0)</f>
        <v>2</v>
      </c>
      <c r="V33">
        <f>ROUNDUP(('Finance Model'!V25) /V32,0)</f>
        <v>2</v>
      </c>
      <c r="W33">
        <f>ROUNDUP(('Finance Model'!W25) /W32,0)</f>
        <v>2</v>
      </c>
      <c r="X33">
        <f>ROUNDUP(('Finance Model'!X25) /X32,0)</f>
        <v>2</v>
      </c>
      <c r="Y33">
        <f>ROUNDUP(('Finance Model'!Y25) /Y32,0)</f>
        <v>2</v>
      </c>
      <c r="Z33">
        <f>ROUNDUP(('Finance Model'!Z25) /Z32,0)</f>
        <v>2</v>
      </c>
      <c r="AA33">
        <f>ROUNDUP(('Finance Model'!AA25) /AA32,0)</f>
        <v>2</v>
      </c>
      <c r="AB33">
        <f>ROUNDUP(('Finance Model'!AB25) /AB32,0)</f>
        <v>2</v>
      </c>
      <c r="AC33">
        <f>ROUNDUP(('Finance Model'!AC25) /AC32,0)</f>
        <v>2</v>
      </c>
      <c r="AD33">
        <f>ROUNDUP(('Finance Model'!AD25) /AD32,0)</f>
        <v>2</v>
      </c>
      <c r="AE33">
        <f>ROUNDUP(('Finance Model'!AE25) /AE32,0)</f>
        <v>2</v>
      </c>
      <c r="AF33">
        <f>ROUNDUP(('Finance Model'!AF25) /AF32,0)</f>
        <v>2</v>
      </c>
      <c r="AG33">
        <f>ROUNDUP(('Finance Model'!AG25) /AG32,0)</f>
        <v>2</v>
      </c>
      <c r="AH33">
        <f>ROUNDUP(('Finance Model'!AH25) /AH32,0)</f>
        <v>2</v>
      </c>
      <c r="AI33">
        <f>ROUNDUP(('Finance Model'!AI25) /AI32,0)</f>
        <v>2</v>
      </c>
      <c r="AJ33">
        <f>ROUNDUP(('Finance Model'!AJ25) /AJ32,0)</f>
        <v>2</v>
      </c>
      <c r="AK33">
        <f>ROUNDUP(('Finance Model'!AK25) /AK32,0)</f>
        <v>2</v>
      </c>
      <c r="AL33">
        <f>ROUNDUP(('Finance Model'!AL25) /AL32,0)</f>
        <v>2</v>
      </c>
      <c r="AM33">
        <f>ROUNDUP(('Finance Model'!AM25) /AM32,0)</f>
        <v>2</v>
      </c>
      <c r="AN33">
        <f>ROUNDUP(('Finance Model'!AN25) /AN32,0)</f>
        <v>2</v>
      </c>
      <c r="AO33">
        <f>ROUNDUP(('Finance Model'!AO25) /AO32,0)</f>
        <v>2</v>
      </c>
      <c r="AP33">
        <f>ROUNDUP(('Finance Model'!AP25) /AP32,0)</f>
        <v>2</v>
      </c>
      <c r="AQ33">
        <f>ROUNDUP(('Finance Model'!AQ25) /AQ32,0)</f>
        <v>2</v>
      </c>
      <c r="AR33">
        <f>ROUNDUP(('Finance Model'!AR25) /AR32,0)</f>
        <v>2</v>
      </c>
      <c r="AS33">
        <f>ROUNDUP(('Finance Model'!AS25) /AS32,0)</f>
        <v>2</v>
      </c>
      <c r="AT33">
        <f>ROUNDUP(('Finance Model'!AT25) /AT32,0)</f>
        <v>2</v>
      </c>
      <c r="AU33">
        <f>ROUNDUP(('Finance Model'!AU25) /AU32,0)</f>
        <v>2</v>
      </c>
      <c r="AV33">
        <f>ROUNDUP(('Finance Model'!AV25) /AV32,0)</f>
        <v>2</v>
      </c>
      <c r="AW33">
        <f>ROUNDUP(('Finance Model'!AW25) /AW32,0)</f>
        <v>2</v>
      </c>
    </row>
    <row r="34" spans="1:49" x14ac:dyDescent="0.25">
      <c r="A34" t="s">
        <v>118</v>
      </c>
      <c r="B34" s="8"/>
      <c r="C34" s="8"/>
      <c r="D34" s="8"/>
      <c r="E34" s="8"/>
      <c r="F34" s="8"/>
      <c r="G34" s="8">
        <v>12</v>
      </c>
      <c r="H34" s="8">
        <v>12</v>
      </c>
      <c r="I34" s="8">
        <v>12</v>
      </c>
      <c r="J34" s="8">
        <v>12</v>
      </c>
      <c r="K34" s="8">
        <v>12</v>
      </c>
      <c r="L34" s="8">
        <v>12</v>
      </c>
      <c r="M34" s="8">
        <v>12</v>
      </c>
      <c r="N34" s="8">
        <v>12</v>
      </c>
      <c r="O34" s="8">
        <v>12</v>
      </c>
      <c r="P34" s="8">
        <v>12</v>
      </c>
      <c r="Q34" s="8">
        <v>12</v>
      </c>
      <c r="R34" s="8">
        <v>12</v>
      </c>
      <c r="S34" s="8">
        <v>14</v>
      </c>
      <c r="T34" s="8">
        <v>14</v>
      </c>
      <c r="U34" s="8">
        <v>14</v>
      </c>
      <c r="V34" s="8">
        <v>14</v>
      </c>
      <c r="W34" s="8">
        <v>14</v>
      </c>
      <c r="X34" s="8">
        <v>14</v>
      </c>
      <c r="Y34" s="8">
        <v>14</v>
      </c>
      <c r="Z34" s="8">
        <v>16</v>
      </c>
      <c r="AA34" s="8">
        <v>16</v>
      </c>
      <c r="AB34" s="8">
        <v>16</v>
      </c>
      <c r="AC34" s="8">
        <v>16</v>
      </c>
      <c r="AD34" s="8">
        <v>16</v>
      </c>
      <c r="AE34" s="8">
        <v>16</v>
      </c>
      <c r="AF34" s="8">
        <v>16</v>
      </c>
      <c r="AG34" s="8">
        <v>16</v>
      </c>
      <c r="AH34" s="8">
        <v>16</v>
      </c>
      <c r="AI34" s="8">
        <v>16</v>
      </c>
      <c r="AJ34" s="8">
        <v>16</v>
      </c>
      <c r="AK34" s="8">
        <v>18</v>
      </c>
      <c r="AL34" s="8">
        <v>18</v>
      </c>
      <c r="AM34" s="8">
        <v>18</v>
      </c>
      <c r="AN34" s="8">
        <v>18</v>
      </c>
      <c r="AO34" s="8">
        <v>18</v>
      </c>
      <c r="AP34" s="8">
        <v>18</v>
      </c>
      <c r="AQ34" s="8">
        <v>18</v>
      </c>
      <c r="AR34" s="8">
        <v>18</v>
      </c>
      <c r="AS34" s="8">
        <v>18</v>
      </c>
      <c r="AT34" s="8">
        <v>18</v>
      </c>
      <c r="AU34" s="8">
        <v>18</v>
      </c>
      <c r="AV34" s="8">
        <v>18</v>
      </c>
      <c r="AW34" s="8">
        <v>18</v>
      </c>
    </row>
    <row r="35" spans="1:49" x14ac:dyDescent="0.25">
      <c r="A35" t="s">
        <v>119</v>
      </c>
      <c r="B35" s="6"/>
      <c r="C35" s="6"/>
      <c r="D35" s="6"/>
      <c r="E35" s="6"/>
      <c r="F35" s="6"/>
      <c r="G35" s="6">
        <f t="shared" ref="G35:AW35" si="7">G33*G34*160</f>
        <v>0</v>
      </c>
      <c r="H35" s="6">
        <f t="shared" si="7"/>
        <v>0</v>
      </c>
      <c r="I35" s="6">
        <f t="shared" si="7"/>
        <v>0</v>
      </c>
      <c r="J35" s="6">
        <f t="shared" si="7"/>
        <v>0</v>
      </c>
      <c r="K35" s="6">
        <f t="shared" si="7"/>
        <v>0</v>
      </c>
      <c r="L35" s="6">
        <f t="shared" si="7"/>
        <v>0</v>
      </c>
      <c r="M35" s="6">
        <f t="shared" si="7"/>
        <v>1920</v>
      </c>
      <c r="N35" s="6">
        <f t="shared" si="7"/>
        <v>1920</v>
      </c>
      <c r="O35" s="6">
        <f t="shared" si="7"/>
        <v>1920</v>
      </c>
      <c r="P35" s="6">
        <f t="shared" si="7"/>
        <v>1920</v>
      </c>
      <c r="Q35" s="6">
        <f t="shared" si="7"/>
        <v>1920</v>
      </c>
      <c r="R35" s="6">
        <f t="shared" si="7"/>
        <v>1920</v>
      </c>
      <c r="S35" s="6">
        <f t="shared" si="7"/>
        <v>2240</v>
      </c>
      <c r="T35" s="6">
        <f t="shared" si="7"/>
        <v>4480</v>
      </c>
      <c r="U35" s="6">
        <f t="shared" si="7"/>
        <v>4480</v>
      </c>
      <c r="V35" s="6">
        <f t="shared" si="7"/>
        <v>4480</v>
      </c>
      <c r="W35" s="6">
        <f t="shared" si="7"/>
        <v>4480</v>
      </c>
      <c r="X35" s="6">
        <f t="shared" si="7"/>
        <v>4480</v>
      </c>
      <c r="Y35" s="6">
        <f t="shared" si="7"/>
        <v>4480</v>
      </c>
      <c r="Z35" s="6">
        <f t="shared" si="7"/>
        <v>5120</v>
      </c>
      <c r="AA35" s="6">
        <f t="shared" si="7"/>
        <v>5120</v>
      </c>
      <c r="AB35" s="6">
        <f t="shared" si="7"/>
        <v>5120</v>
      </c>
      <c r="AC35" s="6">
        <f t="shared" si="7"/>
        <v>5120</v>
      </c>
      <c r="AD35" s="6">
        <f t="shared" si="7"/>
        <v>5120</v>
      </c>
      <c r="AE35" s="6">
        <f t="shared" si="7"/>
        <v>5120</v>
      </c>
      <c r="AF35" s="6">
        <f t="shared" si="7"/>
        <v>5120</v>
      </c>
      <c r="AG35" s="6">
        <f t="shared" si="7"/>
        <v>5120</v>
      </c>
      <c r="AH35" s="6">
        <f t="shared" si="7"/>
        <v>5120</v>
      </c>
      <c r="AI35" s="6">
        <f t="shared" si="7"/>
        <v>5120</v>
      </c>
      <c r="AJ35" s="6">
        <f t="shared" si="7"/>
        <v>5120</v>
      </c>
      <c r="AK35" s="6">
        <f t="shared" si="7"/>
        <v>5760</v>
      </c>
      <c r="AL35" s="6">
        <f t="shared" si="7"/>
        <v>5760</v>
      </c>
      <c r="AM35" s="6">
        <f t="shared" si="7"/>
        <v>5760</v>
      </c>
      <c r="AN35" s="6">
        <f t="shared" si="7"/>
        <v>5760</v>
      </c>
      <c r="AO35" s="6">
        <f t="shared" si="7"/>
        <v>5760</v>
      </c>
      <c r="AP35" s="6">
        <f t="shared" si="7"/>
        <v>5760</v>
      </c>
      <c r="AQ35" s="6">
        <f t="shared" si="7"/>
        <v>5760</v>
      </c>
      <c r="AR35" s="6">
        <f t="shared" si="7"/>
        <v>5760</v>
      </c>
      <c r="AS35" s="6">
        <f t="shared" si="7"/>
        <v>5760</v>
      </c>
      <c r="AT35" s="6">
        <f t="shared" si="7"/>
        <v>5760</v>
      </c>
      <c r="AU35" s="6">
        <f t="shared" si="7"/>
        <v>5760</v>
      </c>
      <c r="AV35" s="6">
        <f t="shared" si="7"/>
        <v>5760</v>
      </c>
      <c r="AW35" s="6">
        <f t="shared" si="7"/>
        <v>5760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D335-557E-4791-968E-96494E08534D}">
  <dimension ref="A1:L25"/>
  <sheetViews>
    <sheetView topLeftCell="A10" workbookViewId="0">
      <selection activeCell="H33" sqref="H33"/>
    </sheetView>
  </sheetViews>
  <sheetFormatPr defaultRowHeight="15" x14ac:dyDescent="0.25"/>
  <cols>
    <col min="1" max="1" width="19.85546875" bestFit="1" customWidth="1"/>
    <col min="6" max="6" width="11" bestFit="1" customWidth="1"/>
    <col min="7" max="7" width="10.28515625" customWidth="1"/>
    <col min="8" max="8" width="16.5703125" bestFit="1" customWidth="1"/>
    <col min="11" max="11" width="31.140625" bestFit="1" customWidth="1"/>
    <col min="13" max="13" width="10.140625" bestFit="1" customWidth="1"/>
  </cols>
  <sheetData>
    <row r="1" spans="1:12" x14ac:dyDescent="0.25">
      <c r="A1" s="1" t="s">
        <v>0</v>
      </c>
    </row>
    <row r="7" spans="1:12" x14ac:dyDescent="0.25">
      <c r="A7" s="4" t="s">
        <v>51</v>
      </c>
      <c r="D7" t="s">
        <v>156</v>
      </c>
      <c r="E7" t="s">
        <v>165</v>
      </c>
      <c r="F7" t="s">
        <v>171</v>
      </c>
    </row>
    <row r="8" spans="1:12" x14ac:dyDescent="0.25">
      <c r="A8" t="s">
        <v>50</v>
      </c>
      <c r="C8" t="s">
        <v>52</v>
      </c>
      <c r="D8" s="11">
        <v>0</v>
      </c>
      <c r="E8" s="15">
        <v>0.5</v>
      </c>
      <c r="I8" t="s">
        <v>53</v>
      </c>
      <c r="K8" t="s">
        <v>54</v>
      </c>
      <c r="L8" t="s">
        <v>55</v>
      </c>
    </row>
    <row r="9" spans="1:12" x14ac:dyDescent="0.25">
      <c r="C9" t="s">
        <v>163</v>
      </c>
      <c r="D9" s="11">
        <v>9</v>
      </c>
      <c r="E9" s="15">
        <v>0.7</v>
      </c>
      <c r="F9" s="6">
        <f>(D9*12) - (D9*20%)</f>
        <v>106.2</v>
      </c>
      <c r="I9" t="s">
        <v>162</v>
      </c>
    </row>
    <row r="10" spans="1:12" x14ac:dyDescent="0.25">
      <c r="C10" t="s">
        <v>164</v>
      </c>
      <c r="D10" s="11">
        <v>19</v>
      </c>
      <c r="E10" s="15">
        <v>0.3</v>
      </c>
      <c r="F10" s="6">
        <f>(D10*12) - (D10*20%)</f>
        <v>224.2</v>
      </c>
      <c r="H10" t="s">
        <v>161</v>
      </c>
      <c r="I10" s="14">
        <v>6</v>
      </c>
    </row>
    <row r="11" spans="1:12" x14ac:dyDescent="0.25">
      <c r="D11" s="11"/>
    </row>
    <row r="12" spans="1:12" x14ac:dyDescent="0.25">
      <c r="D12" s="11"/>
    </row>
    <row r="13" spans="1:12" x14ac:dyDescent="0.25">
      <c r="A13" s="4" t="s">
        <v>49</v>
      </c>
      <c r="D13" t="s">
        <v>156</v>
      </c>
      <c r="E13" t="s">
        <v>165</v>
      </c>
      <c r="F13" t="s">
        <v>171</v>
      </c>
    </row>
    <row r="14" spans="1:12" x14ac:dyDescent="0.25">
      <c r="A14" t="s">
        <v>50</v>
      </c>
      <c r="C14" t="s">
        <v>52</v>
      </c>
      <c r="D14" s="11">
        <v>0</v>
      </c>
      <c r="E14" s="15">
        <v>0.4</v>
      </c>
      <c r="I14" t="s">
        <v>53</v>
      </c>
      <c r="K14" t="s">
        <v>54</v>
      </c>
      <c r="L14" t="s">
        <v>55</v>
      </c>
    </row>
    <row r="15" spans="1:12" x14ac:dyDescent="0.25">
      <c r="C15" t="s">
        <v>163</v>
      </c>
      <c r="D15" s="11">
        <v>19</v>
      </c>
      <c r="E15" s="15">
        <v>0.5</v>
      </c>
      <c r="F15" s="6">
        <f>(D15*12) - (D15*20%)</f>
        <v>224.2</v>
      </c>
      <c r="I15" t="s">
        <v>162</v>
      </c>
    </row>
    <row r="16" spans="1:12" x14ac:dyDescent="0.25">
      <c r="C16" t="s">
        <v>164</v>
      </c>
      <c r="D16" s="11">
        <v>39</v>
      </c>
      <c r="E16" s="15">
        <v>0.3</v>
      </c>
      <c r="F16" s="6">
        <f>(D16*12) - (D16*20%)</f>
        <v>460.2</v>
      </c>
      <c r="H16" t="s">
        <v>161</v>
      </c>
      <c r="I16" s="14">
        <v>12</v>
      </c>
    </row>
    <row r="17" spans="1:6" x14ac:dyDescent="0.25">
      <c r="C17" t="s">
        <v>170</v>
      </c>
      <c r="D17" s="11">
        <v>49</v>
      </c>
      <c r="E17" s="15">
        <v>0.2</v>
      </c>
      <c r="F17" s="6">
        <f>(D17*12) - (D17*20%)</f>
        <v>578.20000000000005</v>
      </c>
    </row>
    <row r="18" spans="1:6" x14ac:dyDescent="0.25">
      <c r="D18" s="11"/>
    </row>
    <row r="19" spans="1:6" x14ac:dyDescent="0.25">
      <c r="D19" s="11"/>
    </row>
    <row r="20" spans="1:6" x14ac:dyDescent="0.25">
      <c r="D20" s="11"/>
    </row>
    <row r="21" spans="1:6" x14ac:dyDescent="0.25">
      <c r="A21" t="s">
        <v>105</v>
      </c>
      <c r="B21" t="s">
        <v>106</v>
      </c>
    </row>
    <row r="25" spans="1:6" x14ac:dyDescent="0.25">
      <c r="E25"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A16AF-E9A9-4413-8C4D-15DCF6A905C7}">
  <dimension ref="A1:AW78"/>
  <sheetViews>
    <sheetView tabSelected="1" topLeftCell="A37" zoomScaleNormal="100" workbookViewId="0">
      <selection activeCell="C53" sqref="C53"/>
    </sheetView>
  </sheetViews>
  <sheetFormatPr defaultRowHeight="15" x14ac:dyDescent="0.25"/>
  <cols>
    <col min="1" max="1" width="37" bestFit="1" customWidth="1"/>
    <col min="2" max="2" width="14.85546875" bestFit="1" customWidth="1"/>
  </cols>
  <sheetData>
    <row r="1" spans="1:49" x14ac:dyDescent="0.25">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row>
    <row r="3" spans="1:49" x14ac:dyDescent="0.25">
      <c r="A3" t="s">
        <v>72</v>
      </c>
      <c r="B3" t="s">
        <v>73</v>
      </c>
    </row>
    <row r="4" spans="1:49" x14ac:dyDescent="0.25">
      <c r="H4" t="s">
        <v>194</v>
      </c>
    </row>
    <row r="5" spans="1:49" x14ac:dyDescent="0.25">
      <c r="A5" s="4" t="s">
        <v>83</v>
      </c>
      <c r="H5" t="s">
        <v>195</v>
      </c>
    </row>
    <row r="6" spans="1:49" x14ac:dyDescent="0.25">
      <c r="A6" t="s">
        <v>112</v>
      </c>
      <c r="B6">
        <v>4</v>
      </c>
      <c r="H6" t="s">
        <v>196</v>
      </c>
    </row>
    <row r="8" spans="1:49" x14ac:dyDescent="0.25">
      <c r="H8" t="s">
        <v>197</v>
      </c>
    </row>
    <row r="9" spans="1:49" x14ac:dyDescent="0.25">
      <c r="H9" t="s">
        <v>198</v>
      </c>
    </row>
    <row r="10" spans="1:49" x14ac:dyDescent="0.25">
      <c r="A10" s="4" t="s">
        <v>84</v>
      </c>
    </row>
    <row r="11" spans="1:49" x14ac:dyDescent="0.25">
      <c r="A11" t="s">
        <v>108</v>
      </c>
      <c r="B11">
        <v>12</v>
      </c>
      <c r="H11" t="s">
        <v>199</v>
      </c>
    </row>
    <row r="12" spans="1:49" x14ac:dyDescent="0.25">
      <c r="A12" t="s">
        <v>109</v>
      </c>
      <c r="B12">
        <v>2</v>
      </c>
      <c r="I12">
        <v>45</v>
      </c>
    </row>
    <row r="13" spans="1:49" x14ac:dyDescent="0.25">
      <c r="A13" t="s">
        <v>110</v>
      </c>
      <c r="B13">
        <v>2</v>
      </c>
    </row>
    <row r="15" spans="1:49" x14ac:dyDescent="0.25">
      <c r="A15" t="s">
        <v>75</v>
      </c>
      <c r="B15">
        <v>5</v>
      </c>
    </row>
    <row r="16" spans="1:49" x14ac:dyDescent="0.25">
      <c r="A16" t="s">
        <v>76</v>
      </c>
      <c r="B16">
        <v>5</v>
      </c>
      <c r="D16">
        <f>SUM(B11:B16)</f>
        <v>26</v>
      </c>
    </row>
    <row r="18" spans="1:4" x14ac:dyDescent="0.25">
      <c r="A18" s="4" t="s">
        <v>88</v>
      </c>
    </row>
    <row r="19" spans="1:4" x14ac:dyDescent="0.25">
      <c r="A19" t="s">
        <v>89</v>
      </c>
      <c r="B19">
        <v>20</v>
      </c>
    </row>
    <row r="20" spans="1:4" x14ac:dyDescent="0.25">
      <c r="A20" t="s">
        <v>90</v>
      </c>
      <c r="B20">
        <v>1</v>
      </c>
    </row>
    <row r="21" spans="1:4" x14ac:dyDescent="0.25">
      <c r="A21" t="s">
        <v>91</v>
      </c>
      <c r="B21">
        <v>1</v>
      </c>
    </row>
    <row r="22" spans="1:4" x14ac:dyDescent="0.25">
      <c r="A22" t="s">
        <v>92</v>
      </c>
      <c r="B22">
        <v>1</v>
      </c>
    </row>
    <row r="23" spans="1:4" x14ac:dyDescent="0.25">
      <c r="A23" t="s">
        <v>93</v>
      </c>
      <c r="B23">
        <v>1</v>
      </c>
    </row>
    <row r="24" spans="1:4" x14ac:dyDescent="0.25">
      <c r="A24" t="s">
        <v>94</v>
      </c>
      <c r="B24">
        <v>1</v>
      </c>
    </row>
    <row r="25" spans="1:4" x14ac:dyDescent="0.25">
      <c r="A25" t="s">
        <v>96</v>
      </c>
      <c r="B25">
        <v>1</v>
      </c>
    </row>
    <row r="26" spans="1:4" x14ac:dyDescent="0.25">
      <c r="A26" t="s">
        <v>97</v>
      </c>
      <c r="B26">
        <v>1</v>
      </c>
    </row>
    <row r="27" spans="1:4" x14ac:dyDescent="0.25">
      <c r="A27" t="s">
        <v>98</v>
      </c>
      <c r="B27">
        <v>1</v>
      </c>
    </row>
    <row r="28" spans="1:4" x14ac:dyDescent="0.25">
      <c r="A28" t="s">
        <v>208</v>
      </c>
    </row>
    <row r="29" spans="1:4" x14ac:dyDescent="0.25">
      <c r="A29" t="s">
        <v>99</v>
      </c>
      <c r="B29">
        <v>1</v>
      </c>
      <c r="D29">
        <f>SUM(B19:B29)</f>
        <v>29</v>
      </c>
    </row>
    <row r="31" spans="1:4" x14ac:dyDescent="0.25">
      <c r="A31" s="4" t="s">
        <v>56</v>
      </c>
    </row>
    <row r="32" spans="1:4" x14ac:dyDescent="0.25">
      <c r="A32" t="s">
        <v>74</v>
      </c>
      <c r="B32">
        <v>5</v>
      </c>
    </row>
    <row r="33" spans="1:17" x14ac:dyDescent="0.25">
      <c r="A33" t="s">
        <v>111</v>
      </c>
      <c r="B33">
        <v>5</v>
      </c>
      <c r="D33">
        <f>SUM(B32:B33)</f>
        <v>10</v>
      </c>
    </row>
    <row r="35" spans="1:17" x14ac:dyDescent="0.25">
      <c r="A35" s="4" t="s">
        <v>85</v>
      </c>
    </row>
    <row r="36" spans="1:17" x14ac:dyDescent="0.25">
      <c r="A36" t="s">
        <v>86</v>
      </c>
      <c r="B36">
        <v>5</v>
      </c>
    </row>
    <row r="37" spans="1:17" x14ac:dyDescent="0.25">
      <c r="A37" t="s">
        <v>87</v>
      </c>
      <c r="B37">
        <v>12</v>
      </c>
      <c r="D37">
        <f>SUM(B36:B37)</f>
        <v>17</v>
      </c>
    </row>
    <row r="39" spans="1:17" x14ac:dyDescent="0.25">
      <c r="A39" s="4" t="s">
        <v>100</v>
      </c>
      <c r="G39" t="s">
        <v>248</v>
      </c>
      <c r="Q39" s="4" t="s">
        <v>244</v>
      </c>
    </row>
    <row r="40" spans="1:17" x14ac:dyDescent="0.25">
      <c r="A40" t="s">
        <v>101</v>
      </c>
      <c r="B40">
        <v>8</v>
      </c>
      <c r="G40" t="s">
        <v>249</v>
      </c>
      <c r="Q40" t="s">
        <v>245</v>
      </c>
    </row>
    <row r="41" spans="1:17" x14ac:dyDescent="0.25">
      <c r="A41" t="s">
        <v>102</v>
      </c>
      <c r="B41">
        <v>8</v>
      </c>
      <c r="G41" t="s">
        <v>250</v>
      </c>
    </row>
    <row r="42" spans="1:17" x14ac:dyDescent="0.25">
      <c r="A42" t="s">
        <v>103</v>
      </c>
      <c r="B42">
        <v>2</v>
      </c>
    </row>
    <row r="43" spans="1:17" x14ac:dyDescent="0.25">
      <c r="A43" t="s">
        <v>103</v>
      </c>
      <c r="B43">
        <v>2</v>
      </c>
    </row>
    <row r="44" spans="1:17" x14ac:dyDescent="0.25">
      <c r="A44" t="s">
        <v>103</v>
      </c>
      <c r="B44">
        <v>2</v>
      </c>
    </row>
    <row r="45" spans="1:17" x14ac:dyDescent="0.25">
      <c r="A45" t="s">
        <v>104</v>
      </c>
      <c r="B45">
        <v>2</v>
      </c>
      <c r="D45">
        <f>SUM(B40:B45)</f>
        <v>24</v>
      </c>
    </row>
    <row r="47" spans="1:17" x14ac:dyDescent="0.25">
      <c r="Q47" s="4" t="s">
        <v>242</v>
      </c>
    </row>
    <row r="48" spans="1:17" x14ac:dyDescent="0.25">
      <c r="A48" t="s">
        <v>113</v>
      </c>
      <c r="B48">
        <f>SUM(B5:B47)</f>
        <v>110</v>
      </c>
      <c r="C48" t="s">
        <v>114</v>
      </c>
      <c r="F48" s="1" t="s">
        <v>191</v>
      </c>
      <c r="I48" s="1" t="s">
        <v>192</v>
      </c>
      <c r="L48" s="1" t="s">
        <v>193</v>
      </c>
      <c r="Q48" t="s">
        <v>243</v>
      </c>
    </row>
    <row r="49" spans="1:17" x14ac:dyDescent="0.25">
      <c r="F49" t="s">
        <v>238</v>
      </c>
      <c r="I49" t="s">
        <v>239</v>
      </c>
      <c r="L49" t="s">
        <v>240</v>
      </c>
      <c r="Q49" t="s">
        <v>247</v>
      </c>
    </row>
    <row r="50" spans="1:17" x14ac:dyDescent="0.25">
      <c r="F50" t="s">
        <v>209</v>
      </c>
      <c r="I50" t="s">
        <v>231</v>
      </c>
      <c r="L50" t="s">
        <v>232</v>
      </c>
    </row>
    <row r="51" spans="1:17" x14ac:dyDescent="0.25">
      <c r="A51" s="4" t="s">
        <v>107</v>
      </c>
      <c r="F51" t="s">
        <v>227</v>
      </c>
      <c r="I51" t="s">
        <v>210</v>
      </c>
      <c r="L51" t="s">
        <v>233</v>
      </c>
    </row>
    <row r="52" spans="1:17" x14ac:dyDescent="0.25">
      <c r="A52" t="s">
        <v>78</v>
      </c>
      <c r="F52" t="s">
        <v>229</v>
      </c>
      <c r="I52" t="s">
        <v>228</v>
      </c>
      <c r="L52" t="s">
        <v>234</v>
      </c>
    </row>
    <row r="53" spans="1:17" x14ac:dyDescent="0.25">
      <c r="A53" t="s">
        <v>79</v>
      </c>
      <c r="I53" t="s">
        <v>230</v>
      </c>
      <c r="L53" t="s">
        <v>235</v>
      </c>
    </row>
    <row r="54" spans="1:17" x14ac:dyDescent="0.25">
      <c r="A54" t="s">
        <v>77</v>
      </c>
      <c r="I54" t="s">
        <v>237</v>
      </c>
      <c r="L54" t="s">
        <v>236</v>
      </c>
      <c r="Q54" s="4" t="s">
        <v>211</v>
      </c>
    </row>
    <row r="55" spans="1:17" x14ac:dyDescent="0.25">
      <c r="A55" t="s">
        <v>80</v>
      </c>
      <c r="Q55" t="s">
        <v>212</v>
      </c>
    </row>
    <row r="56" spans="1:17" x14ac:dyDescent="0.25">
      <c r="A56" t="s">
        <v>54</v>
      </c>
    </row>
    <row r="57" spans="1:17" x14ac:dyDescent="0.25">
      <c r="A57" t="s">
        <v>81</v>
      </c>
      <c r="F57" t="s">
        <v>241</v>
      </c>
    </row>
    <row r="58" spans="1:17" x14ac:dyDescent="0.25">
      <c r="A58" t="s">
        <v>82</v>
      </c>
    </row>
    <row r="59" spans="1:17" x14ac:dyDescent="0.25">
      <c r="A59" t="s">
        <v>95</v>
      </c>
    </row>
    <row r="60" spans="1:17" x14ac:dyDescent="0.25">
      <c r="F60" t="s">
        <v>213</v>
      </c>
    </row>
    <row r="61" spans="1:17" x14ac:dyDescent="0.25">
      <c r="F61" t="s">
        <v>214</v>
      </c>
    </row>
    <row r="62" spans="1:17" x14ac:dyDescent="0.25">
      <c r="F62" t="s">
        <v>246</v>
      </c>
    </row>
    <row r="63" spans="1:17" x14ac:dyDescent="0.25">
      <c r="A63" t="s">
        <v>200</v>
      </c>
    </row>
    <row r="65" spans="1:17" x14ac:dyDescent="0.25">
      <c r="A65" t="s">
        <v>201</v>
      </c>
    </row>
    <row r="66" spans="1:17" x14ac:dyDescent="0.25">
      <c r="A66" t="s">
        <v>202</v>
      </c>
      <c r="Q66" s="4" t="s">
        <v>215</v>
      </c>
    </row>
    <row r="67" spans="1:17" x14ac:dyDescent="0.25">
      <c r="A67" t="s">
        <v>203</v>
      </c>
      <c r="Q67" t="s">
        <v>216</v>
      </c>
    </row>
    <row r="71" spans="1:17" x14ac:dyDescent="0.25">
      <c r="A71" t="s">
        <v>204</v>
      </c>
      <c r="Q71" s="4" t="s">
        <v>217</v>
      </c>
    </row>
    <row r="72" spans="1:17" x14ac:dyDescent="0.25">
      <c r="A72" t="s">
        <v>205</v>
      </c>
      <c r="Q72" t="s">
        <v>218</v>
      </c>
    </row>
    <row r="77" spans="1:17" x14ac:dyDescent="0.25">
      <c r="A77" s="4" t="s">
        <v>206</v>
      </c>
    </row>
    <row r="78" spans="1:17" x14ac:dyDescent="0.25">
      <c r="A78" t="s">
        <v>207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12E2-3ECE-4E97-8A0C-BFDB99A1FC5B}">
  <dimension ref="A1:C9"/>
  <sheetViews>
    <sheetView workbookViewId="0">
      <selection activeCell="B18" sqref="B18"/>
    </sheetView>
  </sheetViews>
  <sheetFormatPr defaultRowHeight="15" x14ac:dyDescent="0.25"/>
  <cols>
    <col min="1" max="1" width="18.85546875" bestFit="1" customWidth="1"/>
    <col min="2" max="2" width="96" customWidth="1"/>
  </cols>
  <sheetData>
    <row r="1" spans="1:3" x14ac:dyDescent="0.25">
      <c r="A1" s="1" t="s">
        <v>219</v>
      </c>
    </row>
    <row r="3" spans="1:3" x14ac:dyDescent="0.25">
      <c r="A3" t="s">
        <v>222</v>
      </c>
      <c r="B3" t="s">
        <v>220</v>
      </c>
      <c r="C3" t="s">
        <v>221</v>
      </c>
    </row>
    <row r="4" spans="1:3" x14ac:dyDescent="0.25">
      <c r="B4" t="s">
        <v>224</v>
      </c>
    </row>
    <row r="5" spans="1:3" x14ac:dyDescent="0.25">
      <c r="B5" t="s">
        <v>223</v>
      </c>
    </row>
    <row r="8" spans="1:3" x14ac:dyDescent="0.25">
      <c r="B8" t="s">
        <v>225</v>
      </c>
    </row>
    <row r="9" spans="1:3" x14ac:dyDescent="0.25">
      <c r="B9"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Company Bank</vt:lpstr>
      <vt:lpstr>Finance Model</vt:lpstr>
      <vt:lpstr>Cost Calculation</vt:lpstr>
      <vt:lpstr>Revenue Streams</vt:lpstr>
      <vt:lpstr>Realisation Tech</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 Li</dc:creator>
  <cp:lastModifiedBy>Li, Gin (221136)</cp:lastModifiedBy>
  <dcterms:created xsi:type="dcterms:W3CDTF">2015-06-05T18:17:20Z</dcterms:created>
  <dcterms:modified xsi:type="dcterms:W3CDTF">2024-02-13T00:55:00Z</dcterms:modified>
</cp:coreProperties>
</file>