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ngg\Documents\GitHub\cvfindr\docs\"/>
    </mc:Choice>
  </mc:AlternateContent>
  <xr:revisionPtr revIDLastSave="0" documentId="13_ncr:1_{E55F7061-B71C-4D72-9D6A-5A2802C3214D}" xr6:coauthVersionLast="47" xr6:coauthVersionMax="47" xr10:uidLastSave="{00000000-0000-0000-0000-000000000000}"/>
  <bookViews>
    <workbookView xWindow="1755" yWindow="2355" windowWidth="19200" windowHeight="12405" activeTab="1" xr2:uid="{F65CDB09-F7AD-4761-AB37-8B010387F58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2" l="1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30" i="2"/>
  <c r="B32" i="2" s="1"/>
  <c r="B4" i="2"/>
  <c r="B6" i="2" s="1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C3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N34" i="2"/>
  <c r="O34" i="2"/>
  <c r="P34" i="2"/>
  <c r="Q34" i="2"/>
  <c r="R34" i="2"/>
  <c r="S34" i="2"/>
  <c r="T34" i="2"/>
  <c r="U34" i="2"/>
  <c r="V34" i="2"/>
  <c r="W34" i="2"/>
  <c r="X34" i="2"/>
  <c r="Y34" i="2"/>
  <c r="E34" i="2"/>
  <c r="F34" i="2"/>
  <c r="G34" i="2"/>
  <c r="H34" i="2"/>
  <c r="I34" i="2"/>
  <c r="J34" i="2"/>
  <c r="K34" i="2"/>
  <c r="L34" i="2"/>
  <c r="M34" i="2"/>
  <c r="C14" i="1"/>
  <c r="B34" i="2" s="1"/>
  <c r="J10" i="3"/>
  <c r="J9" i="3" s="1"/>
  <c r="J13" i="3" s="1"/>
  <c r="I10" i="3"/>
  <c r="I9" i="3" s="1"/>
  <c r="I13" i="3" s="1"/>
  <c r="H10" i="3"/>
  <c r="F10" i="3"/>
  <c r="E10" i="3"/>
  <c r="D10" i="3"/>
  <c r="H9" i="3"/>
  <c r="H13" i="3" s="1"/>
  <c r="F9" i="3"/>
  <c r="F13" i="3" s="1"/>
  <c r="E9" i="3"/>
  <c r="E13" i="3" s="1"/>
  <c r="D9" i="3"/>
  <c r="D13" i="3" s="1"/>
  <c r="C7" i="1" l="1"/>
  <c r="B36" i="2"/>
  <c r="C19" i="1"/>
  <c r="F7" i="1"/>
  <c r="C12" i="1"/>
  <c r="C11" i="1"/>
  <c r="D34" i="2"/>
  <c r="C44" i="2" l="1"/>
  <c r="B10" i="2"/>
  <c r="C34" i="2"/>
  <c r="C15" i="1"/>
  <c r="C16" i="1" s="1"/>
  <c r="B38" i="2" l="1"/>
  <c r="B8" i="2" s="1"/>
  <c r="C17" i="1"/>
  <c r="C18" i="1" s="1"/>
  <c r="B11" i="2" l="1"/>
  <c r="B13" i="2" s="1"/>
  <c r="B18" i="2" s="1"/>
  <c r="B21" i="2" s="1"/>
  <c r="C21" i="1"/>
  <c r="B19" i="2" l="1"/>
  <c r="B22" i="2" s="1"/>
  <c r="C4" i="2" s="1"/>
  <c r="B14" i="2"/>
  <c r="C32" i="2"/>
  <c r="C36" i="2" s="1"/>
  <c r="D21" i="1"/>
  <c r="C32" i="1"/>
  <c r="C10" i="2" l="1"/>
  <c r="D44" i="2"/>
  <c r="C38" i="2"/>
  <c r="C8" i="2" s="1"/>
  <c r="C6" i="2" l="1"/>
  <c r="C11" i="2"/>
  <c r="C13" i="2" s="1"/>
  <c r="C14" i="2" l="1"/>
  <c r="C18" i="2"/>
  <c r="C21" i="2" s="1"/>
  <c r="D32" i="2"/>
  <c r="D36" i="2" s="1"/>
  <c r="C19" i="2" l="1"/>
  <c r="C22" i="2" s="1"/>
  <c r="D4" i="2" s="1"/>
  <c r="D10" i="2"/>
  <c r="E44" i="2"/>
  <c r="D38" i="2"/>
  <c r="D8" i="2" s="1"/>
  <c r="D16" i="2" s="1"/>
  <c r="D6" i="2" l="1"/>
  <c r="D11" i="2"/>
  <c r="D13" i="2" l="1"/>
  <c r="D18" i="2" l="1"/>
  <c r="D21" i="2" s="1"/>
  <c r="D14" i="2"/>
  <c r="E32" i="2"/>
  <c r="E36" i="2" s="1"/>
  <c r="D19" i="2" l="1"/>
  <c r="D22" i="2"/>
  <c r="E4" i="2" s="1"/>
  <c r="E10" i="2"/>
  <c r="F44" i="2"/>
  <c r="E38" i="2"/>
  <c r="E8" i="2" s="1"/>
  <c r="E6" i="2" l="1"/>
  <c r="E11" i="2"/>
  <c r="E13" i="2" s="1"/>
  <c r="E14" i="2" l="1"/>
  <c r="E18" i="2"/>
  <c r="E21" i="2" s="1"/>
  <c r="E19" i="2"/>
  <c r="E22" i="2" s="1"/>
  <c r="F4" i="2" s="1"/>
  <c r="F32" i="2"/>
  <c r="F36" i="2" s="1"/>
  <c r="F10" i="2" l="1"/>
  <c r="F38" i="2"/>
  <c r="F8" i="2" s="1"/>
  <c r="G44" i="2"/>
  <c r="F6" i="2" l="1"/>
  <c r="F11" i="2"/>
  <c r="F13" i="2" s="1"/>
  <c r="F14" i="2" l="1"/>
  <c r="F18" i="2"/>
  <c r="F21" i="2" s="1"/>
  <c r="F19" i="2"/>
  <c r="F22" i="2" s="1"/>
  <c r="G4" i="2" s="1"/>
  <c r="G32" i="2"/>
  <c r="G36" i="2" s="1"/>
  <c r="G10" i="2" l="1"/>
  <c r="H44" i="2"/>
  <c r="G38" i="2"/>
  <c r="G8" i="2" s="1"/>
  <c r="G16" i="2" s="1"/>
  <c r="G6" i="2" l="1"/>
  <c r="G11" i="2"/>
  <c r="G13" i="2" s="1"/>
  <c r="G14" i="2" l="1"/>
  <c r="G18" i="2"/>
  <c r="H32" i="2"/>
  <c r="H36" i="2" s="1"/>
  <c r="G19" i="2" l="1"/>
  <c r="G21" i="2"/>
  <c r="H38" i="2"/>
  <c r="H8" i="2" s="1"/>
  <c r="I44" i="2"/>
  <c r="H10" i="2"/>
  <c r="G22" i="2" l="1"/>
  <c r="H4" i="2" s="1"/>
  <c r="H6" i="2" s="1"/>
  <c r="H11" i="2"/>
  <c r="H13" i="2" s="1"/>
  <c r="H14" i="2" l="1"/>
  <c r="H18" i="2"/>
  <c r="H21" i="2" s="1"/>
  <c r="H19" i="2"/>
  <c r="H22" i="2" s="1"/>
  <c r="I4" i="2" s="1"/>
  <c r="I32" i="2"/>
  <c r="I36" i="2" s="1"/>
  <c r="I10" i="2" l="1"/>
  <c r="I38" i="2"/>
  <c r="I8" i="2" s="1"/>
  <c r="J44" i="2"/>
  <c r="I6" i="2" l="1"/>
  <c r="I11" i="2"/>
  <c r="I13" i="2" s="1"/>
  <c r="I14" i="2" l="1"/>
  <c r="I18" i="2"/>
  <c r="J32" i="2"/>
  <c r="J36" i="2" s="1"/>
  <c r="I19" i="2" l="1"/>
  <c r="I21" i="2"/>
  <c r="J10" i="2"/>
  <c r="K44" i="2"/>
  <c r="J38" i="2"/>
  <c r="J8" i="2" s="1"/>
  <c r="J16" i="2" s="1"/>
  <c r="I22" i="2" l="1"/>
  <c r="J4" i="2" s="1"/>
  <c r="J6" i="2" s="1"/>
  <c r="J11" i="2"/>
  <c r="J13" i="2" l="1"/>
  <c r="K32" i="2" l="1"/>
  <c r="K36" i="2" s="1"/>
  <c r="L44" i="2" s="1"/>
  <c r="J14" i="2"/>
  <c r="J18" i="2"/>
  <c r="K38" i="2" l="1"/>
  <c r="K8" i="2" s="1"/>
  <c r="K11" i="2" s="1"/>
  <c r="K13" i="2" s="1"/>
  <c r="K10" i="2"/>
  <c r="J19" i="2"/>
  <c r="J21" i="2"/>
  <c r="K14" i="2" l="1"/>
  <c r="J22" i="2"/>
  <c r="K4" i="2" s="1"/>
  <c r="K6" i="2" s="1"/>
  <c r="K18" i="2" s="1"/>
  <c r="L32" i="2"/>
  <c r="L36" i="2" s="1"/>
  <c r="K19" i="2" l="1"/>
  <c r="K21" i="2"/>
  <c r="L10" i="2"/>
  <c r="M44" i="2"/>
  <c r="L38" i="2"/>
  <c r="L8" i="2" s="1"/>
  <c r="K22" i="2" l="1"/>
  <c r="L4" i="2" s="1"/>
  <c r="L6" i="2"/>
  <c r="L11" i="2"/>
  <c r="L13" i="2" s="1"/>
  <c r="L14" i="2" l="1"/>
  <c r="L18" i="2"/>
  <c r="M32" i="2"/>
  <c r="M36" i="2" s="1"/>
  <c r="L19" i="2" l="1"/>
  <c r="L21" i="2"/>
  <c r="M10" i="2"/>
  <c r="M38" i="2"/>
  <c r="M8" i="2" s="1"/>
  <c r="M16" i="2" s="1"/>
  <c r="N44" i="2"/>
  <c r="L22" i="2" l="1"/>
  <c r="M4" i="2" s="1"/>
  <c r="M6" i="2" s="1"/>
  <c r="M11" i="2"/>
  <c r="M13" i="2" s="1"/>
  <c r="M14" i="2" l="1"/>
  <c r="M18" i="2"/>
  <c r="N32" i="2"/>
  <c r="N36" i="2" s="1"/>
  <c r="M19" i="2" l="1"/>
  <c r="M21" i="2"/>
  <c r="O44" i="2"/>
  <c r="N10" i="2"/>
  <c r="N38" i="2"/>
  <c r="N8" i="2" s="1"/>
  <c r="M22" i="2" l="1"/>
  <c r="N4" i="2" s="1"/>
  <c r="N6" i="2" s="1"/>
  <c r="N11" i="2"/>
  <c r="N13" i="2" l="1"/>
  <c r="O32" i="2" l="1"/>
  <c r="O36" i="2" s="1"/>
  <c r="O10" i="2" s="1"/>
  <c r="N14" i="2"/>
  <c r="N18" i="2"/>
  <c r="N21" i="2" s="1"/>
  <c r="P44" i="2" l="1"/>
  <c r="O38" i="2"/>
  <c r="O8" i="2" s="1"/>
  <c r="N19" i="2"/>
  <c r="N22" i="2" s="1"/>
  <c r="O4" i="2" s="1"/>
  <c r="O6" i="2" s="1"/>
  <c r="O18" i="2" s="1"/>
  <c r="O21" i="2" s="1"/>
  <c r="O11" i="2"/>
  <c r="O13" i="2" s="1"/>
  <c r="O14" i="2" l="1"/>
  <c r="O19" i="2"/>
  <c r="O22" i="2" s="1"/>
  <c r="P4" i="2" s="1"/>
  <c r="P32" i="2"/>
  <c r="P36" i="2" s="1"/>
  <c r="P10" i="2" s="1"/>
  <c r="P38" i="2" l="1"/>
  <c r="P8" i="2" s="1"/>
  <c r="P16" i="2" s="1"/>
  <c r="Q44" i="2"/>
  <c r="P6" i="2" l="1"/>
  <c r="P11" i="2"/>
  <c r="P13" i="2" l="1"/>
  <c r="P14" i="2" l="1"/>
  <c r="P18" i="2"/>
  <c r="P21" i="2" s="1"/>
  <c r="Q32" i="2"/>
  <c r="Q36" i="2" s="1"/>
  <c r="P19" i="2" l="1"/>
  <c r="P22" i="2" s="1"/>
  <c r="Q4" i="2" s="1"/>
  <c r="Q6" i="2" s="1"/>
  <c r="Q10" i="2"/>
  <c r="R44" i="2"/>
  <c r="Q38" i="2"/>
  <c r="Q8" i="2" s="1"/>
  <c r="Q11" i="2" l="1"/>
  <c r="Q13" i="2" l="1"/>
  <c r="Q14" i="2" l="1"/>
  <c r="Q18" i="2"/>
  <c r="R32" i="2"/>
  <c r="R36" i="2" s="1"/>
  <c r="Q19" i="2" l="1"/>
  <c r="Q21" i="2"/>
  <c r="S44" i="2"/>
  <c r="R10" i="2"/>
  <c r="R38" i="2"/>
  <c r="R8" i="2" s="1"/>
  <c r="Q22" i="2" l="1"/>
  <c r="R4" i="2" s="1"/>
  <c r="R6" i="2" s="1"/>
  <c r="R11" i="2"/>
  <c r="R13" i="2" l="1"/>
  <c r="R14" i="2" l="1"/>
  <c r="R18" i="2"/>
  <c r="R21" i="2" s="1"/>
  <c r="S32" i="2"/>
  <c r="S36" i="2" s="1"/>
  <c r="R19" i="2" l="1"/>
  <c r="R22" i="2" s="1"/>
  <c r="S4" i="2" s="1"/>
  <c r="S6" i="2" s="1"/>
  <c r="T44" i="2"/>
  <c r="S10" i="2"/>
  <c r="S38" i="2"/>
  <c r="S8" i="2" s="1"/>
  <c r="S16" i="2" s="1"/>
  <c r="S11" i="2" l="1"/>
  <c r="S13" i="2" l="1"/>
  <c r="S14" i="2" l="1"/>
  <c r="S18" i="2"/>
  <c r="S21" i="2" s="1"/>
  <c r="T32" i="2"/>
  <c r="T36" i="2" s="1"/>
  <c r="T10" i="2" s="1"/>
  <c r="S19" i="2" l="1"/>
  <c r="S22" i="2" s="1"/>
  <c r="T4" i="2" s="1"/>
  <c r="U44" i="2"/>
  <c r="T38" i="2"/>
  <c r="T8" i="2" s="1"/>
  <c r="T11" i="2" s="1"/>
  <c r="T6" i="2" l="1"/>
  <c r="T13" i="2"/>
  <c r="T14" i="2" l="1"/>
  <c r="T18" i="2"/>
  <c r="T21" i="2" s="1"/>
  <c r="U32" i="2"/>
  <c r="U36" i="2" s="1"/>
  <c r="T19" i="2" l="1"/>
  <c r="T22" i="2" s="1"/>
  <c r="U4" i="2" s="1"/>
  <c r="U6" i="2" s="1"/>
  <c r="U10" i="2"/>
  <c r="V44" i="2"/>
  <c r="U38" i="2"/>
  <c r="U8" i="2" s="1"/>
  <c r="U11" i="2" l="1"/>
  <c r="U13" i="2" l="1"/>
  <c r="U14" i="2" l="1"/>
  <c r="U18" i="2"/>
  <c r="U21" i="2" s="1"/>
  <c r="V32" i="2"/>
  <c r="V36" i="2" s="1"/>
  <c r="W44" i="2" s="1"/>
  <c r="U19" i="2" l="1"/>
  <c r="U22" i="2" s="1"/>
  <c r="V4" i="2" s="1"/>
  <c r="V6" i="2" s="1"/>
  <c r="V38" i="2"/>
  <c r="V8" i="2" s="1"/>
  <c r="V16" i="2" s="1"/>
  <c r="V10" i="2"/>
  <c r="V11" i="2"/>
  <c r="V13" i="2" s="1"/>
  <c r="V14" i="2" l="1"/>
  <c r="V18" i="2"/>
  <c r="W32" i="2"/>
  <c r="W36" i="2" s="1"/>
  <c r="V19" i="2" l="1"/>
  <c r="V21" i="2"/>
  <c r="W10" i="2"/>
  <c r="X44" i="2"/>
  <c r="W38" i="2"/>
  <c r="W8" i="2" s="1"/>
  <c r="V22" i="2" l="1"/>
  <c r="W4" i="2" s="1"/>
  <c r="W6" i="2"/>
  <c r="W11" i="2"/>
  <c r="W13" i="2" l="1"/>
  <c r="X32" i="2" l="1"/>
  <c r="X36" i="2" s="1"/>
  <c r="W14" i="2"/>
  <c r="W18" i="2"/>
  <c r="X10" i="2"/>
  <c r="Y44" i="2"/>
  <c r="X38" i="2"/>
  <c r="X8" i="2" s="1"/>
  <c r="W19" i="2" l="1"/>
  <c r="W21" i="2"/>
  <c r="X11" i="2"/>
  <c r="W22" i="2" l="1"/>
  <c r="X4" i="2" s="1"/>
  <c r="X6" i="2" s="1"/>
  <c r="X13" i="2"/>
  <c r="Y32" i="2"/>
  <c r="Y36" i="2" s="1"/>
  <c r="X14" i="2" l="1"/>
  <c r="X18" i="2"/>
  <c r="X21" i="2" s="1"/>
  <c r="Y38" i="2"/>
  <c r="Y8" i="2" s="1"/>
  <c r="Y16" i="2" s="1"/>
  <c r="Y10" i="2"/>
  <c r="X19" i="2" l="1"/>
  <c r="X22" i="2" s="1"/>
  <c r="Y4" i="2" s="1"/>
  <c r="Y6" i="2" s="1"/>
  <c r="Y11" i="2"/>
  <c r="Y13" i="2" l="1"/>
  <c r="Y14" i="2" l="1"/>
  <c r="Y18" i="2"/>
  <c r="Y19" i="2" l="1"/>
  <c r="Y21" i="2"/>
  <c r="Y22" i="2" l="1"/>
</calcChain>
</file>

<file path=xl/sharedStrings.xml><?xml version="1.0" encoding="utf-8"?>
<sst xmlns="http://schemas.openxmlformats.org/spreadsheetml/2006/main" count="91" uniqueCount="89">
  <si>
    <t>Shared Plus Hosting</t>
  </si>
  <si>
    <t>Domein &gt;??</t>
  </si>
  <si>
    <t xml:space="preserve">SSL </t>
  </si>
  <si>
    <t>LIVE KOSTEN</t>
  </si>
  <si>
    <t>Bronze</t>
  </si>
  <si>
    <t>Silver</t>
  </si>
  <si>
    <t>Gold</t>
  </si>
  <si>
    <t>Platinum</t>
  </si>
  <si>
    <t>Diamond</t>
  </si>
  <si>
    <t>Ultimate</t>
  </si>
  <si>
    <t>Discount %</t>
  </si>
  <si>
    <t>Discount Price</t>
  </si>
  <si>
    <t>Price</t>
  </si>
  <si>
    <t>Emails</t>
  </si>
  <si>
    <t>Discounted Emails</t>
  </si>
  <si>
    <t>Price Per Email</t>
  </si>
  <si>
    <t>Buy Chance %</t>
  </si>
  <si>
    <t>Target Business Emails</t>
  </si>
  <si>
    <t>Interaction %</t>
  </si>
  <si>
    <t>Conversion Rate</t>
  </si>
  <si>
    <t>Order Chance per client</t>
  </si>
  <si>
    <t>Order Total</t>
  </si>
  <si>
    <t>Total Requests API</t>
  </si>
  <si>
    <t>API Cost</t>
  </si>
  <si>
    <t>Btw</t>
  </si>
  <si>
    <t>Startup Costen</t>
  </si>
  <si>
    <t>Monthly Cost</t>
  </si>
  <si>
    <t>Api</t>
  </si>
  <si>
    <t>Hosting</t>
  </si>
  <si>
    <t>MTH KOSTEN</t>
  </si>
  <si>
    <t>Month Cost</t>
  </si>
  <si>
    <t>Netto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</si>
  <si>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</si>
  <si>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</si>
  <si>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</si>
  <si>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</si>
  <si>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</si>
  <si>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</si>
  <si>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</si>
  <si>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</si>
  <si>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</si>
  <si>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</si>
  <si>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</si>
  <si>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</si>
  <si>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Ads</t>
  </si>
  <si>
    <t>Advertisement Spend</t>
  </si>
  <si>
    <t>Clients</t>
  </si>
  <si>
    <t>Per Lead</t>
  </si>
  <si>
    <t>Gross Margin</t>
  </si>
  <si>
    <t>GM %</t>
  </si>
  <si>
    <t>Hosting Upgrade</t>
  </si>
  <si>
    <t>Business Shared hosting</t>
  </si>
  <si>
    <t>Fiverr Template Build</t>
  </si>
  <si>
    <t>Mail</t>
  </si>
  <si>
    <t>ads</t>
  </si>
  <si>
    <t>Visitors</t>
  </si>
  <si>
    <t>Average Client Order</t>
  </si>
  <si>
    <t>Total Order Revenue</t>
  </si>
  <si>
    <t xml:space="preserve">Expansion </t>
  </si>
  <si>
    <t>Expansion Rate</t>
  </si>
  <si>
    <t>Expansion Revenue</t>
  </si>
  <si>
    <t>Revenue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</si>
  <si>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</si>
  <si>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</si>
  <si>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</si>
  <si>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</si>
  <si>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</si>
  <si>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</si>
  <si>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</si>
  <si>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</si>
  <si>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</si>
  <si>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</si>
  <si>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</si>
  <si>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</si>
  <si>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Tax</t>
  </si>
  <si>
    <t>Api Costs</t>
  </si>
  <si>
    <t>Overview</t>
  </si>
  <si>
    <t>Sales Funnel</t>
  </si>
  <si>
    <t>Other Cost</t>
  </si>
  <si>
    <t>Fundings</t>
  </si>
  <si>
    <t>Current Bank</t>
  </si>
  <si>
    <t>Total Company Bank</t>
  </si>
  <si>
    <t>Bank Left</t>
  </si>
  <si>
    <t>Invest Others %</t>
  </si>
  <si>
    <t>Invest Others</t>
  </si>
  <si>
    <t>Take Loon</t>
  </si>
  <si>
    <t>Left Bank</t>
  </si>
  <si>
    <t>Growth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</si>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</sst>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€-2]\ * #,##0.00_-;\-[$€-2]\ * #,##0.00_-;_-[$€-2]\ * &quot;-&quot;??_-;_-@_-"/>
    <numFmt numFmtId="168" formatCode="_-* #,##0_-;\-* #,##0_-;_-* &quot;-&quot;??_-;_-@_-"/>
    <numFmt numFmtId="169" formatCode="0.0%"/>
    <numFmt numFmtId="174" formatCode="_-[$€-2]\ * #,##0_-;\-[$€-2]\ * #,##0_-;_-[$€-2]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164" fontId="2" fillId="0" borderId="0" xfId="0" applyNumberFormat="1" applyFont="1"/>
    <xf numFmtId="168" fontId="2" fillId="0" borderId="0" xfId="1" applyNumberFormat="1" applyFont="1"/>
    <xf numFmtId="9" fontId="0" fillId="0" borderId="0" xfId="2" applyFont="1"/>
    <xf numFmtId="0" fontId="2" fillId="0" borderId="0" xfId="0" applyFont="1"/>
    <xf numFmtId="169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9" fontId="0" fillId="0" borderId="0" xfId="2" applyNumberFormat="1" applyFont="1"/>
    <xf numFmtId="169" fontId="2" fillId="0" borderId="0" xfId="2" applyNumberFormat="1" applyFont="1"/>
    <xf numFmtId="0" fontId="5" fillId="0" borderId="0" xfId="0" applyFont="1"/>
    <xf numFmtId="9" fontId="2" fillId="0" borderId="0" xfId="2" applyFont="1"/>
    <xf numFmtId="0" fontId="6" fillId="0" borderId="0" xfId="0" applyFont="1"/>
    <xf numFmtId="164" fontId="7" fillId="0" borderId="0" xfId="0" applyNumberFormat="1" applyFont="1"/>
    <xf numFmtId="17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762B-738E-4C31-B036-23C8D83BCAF8}">
  <dimension ref="B2:K32"/>
  <sheetViews>
    <sheetView zoomScale="115" zoomScaleNormal="115" workbookViewId="0">
      <selection activeCell="H9" sqref="H9"/>
    </sheetView>
  </sheetViews>
  <sheetFormatPr defaultRowHeight="15" x14ac:dyDescent="0.25"/>
  <cols>
    <col min="2" max="2" width="18.85546875" bestFit="1" customWidth="1"/>
    <col min="3" max="3" width="11.5703125" bestFit="1" customWidth="1"/>
    <col min="6" max="6" width="9.42578125" bestFit="1" customWidth="1"/>
    <col min="7" max="12" width="11" bestFit="1" customWidth="1"/>
    <col min="13" max="13" width="11.5703125" bestFit="1" customWidth="1"/>
    <col min="14" max="14" width="11" bestFit="1" customWidth="1"/>
    <col min="15" max="17" width="11.5703125" bestFit="1" customWidth="1"/>
  </cols>
  <sheetData>
    <row r="2" spans="2:11" x14ac:dyDescent="0.25">
      <c r="B2" s="9" t="s">
        <v>25</v>
      </c>
      <c r="E2" s="9" t="s">
        <v>26</v>
      </c>
    </row>
    <row r="3" spans="2:11" x14ac:dyDescent="0.25">
      <c r="B3" t="s">
        <v>0</v>
      </c>
      <c r="C3" s="1">
        <v>33</v>
      </c>
      <c r="E3" t="s">
        <v>27</v>
      </c>
      <c r="F3" s="1">
        <v>49</v>
      </c>
    </row>
    <row r="4" spans="2:11" x14ac:dyDescent="0.25">
      <c r="B4" t="s">
        <v>1</v>
      </c>
      <c r="C4" s="1">
        <v>8</v>
      </c>
      <c r="E4" t="s">
        <v>28</v>
      </c>
      <c r="F4" s="1">
        <v>5</v>
      </c>
    </row>
    <row r="5" spans="2:11" x14ac:dyDescent="0.25">
      <c r="B5" t="s">
        <v>2</v>
      </c>
      <c r="C5" s="1">
        <v>10</v>
      </c>
      <c r="F5" s="1"/>
    </row>
    <row r="6" spans="2:11" x14ac:dyDescent="0.25">
      <c r="B6" t="s">
        <v>53</v>
      </c>
      <c r="C6" s="1">
        <v>10</v>
      </c>
      <c r="F6" s="1"/>
    </row>
    <row r="7" spans="2:11" x14ac:dyDescent="0.25">
      <c r="B7" s="9" t="s">
        <v>3</v>
      </c>
      <c r="C7" s="10">
        <f>SUM(C3:C6)</f>
        <v>61</v>
      </c>
      <c r="E7" s="9" t="s">
        <v>29</v>
      </c>
      <c r="F7" s="10">
        <f>SUM(F3:F5)</f>
        <v>54</v>
      </c>
    </row>
    <row r="8" spans="2:11" x14ac:dyDescent="0.25">
      <c r="G8" s="1"/>
      <c r="H8" s="1"/>
      <c r="I8" s="1"/>
      <c r="J8" s="1"/>
      <c r="K8" s="1"/>
    </row>
    <row r="10" spans="2:11" x14ac:dyDescent="0.25">
      <c r="B10" t="s">
        <v>17</v>
      </c>
      <c r="C10" s="7">
        <v>80</v>
      </c>
    </row>
    <row r="11" spans="2:11" x14ac:dyDescent="0.25">
      <c r="B11" t="s">
        <v>18</v>
      </c>
      <c r="C11">
        <f>C10*D11</f>
        <v>24</v>
      </c>
      <c r="D11" s="8">
        <v>0.3</v>
      </c>
    </row>
    <row r="12" spans="2:11" x14ac:dyDescent="0.25">
      <c r="B12" t="s">
        <v>19</v>
      </c>
      <c r="C12">
        <f>C10*D12</f>
        <v>2.56</v>
      </c>
      <c r="D12" s="8">
        <v>3.2000000000000001E-2</v>
      </c>
    </row>
    <row r="14" spans="2:11" x14ac:dyDescent="0.25">
      <c r="B14" t="s">
        <v>20</v>
      </c>
      <c r="C14" s="1">
        <f>(Sheet3!D10*Sheet3!D5) + (Sheet3!E10*Sheet3!E5) + (Sheet3!F10*Sheet3!F5)</f>
        <v>593.75</v>
      </c>
    </row>
    <row r="15" spans="2:11" x14ac:dyDescent="0.25">
      <c r="B15" s="9" t="s">
        <v>21</v>
      </c>
      <c r="C15" s="10">
        <f>C14*C12</f>
        <v>1520</v>
      </c>
    </row>
    <row r="16" spans="2:11" x14ac:dyDescent="0.25">
      <c r="B16" t="s">
        <v>24</v>
      </c>
      <c r="C16" s="1">
        <f>C15*21%</f>
        <v>319.2</v>
      </c>
    </row>
    <row r="17" spans="2:11" x14ac:dyDescent="0.25">
      <c r="B17" t="s">
        <v>22</v>
      </c>
      <c r="C17" s="2">
        <f>C15/ (AVERAGE(Sheet3!D14:F14))</f>
        <v>1514.9501661129566</v>
      </c>
    </row>
    <row r="18" spans="2:11" x14ac:dyDescent="0.25">
      <c r="B18" t="s">
        <v>23</v>
      </c>
      <c r="C18" s="1">
        <f>C17/10000 * 49</f>
        <v>7.4232558139534879</v>
      </c>
    </row>
    <row r="19" spans="2:11" x14ac:dyDescent="0.25">
      <c r="B19" t="s">
        <v>30</v>
      </c>
      <c r="C19" s="1">
        <f>F7</f>
        <v>54</v>
      </c>
      <c r="F19" s="1"/>
      <c r="G19" s="1"/>
      <c r="H19" s="1"/>
      <c r="I19" s="1"/>
      <c r="J19" s="1"/>
      <c r="K19" s="1"/>
    </row>
    <row r="21" spans="2:11" x14ac:dyDescent="0.25">
      <c r="B21" t="s">
        <v>31</v>
      </c>
      <c r="C21" s="1">
        <f>C15-C16-C18-C19</f>
        <v>1139.3767441860464</v>
      </c>
      <c r="D21" s="11">
        <f>C21/C15</f>
        <v>0.7495899632802937</v>
      </c>
    </row>
    <row r="28" spans="2:11" x14ac:dyDescent="0.25">
      <c r="B28" t="s">
        <v>50</v>
      </c>
      <c r="C28">
        <v>50</v>
      </c>
      <c r="D28" t="s">
        <v>51</v>
      </c>
    </row>
    <row r="29" spans="2:11" x14ac:dyDescent="0.25">
      <c r="B29" t="s">
        <v>52</v>
      </c>
      <c r="C29">
        <v>500</v>
      </c>
    </row>
    <row r="30" spans="2:11" x14ac:dyDescent="0.25">
      <c r="B30" t="s">
        <v>54</v>
      </c>
      <c r="C30">
        <v>200</v>
      </c>
    </row>
    <row r="32" spans="2:11" x14ac:dyDescent="0.25">
      <c r="C32" s="1">
        <f>C21-C28-C29-C30</f>
        <v>389.37674418604638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17B-3273-4955-A7A8-F9E9DF39BEC5}">
  <dimension ref="A1:Y56"/>
  <sheetViews>
    <sheetView tabSelected="1" workbookViewId="0">
      <selection activeCell="I6" sqref="I6"/>
    </sheetView>
  </sheetViews>
  <sheetFormatPr defaultRowHeight="15" x14ac:dyDescent="0.25"/>
  <cols>
    <col min="1" max="1" width="19.5703125" bestFit="1" customWidth="1"/>
    <col min="2" max="3" width="12.140625" bestFit="1" customWidth="1"/>
    <col min="4" max="4" width="11.140625" bestFit="1" customWidth="1"/>
    <col min="5" max="17" width="12.140625" bestFit="1" customWidth="1"/>
    <col min="18" max="18" width="13.28515625" bestFit="1" customWidth="1"/>
    <col min="19" max="19" width="12.140625" bestFit="1" customWidth="1"/>
    <col min="20" max="22" width="13.28515625" bestFit="1" customWidth="1"/>
    <col min="23" max="25" width="13.7109375" bestFit="1" customWidth="1"/>
  </cols>
  <sheetData>
    <row r="1" spans="1:25" x14ac:dyDescent="0.25"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</row>
    <row r="2" spans="1:25" x14ac:dyDescent="0.25">
      <c r="A2" s="15" t="s">
        <v>76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t="s">
        <v>79</v>
      </c>
      <c r="B3" s="4">
        <v>100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5">
      <c r="A4" t="s">
        <v>80</v>
      </c>
      <c r="B4" s="10">
        <f>B3</f>
        <v>100</v>
      </c>
      <c r="C4" s="10">
        <f>B22</f>
        <v>620.63595348837202</v>
      </c>
      <c r="D4" s="10">
        <f t="shared" ref="D4:Y4" si="0">C22</f>
        <v>2612.5951255813957</v>
      </c>
      <c r="E4" s="10">
        <f t="shared" si="0"/>
        <v>2480.6955293023257</v>
      </c>
      <c r="F4" s="10">
        <f t="shared" si="0"/>
        <v>6878.8040617674424</v>
      </c>
      <c r="G4" s="10">
        <f t="shared" si="0"/>
        <v>11193.240204502325</v>
      </c>
      <c r="H4" s="10">
        <f t="shared" si="0"/>
        <v>5332.8844966548822</v>
      </c>
      <c r="I4" s="10">
        <f t="shared" si="0"/>
        <v>11324.066392513489</v>
      </c>
      <c r="J4" s="10">
        <f t="shared" si="0"/>
        <v>15881.812400907904</v>
      </c>
      <c r="K4" s="10">
        <f t="shared" si="0"/>
        <v>5044.3972027795307</v>
      </c>
      <c r="L4" s="10">
        <f t="shared" si="0"/>
        <v>14870.055401389764</v>
      </c>
      <c r="M4" s="10">
        <f t="shared" si="0"/>
        <v>21769.150823950695</v>
      </c>
      <c r="N4" s="10">
        <f t="shared" si="0"/>
        <v>6539.8183329055792</v>
      </c>
      <c r="O4" s="10">
        <f t="shared" si="0"/>
        <v>21209.365033894654</v>
      </c>
      <c r="P4" s="10">
        <f t="shared" si="0"/>
        <v>29792.358277412448</v>
      </c>
      <c r="Q4" s="10">
        <f t="shared" si="0"/>
        <v>8809.1204573108698</v>
      </c>
      <c r="R4" s="10">
        <f t="shared" si="0"/>
        <v>28397.213051911247</v>
      </c>
      <c r="S4" s="10">
        <f t="shared" si="0"/>
        <v>40458.464135257949</v>
      </c>
      <c r="T4" s="10">
        <f t="shared" si="0"/>
        <v>11821.059235070838</v>
      </c>
      <c r="U4" s="10">
        <f t="shared" si="0"/>
        <v>38416.074791954023</v>
      </c>
      <c r="V4" s="10">
        <f t="shared" si="0"/>
        <v>54238.142047139794</v>
      </c>
      <c r="W4" s="10">
        <f t="shared" si="0"/>
        <v>15500.56665147688</v>
      </c>
      <c r="X4" s="10">
        <f t="shared" si="0"/>
        <v>46421.473442017501</v>
      </c>
      <c r="Y4" s="10">
        <f t="shared" si="0"/>
        <v>63058.017825659917</v>
      </c>
    </row>
    <row r="5" spans="1:25" x14ac:dyDescent="0.25">
      <c r="A5" t="s">
        <v>44</v>
      </c>
      <c r="B5" s="4">
        <v>50</v>
      </c>
      <c r="C5" s="4">
        <v>200</v>
      </c>
      <c r="D5" s="4">
        <v>350</v>
      </c>
      <c r="E5" s="4">
        <v>500</v>
      </c>
      <c r="F5" s="4">
        <v>650</v>
      </c>
      <c r="G5" s="4">
        <v>700</v>
      </c>
      <c r="H5" s="4">
        <v>850</v>
      </c>
      <c r="I5" s="4">
        <v>1000</v>
      </c>
      <c r="J5" s="4">
        <v>1100</v>
      </c>
      <c r="K5" s="4">
        <v>1200</v>
      </c>
      <c r="L5" s="4">
        <v>1400</v>
      </c>
      <c r="M5" s="4">
        <v>1500</v>
      </c>
      <c r="N5" s="4">
        <v>1650</v>
      </c>
      <c r="O5" s="4">
        <v>1750</v>
      </c>
      <c r="P5" s="4">
        <v>1950</v>
      </c>
      <c r="Q5" s="4">
        <v>2200</v>
      </c>
      <c r="R5" s="4">
        <v>2400</v>
      </c>
      <c r="S5" s="4">
        <v>2600</v>
      </c>
      <c r="T5" s="4">
        <v>2800</v>
      </c>
      <c r="U5" s="4">
        <v>3000</v>
      </c>
      <c r="V5" s="4">
        <v>3200</v>
      </c>
      <c r="W5" s="4">
        <v>3300</v>
      </c>
      <c r="X5" s="4">
        <v>3400</v>
      </c>
      <c r="Y5" s="4">
        <v>3600</v>
      </c>
    </row>
    <row r="6" spans="1:25" x14ac:dyDescent="0.25">
      <c r="A6" t="s">
        <v>82</v>
      </c>
      <c r="B6" s="16">
        <f>B4-B5</f>
        <v>50</v>
      </c>
      <c r="C6" s="16">
        <f t="shared" ref="C6:Y6" si="1">C4-C5</f>
        <v>420.63595348837202</v>
      </c>
      <c r="D6" s="16">
        <f t="shared" si="1"/>
        <v>2262.5951255813957</v>
      </c>
      <c r="E6" s="16">
        <f t="shared" si="1"/>
        <v>1980.6955293023257</v>
      </c>
      <c r="F6" s="16">
        <f t="shared" si="1"/>
        <v>6228.8040617674424</v>
      </c>
      <c r="G6" s="16">
        <f t="shared" si="1"/>
        <v>10493.240204502325</v>
      </c>
      <c r="H6" s="16">
        <f t="shared" si="1"/>
        <v>4482.8844966548822</v>
      </c>
      <c r="I6" s="16">
        <f t="shared" si="1"/>
        <v>10324.066392513489</v>
      </c>
      <c r="J6" s="16">
        <f t="shared" si="1"/>
        <v>14781.812400907904</v>
      </c>
      <c r="K6" s="16">
        <f t="shared" si="1"/>
        <v>3844.3972027795307</v>
      </c>
      <c r="L6" s="16">
        <f t="shared" si="1"/>
        <v>13470.055401389764</v>
      </c>
      <c r="M6" s="16">
        <f t="shared" si="1"/>
        <v>20269.150823950695</v>
      </c>
      <c r="N6" s="16">
        <f t="shared" si="1"/>
        <v>4889.8183329055792</v>
      </c>
      <c r="O6" s="16">
        <f t="shared" si="1"/>
        <v>19459.365033894654</v>
      </c>
      <c r="P6" s="16">
        <f t="shared" si="1"/>
        <v>27842.358277412448</v>
      </c>
      <c r="Q6" s="16">
        <f t="shared" si="1"/>
        <v>6609.1204573108698</v>
      </c>
      <c r="R6" s="16">
        <f t="shared" si="1"/>
        <v>25997.213051911247</v>
      </c>
      <c r="S6" s="16">
        <f t="shared" si="1"/>
        <v>37858.464135257949</v>
      </c>
      <c r="T6" s="16">
        <f t="shared" si="1"/>
        <v>9021.0592350708375</v>
      </c>
      <c r="U6" s="16">
        <f t="shared" si="1"/>
        <v>35416.074791954023</v>
      </c>
      <c r="V6" s="16">
        <f t="shared" si="1"/>
        <v>51038.142047139794</v>
      </c>
      <c r="W6" s="16">
        <f t="shared" si="1"/>
        <v>12200.56665147688</v>
      </c>
      <c r="X6" s="16">
        <f t="shared" si="1"/>
        <v>43021.473442017501</v>
      </c>
      <c r="Y6" s="16">
        <f t="shared" si="1"/>
        <v>59458.017825659917</v>
      </c>
    </row>
    <row r="7" spans="1:25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25">
      <c r="A8" t="s">
        <v>61</v>
      </c>
      <c r="B8" s="1">
        <f>B38+B44</f>
        <v>950</v>
      </c>
      <c r="C8" s="1">
        <f>C38+C44</f>
        <v>3895</v>
      </c>
      <c r="D8" s="1">
        <f>D38+D44</f>
        <v>7030.0000000000009</v>
      </c>
      <c r="E8" s="1">
        <f>E38+E44</f>
        <v>10165</v>
      </c>
      <c r="F8" s="1">
        <f>F38+F44</f>
        <v>13300</v>
      </c>
      <c r="G8" s="1">
        <f>G38+G44</f>
        <v>16017</v>
      </c>
      <c r="H8" s="1">
        <f>H38+H44</f>
        <v>19414.2</v>
      </c>
      <c r="I8" s="1">
        <f>I38+I44</f>
        <v>22902.6</v>
      </c>
      <c r="J8" s="1">
        <f>J38+J44</f>
        <v>25328.9</v>
      </c>
      <c r="K8" s="1">
        <f>K38+K44</f>
        <v>27648.799999999999</v>
      </c>
      <c r="L8" s="1">
        <f>L38+L44</f>
        <v>32096.7</v>
      </c>
      <c r="M8" s="1">
        <f>M38+M44</f>
        <v>34629.4</v>
      </c>
      <c r="N8" s="1">
        <f>N38+N44</f>
        <v>40046.300000000003</v>
      </c>
      <c r="O8" s="1">
        <f>O38+O44</f>
        <v>42808.9</v>
      </c>
      <c r="P8" s="1">
        <f>P38+P44</f>
        <v>47498.1</v>
      </c>
      <c r="Q8" s="1">
        <f>Q38+Q44</f>
        <v>53530.6</v>
      </c>
      <c r="R8" s="1">
        <f>R38+R44</f>
        <v>58573.2</v>
      </c>
      <c r="S8" s="1">
        <f>S38+S44</f>
        <v>63486.6</v>
      </c>
      <c r="T8" s="1">
        <f>T38+T44</f>
        <v>72312.100000000006</v>
      </c>
      <c r="U8" s="1">
        <f>U38+U44</f>
        <v>77900</v>
      </c>
      <c r="V8" s="1">
        <f>V38+V44</f>
        <v>83125</v>
      </c>
      <c r="W8" s="1">
        <f>W38+W44</f>
        <v>85975</v>
      </c>
      <c r="X8" s="1">
        <f>X38+X44</f>
        <v>88587.5</v>
      </c>
      <c r="Y8" s="1">
        <f>Y38+Y44</f>
        <v>93575</v>
      </c>
    </row>
    <row r="9" spans="1:25" x14ac:dyDescent="0.25">
      <c r="A9" t="s">
        <v>26</v>
      </c>
      <c r="B9" s="1">
        <f>Sheet1!$F$7</f>
        <v>54</v>
      </c>
      <c r="C9" s="1">
        <f>Sheet1!$F$7</f>
        <v>54</v>
      </c>
      <c r="D9" s="1">
        <f>Sheet1!$F$7</f>
        <v>54</v>
      </c>
      <c r="E9" s="1">
        <f>Sheet1!$F$7</f>
        <v>54</v>
      </c>
      <c r="F9" s="1">
        <f>Sheet1!$F$7</f>
        <v>54</v>
      </c>
      <c r="G9" s="1">
        <f>Sheet1!$F$7</f>
        <v>54</v>
      </c>
      <c r="H9" s="1">
        <f>Sheet1!$F$7</f>
        <v>54</v>
      </c>
      <c r="I9" s="1">
        <f>Sheet1!$F$7</f>
        <v>54</v>
      </c>
      <c r="J9" s="1">
        <f>Sheet1!$F$7</f>
        <v>54</v>
      </c>
      <c r="K9" s="1">
        <f>Sheet1!$F$7</f>
        <v>54</v>
      </c>
      <c r="L9" s="1">
        <f>Sheet1!$F$7</f>
        <v>54</v>
      </c>
      <c r="M9" s="1">
        <f>Sheet1!$F$7</f>
        <v>54</v>
      </c>
      <c r="N9" s="1">
        <f>Sheet1!$F$7</f>
        <v>54</v>
      </c>
      <c r="O9" s="1">
        <f>Sheet1!$F$7</f>
        <v>54</v>
      </c>
      <c r="P9" s="1">
        <f>Sheet1!$F$7</f>
        <v>54</v>
      </c>
      <c r="Q9" s="1">
        <f>Sheet1!$F$7</f>
        <v>54</v>
      </c>
      <c r="R9" s="1">
        <f>Sheet1!$F$7</f>
        <v>54</v>
      </c>
      <c r="S9" s="1">
        <f>Sheet1!$F$7</f>
        <v>54</v>
      </c>
      <c r="T9" s="1">
        <f>Sheet1!$F$7</f>
        <v>54</v>
      </c>
      <c r="U9" s="1">
        <f>Sheet1!$F$7</f>
        <v>54</v>
      </c>
      <c r="V9" s="1">
        <f>Sheet1!$F$7</f>
        <v>54</v>
      </c>
      <c r="W9" s="1">
        <f>Sheet1!$F$7</f>
        <v>54</v>
      </c>
      <c r="X9" s="1">
        <f>Sheet1!$F$7</f>
        <v>54</v>
      </c>
      <c r="Y9" s="1">
        <f>Sheet1!$F$7</f>
        <v>54</v>
      </c>
    </row>
    <row r="10" spans="1:25" x14ac:dyDescent="0.25">
      <c r="A10" t="s">
        <v>75</v>
      </c>
      <c r="B10" s="1">
        <f>Sheet1!$C$18 * B36</f>
        <v>11.877209302325582</v>
      </c>
      <c r="C10" s="1">
        <f>Sheet1!$C$18 * C36</f>
        <v>47.508837209302328</v>
      </c>
      <c r="D10" s="1">
        <f>Sheet1!$C$18 * D36</f>
        <v>83.140465116279074</v>
      </c>
      <c r="E10" s="1">
        <f>Sheet1!$C$18 * E36</f>
        <v>118.77209302325581</v>
      </c>
      <c r="F10" s="1">
        <f>Sheet1!$C$18 * F36</f>
        <v>154.40372093023257</v>
      </c>
      <c r="G10" s="1">
        <f>Sheet1!$C$18 * G36</f>
        <v>184.80937674418604</v>
      </c>
      <c r="H10" s="1">
        <f>Sheet1!$C$18 * H36</f>
        <v>224.24171162790697</v>
      </c>
      <c r="I10" s="1">
        <f>Sheet1!$C$18 * I36</f>
        <v>263.9115906976744</v>
      </c>
      <c r="J10" s="1">
        <f>Sheet1!$C$18 * J36</f>
        <v>290.27899534883716</v>
      </c>
      <c r="K10" s="1">
        <f>Sheet1!$C$18 * K36</f>
        <v>316.64639999999997</v>
      </c>
      <c r="L10" s="1">
        <f>Sheet1!$C$18 * L36</f>
        <v>369.61875348837208</v>
      </c>
      <c r="M10" s="1">
        <f>Sheet1!$C$18 * M36</f>
        <v>395.98615813953489</v>
      </c>
      <c r="N10" s="1">
        <f>Sheet1!$C$18 * N36</f>
        <v>461.07326511627906</v>
      </c>
      <c r="O10" s="1">
        <f>Sheet1!$C$18 * O36</f>
        <v>489.10347906976745</v>
      </c>
      <c r="P10" s="1">
        <f>Sheet1!$C$18 * P36</f>
        <v>544.92636279069768</v>
      </c>
      <c r="Q10" s="1">
        <f>Sheet1!$C$18 * Q36</f>
        <v>614.76435348837208</v>
      </c>
      <c r="R10" s="1">
        <f>Sheet1!$C$18 * R36</f>
        <v>670.82478139534874</v>
      </c>
      <c r="S10" s="1">
        <f>Sheet1!$C$18 * S36</f>
        <v>726.64766511627909</v>
      </c>
      <c r="T10" s="1">
        <f>Sheet1!$C$18 * T36</f>
        <v>831.40465116279063</v>
      </c>
      <c r="U10" s="1">
        <f>Sheet1!$C$18 * U36</f>
        <v>890.79069767441854</v>
      </c>
      <c r="V10" s="1">
        <f>Sheet1!$C$18 * V36</f>
        <v>950.17674418604645</v>
      </c>
      <c r="W10" s="1">
        <f>Sheet1!$C$18 * W36</f>
        <v>979.8697674418604</v>
      </c>
      <c r="X10" s="1">
        <f>Sheet1!$C$18 * X36</f>
        <v>1009.5627906976744</v>
      </c>
      <c r="Y10" s="1">
        <f>Sheet1!$C$18 * Y36</f>
        <v>1068.9488372093022</v>
      </c>
    </row>
    <row r="11" spans="1:25" x14ac:dyDescent="0.25">
      <c r="A11" t="s">
        <v>78</v>
      </c>
      <c r="B11" s="1">
        <f>B8*5%</f>
        <v>47.5</v>
      </c>
      <c r="C11" s="1">
        <f>C8*5%</f>
        <v>194.75</v>
      </c>
      <c r="D11" s="1">
        <f>D8*5%</f>
        <v>351.50000000000006</v>
      </c>
      <c r="E11" s="1">
        <f>E8*5%</f>
        <v>508.25</v>
      </c>
      <c r="F11" s="1">
        <f>F8*5%</f>
        <v>665</v>
      </c>
      <c r="G11" s="1">
        <f>G8*5%</f>
        <v>800.85</v>
      </c>
      <c r="H11" s="1">
        <f>H8*5%</f>
        <v>970.71</v>
      </c>
      <c r="I11" s="1">
        <f>I8*5%</f>
        <v>1145.1299999999999</v>
      </c>
      <c r="J11" s="1">
        <f>J8*5%</f>
        <v>1266.4450000000002</v>
      </c>
      <c r="K11" s="1">
        <f>K8*5%</f>
        <v>1382.44</v>
      </c>
      <c r="L11" s="1">
        <f>L8*5%</f>
        <v>1604.835</v>
      </c>
      <c r="M11" s="1">
        <f>M8*5%</f>
        <v>1731.4700000000003</v>
      </c>
      <c r="N11" s="1">
        <f>N8*5%</f>
        <v>2002.3150000000003</v>
      </c>
      <c r="O11" s="1">
        <f>O8*5%</f>
        <v>2140.4450000000002</v>
      </c>
      <c r="P11" s="1">
        <f>P8*5%</f>
        <v>2374.9050000000002</v>
      </c>
      <c r="Q11" s="1">
        <f>Q8*5%</f>
        <v>2676.53</v>
      </c>
      <c r="R11" s="1">
        <f>R8*5%</f>
        <v>2928.66</v>
      </c>
      <c r="S11" s="1">
        <f>S8*5%</f>
        <v>3174.33</v>
      </c>
      <c r="T11" s="1">
        <f>T8*5%</f>
        <v>3615.6050000000005</v>
      </c>
      <c r="U11" s="1">
        <f>U8*5%</f>
        <v>3895</v>
      </c>
      <c r="V11" s="1">
        <f>V8*5%</f>
        <v>4156.25</v>
      </c>
      <c r="W11" s="1">
        <f>W8*5%</f>
        <v>4298.75</v>
      </c>
      <c r="X11" s="1">
        <f>X8*5%</f>
        <v>4429.375</v>
      </c>
      <c r="Y11" s="1">
        <f>Y8*5%</f>
        <v>4678.75</v>
      </c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9" t="s">
        <v>48</v>
      </c>
      <c r="B13" s="10">
        <f>B8-B16-B10-B9-B11</f>
        <v>836.62279069767442</v>
      </c>
      <c r="C13" s="10">
        <f>C8-C16-C10-C9-C11</f>
        <v>3598.7411627906977</v>
      </c>
      <c r="D13" s="10">
        <f>D8-D16-D10-D9-D11</f>
        <v>4047.6095348837216</v>
      </c>
      <c r="E13" s="10">
        <f>E8-E16-E10-E9-E11</f>
        <v>9483.9779069767446</v>
      </c>
      <c r="F13" s="10">
        <f>F8-F16-F10-F9-F11</f>
        <v>12426.596279069767</v>
      </c>
      <c r="G13" s="10">
        <f>G8-G16-G10-G9-G11</f>
        <v>6686.1206232558143</v>
      </c>
      <c r="H13" s="10">
        <f>H8-H16-H10-H9-H11</f>
        <v>18165.248288372095</v>
      </c>
      <c r="I13" s="10">
        <f>I8-I16-I10-I9-I11</f>
        <v>21439.558409302324</v>
      </c>
      <c r="J13" s="10">
        <f>J8-J16-J10-J9-J11</f>
        <v>9512.5790046511629</v>
      </c>
      <c r="K13" s="10">
        <f>K8-K16-K10-K9-K11</f>
        <v>25895.713599999999</v>
      </c>
      <c r="L13" s="10">
        <f>L8-L16-L10-L9-L11</f>
        <v>30068.24624651163</v>
      </c>
      <c r="M13" s="10">
        <f>M8-M16-M10-M9-M11</f>
        <v>12629.214841860467</v>
      </c>
      <c r="N13" s="10">
        <f>N8-N16-N10-N9-N11</f>
        <v>37528.911734883724</v>
      </c>
      <c r="O13" s="10">
        <f>O8-O16-O10-O9-O11</f>
        <v>40125.351520930235</v>
      </c>
      <c r="P13" s="10">
        <f>P8-P16-P10-P9-P11</f>
        <v>17150.075637209298</v>
      </c>
      <c r="Q13" s="10">
        <f>Q8-Q16-Q10-Q9-Q11</f>
        <v>50185.305646511624</v>
      </c>
      <c r="R13" s="10">
        <f>R8-R16-R10-R9-R11</f>
        <v>54919.715218604644</v>
      </c>
      <c r="S13" s="10">
        <f>S8-S16-S10-S9-S11</f>
        <v>22657.638334883726</v>
      </c>
      <c r="T13" s="10">
        <f>T8-T16-T10-T9-T11</f>
        <v>67811.090348837213</v>
      </c>
      <c r="U13" s="10">
        <f>U8-U16-U10-U9-U11</f>
        <v>73060.209302325587</v>
      </c>
      <c r="V13" s="10">
        <f>V8-V16-V10-V9-V11</f>
        <v>28963.78225581396</v>
      </c>
      <c r="W13" s="10">
        <f>W8-W16-W10-W9-W11</f>
        <v>80642.380232558135</v>
      </c>
      <c r="X13" s="10">
        <f>X8-X16-X10-X9-X11</f>
        <v>83094.562209302327</v>
      </c>
      <c r="Y13" s="10">
        <f>Y8-Y16-Y10-Y9-Y11</f>
        <v>31464.426162790696</v>
      </c>
    </row>
    <row r="14" spans="1:25" x14ac:dyDescent="0.25">
      <c r="A14" t="s">
        <v>49</v>
      </c>
      <c r="B14" s="11">
        <f>B13/B8</f>
        <v>0.88065556915544674</v>
      </c>
      <c r="C14" s="11">
        <f>C13/C8</f>
        <v>0.92393868107591726</v>
      </c>
      <c r="D14" s="11">
        <f>D13/D8</f>
        <v>0.57576238049555062</v>
      </c>
      <c r="E14" s="11">
        <f>E13/E8</f>
        <v>0.933003237282513</v>
      </c>
      <c r="F14" s="11">
        <f>F13/F8</f>
        <v>0.93433054729847875</v>
      </c>
      <c r="G14" s="11">
        <f>G13/G8</f>
        <v>0.41743901000535771</v>
      </c>
      <c r="H14" s="11">
        <f>H13/H8</f>
        <v>0.93566813406537963</v>
      </c>
      <c r="I14" s="11">
        <f>I13/I8</f>
        <v>0.93611897379783626</v>
      </c>
      <c r="J14" s="11">
        <f>J13/J8</f>
        <v>0.37556226305331708</v>
      </c>
      <c r="K14" s="11">
        <f>K13/K8</f>
        <v>0.93659448511327792</v>
      </c>
      <c r="L14" s="11">
        <f>L13/L8</f>
        <v>0.93680179727235602</v>
      </c>
      <c r="M14" s="11">
        <f>M13/M8</f>
        <v>0.36469632283148035</v>
      </c>
      <c r="N14" s="11">
        <f>N13/N8</f>
        <v>0.93713805607218947</v>
      </c>
      <c r="O14" s="11">
        <f>O13/O8</f>
        <v>0.93731330449813555</v>
      </c>
      <c r="P14" s="11">
        <f>P13/P8</f>
        <v>0.36106866668791593</v>
      </c>
      <c r="Q14" s="11">
        <f>Q13/Q8</f>
        <v>0.93750687730964388</v>
      </c>
      <c r="R14" s="11">
        <f>R13/R8</f>
        <v>0.93762531701536955</v>
      </c>
      <c r="S14" s="11">
        <f>S13/S8</f>
        <v>0.35688851403105104</v>
      </c>
      <c r="T14" s="11">
        <f>T13/T8</f>
        <v>0.93775578843426211</v>
      </c>
      <c r="U14" s="11">
        <f>U13/U8</f>
        <v>0.93787174970892928</v>
      </c>
      <c r="V14" s="11">
        <f>V13/V8</f>
        <v>0.34843647826543112</v>
      </c>
      <c r="W14" s="11">
        <f>W13/W8</f>
        <v>0.93797476280963232</v>
      </c>
      <c r="X14" s="11">
        <f>X13/X8</f>
        <v>0.9379942114779436</v>
      </c>
      <c r="Y14" s="11">
        <f>Y13/Y8</f>
        <v>0.33624820906001279</v>
      </c>
    </row>
    <row r="15" spans="1:25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A16" t="s">
        <v>74</v>
      </c>
      <c r="B16" s="1">
        <v>0</v>
      </c>
      <c r="C16" s="1">
        <v>0</v>
      </c>
      <c r="D16" s="1">
        <f>SUM(B8:D8)*21%</f>
        <v>2493.75</v>
      </c>
      <c r="E16" s="1">
        <v>0</v>
      </c>
      <c r="F16" s="1">
        <v>0</v>
      </c>
      <c r="G16" s="1">
        <f>SUM(E8:G8)*21%</f>
        <v>8291.2199999999993</v>
      </c>
      <c r="H16" s="1">
        <v>0</v>
      </c>
      <c r="I16" s="1">
        <v>0</v>
      </c>
      <c r="J16" s="1">
        <f>SUM(H8:J8)*21%</f>
        <v>14205.597000000002</v>
      </c>
      <c r="K16" s="1">
        <v>0</v>
      </c>
      <c r="L16" s="1">
        <v>0</v>
      </c>
      <c r="M16" s="1">
        <f>SUM(K8:M8)*21%</f>
        <v>19818.728999999999</v>
      </c>
      <c r="N16" s="1">
        <v>0</v>
      </c>
      <c r="O16" s="1">
        <v>0</v>
      </c>
      <c r="P16" s="1">
        <f>SUM(N8:P8)*21%</f>
        <v>27374.193000000003</v>
      </c>
      <c r="Q16" s="1">
        <v>0</v>
      </c>
      <c r="R16" s="1">
        <v>0</v>
      </c>
      <c r="S16" s="1">
        <f>SUM(Q8:S8)*21%</f>
        <v>36873.983999999997</v>
      </c>
      <c r="T16" s="1">
        <v>0</v>
      </c>
      <c r="U16" s="1">
        <v>0</v>
      </c>
      <c r="V16" s="1">
        <f>SUM(T8:V8)*21%</f>
        <v>49000.790999999997</v>
      </c>
      <c r="W16" s="1">
        <v>0</v>
      </c>
      <c r="X16" s="1">
        <v>0</v>
      </c>
      <c r="Y16" s="1">
        <f>SUM(W8:Y8)*21%</f>
        <v>56308.875</v>
      </c>
    </row>
    <row r="17" spans="1:25" ht="15.75" customHeight="1" x14ac:dyDescent="0.25"/>
    <row r="18" spans="1:25" x14ac:dyDescent="0.25">
      <c r="A18" t="s">
        <v>81</v>
      </c>
      <c r="B18" s="1">
        <f>B6+B13-B16</f>
        <v>886.62279069767442</v>
      </c>
      <c r="C18" s="1">
        <f>C6+C13-C16</f>
        <v>4019.3771162790699</v>
      </c>
      <c r="D18" s="1">
        <f>D6+D13-D16</f>
        <v>3816.4546604651168</v>
      </c>
      <c r="E18" s="1">
        <f t="shared" ref="E18:Y18" si="2">E6+E13-E16</f>
        <v>11464.67343627907</v>
      </c>
      <c r="F18" s="1">
        <f t="shared" si="2"/>
        <v>18655.400340837208</v>
      </c>
      <c r="G18" s="1">
        <f t="shared" si="2"/>
        <v>8888.1408277581377</v>
      </c>
      <c r="H18" s="1">
        <f t="shared" si="2"/>
        <v>22648.132785026977</v>
      </c>
      <c r="I18" s="1">
        <f t="shared" si="2"/>
        <v>31763.624801815815</v>
      </c>
      <c r="J18" s="1">
        <f t="shared" si="2"/>
        <v>10088.794405559063</v>
      </c>
      <c r="K18" s="1">
        <f t="shared" si="2"/>
        <v>29740.110802779531</v>
      </c>
      <c r="L18" s="1">
        <f t="shared" si="2"/>
        <v>43538.30164790139</v>
      </c>
      <c r="M18" s="1">
        <f t="shared" si="2"/>
        <v>13079.636665811158</v>
      </c>
      <c r="N18" s="1">
        <f t="shared" si="2"/>
        <v>42418.730067789307</v>
      </c>
      <c r="O18" s="1">
        <f t="shared" si="2"/>
        <v>59584.716554824889</v>
      </c>
      <c r="P18" s="1">
        <f t="shared" si="2"/>
        <v>17618.240914621743</v>
      </c>
      <c r="Q18" s="1">
        <f t="shared" si="2"/>
        <v>56794.426103822494</v>
      </c>
      <c r="R18" s="1">
        <f t="shared" si="2"/>
        <v>80916.928270515898</v>
      </c>
      <c r="S18" s="1">
        <f t="shared" si="2"/>
        <v>23642.118470141679</v>
      </c>
      <c r="T18" s="1">
        <f t="shared" si="2"/>
        <v>76832.149583908045</v>
      </c>
      <c r="U18" s="1">
        <f t="shared" si="2"/>
        <v>108476.2840942796</v>
      </c>
      <c r="V18" s="1">
        <f t="shared" si="2"/>
        <v>31001.133302953764</v>
      </c>
      <c r="W18" s="1">
        <f t="shared" si="2"/>
        <v>92842.946884035016</v>
      </c>
      <c r="X18" s="1">
        <f t="shared" si="2"/>
        <v>126116.03565131983</v>
      </c>
      <c r="Y18" s="1">
        <f t="shared" si="2"/>
        <v>34613.568988450614</v>
      </c>
    </row>
    <row r="19" spans="1:25" x14ac:dyDescent="0.25">
      <c r="A19" t="s">
        <v>84</v>
      </c>
      <c r="B19" s="1">
        <f>B18*B20</f>
        <v>177.3245581395349</v>
      </c>
      <c r="C19" s="1">
        <f t="shared" ref="C19:Y19" si="3">C18*C20</f>
        <v>1004.8442790697675</v>
      </c>
      <c r="D19" s="1">
        <f t="shared" si="3"/>
        <v>954.11366511627921</v>
      </c>
      <c r="E19" s="1">
        <f t="shared" si="3"/>
        <v>3439.4020308837212</v>
      </c>
      <c r="F19" s="1">
        <f t="shared" si="3"/>
        <v>5596.6201022511623</v>
      </c>
      <c r="G19" s="1">
        <f t="shared" si="3"/>
        <v>2666.4422483274411</v>
      </c>
      <c r="H19" s="1">
        <f t="shared" si="3"/>
        <v>9059.2531140107913</v>
      </c>
      <c r="I19" s="1">
        <f t="shared" si="3"/>
        <v>12705.449920726327</v>
      </c>
      <c r="J19" s="1">
        <f t="shared" si="3"/>
        <v>4035.5177622236256</v>
      </c>
      <c r="K19" s="1">
        <f t="shared" si="3"/>
        <v>11896.044321111813</v>
      </c>
      <c r="L19" s="1">
        <f t="shared" si="3"/>
        <v>17415.320659160556</v>
      </c>
      <c r="M19" s="1">
        <f t="shared" si="3"/>
        <v>5231.8546663244633</v>
      </c>
      <c r="N19" s="1">
        <f t="shared" si="3"/>
        <v>16967.492027115724</v>
      </c>
      <c r="O19" s="1">
        <f t="shared" si="3"/>
        <v>23833.886621929956</v>
      </c>
      <c r="P19" s="1">
        <f t="shared" si="3"/>
        <v>7047.2963658486979</v>
      </c>
      <c r="Q19" s="1">
        <f t="shared" si="3"/>
        <v>22717.770441528999</v>
      </c>
      <c r="R19" s="1">
        <f t="shared" si="3"/>
        <v>32366.77130820636</v>
      </c>
      <c r="S19" s="1">
        <f t="shared" si="3"/>
        <v>9456.8473880566726</v>
      </c>
      <c r="T19" s="1">
        <f t="shared" si="3"/>
        <v>30732.85983356322</v>
      </c>
      <c r="U19" s="1">
        <f t="shared" si="3"/>
        <v>43390.513637711847</v>
      </c>
      <c r="V19" s="1">
        <f t="shared" si="3"/>
        <v>12400.453321181507</v>
      </c>
      <c r="W19" s="1">
        <f t="shared" si="3"/>
        <v>37137.178753614011</v>
      </c>
      <c r="X19" s="1">
        <f t="shared" si="3"/>
        <v>50446.414260527934</v>
      </c>
      <c r="Y19" s="1">
        <f t="shared" si="3"/>
        <v>13845.427595380246</v>
      </c>
    </row>
    <row r="20" spans="1:25" x14ac:dyDescent="0.25">
      <c r="A20" t="s">
        <v>83</v>
      </c>
      <c r="B20" s="14">
        <v>0.2</v>
      </c>
      <c r="C20" s="14">
        <v>0.25</v>
      </c>
      <c r="D20" s="14">
        <v>0.25</v>
      </c>
      <c r="E20" s="14">
        <v>0.3</v>
      </c>
      <c r="F20" s="14">
        <v>0.3</v>
      </c>
      <c r="G20" s="14">
        <v>0.3</v>
      </c>
      <c r="H20" s="14">
        <v>0.4</v>
      </c>
      <c r="I20" s="14">
        <v>0.4</v>
      </c>
      <c r="J20" s="14">
        <v>0.4</v>
      </c>
      <c r="K20" s="14">
        <v>0.4</v>
      </c>
      <c r="L20" s="14">
        <v>0.4</v>
      </c>
      <c r="M20" s="14">
        <v>0.4</v>
      </c>
      <c r="N20" s="14">
        <v>0.4</v>
      </c>
      <c r="O20" s="14">
        <v>0.4</v>
      </c>
      <c r="P20" s="14">
        <v>0.4</v>
      </c>
      <c r="Q20" s="14">
        <v>0.4</v>
      </c>
      <c r="R20" s="14">
        <v>0.4</v>
      </c>
      <c r="S20" s="14">
        <v>0.4</v>
      </c>
      <c r="T20" s="14">
        <v>0.4</v>
      </c>
      <c r="U20" s="14">
        <v>0.4</v>
      </c>
      <c r="V20" s="14">
        <v>0.4</v>
      </c>
      <c r="W20" s="14">
        <v>0.4</v>
      </c>
      <c r="X20" s="14">
        <v>0.4</v>
      </c>
      <c r="Y20" s="14">
        <v>0.4</v>
      </c>
    </row>
    <row r="21" spans="1:25" x14ac:dyDescent="0.25">
      <c r="A21" t="s">
        <v>85</v>
      </c>
      <c r="B21" s="1">
        <f>B18*10%</f>
        <v>88.66227906976745</v>
      </c>
      <c r="C21" s="1">
        <f t="shared" ref="C21:Y21" si="4">C18*10%</f>
        <v>401.93771162790699</v>
      </c>
      <c r="D21" s="1">
        <f t="shared" si="4"/>
        <v>381.64546604651173</v>
      </c>
      <c r="E21" s="1">
        <f t="shared" si="4"/>
        <v>1146.467343627907</v>
      </c>
      <c r="F21" s="1">
        <f t="shared" si="4"/>
        <v>1865.5400340837209</v>
      </c>
      <c r="G21" s="1">
        <f t="shared" si="4"/>
        <v>888.81408277581386</v>
      </c>
      <c r="H21" s="1">
        <f t="shared" si="4"/>
        <v>2264.8132785026978</v>
      </c>
      <c r="I21" s="1">
        <f t="shared" si="4"/>
        <v>3176.3624801815818</v>
      </c>
      <c r="J21" s="1">
        <f t="shared" si="4"/>
        <v>1008.8794405559064</v>
      </c>
      <c r="K21" s="1">
        <f t="shared" si="4"/>
        <v>2974.0110802779532</v>
      </c>
      <c r="L21" s="1">
        <f t="shared" si="4"/>
        <v>4353.830164790139</v>
      </c>
      <c r="M21" s="1">
        <f t="shared" si="4"/>
        <v>1307.9636665811158</v>
      </c>
      <c r="N21" s="1">
        <f t="shared" si="4"/>
        <v>4241.8730067789311</v>
      </c>
      <c r="O21" s="1">
        <f t="shared" si="4"/>
        <v>5958.471655482489</v>
      </c>
      <c r="P21" s="1">
        <f t="shared" si="4"/>
        <v>1761.8240914621745</v>
      </c>
      <c r="Q21" s="1">
        <f t="shared" si="4"/>
        <v>5679.4426103822498</v>
      </c>
      <c r="R21" s="1">
        <f t="shared" si="4"/>
        <v>8091.69282705159</v>
      </c>
      <c r="S21" s="1">
        <f t="shared" si="4"/>
        <v>2364.2118470141681</v>
      </c>
      <c r="T21" s="1">
        <f t="shared" si="4"/>
        <v>7683.2149583908049</v>
      </c>
      <c r="U21" s="1">
        <f t="shared" si="4"/>
        <v>10847.628409427962</v>
      </c>
      <c r="V21" s="1">
        <f t="shared" si="4"/>
        <v>3100.1133302953767</v>
      </c>
      <c r="W21" s="1">
        <f t="shared" si="4"/>
        <v>9284.2946884035027</v>
      </c>
      <c r="X21" s="1">
        <f t="shared" si="4"/>
        <v>12611.603565131983</v>
      </c>
      <c r="Y21" s="1">
        <f t="shared" si="4"/>
        <v>3461.3568988450616</v>
      </c>
    </row>
    <row r="22" spans="1:25" x14ac:dyDescent="0.25">
      <c r="A22" s="9" t="s">
        <v>86</v>
      </c>
      <c r="B22" s="10">
        <f>B18-B19-B21</f>
        <v>620.63595348837202</v>
      </c>
      <c r="C22" s="10">
        <f t="shared" ref="C22:Y22" si="5">C18-C19-C21</f>
        <v>2612.5951255813957</v>
      </c>
      <c r="D22" s="10">
        <f t="shared" si="5"/>
        <v>2480.6955293023257</v>
      </c>
      <c r="E22" s="10">
        <f t="shared" si="5"/>
        <v>6878.8040617674424</v>
      </c>
      <c r="F22" s="10">
        <f t="shared" si="5"/>
        <v>11193.240204502325</v>
      </c>
      <c r="G22" s="10">
        <f t="shared" si="5"/>
        <v>5332.8844966548822</v>
      </c>
      <c r="H22" s="10">
        <f t="shared" si="5"/>
        <v>11324.066392513489</v>
      </c>
      <c r="I22" s="10">
        <f t="shared" si="5"/>
        <v>15881.812400907904</v>
      </c>
      <c r="J22" s="10">
        <f t="shared" si="5"/>
        <v>5044.3972027795307</v>
      </c>
      <c r="K22" s="10">
        <f t="shared" si="5"/>
        <v>14870.055401389764</v>
      </c>
      <c r="L22" s="10">
        <f t="shared" si="5"/>
        <v>21769.150823950695</v>
      </c>
      <c r="M22" s="10">
        <f t="shared" si="5"/>
        <v>6539.8183329055792</v>
      </c>
      <c r="N22" s="10">
        <f t="shared" si="5"/>
        <v>21209.365033894654</v>
      </c>
      <c r="O22" s="10">
        <f t="shared" si="5"/>
        <v>29792.358277412448</v>
      </c>
      <c r="P22" s="10">
        <f t="shared" si="5"/>
        <v>8809.1204573108698</v>
      </c>
      <c r="Q22" s="10">
        <f t="shared" si="5"/>
        <v>28397.213051911247</v>
      </c>
      <c r="R22" s="10">
        <f t="shared" si="5"/>
        <v>40458.464135257949</v>
      </c>
      <c r="S22" s="10">
        <f t="shared" si="5"/>
        <v>11821.059235070838</v>
      </c>
      <c r="T22" s="10">
        <f t="shared" si="5"/>
        <v>38416.074791954023</v>
      </c>
      <c r="U22" s="10">
        <f t="shared" si="5"/>
        <v>54238.142047139794</v>
      </c>
      <c r="V22" s="10">
        <f t="shared" si="5"/>
        <v>15500.56665147688</v>
      </c>
      <c r="W22" s="10">
        <f t="shared" si="5"/>
        <v>46421.473442017501</v>
      </c>
      <c r="X22" s="10">
        <f t="shared" si="5"/>
        <v>63058.017825659917</v>
      </c>
      <c r="Y22" s="10">
        <f t="shared" si="5"/>
        <v>17306.784494225307</v>
      </c>
    </row>
    <row r="24" spans="1:25" x14ac:dyDescent="0.25">
      <c r="A24" t="s">
        <v>88</v>
      </c>
      <c r="B24" s="17">
        <f>B8*12</f>
        <v>11400</v>
      </c>
      <c r="C24" s="17">
        <f>C8*12</f>
        <v>46740</v>
      </c>
      <c r="D24" s="17">
        <f t="shared" ref="D24:Y24" si="6">D8*12</f>
        <v>84360.000000000015</v>
      </c>
      <c r="E24" s="17">
        <f t="shared" si="6"/>
        <v>121980</v>
      </c>
      <c r="F24" s="17">
        <f t="shared" si="6"/>
        <v>159600</v>
      </c>
      <c r="G24" s="17">
        <f t="shared" si="6"/>
        <v>192204</v>
      </c>
      <c r="H24" s="17">
        <f t="shared" si="6"/>
        <v>232970.40000000002</v>
      </c>
      <c r="I24" s="17">
        <f t="shared" si="6"/>
        <v>274831.19999999995</v>
      </c>
      <c r="J24" s="17">
        <f t="shared" si="6"/>
        <v>303946.80000000005</v>
      </c>
      <c r="K24" s="17">
        <f t="shared" si="6"/>
        <v>331785.59999999998</v>
      </c>
      <c r="L24" s="17">
        <f t="shared" si="6"/>
        <v>385160.4</v>
      </c>
      <c r="M24" s="17">
        <f t="shared" si="6"/>
        <v>415552.80000000005</v>
      </c>
      <c r="N24" s="17">
        <f t="shared" si="6"/>
        <v>480555.60000000003</v>
      </c>
      <c r="O24" s="17">
        <f t="shared" si="6"/>
        <v>513706.80000000005</v>
      </c>
      <c r="P24" s="17">
        <f t="shared" si="6"/>
        <v>569977.19999999995</v>
      </c>
      <c r="Q24" s="17">
        <f t="shared" si="6"/>
        <v>642367.19999999995</v>
      </c>
      <c r="R24" s="17">
        <f t="shared" si="6"/>
        <v>702878.39999999991</v>
      </c>
      <c r="S24" s="17">
        <f t="shared" si="6"/>
        <v>761839.2</v>
      </c>
      <c r="T24" s="17">
        <f t="shared" si="6"/>
        <v>867745.20000000007</v>
      </c>
      <c r="U24" s="17">
        <f t="shared" si="6"/>
        <v>934800</v>
      </c>
      <c r="V24" s="17">
        <f t="shared" si="6"/>
        <v>997500</v>
      </c>
      <c r="W24" s="17">
        <f t="shared" si="6"/>
        <v>1031700</v>
      </c>
      <c r="X24" s="17">
        <f t="shared" si="6"/>
        <v>1063050</v>
      </c>
      <c r="Y24" s="17">
        <f t="shared" si="6"/>
        <v>1122900</v>
      </c>
    </row>
    <row r="25" spans="1:25" x14ac:dyDescent="0.25">
      <c r="A25" t="s">
        <v>87</v>
      </c>
      <c r="C25" s="6">
        <f>C24/B24</f>
        <v>4.0999999999999996</v>
      </c>
      <c r="D25" s="6">
        <f>D24/C24</f>
        <v>1.8048780487804881</v>
      </c>
      <c r="E25" s="6">
        <f>E24/D24</f>
        <v>1.4459459459459456</v>
      </c>
      <c r="F25" s="6">
        <f>F24/E24</f>
        <v>1.308411214953271</v>
      </c>
      <c r="G25" s="6">
        <f>G24/F24</f>
        <v>1.2042857142857142</v>
      </c>
      <c r="H25" s="6">
        <f>H24/G24</f>
        <v>1.212099644128114</v>
      </c>
      <c r="I25" s="6">
        <f>I24/H24</f>
        <v>1.1796829125073396</v>
      </c>
      <c r="J25" s="6">
        <f>J24/I24</f>
        <v>1.1059399369503902</v>
      </c>
      <c r="K25" s="6">
        <f>K24/J24</f>
        <v>1.091591028429975</v>
      </c>
      <c r="L25" s="6">
        <f>L24/K24</f>
        <v>1.16087135788895</v>
      </c>
      <c r="M25" s="6">
        <f>M24/L24</f>
        <v>1.0789084236074113</v>
      </c>
      <c r="N25" s="6">
        <f>N24/M24</f>
        <v>1.1564248875233183</v>
      </c>
      <c r="O25" s="6">
        <f>O24/N24</f>
        <v>1.0689851496892346</v>
      </c>
      <c r="P25" s="6">
        <f>P24/O24</f>
        <v>1.1095379699081265</v>
      </c>
      <c r="Q25" s="6">
        <f>Q24/P24</f>
        <v>1.1270050802032081</v>
      </c>
      <c r="R25" s="6">
        <f>R24/Q24</f>
        <v>1.094200326542202</v>
      </c>
      <c r="S25" s="6">
        <f>S24/R24</f>
        <v>1.0838847800700662</v>
      </c>
      <c r="T25" s="6">
        <f>T24/S24</f>
        <v>1.1390135871191718</v>
      </c>
      <c r="U25" s="6">
        <f>U24/T24</f>
        <v>1.0772747576131794</v>
      </c>
      <c r="V25" s="6">
        <f>V24/U24</f>
        <v>1.0670731707317074</v>
      </c>
      <c r="W25" s="6">
        <f>W24/V24</f>
        <v>1.0342857142857143</v>
      </c>
      <c r="X25" s="6">
        <f>X24/W24</f>
        <v>1.0303867403314917</v>
      </c>
      <c r="Y25" s="6">
        <f>Y24/X24</f>
        <v>1.0563002680965148</v>
      </c>
    </row>
    <row r="27" spans="1:25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9" spans="1:25" x14ac:dyDescent="0.25">
      <c r="A29" s="15" t="s">
        <v>77</v>
      </c>
    </row>
    <row r="30" spans="1:25" x14ac:dyDescent="0.25">
      <c r="A30" t="s">
        <v>45</v>
      </c>
      <c r="B30" s="16">
        <f>B5</f>
        <v>50</v>
      </c>
      <c r="C30" s="16">
        <f>C5</f>
        <v>200</v>
      </c>
      <c r="D30" s="16">
        <f>D5</f>
        <v>350</v>
      </c>
      <c r="E30" s="16">
        <f>E5</f>
        <v>500</v>
      </c>
      <c r="F30" s="16">
        <f>F5</f>
        <v>650</v>
      </c>
      <c r="G30" s="16">
        <f>G5</f>
        <v>700</v>
      </c>
      <c r="H30" s="16">
        <f>H5</f>
        <v>850</v>
      </c>
      <c r="I30" s="16">
        <f>I5</f>
        <v>1000</v>
      </c>
      <c r="J30" s="16">
        <f>J5</f>
        <v>1100</v>
      </c>
      <c r="K30" s="16">
        <f>K5</f>
        <v>1200</v>
      </c>
      <c r="L30" s="16">
        <f>L5</f>
        <v>1400</v>
      </c>
      <c r="M30" s="16">
        <f>M5</f>
        <v>1500</v>
      </c>
      <c r="N30" s="16">
        <f>N5</f>
        <v>1650</v>
      </c>
      <c r="O30" s="16">
        <f>O5</f>
        <v>1750</v>
      </c>
      <c r="P30" s="16">
        <f>P5</f>
        <v>1950</v>
      </c>
      <c r="Q30" s="16">
        <f>Q5</f>
        <v>2200</v>
      </c>
      <c r="R30" s="16">
        <f>R5</f>
        <v>2400</v>
      </c>
      <c r="S30" s="16">
        <f>S5</f>
        <v>2600</v>
      </c>
      <c r="T30" s="16">
        <f>T5</f>
        <v>2800</v>
      </c>
      <c r="U30" s="16">
        <f>U5</f>
        <v>3000</v>
      </c>
      <c r="V30" s="16">
        <f>V5</f>
        <v>3200</v>
      </c>
      <c r="W30" s="16">
        <f>W5</f>
        <v>3300</v>
      </c>
      <c r="X30" s="16">
        <f>X5</f>
        <v>3400</v>
      </c>
      <c r="Y30" s="16">
        <f>Y5</f>
        <v>3600</v>
      </c>
    </row>
    <row r="31" spans="1:25" x14ac:dyDescent="0.25">
      <c r="A31" t="s">
        <v>47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0.9</v>
      </c>
      <c r="H31" s="4">
        <v>0.9</v>
      </c>
      <c r="I31" s="4">
        <v>0.9</v>
      </c>
      <c r="J31" s="4">
        <v>0.9</v>
      </c>
      <c r="K31" s="4">
        <v>0.9</v>
      </c>
      <c r="L31" s="4">
        <v>0.9</v>
      </c>
      <c r="M31" s="4">
        <v>0.9</v>
      </c>
      <c r="N31" s="4">
        <v>0.85</v>
      </c>
      <c r="O31" s="4">
        <v>0.85</v>
      </c>
      <c r="P31" s="4">
        <v>0.85</v>
      </c>
      <c r="Q31" s="4">
        <v>0.85</v>
      </c>
      <c r="R31" s="4">
        <v>0.85</v>
      </c>
      <c r="S31" s="4">
        <v>0.85</v>
      </c>
      <c r="T31" s="4">
        <v>0.8</v>
      </c>
      <c r="U31" s="4">
        <v>0.8</v>
      </c>
      <c r="V31" s="4">
        <v>0.8</v>
      </c>
      <c r="W31" s="4">
        <v>0.8</v>
      </c>
      <c r="X31" s="4">
        <v>0.8</v>
      </c>
      <c r="Y31" s="4">
        <v>0.8</v>
      </c>
    </row>
    <row r="32" spans="1:25" x14ac:dyDescent="0.25">
      <c r="A32" t="s">
        <v>55</v>
      </c>
      <c r="B32">
        <f t="shared" ref="B32:F32" si="7">ROUND(B30/B31,0)</f>
        <v>50</v>
      </c>
      <c r="C32">
        <f t="shared" si="7"/>
        <v>200</v>
      </c>
      <c r="D32">
        <f t="shared" si="7"/>
        <v>350</v>
      </c>
      <c r="E32">
        <f t="shared" si="7"/>
        <v>500</v>
      </c>
      <c r="F32">
        <f t="shared" si="7"/>
        <v>650</v>
      </c>
      <c r="G32">
        <f>ROUND(G30/G31,0)</f>
        <v>778</v>
      </c>
      <c r="H32">
        <f t="shared" ref="H32:Y32" si="8">ROUND(H30/H31,0)</f>
        <v>944</v>
      </c>
      <c r="I32">
        <f t="shared" si="8"/>
        <v>1111</v>
      </c>
      <c r="J32">
        <f t="shared" si="8"/>
        <v>1222</v>
      </c>
      <c r="K32">
        <f t="shared" si="8"/>
        <v>1333</v>
      </c>
      <c r="L32">
        <f t="shared" si="8"/>
        <v>1556</v>
      </c>
      <c r="M32">
        <f t="shared" si="8"/>
        <v>1667</v>
      </c>
      <c r="N32">
        <f t="shared" si="8"/>
        <v>1941</v>
      </c>
      <c r="O32">
        <f t="shared" si="8"/>
        <v>2059</v>
      </c>
      <c r="P32">
        <f t="shared" si="8"/>
        <v>2294</v>
      </c>
      <c r="Q32">
        <f t="shared" si="8"/>
        <v>2588</v>
      </c>
      <c r="R32">
        <f t="shared" si="8"/>
        <v>2824</v>
      </c>
      <c r="S32">
        <f t="shared" si="8"/>
        <v>3059</v>
      </c>
      <c r="T32">
        <f t="shared" si="8"/>
        <v>3500</v>
      </c>
      <c r="U32">
        <f t="shared" si="8"/>
        <v>3750</v>
      </c>
      <c r="V32">
        <f t="shared" si="8"/>
        <v>4000</v>
      </c>
      <c r="W32">
        <f t="shared" si="8"/>
        <v>4125</v>
      </c>
      <c r="X32">
        <f t="shared" si="8"/>
        <v>4250</v>
      </c>
      <c r="Y32">
        <f t="shared" si="8"/>
        <v>4500</v>
      </c>
    </row>
    <row r="34" spans="1:25" x14ac:dyDescent="0.25">
      <c r="A34" t="s">
        <v>56</v>
      </c>
      <c r="B34" s="1">
        <f>Sheet1!$C$14</f>
        <v>593.75</v>
      </c>
      <c r="C34" s="1">
        <f>Sheet1!$C$14</f>
        <v>593.75</v>
      </c>
      <c r="D34" s="1">
        <f>Sheet1!$C$14</f>
        <v>593.75</v>
      </c>
      <c r="E34" s="1">
        <f>Sheet1!$C$14</f>
        <v>593.75</v>
      </c>
      <c r="F34" s="1">
        <f>Sheet1!$C$14</f>
        <v>593.75</v>
      </c>
      <c r="G34" s="1">
        <f>Sheet1!$C$14</f>
        <v>593.75</v>
      </c>
      <c r="H34" s="1">
        <f>Sheet1!$C$14</f>
        <v>593.75</v>
      </c>
      <c r="I34" s="1">
        <f>Sheet1!$C$14</f>
        <v>593.75</v>
      </c>
      <c r="J34" s="1">
        <f>Sheet1!$C$14</f>
        <v>593.75</v>
      </c>
      <c r="K34" s="1">
        <f>Sheet1!$C$14</f>
        <v>593.75</v>
      </c>
      <c r="L34" s="1">
        <f>Sheet1!$C$14</f>
        <v>593.75</v>
      </c>
      <c r="M34" s="1">
        <f>Sheet1!$C$14</f>
        <v>593.75</v>
      </c>
      <c r="N34" s="1">
        <f>Sheet1!$C$14</f>
        <v>593.75</v>
      </c>
      <c r="O34" s="1">
        <f>Sheet1!$C$14</f>
        <v>593.75</v>
      </c>
      <c r="P34" s="1">
        <f>Sheet1!$C$14</f>
        <v>593.75</v>
      </c>
      <c r="Q34" s="1">
        <f>Sheet1!$C$14</f>
        <v>593.75</v>
      </c>
      <c r="R34" s="1">
        <f>Sheet1!$C$14</f>
        <v>593.75</v>
      </c>
      <c r="S34" s="1">
        <f>Sheet1!$C$14</f>
        <v>593.75</v>
      </c>
      <c r="T34" s="1">
        <f>Sheet1!$C$14</f>
        <v>593.75</v>
      </c>
      <c r="U34" s="1">
        <f>Sheet1!$C$14</f>
        <v>593.75</v>
      </c>
      <c r="V34" s="1">
        <f>Sheet1!$C$14</f>
        <v>593.75</v>
      </c>
      <c r="W34" s="1">
        <f>Sheet1!$C$14</f>
        <v>593.75</v>
      </c>
      <c r="X34" s="1">
        <f>Sheet1!$C$14</f>
        <v>593.75</v>
      </c>
      <c r="Y34" s="1">
        <f>Sheet1!$C$14</f>
        <v>593.75</v>
      </c>
    </row>
    <row r="35" spans="1:25" x14ac:dyDescent="0.25">
      <c r="A35" t="s">
        <v>19</v>
      </c>
      <c r="B35" s="12">
        <v>3.2000000000000001E-2</v>
      </c>
      <c r="C35" s="12">
        <v>3.2000000000000001E-2</v>
      </c>
      <c r="D35" s="12">
        <v>3.2000000000000001E-2</v>
      </c>
      <c r="E35" s="12">
        <v>3.2000000000000001E-2</v>
      </c>
      <c r="F35" s="12">
        <v>3.2000000000000001E-2</v>
      </c>
      <c r="G35" s="12">
        <v>3.2000000000000001E-2</v>
      </c>
      <c r="H35" s="12">
        <v>3.2000000000000001E-2</v>
      </c>
      <c r="I35" s="12">
        <v>3.2000000000000001E-2</v>
      </c>
      <c r="J35" s="12">
        <v>3.2000000000000001E-2</v>
      </c>
      <c r="K35" s="12">
        <v>3.2000000000000001E-2</v>
      </c>
      <c r="L35" s="12">
        <v>3.2000000000000001E-2</v>
      </c>
      <c r="M35" s="12">
        <v>3.2000000000000001E-2</v>
      </c>
      <c r="N35" s="12">
        <v>3.2000000000000001E-2</v>
      </c>
      <c r="O35" s="12">
        <v>3.2000000000000001E-2</v>
      </c>
      <c r="P35" s="12">
        <v>3.2000000000000001E-2</v>
      </c>
      <c r="Q35" s="12">
        <v>3.2000000000000001E-2</v>
      </c>
      <c r="R35" s="12">
        <v>3.2000000000000001E-2</v>
      </c>
      <c r="S35" s="12">
        <v>3.2000000000000001E-2</v>
      </c>
      <c r="T35" s="12">
        <v>3.2000000000000001E-2</v>
      </c>
      <c r="U35" s="12">
        <v>3.2000000000000001E-2</v>
      </c>
      <c r="V35" s="12">
        <v>3.2000000000000001E-2</v>
      </c>
      <c r="W35" s="12">
        <v>3.2000000000000001E-2</v>
      </c>
      <c r="X35" s="12">
        <v>3.2000000000000001E-2</v>
      </c>
      <c r="Y35" s="12">
        <v>3.2000000000000001E-2</v>
      </c>
    </row>
    <row r="36" spans="1:25" x14ac:dyDescent="0.25">
      <c r="A36" t="s">
        <v>46</v>
      </c>
      <c r="B36">
        <f>B32*B35</f>
        <v>1.6</v>
      </c>
      <c r="C36">
        <f>C32*C35</f>
        <v>6.4</v>
      </c>
      <c r="D36">
        <f>D32*D35</f>
        <v>11.200000000000001</v>
      </c>
      <c r="E36">
        <f t="shared" ref="E36:M36" si="9">E32*E35</f>
        <v>16</v>
      </c>
      <c r="F36">
        <f t="shared" si="9"/>
        <v>20.8</v>
      </c>
      <c r="G36">
        <f t="shared" si="9"/>
        <v>24.896000000000001</v>
      </c>
      <c r="H36">
        <f t="shared" si="9"/>
        <v>30.208000000000002</v>
      </c>
      <c r="I36">
        <f t="shared" si="9"/>
        <v>35.552</v>
      </c>
      <c r="J36">
        <f t="shared" si="9"/>
        <v>39.103999999999999</v>
      </c>
      <c r="K36">
        <f t="shared" si="9"/>
        <v>42.655999999999999</v>
      </c>
      <c r="L36">
        <f t="shared" si="9"/>
        <v>49.792000000000002</v>
      </c>
      <c r="M36">
        <f t="shared" si="9"/>
        <v>53.344000000000001</v>
      </c>
      <c r="N36">
        <f t="shared" ref="N36" si="10">N32*N35</f>
        <v>62.112000000000002</v>
      </c>
      <c r="O36">
        <f t="shared" ref="O36" si="11">O32*O35</f>
        <v>65.888000000000005</v>
      </c>
      <c r="P36">
        <f t="shared" ref="P36" si="12">P32*P35</f>
        <v>73.408000000000001</v>
      </c>
      <c r="Q36">
        <f t="shared" ref="Q36" si="13">Q32*Q35</f>
        <v>82.816000000000003</v>
      </c>
      <c r="R36">
        <f t="shared" ref="R36" si="14">R32*R35</f>
        <v>90.367999999999995</v>
      </c>
      <c r="S36">
        <f t="shared" ref="S36" si="15">S32*S35</f>
        <v>97.888000000000005</v>
      </c>
      <c r="T36">
        <f t="shared" ref="T36" si="16">T32*T35</f>
        <v>112</v>
      </c>
      <c r="U36">
        <f t="shared" ref="U36" si="17">U32*U35</f>
        <v>120</v>
      </c>
      <c r="V36">
        <f t="shared" ref="V36" si="18">V32*V35</f>
        <v>128</v>
      </c>
      <c r="W36">
        <f t="shared" ref="W36" si="19">W32*W35</f>
        <v>132</v>
      </c>
      <c r="X36">
        <f t="shared" ref="X36" si="20">X32*X35</f>
        <v>136</v>
      </c>
      <c r="Y36">
        <f t="shared" ref="Y36" si="21">Y32*Y35</f>
        <v>144</v>
      </c>
    </row>
    <row r="38" spans="1:25" x14ac:dyDescent="0.25">
      <c r="A38" s="9" t="s">
        <v>57</v>
      </c>
      <c r="B38" s="10">
        <f>B34*B36</f>
        <v>950</v>
      </c>
      <c r="C38" s="10">
        <f>C34*C36</f>
        <v>3800</v>
      </c>
      <c r="D38" s="10">
        <f>D34*D36</f>
        <v>6650.0000000000009</v>
      </c>
      <c r="E38" s="10">
        <f t="shared" ref="E38:M38" si="22">E34*E36</f>
        <v>9500</v>
      </c>
      <c r="F38" s="10">
        <f t="shared" si="22"/>
        <v>12350</v>
      </c>
      <c r="G38" s="10">
        <f t="shared" si="22"/>
        <v>14782</v>
      </c>
      <c r="H38" s="10">
        <f t="shared" si="22"/>
        <v>17936</v>
      </c>
      <c r="I38" s="10">
        <f t="shared" si="22"/>
        <v>21109</v>
      </c>
      <c r="J38" s="10">
        <f t="shared" si="22"/>
        <v>23218</v>
      </c>
      <c r="K38" s="10">
        <f t="shared" si="22"/>
        <v>25327</v>
      </c>
      <c r="L38" s="10">
        <f t="shared" si="22"/>
        <v>29564</v>
      </c>
      <c r="M38" s="10">
        <f t="shared" si="22"/>
        <v>31673</v>
      </c>
      <c r="N38" s="10">
        <f t="shared" ref="N38:Y38" si="23">N34*N36</f>
        <v>36879</v>
      </c>
      <c r="O38" s="10">
        <f t="shared" si="23"/>
        <v>39121</v>
      </c>
      <c r="P38" s="10">
        <f t="shared" si="23"/>
        <v>43586</v>
      </c>
      <c r="Q38" s="10">
        <f t="shared" si="23"/>
        <v>49172</v>
      </c>
      <c r="R38" s="10">
        <f t="shared" si="23"/>
        <v>53656</v>
      </c>
      <c r="S38" s="10">
        <f t="shared" si="23"/>
        <v>58121</v>
      </c>
      <c r="T38" s="10">
        <f t="shared" si="23"/>
        <v>66500</v>
      </c>
      <c r="U38" s="10">
        <f t="shared" si="23"/>
        <v>71250</v>
      </c>
      <c r="V38" s="10">
        <f t="shared" si="23"/>
        <v>76000</v>
      </c>
      <c r="W38" s="10">
        <f t="shared" si="23"/>
        <v>78375</v>
      </c>
      <c r="X38" s="10">
        <f t="shared" si="23"/>
        <v>80750</v>
      </c>
      <c r="Y38" s="10">
        <f t="shared" si="23"/>
        <v>85500</v>
      </c>
    </row>
    <row r="42" spans="1:25" x14ac:dyDescent="0.25">
      <c r="A42" s="13" t="s">
        <v>58</v>
      </c>
    </row>
    <row r="43" spans="1:25" x14ac:dyDescent="0.25">
      <c r="A43" t="s">
        <v>59</v>
      </c>
      <c r="C43" s="14">
        <v>0.1</v>
      </c>
      <c r="D43" s="14">
        <v>0.1</v>
      </c>
      <c r="E43" s="14">
        <v>0.1</v>
      </c>
      <c r="F43" s="14">
        <v>0.1</v>
      </c>
      <c r="G43" s="14">
        <v>0.1</v>
      </c>
      <c r="H43" s="14">
        <v>0.1</v>
      </c>
      <c r="I43" s="14">
        <v>0.1</v>
      </c>
      <c r="J43" s="14">
        <v>0.1</v>
      </c>
      <c r="K43" s="14">
        <v>0.1</v>
      </c>
      <c r="L43" s="14">
        <v>0.1</v>
      </c>
      <c r="M43" s="14">
        <v>0.1</v>
      </c>
      <c r="N43" s="14">
        <v>0.1</v>
      </c>
      <c r="O43" s="14">
        <v>0.1</v>
      </c>
      <c r="P43" s="14">
        <v>0.1</v>
      </c>
      <c r="Q43" s="14">
        <v>0.1</v>
      </c>
      <c r="R43" s="14">
        <v>0.1</v>
      </c>
      <c r="S43" s="14">
        <v>0.1</v>
      </c>
      <c r="T43" s="14">
        <v>0.1</v>
      </c>
      <c r="U43" s="14">
        <v>0.1</v>
      </c>
      <c r="V43" s="14">
        <v>0.1</v>
      </c>
      <c r="W43" s="14">
        <v>0.1</v>
      </c>
      <c r="X43" s="14">
        <v>0.1</v>
      </c>
      <c r="Y43" s="14">
        <v>0.1</v>
      </c>
    </row>
    <row r="44" spans="1:25" x14ac:dyDescent="0.25">
      <c r="A44" s="9" t="s">
        <v>60</v>
      </c>
      <c r="C44" s="10">
        <f>B36*C43*B34</f>
        <v>95.000000000000014</v>
      </c>
      <c r="D44" s="10">
        <f>C36*D43*C34</f>
        <v>380.00000000000006</v>
      </c>
      <c r="E44" s="10">
        <f t="shared" ref="E44:M44" si="24">D36*E43*D34</f>
        <v>665.00000000000011</v>
      </c>
      <c r="F44" s="10">
        <f t="shared" si="24"/>
        <v>950</v>
      </c>
      <c r="G44" s="10">
        <f t="shared" si="24"/>
        <v>1235</v>
      </c>
      <c r="H44" s="10">
        <f t="shared" si="24"/>
        <v>1478.2</v>
      </c>
      <c r="I44" s="10">
        <f t="shared" si="24"/>
        <v>1793.6000000000001</v>
      </c>
      <c r="J44" s="10">
        <f t="shared" si="24"/>
        <v>2110.9</v>
      </c>
      <c r="K44" s="10">
        <f t="shared" si="24"/>
        <v>2321.8000000000002</v>
      </c>
      <c r="L44" s="10">
        <f t="shared" si="24"/>
        <v>2532.6999999999998</v>
      </c>
      <c r="M44" s="10">
        <f t="shared" si="24"/>
        <v>2956.4</v>
      </c>
      <c r="N44" s="10">
        <f t="shared" ref="N44" si="25">M36*N43*M34</f>
        <v>3167.3</v>
      </c>
      <c r="O44" s="10">
        <f t="shared" ref="O44" si="26">N36*O43*N34</f>
        <v>3687.9000000000005</v>
      </c>
      <c r="P44" s="10">
        <f t="shared" ref="P44" si="27">O36*P43*O34</f>
        <v>3912.1000000000004</v>
      </c>
      <c r="Q44" s="10">
        <f t="shared" ref="Q44" si="28">P36*Q43*P34</f>
        <v>4358.6000000000004</v>
      </c>
      <c r="R44" s="10">
        <f t="shared" ref="R44" si="29">Q36*R43*Q34</f>
        <v>4917.2000000000007</v>
      </c>
      <c r="S44" s="10">
        <f t="shared" ref="S44" si="30">R36*S43*R34</f>
        <v>5365.5999999999995</v>
      </c>
      <c r="T44" s="10">
        <f t="shared" ref="T44" si="31">S36*T43*S34</f>
        <v>5812.1000000000013</v>
      </c>
      <c r="U44" s="10">
        <f t="shared" ref="U44" si="32">T36*U43*T34</f>
        <v>6650.0000000000009</v>
      </c>
      <c r="V44" s="10">
        <f t="shared" ref="V44" si="33">U36*V43*U34</f>
        <v>7125</v>
      </c>
      <c r="W44" s="10">
        <f t="shared" ref="W44" si="34">V36*W43*V34</f>
        <v>7600</v>
      </c>
      <c r="X44" s="10">
        <f t="shared" ref="X44" si="35">W36*X43*W34</f>
        <v>7837.5000000000009</v>
      </c>
      <c r="Y44" s="10">
        <f t="shared" ref="Y44" si="36">X36*Y43*X34</f>
        <v>8075.0000000000009</v>
      </c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1"/>
      <c r="C56" s="11"/>
      <c r="D56" s="11"/>
    </row>
  </sheetData>
  <phoneticPr fontId="4" type="noConversion"/>
  <conditionalFormatting sqref="B14:Y14">
    <cfRule type="colorScale" priority="1">
      <colorScale>
        <cfvo type="min"/>
        <cfvo type="percentile" val="0.6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0D58-8F04-4886-8C8E-354108E90D0C}">
  <dimension ref="C5:J14"/>
  <sheetViews>
    <sheetView workbookViewId="0">
      <selection activeCell="F21" sqref="F21"/>
    </sheetView>
  </sheetViews>
  <sheetFormatPr defaultRowHeight="15" x14ac:dyDescent="0.25"/>
  <cols>
    <col min="3" max="3" width="17.7109375" bestFit="1" customWidth="1"/>
    <col min="4" max="5" width="9.42578125" bestFit="1" customWidth="1"/>
    <col min="6" max="6" width="11" bestFit="1" customWidth="1"/>
    <col min="8" max="10" width="11" bestFit="1" customWidth="1"/>
  </cols>
  <sheetData>
    <row r="5" spans="3:10" x14ac:dyDescent="0.25">
      <c r="C5" t="s">
        <v>16</v>
      </c>
      <c r="D5" s="6">
        <v>0.45</v>
      </c>
      <c r="E5" s="6">
        <v>0.35</v>
      </c>
      <c r="F5" s="6">
        <v>0.2</v>
      </c>
    </row>
    <row r="6" spans="3:10" x14ac:dyDescent="0.25">
      <c r="E6" s="1"/>
      <c r="F6" s="1"/>
    </row>
    <row r="7" spans="3:10" x14ac:dyDescent="0.25">
      <c r="D7" t="s">
        <v>4</v>
      </c>
      <c r="E7" t="s">
        <v>5</v>
      </c>
      <c r="F7" t="s">
        <v>6</v>
      </c>
      <c r="H7" t="s">
        <v>7</v>
      </c>
      <c r="I7" t="s">
        <v>8</v>
      </c>
      <c r="J7" t="s">
        <v>9</v>
      </c>
    </row>
    <row r="8" spans="3:10" x14ac:dyDescent="0.25">
      <c r="C8" t="s">
        <v>10</v>
      </c>
      <c r="D8" s="6">
        <v>0.19</v>
      </c>
      <c r="E8" s="6">
        <v>0.37</v>
      </c>
      <c r="F8" s="6">
        <v>0.37</v>
      </c>
      <c r="H8" s="6">
        <v>0.57999999999999996</v>
      </c>
      <c r="I8" s="6">
        <v>0.63</v>
      </c>
      <c r="J8" s="6">
        <v>0.69</v>
      </c>
    </row>
    <row r="9" spans="3:10" x14ac:dyDescent="0.25">
      <c r="C9" t="s">
        <v>11</v>
      </c>
      <c r="D9" s="3">
        <f>D10+D10*D8</f>
        <v>297.5</v>
      </c>
      <c r="E9" s="3">
        <f>E10+E10*E8</f>
        <v>678.15</v>
      </c>
      <c r="F9" s="3">
        <f>F10+F10*F8</f>
        <v>2109.8000000000002</v>
      </c>
      <c r="H9" s="3">
        <f>H10+H10*H8</f>
        <v>5450.9999999999991</v>
      </c>
      <c r="I9" s="3">
        <f>I10+I10*I8</f>
        <v>7237.2</v>
      </c>
      <c r="J9" s="3">
        <f>J10+J10*J8</f>
        <v>8450</v>
      </c>
    </row>
    <row r="10" spans="3:10" x14ac:dyDescent="0.25">
      <c r="C10" t="s">
        <v>12</v>
      </c>
      <c r="D10" s="1">
        <f>D14*D11</f>
        <v>250</v>
      </c>
      <c r="E10" s="1">
        <f>E14*E11</f>
        <v>495</v>
      </c>
      <c r="F10" s="1">
        <f>F14*F11</f>
        <v>1540</v>
      </c>
      <c r="H10" s="1">
        <f>H14*H11</f>
        <v>3449.9999999999995</v>
      </c>
      <c r="I10" s="1">
        <f>I14*I11</f>
        <v>4440</v>
      </c>
      <c r="J10" s="1">
        <f>J14*J11</f>
        <v>5000</v>
      </c>
    </row>
    <row r="11" spans="3:10" x14ac:dyDescent="0.25">
      <c r="C11" t="s">
        <v>13</v>
      </c>
      <c r="D11" s="5">
        <v>200</v>
      </c>
      <c r="E11" s="5">
        <v>500</v>
      </c>
      <c r="F11" s="5">
        <v>2000</v>
      </c>
      <c r="H11" s="5">
        <v>5000</v>
      </c>
      <c r="I11" s="5">
        <v>12000</v>
      </c>
      <c r="J11" s="5">
        <v>20000</v>
      </c>
    </row>
    <row r="12" spans="3:10" x14ac:dyDescent="0.25">
      <c r="D12" s="1"/>
      <c r="E12" s="1"/>
      <c r="F12" s="1"/>
      <c r="H12" s="1"/>
      <c r="I12" s="1"/>
      <c r="J12" s="1"/>
    </row>
    <row r="13" spans="3:10" x14ac:dyDescent="0.25">
      <c r="C13" t="s">
        <v>14</v>
      </c>
      <c r="D13" s="1">
        <f>D9/D11</f>
        <v>1.4875</v>
      </c>
      <c r="E13" s="1">
        <f>E9/E11</f>
        <v>1.3563000000000001</v>
      </c>
      <c r="F13" s="1">
        <f>F9/F11</f>
        <v>1.0549000000000002</v>
      </c>
      <c r="H13" s="1">
        <f>H9/H11</f>
        <v>1.0901999999999998</v>
      </c>
      <c r="I13" s="1">
        <f>I9/I11</f>
        <v>0.60309999999999997</v>
      </c>
      <c r="J13" s="1">
        <f>J9/J11</f>
        <v>0.42249999999999999</v>
      </c>
    </row>
    <row r="14" spans="3:10" x14ac:dyDescent="0.25">
      <c r="C14" t="s">
        <v>15</v>
      </c>
      <c r="D14" s="4">
        <v>1.25</v>
      </c>
      <c r="E14" s="4">
        <v>0.99</v>
      </c>
      <c r="F14" s="4">
        <v>0.77</v>
      </c>
      <c r="H14" s="4">
        <v>0.69</v>
      </c>
      <c r="I14" s="4">
        <v>0.37</v>
      </c>
      <c r="J14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Gin (221136)</dc:creator>
  <cp:lastModifiedBy>Li, Gin (221136)</cp:lastModifiedBy>
  <dcterms:created xsi:type="dcterms:W3CDTF">2024-04-14T10:29:20Z</dcterms:created>
  <dcterms:modified xsi:type="dcterms:W3CDTF">2024-04-14T18:47:38Z</dcterms:modified>
</cp:coreProperties>
</file>