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hdu/Documents/OneDrive/联邦学习/fl-bug-study/Manual_Labelling/"/>
    </mc:Choice>
  </mc:AlternateContent>
  <xr:revisionPtr revIDLastSave="2" documentId="10_ncr:8100000_{C355CC01-E1F4-0D41-9660-FD46EF433640}" xr6:coauthVersionLast="47" xr6:coauthVersionMax="47" xr10:uidLastSave="{BA195521-E2D3-48CD-8DA9-B803CFD0872D}"/>
  <bookViews>
    <workbookView xWindow="140" yWindow="460" windowWidth="36040" windowHeight="20160" xr2:uid="{61294B21-5DB8-A541-AF0D-AA0BFF754FE1}"/>
  </bookViews>
  <sheets>
    <sheet name="Sheet1" sheetId="1" r:id="rId1"/>
  </sheets>
  <definedNames>
    <definedName name="_xlnm._FilterDatabase" localSheetId="0" hidden="1">Sheet1!$A$1:$L$415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3" i="1" l="1"/>
  <c r="M62" i="1"/>
  <c r="M61" i="1"/>
  <c r="M60" i="1"/>
  <c r="M59" i="1"/>
  <c r="M58" i="1"/>
  <c r="M57" i="1"/>
  <c r="M56" i="1"/>
  <c r="L63" i="1"/>
  <c r="L62" i="1"/>
  <c r="L61" i="1"/>
  <c r="L60" i="1"/>
  <c r="L59" i="1"/>
  <c r="L58" i="1"/>
  <c r="L57" i="1"/>
  <c r="L56" i="1"/>
  <c r="K63" i="1"/>
  <c r="K62" i="1"/>
  <c r="K61" i="1"/>
  <c r="K60" i="1"/>
  <c r="K59" i="1"/>
  <c r="K58" i="1"/>
  <c r="K57" i="1"/>
  <c r="K56" i="1"/>
  <c r="J63" i="1"/>
  <c r="J62" i="1"/>
  <c r="J61" i="1"/>
  <c r="J60" i="1"/>
  <c r="J59" i="1"/>
  <c r="J58" i="1"/>
  <c r="J57" i="1"/>
  <c r="J56" i="1"/>
  <c r="I63" i="1"/>
  <c r="I62" i="1"/>
  <c r="I61" i="1"/>
  <c r="I60" i="1"/>
  <c r="I59" i="1"/>
  <c r="I58" i="1"/>
  <c r="I57" i="1"/>
  <c r="I56" i="1"/>
  <c r="M55" i="1"/>
  <c r="L55" i="1"/>
  <c r="K55" i="1"/>
  <c r="K64" i="1" s="1"/>
  <c r="J55" i="1"/>
  <c r="I55" i="1"/>
  <c r="J49" i="1"/>
  <c r="I64" i="1" l="1"/>
  <c r="J64" i="1"/>
  <c r="M64" i="1"/>
  <c r="L64" i="1"/>
  <c r="N63" i="1"/>
  <c r="N62" i="1"/>
  <c r="N61" i="1"/>
  <c r="N60" i="1"/>
  <c r="N59" i="1"/>
  <c r="N58" i="1"/>
  <c r="N57" i="1"/>
  <c r="N56" i="1"/>
  <c r="N55" i="1"/>
  <c r="L51" i="1"/>
  <c r="K51" i="1"/>
  <c r="J51" i="1"/>
  <c r="L50" i="1"/>
  <c r="K50" i="1"/>
  <c r="J50" i="1"/>
  <c r="L49" i="1"/>
  <c r="K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L37" i="1"/>
  <c r="L36" i="1"/>
  <c r="J36" i="1"/>
  <c r="L35" i="1"/>
  <c r="J35" i="1"/>
  <c r="L34" i="1"/>
  <c r="L33" i="1"/>
  <c r="L32" i="1"/>
  <c r="L31" i="1"/>
  <c r="L30" i="1"/>
  <c r="L29" i="1"/>
  <c r="L28" i="1"/>
  <c r="L27" i="1"/>
  <c r="L26" i="1"/>
  <c r="L25" i="1"/>
  <c r="K38" i="1"/>
  <c r="J38" i="1"/>
  <c r="K37" i="1"/>
  <c r="J37" i="1"/>
  <c r="K36" i="1"/>
  <c r="K35" i="1"/>
  <c r="K34" i="1"/>
  <c r="J34" i="1"/>
  <c r="K33" i="1"/>
  <c r="J33" i="1"/>
  <c r="K32" i="1"/>
  <c r="J32" i="1"/>
  <c r="J31" i="1"/>
  <c r="K30" i="1"/>
  <c r="K31" i="1"/>
  <c r="J30" i="1"/>
  <c r="K29" i="1"/>
  <c r="K28" i="1"/>
  <c r="K27" i="1"/>
  <c r="K26" i="1"/>
  <c r="K25" i="1"/>
  <c r="J29" i="1"/>
  <c r="J28" i="1"/>
  <c r="J27" i="1"/>
  <c r="J26" i="1"/>
  <c r="J25" i="1"/>
  <c r="J4" i="1"/>
  <c r="N64" i="1" l="1"/>
  <c r="O55" i="1" s="1"/>
  <c r="M51" i="1"/>
  <c r="M48" i="1"/>
  <c r="M32" i="1"/>
  <c r="M25" i="1"/>
  <c r="M44" i="1"/>
  <c r="M39" i="1"/>
  <c r="L52" i="1"/>
  <c r="K52" i="1"/>
  <c r="J5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K11" i="1"/>
  <c r="J11" i="1"/>
  <c r="L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J5" i="1"/>
  <c r="L5" i="1"/>
  <c r="K5" i="1"/>
  <c r="K4" i="1"/>
  <c r="L4" i="1"/>
  <c r="O39" i="1" l="1"/>
  <c r="N39" i="1"/>
  <c r="O46" i="1"/>
  <c r="N44" i="1"/>
  <c r="O30" i="1"/>
  <c r="N25" i="1"/>
  <c r="O38" i="1"/>
  <c r="N32" i="1"/>
  <c r="O48" i="1"/>
  <c r="N48" i="1"/>
  <c r="O51" i="1"/>
  <c r="N51" i="1"/>
  <c r="O37" i="1"/>
  <c r="O44" i="1"/>
  <c r="O27" i="1"/>
  <c r="O40" i="1"/>
  <c r="O29" i="1"/>
  <c r="O34" i="1"/>
  <c r="O36" i="1"/>
  <c r="O33" i="1"/>
  <c r="O26" i="1"/>
  <c r="O32" i="1"/>
  <c r="O49" i="1"/>
  <c r="O45" i="1"/>
  <c r="O50" i="1"/>
  <c r="O41" i="1"/>
  <c r="O47" i="1"/>
  <c r="O25" i="1"/>
  <c r="O43" i="1"/>
  <c r="O42" i="1"/>
  <c r="O35" i="1"/>
  <c r="M21" i="1"/>
  <c r="N21" i="1" s="1"/>
  <c r="O31" i="1"/>
  <c r="O28" i="1"/>
  <c r="O63" i="1"/>
  <c r="O60" i="1"/>
  <c r="O57" i="1"/>
  <c r="O59" i="1"/>
  <c r="O61" i="1"/>
  <c r="O58" i="1"/>
  <c r="O56" i="1"/>
  <c r="O62" i="1"/>
  <c r="M52" i="1"/>
  <c r="L22" i="1"/>
  <c r="J22" i="1"/>
  <c r="M18" i="1"/>
  <c r="M4" i="1"/>
  <c r="K22" i="1"/>
  <c r="M16" i="1"/>
  <c r="O6" i="1" l="1"/>
  <c r="N4" i="1"/>
  <c r="O4" i="1"/>
  <c r="O17" i="1"/>
  <c r="N16" i="1"/>
  <c r="O21" i="1"/>
  <c r="O19" i="1"/>
  <c r="N18" i="1"/>
  <c r="O14" i="1"/>
  <c r="O13" i="1"/>
  <c r="O9" i="1"/>
  <c r="O18" i="1"/>
  <c r="O16" i="1"/>
  <c r="O8" i="1"/>
  <c r="O5" i="1"/>
  <c r="O20" i="1"/>
  <c r="O11" i="1"/>
  <c r="O12" i="1"/>
  <c r="O10" i="1"/>
  <c r="O7" i="1"/>
  <c r="O15" i="1"/>
  <c r="O64" i="1"/>
  <c r="M22" i="1"/>
  <c r="N52" i="1" l="1"/>
  <c r="N22" i="1" l="1"/>
</calcChain>
</file>

<file path=xl/sharedStrings.xml><?xml version="1.0" encoding="utf-8"?>
<sst xmlns="http://schemas.openxmlformats.org/spreadsheetml/2006/main" count="2541" uniqueCount="545">
  <si>
    <t>Bug</t>
  </si>
  <si>
    <t>Framework</t>
  </si>
  <si>
    <t>Source of Bug</t>
  </si>
  <si>
    <t>Bug Type</t>
  </si>
  <si>
    <t>Symptom</t>
    <phoneticPr fontId="3" type="noConversion"/>
  </si>
  <si>
    <t>Root Cause</t>
  </si>
  <si>
    <t>https://github.com/OpenMined/PySyft/issues/6611</t>
    <phoneticPr fontId="3" type="noConversion"/>
  </si>
  <si>
    <t>PySyft</t>
  </si>
  <si>
    <t>FL framework</t>
  </si>
  <si>
    <t>Framework evolution</t>
  </si>
  <si>
    <t>Crash</t>
  </si>
  <si>
    <t>FL Framework Evolution</t>
  </si>
  <si>
    <t>https://github.com/OpenMined/PySyft/issues/6418</t>
    <phoneticPr fontId="3" type="noConversion"/>
  </si>
  <si>
    <t>Bug type</t>
  </si>
  <si>
    <t>Subtype</t>
  </si>
  <si>
    <t>Application</t>
  </si>
  <si>
    <t>Total</t>
  </si>
  <si>
    <t>Ratio</t>
    <phoneticPr fontId="3" type="noConversion"/>
  </si>
  <si>
    <t>https://github.com/OpenMined/PySyft/issues/6401</t>
    <phoneticPr fontId="3" type="noConversion"/>
  </si>
  <si>
    <t>FL Implementation</t>
  </si>
  <si>
    <t>Model building</t>
    <phoneticPr fontId="3" type="noConversion"/>
  </si>
  <si>
    <t>https://github.com/OpenMined/PySyft/issues/6389</t>
    <phoneticPr fontId="3" type="noConversion"/>
  </si>
  <si>
    <t>Broadcast</t>
    <phoneticPr fontId="3" type="noConversion"/>
  </si>
  <si>
    <t>https://github.com/OpenMined/PySyft/issues/6355</t>
    <phoneticPr fontId="3" type="noConversion"/>
  </si>
  <si>
    <t>Data loading &amp; processing</t>
  </si>
  <si>
    <t>Incorrect Tensor-related Implementation</t>
  </si>
  <si>
    <t>Client computation</t>
    <phoneticPr fontId="3" type="noConversion"/>
  </si>
  <si>
    <t>https://github.com/OpenMined/PySyft/issues/6215</t>
    <phoneticPr fontId="3" type="noConversion"/>
  </si>
  <si>
    <t>Dependency</t>
    <phoneticPr fontId="3" type="noConversion"/>
  </si>
  <si>
    <t>Hang</t>
  </si>
  <si>
    <t>Dependency Incompatibility</t>
  </si>
  <si>
    <t>Aggregation &amp; Update</t>
    <phoneticPr fontId="3" type="noConversion"/>
  </si>
  <si>
    <t>https://github.com/OpenMined/PySyft/issues/5797</t>
    <phoneticPr fontId="3" type="noConversion"/>
  </si>
  <si>
    <t>Prediction &amp; Evaluation</t>
    <phoneticPr fontId="3" type="noConversion"/>
  </si>
  <si>
    <t>https://github.com/OpenMined/PySyft/issues/5772</t>
    <phoneticPr fontId="3" type="noConversion"/>
  </si>
  <si>
    <t>Security mechanism</t>
    <phoneticPr fontId="3" type="noConversion"/>
  </si>
  <si>
    <t>https://github.com/OpenMined/PySyft/issues/5627</t>
    <phoneticPr fontId="3" type="noConversion"/>
  </si>
  <si>
    <t>Aggregation &amp; Update</t>
  </si>
  <si>
    <t>Incorrect Parameter/Message Transfer</t>
    <phoneticPr fontId="3" type="noConversion"/>
  </si>
  <si>
    <t>Transformation &amp; Transfer</t>
    <phoneticPr fontId="3" type="noConversion"/>
  </si>
  <si>
    <t>https://github.com/OpenMined/PySyft/issues/5608</t>
  </si>
  <si>
    <t>Misuse</t>
    <phoneticPr fontId="3" type="noConversion"/>
  </si>
  <si>
    <t>https://github.com/OpenMined/PySyft/issues/5530</t>
  </si>
  <si>
    <t>User interface</t>
    <phoneticPr fontId="3" type="noConversion"/>
  </si>
  <si>
    <t>https://github.com/OpenMined/PySyft/issues/5507</t>
  </si>
  <si>
    <t>Framework evolution</t>
    <phoneticPr fontId="3" type="noConversion"/>
  </si>
  <si>
    <t>https://github.com/OpenMined/PySyft/issues/5132</t>
  </si>
  <si>
    <t>FL Configuration</t>
    <phoneticPr fontId="3" type="noConversion"/>
  </si>
  <si>
    <t>https://github.com/OpenMined/PySyft/issues/4917</t>
  </si>
  <si>
    <t>FL-Others</t>
    <phoneticPr fontId="3" type="noConversion"/>
  </si>
  <si>
    <t>https://github.com/OpenMined/PySyft/issues/4745</t>
  </si>
  <si>
    <t>FL-Others</t>
  </si>
  <si>
    <t>API Evolution Issue</t>
  </si>
  <si>
    <t>Data</t>
  </si>
  <si>
    <t>Data loading &amp; processing</t>
    <phoneticPr fontId="3" type="noConversion"/>
  </si>
  <si>
    <t>https://github.com/OpenMined/PySyft/issues/4495</t>
  </si>
  <si>
    <t>Input data error</t>
    <phoneticPr fontId="3" type="noConversion"/>
  </si>
  <si>
    <t>https://github.com/OpenMined/PySyft/issues/4492</t>
  </si>
  <si>
    <t>Environment</t>
    <phoneticPr fontId="3" type="noConversion"/>
  </si>
  <si>
    <t>https://github.com/OpenMined/PySyft/issues/4491</t>
  </si>
  <si>
    <t>Deployment</t>
    <phoneticPr fontId="3" type="noConversion"/>
  </si>
  <si>
    <t>https://github.com/OpenMined/PySyft/issues/3774</t>
    <phoneticPr fontId="3" type="noConversion"/>
  </si>
  <si>
    <t>FL application</t>
  </si>
  <si>
    <t>FL Configuration</t>
  </si>
  <si>
    <t>Connection Refused</t>
  </si>
  <si>
    <t>Improper Interaction Initialization/Establiah</t>
  </si>
  <si>
    <t>Unclear</t>
    <phoneticPr fontId="3" type="noConversion"/>
  </si>
  <si>
    <t>https://github.com/OpenMined/PySyft/issues/3558</t>
  </si>
  <si>
    <t>Environment</t>
  </si>
  <si>
    <t>Unclear Environmental Issue</t>
  </si>
  <si>
    <t>Others</t>
    <phoneticPr fontId="3" type="noConversion"/>
  </si>
  <si>
    <t>https://github.com/OpenMined/PySyft/issues/3464</t>
    <phoneticPr fontId="3" type="noConversion"/>
  </si>
  <si>
    <t>Incorrect Functionality</t>
  </si>
  <si>
    <t>https://github.com/OpenMined/PySyft/issues/3463</t>
  </si>
  <si>
    <t>https://github.com/OpenMined/PySyft/issues/3388</t>
  </si>
  <si>
    <t>Dependency</t>
  </si>
  <si>
    <t>https://github.com/OpenMined/PySyft/issues/3369</t>
  </si>
  <si>
    <t>Model building</t>
  </si>
  <si>
    <t>Unsuitable ML/DL Algorithm Selection</t>
  </si>
  <si>
    <t>FL Specific</t>
  </si>
  <si>
    <t>https://github.com/OpenMined/PySyft/issues/3261</t>
  </si>
  <si>
    <t>Transformation &amp; Transfer</t>
  </si>
  <si>
    <t>Incorrect Interaction Closing</t>
    <phoneticPr fontId="3" type="noConversion"/>
  </si>
  <si>
    <t>https://github.com/OpenMined/PySyft/issues/3260</t>
  </si>
  <si>
    <t>Security mechanism</t>
  </si>
  <si>
    <t>Incorrect Parameter/Message Transfer</t>
  </si>
  <si>
    <t>Incorrect FL Algorithm Implementation</t>
    <phoneticPr fontId="3" type="noConversion"/>
  </si>
  <si>
    <t>https://github.com/OpenMined/PySyft/issues/3259</t>
  </si>
  <si>
    <t>Improper Interaction Initialization/Establiah</t>
    <phoneticPr fontId="3" type="noConversion"/>
  </si>
  <si>
    <t>https://github.com/OpenMined/PySyft/issues/3250</t>
  </si>
  <si>
    <t>Misuse</t>
  </si>
  <si>
    <t>API Misuse</t>
  </si>
  <si>
    <t>FL Framework Evolution</t>
    <phoneticPr fontId="3" type="noConversion"/>
  </si>
  <si>
    <t>https://github.com/OpenMined/PySyft/issues/3245</t>
    <phoneticPr fontId="3" type="noConversion"/>
  </si>
  <si>
    <t>Improper Entity Alignment</t>
    <phoneticPr fontId="3" type="noConversion"/>
  </si>
  <si>
    <t>https://github.com/OpenMined/PySyft/issues/3214</t>
  </si>
  <si>
    <t>Missing/Incorrect Encryption Implementation</t>
    <phoneticPr fontId="3" type="noConversion"/>
  </si>
  <si>
    <t>https://github.com/OpenMined/PySyft/issues/3174</t>
  </si>
  <si>
    <t>DL Specific</t>
  </si>
  <si>
    <t>Improper Model Evaluation</t>
    <phoneticPr fontId="3" type="noConversion"/>
  </si>
  <si>
    <t>https://github.com/OpenMined/PySyft/issues/3131</t>
  </si>
  <si>
    <t>Incorrect Tensor-related Implementation</t>
    <phoneticPr fontId="3" type="noConversion"/>
  </si>
  <si>
    <t>https://github.com/OpenMined/PySyft/issues/3095</t>
    <phoneticPr fontId="3" type="noConversion"/>
  </si>
  <si>
    <t>Incorrect Data Type, Shape &amp; Format</t>
  </si>
  <si>
    <t>Improper Hyperparameter</t>
  </si>
  <si>
    <t>https://github.com/OpenMined/PySyft/issues/3091</t>
    <phoneticPr fontId="3" type="noConversion"/>
  </si>
  <si>
    <t>Improper Model Initialization</t>
    <phoneticPr fontId="3" type="noConversion"/>
  </si>
  <si>
    <t>https://github.com/OpenMined/PySyft/issues/3063</t>
  </si>
  <si>
    <t>Prediction &amp; Evaluation</t>
  </si>
  <si>
    <t>Incorrect Training Strategy</t>
    <phoneticPr fontId="3" type="noConversion"/>
  </si>
  <si>
    <t>https://github.com/OpenMined/PySyft/issues/3014</t>
    <phoneticPr fontId="3" type="noConversion"/>
  </si>
  <si>
    <t>Unsuitable ML/DL Algorithm Selection</t>
    <phoneticPr fontId="3" type="noConversion"/>
  </si>
  <si>
    <t>https://github.com/OpenMined/PySyft/issues/3002</t>
    <phoneticPr fontId="3" type="noConversion"/>
  </si>
  <si>
    <t>Improper GPU Usage</t>
    <phoneticPr fontId="3" type="noConversion"/>
  </si>
  <si>
    <t>https://github.com/OpenMined/PySyft/issues/2715</t>
    <phoneticPr fontId="3" type="noConversion"/>
  </si>
  <si>
    <t>Common Code Error</t>
  </si>
  <si>
    <t>API Evolution Issue</t>
    <phoneticPr fontId="3" type="noConversion"/>
  </si>
  <si>
    <t>https://github.com/OpenMined/PySyft/issues/2669</t>
  </si>
  <si>
    <t>API Misuse</t>
    <phoneticPr fontId="3" type="noConversion"/>
  </si>
  <si>
    <t>https://github.com/OpenMined/PySyft/issues/2631</t>
    <phoneticPr fontId="3" type="noConversion"/>
  </si>
  <si>
    <t>Incorrect FL Algorithm Implementation</t>
  </si>
  <si>
    <t>Wrong/Missing Dependency Import</t>
    <phoneticPr fontId="3" type="noConversion"/>
  </si>
  <si>
    <t>https://github.com/OpenMined/PySyft/issues/2576</t>
  </si>
  <si>
    <t>Improper Memory Usage</t>
    <phoneticPr fontId="3" type="noConversion"/>
  </si>
  <si>
    <t>https://github.com/OpenMined/PySyft/issues/2556</t>
    <phoneticPr fontId="3" type="noConversion"/>
  </si>
  <si>
    <t>Missing/Incorrect Encryption Implementation</t>
  </si>
  <si>
    <t>Missing/Incorrect Exception Checking</t>
    <phoneticPr fontId="3" type="noConversion"/>
  </si>
  <si>
    <t>https://github.com/OpenMined/PySyft/issues/2494</t>
    <phoneticPr fontId="3" type="noConversion"/>
  </si>
  <si>
    <t>Incorrect Data Type, Shape &amp; Format</t>
    <phoneticPr fontId="3" type="noConversion"/>
  </si>
  <si>
    <t>https://github.com/OpenMined/PySyft/issues/2447</t>
  </si>
  <si>
    <t>Incorrect Data Loading</t>
    <phoneticPr fontId="3" type="noConversion"/>
  </si>
  <si>
    <t>Incorrect Data split</t>
    <phoneticPr fontId="3" type="noConversion"/>
  </si>
  <si>
    <t>https://github.com/OpenMined/PySyft/issues/2392</t>
  </si>
  <si>
    <t>Data Absence</t>
    <phoneticPr fontId="3" type="noConversion"/>
  </si>
  <si>
    <t>https://github.com/OpenMined/PySyft/issues/2390</t>
    <phoneticPr fontId="3" type="noConversion"/>
  </si>
  <si>
    <t>Execution Environment</t>
  </si>
  <si>
    <t>Incorrect Deployment</t>
    <phoneticPr fontId="3" type="noConversion"/>
  </si>
  <si>
    <t>https://github.com/OpenMined/PySyft/issues/2365</t>
    <phoneticPr fontId="3" type="noConversion"/>
  </si>
  <si>
    <t>Dependency Incompatibility</t>
    <phoneticPr fontId="3" type="noConversion"/>
  </si>
  <si>
    <t>https://github.com/OpenMined/PySyft/issues/2361</t>
    <phoneticPr fontId="3" type="noConversion"/>
  </si>
  <si>
    <t>Unclear</t>
  </si>
  <si>
    <t>https://github.com/OpenMined/PySyft/issues/2346</t>
    <phoneticPr fontId="3" type="noConversion"/>
  </si>
  <si>
    <t>Poor Performance</t>
  </si>
  <si>
    <t>https://github.com/OpenMined/PySyft/issues/2346</t>
  </si>
  <si>
    <t>https://github.com/OpenMined/PySyft/issues/2333</t>
    <phoneticPr fontId="3" type="noConversion"/>
  </si>
  <si>
    <t>https://github.com/OpenMined/PySyft/issues/2281</t>
    <phoneticPr fontId="3" type="noConversion"/>
  </si>
  <si>
    <t>Symptom</t>
  </si>
  <si>
    <t>Pysyft</t>
    <phoneticPr fontId="3" type="noConversion"/>
  </si>
  <si>
    <t>FATE</t>
    <phoneticPr fontId="3" type="noConversion"/>
  </si>
  <si>
    <t>TFF</t>
    <phoneticPr fontId="3" type="noConversion"/>
  </si>
  <si>
    <t>SO</t>
    <phoneticPr fontId="3" type="noConversion"/>
  </si>
  <si>
    <t>Total</t>
    <phoneticPr fontId="3" type="noConversion"/>
  </si>
  <si>
    <t>https://github.com/OpenMined/PySyft/issues/2267</t>
  </si>
  <si>
    <t>Crash</t>
    <phoneticPr fontId="3" type="noConversion"/>
  </si>
  <si>
    <t>https://github.com/OpenMined/PySyft/issues/2243</t>
  </si>
  <si>
    <t>Incorrect Functionality</t>
    <phoneticPr fontId="3" type="noConversion"/>
  </si>
  <si>
    <t>https://github.com/OpenMined/PySyft/issues/2234</t>
  </si>
  <si>
    <t>Deployment Failure</t>
    <phoneticPr fontId="3" type="noConversion"/>
  </si>
  <si>
    <t>https://github.com/OpenMined/PySyft/issues/2207</t>
  </si>
  <si>
    <t>Connection Refused</t>
    <phoneticPr fontId="3" type="noConversion"/>
  </si>
  <si>
    <t>https://github.com/OpenMined/PySyft/issues/2202</t>
    <phoneticPr fontId="3" type="noConversion"/>
  </si>
  <si>
    <t>Broadcast</t>
  </si>
  <si>
    <t>Missing/Incorrect Exception Checking</t>
  </si>
  <si>
    <t>Poor Performance</t>
    <phoneticPr fontId="3" type="noConversion"/>
  </si>
  <si>
    <t>https://github.com/OpenMined/PySyft/issues/2168</t>
  </si>
  <si>
    <t>Security Risk</t>
    <phoneticPr fontId="3" type="noConversion"/>
  </si>
  <si>
    <t>https://github.com/OpenMined/PySyft/issues/2135</t>
  </si>
  <si>
    <t>Low Efficiency</t>
    <phoneticPr fontId="3" type="noConversion"/>
  </si>
  <si>
    <t>https://github.com/OpenMined/PySyft/issues/2132</t>
    <phoneticPr fontId="3" type="noConversion"/>
  </si>
  <si>
    <t>Hang</t>
    <phoneticPr fontId="3" type="noConversion"/>
  </si>
  <si>
    <t>https://github.com/OpenMined/PySyft/issues/2070</t>
  </si>
  <si>
    <t>Incorrect Training Strategy</t>
  </si>
  <si>
    <t>Unknown</t>
    <phoneticPr fontId="3" type="noConversion"/>
  </si>
  <si>
    <t>https://github.com/OpenMined/PySyft/issues/2047</t>
  </si>
  <si>
    <t>https://github.com/OpenMined/PySyft/issues/2011</t>
  </si>
  <si>
    <t>https://github.com/OpenMined/PySyft/issues/1992</t>
    <phoneticPr fontId="3" type="noConversion"/>
  </si>
  <si>
    <t>https://github.com/OpenMined/PySyft/issues/1978</t>
  </si>
  <si>
    <t>https://github.com/OpenMined/PySyft/issues/1919</t>
    <phoneticPr fontId="3" type="noConversion"/>
  </si>
  <si>
    <t>https://github.com/OpenMined/PySyft/issues/1655</t>
  </si>
  <si>
    <t>https://github.com/OpenMined/PySyft/issues/1645</t>
  </si>
  <si>
    <t>Data-Others</t>
  </si>
  <si>
    <t>https://github.com/OpenMined/PySyft/issues/1502</t>
    <phoneticPr fontId="3" type="noConversion"/>
  </si>
  <si>
    <t>Security Risk</t>
  </si>
  <si>
    <t>https://github.com/OpenMined/PySyft/issues/1442</t>
  </si>
  <si>
    <t>https://github.com/OpenMined/PySyft/issues/1381</t>
  </si>
  <si>
    <t>https://github.com/OpenMined/PySyft/issues/1350</t>
    <phoneticPr fontId="3" type="noConversion"/>
  </si>
  <si>
    <t>https://github.com/OpenMined/PySyft/issues/1314</t>
  </si>
  <si>
    <t>https://github.com/OpenMined/PySyft/issues/393</t>
  </si>
  <si>
    <t>https://github.com/OpenMined/PySyft/issues/390</t>
  </si>
  <si>
    <t>https://github.com/OpenMined/PySyft/issues/118</t>
  </si>
  <si>
    <t>https://github.com/OpenMined/PySyft/issues/74</t>
  </si>
  <si>
    <t>https://github.com/FederatedAI/FATE/issues/4107</t>
    <phoneticPr fontId="3" type="noConversion"/>
  </si>
  <si>
    <t>FATE</t>
  </si>
  <si>
    <t>Data Loading &amp; Processing</t>
    <phoneticPr fontId="3" type="noConversion"/>
  </si>
  <si>
    <t>https://github.com/FederatedAI/FATE/issues/4075</t>
    <phoneticPr fontId="3" type="noConversion"/>
  </si>
  <si>
    <t>https://github.com/FederatedAI/FATE/issues/4066</t>
    <phoneticPr fontId="3" type="noConversion"/>
  </si>
  <si>
    <t>https://github.com/FederatedAI/FATE/issues/4049</t>
    <phoneticPr fontId="3" type="noConversion"/>
  </si>
  <si>
    <t>https://github.com/FederatedAI/FATE/issues/3940</t>
    <phoneticPr fontId="3" type="noConversion"/>
  </si>
  <si>
    <t>https://github.com/FederatedAI/FATE/issues/3895</t>
    <phoneticPr fontId="3" type="noConversion"/>
  </si>
  <si>
    <t>https://github.com/FederatedAI/FATE/issues/3805</t>
    <phoneticPr fontId="3" type="noConversion"/>
  </si>
  <si>
    <t>https://github.com/FederatedAI/FATE/issues/3746</t>
    <phoneticPr fontId="3" type="noConversion"/>
  </si>
  <si>
    <t>https://github.com/FederatedAI/FATE/issues/3596</t>
    <phoneticPr fontId="3" type="noConversion"/>
  </si>
  <si>
    <t>Client Computation</t>
    <phoneticPr fontId="3" type="noConversion"/>
  </si>
  <si>
    <t>https://github.com/FederatedAI/FATE/issues/3515</t>
    <phoneticPr fontId="3" type="noConversion"/>
  </si>
  <si>
    <t>https://github.com/FederatedAI/FATE/issues/3498</t>
    <phoneticPr fontId="3" type="noConversion"/>
  </si>
  <si>
    <t>https://github.com/FederatedAI/FATE/issues/3238</t>
    <phoneticPr fontId="3" type="noConversion"/>
  </si>
  <si>
    <t>https://github.com/FederatedAI/FATE/issues/3133</t>
    <phoneticPr fontId="3" type="noConversion"/>
  </si>
  <si>
    <t>https://github.com/FederatedAI/FATE/issues/3132</t>
  </si>
  <si>
    <t>Incorrect Data Loading</t>
  </si>
  <si>
    <t>https://github.com/FederatedAI/FATE/issues/2977</t>
  </si>
  <si>
    <t>User interface</t>
  </si>
  <si>
    <t>https://github.com/FederatedAI/FATE/issues/2909</t>
    <phoneticPr fontId="3" type="noConversion"/>
  </si>
  <si>
    <t>Deployment</t>
  </si>
  <si>
    <t>Deployment Failure</t>
  </si>
  <si>
    <t>Incorrect deployment</t>
  </si>
  <si>
    <t>https://github.com/FederatedAI/FATE/issues/2834</t>
  </si>
  <si>
    <t>https://github.com/FederatedAI/FATE/issues/2817</t>
  </si>
  <si>
    <t>https://github.com/FederatedAI/FATE/issues/2758</t>
    <phoneticPr fontId="3" type="noConversion"/>
  </si>
  <si>
    <t>Improper Entity Alignment</t>
  </si>
  <si>
    <t>https://github.com/FederatedAI/FATE/issues/2452</t>
  </si>
  <si>
    <t>https://github.com/FederatedAI/FATE/issues/2449</t>
    <phoneticPr fontId="3" type="noConversion"/>
  </si>
  <si>
    <t>https://github.com/FederatedAI/FATE/issues/2440</t>
  </si>
  <si>
    <t>Input Data Error</t>
  </si>
  <si>
    <t>https://github.com/FederatedAI/FATE/issues/2412</t>
    <phoneticPr fontId="3" type="noConversion"/>
  </si>
  <si>
    <t>Others</t>
  </si>
  <si>
    <t>https://github.com/FederatedAI/FATE/issues/2332</t>
    <phoneticPr fontId="3" type="noConversion"/>
  </si>
  <si>
    <t>https://github.com/FederatedAI/FATE/issues/2153</t>
  </si>
  <si>
    <t>https://github.com/FederatedAI/FATE/issues/2082</t>
  </si>
  <si>
    <t>Improper Memory Usage</t>
  </si>
  <si>
    <t>https://github.com/FederatedAI/FATE/issues/1824</t>
  </si>
  <si>
    <t>https://github.com/FederatedAI/FATE/issues/1699</t>
  </si>
  <si>
    <t>https://github.com/FederatedAI/FATE/issues/1670</t>
  </si>
  <si>
    <t>https://github.com/FederatedAI/FATE/issues/1624</t>
  </si>
  <si>
    <t>https://github.com/FederatedAI/FATE/issues/1551</t>
  </si>
  <si>
    <t>https://github.com/FederatedAI/FATE/issues/1535</t>
    <phoneticPr fontId="3" type="noConversion"/>
  </si>
  <si>
    <t>https://github.com/FederatedAI/FATE/issues/1410</t>
    <phoneticPr fontId="3" type="noConversion"/>
  </si>
  <si>
    <t>https://github.com/FederatedAI/FATE/issues/1409</t>
    <phoneticPr fontId="3" type="noConversion"/>
  </si>
  <si>
    <t>Data Absence</t>
  </si>
  <si>
    <t>https://github.com/FederatedAI/FATE/issues/1408</t>
  </si>
  <si>
    <t>https://github.com/FederatedAI/FATE/issues/1399</t>
  </si>
  <si>
    <t>Client computation</t>
  </si>
  <si>
    <t>Low Efficiency</t>
  </si>
  <si>
    <t>https://github.com/FederatedAI/FATE/issues/1377</t>
  </si>
  <si>
    <t>https://github.com/FederatedAI/FATE/issues/1376</t>
  </si>
  <si>
    <t>https://github.com/FederatedAI/FATE/issues/1374</t>
  </si>
  <si>
    <t>https://github.com/FederatedAI/FATE/issues/1373</t>
  </si>
  <si>
    <t>https://github.com/FederatedAI/FATE/issues/1247</t>
    <phoneticPr fontId="3" type="noConversion"/>
  </si>
  <si>
    <t>https://github.com/FederatedAI/FATE/issues/1157</t>
    <phoneticPr fontId="3" type="noConversion"/>
  </si>
  <si>
    <t>https://github.com/FederatedAI/FATE/issues/1156</t>
    <phoneticPr fontId="3" type="noConversion"/>
  </si>
  <si>
    <t>https://github.com/FederatedAI/FATE/issues/1089</t>
  </si>
  <si>
    <t>https://github.com/FederatedAI/FATE/issues/1060</t>
  </si>
  <si>
    <t>https://github.com/FederatedAI/FATE/issues/1047</t>
    <phoneticPr fontId="3" type="noConversion"/>
  </si>
  <si>
    <t>https://github.com/FederatedAI/FATE/issues/1009</t>
  </si>
  <si>
    <t>https://github.com/FederatedAI/FATE/issues/980</t>
  </si>
  <si>
    <t>https://github.com/FederatedAI/FATE/issues/938</t>
  </si>
  <si>
    <t>https://github.com/FederatedAI/FATE/issues/887</t>
  </si>
  <si>
    <t>Incorrect Data Split</t>
  </si>
  <si>
    <t>https://github.com/FederatedAI/FATE/issues/872</t>
  </si>
  <si>
    <t>https://github.com/FederatedAI/FATE/issues/869</t>
    <phoneticPr fontId="3" type="noConversion"/>
  </si>
  <si>
    <t>https://github.com/FederatedAI/FATE/issues/777</t>
  </si>
  <si>
    <t>FL application</t>
    <phoneticPr fontId="3" type="noConversion"/>
  </si>
  <si>
    <t>https://github.com/FederatedAI/FATE/issues/733</t>
  </si>
  <si>
    <t>https://github.com/FederatedAI/FATE/issues/701</t>
  </si>
  <si>
    <t>https://github.com/FederatedAI/FATE/issues/700</t>
  </si>
  <si>
    <t>https://github.com/FederatedAI/FATE/issues/697</t>
  </si>
  <si>
    <t>https://github.com/FederatedAI/FATE/issues/695</t>
  </si>
  <si>
    <t>https://github.com/FederatedAI/FATE/issues/646</t>
  </si>
  <si>
    <t>https://github.com/FederatedAI/FATE/issues/632</t>
  </si>
  <si>
    <t>https://github.com/FederatedAI/FATE/issues/625</t>
  </si>
  <si>
    <t>https://github.com/FederatedAI/FATE/issues/566</t>
  </si>
  <si>
    <t>https://github.com/FederatedAI/FATE/issues/549</t>
  </si>
  <si>
    <t>https://github.com/FederatedAI/FATE/issues/540</t>
  </si>
  <si>
    <t>https://github.com/FederatedAI/FATE/issues/518</t>
    <phoneticPr fontId="3" type="noConversion"/>
  </si>
  <si>
    <t>https://github.com/FederatedAI/FATE/issues/390</t>
  </si>
  <si>
    <t>https://github.com/FederatedAI/FATE/issues/313</t>
    <phoneticPr fontId="3" type="noConversion"/>
  </si>
  <si>
    <t>https://github.com/FederatedAI/FATE/issues/230</t>
  </si>
  <si>
    <t>https://github.com/FederatedAI/FATE/issues/229</t>
  </si>
  <si>
    <t>https://github.com/FederatedAI/FATE/issues/182</t>
  </si>
  <si>
    <t>https://github.com/FederatedAI/FATE/issues/170</t>
  </si>
  <si>
    <t>https://github.com/FederatedAI/FATE/issues/135</t>
  </si>
  <si>
    <t>https://github.com/FederatedAI/FATE/issues/101</t>
  </si>
  <si>
    <t>https://github.com/FederatedAI/FATE/issues/93</t>
  </si>
  <si>
    <t>https://github.com/FederatedAI/FATE/issues/77</t>
    <phoneticPr fontId="3" type="noConversion"/>
  </si>
  <si>
    <t>https://github.com/FederatedAI/FATE/issues/55</t>
  </si>
  <si>
    <t>https://github.com/FederatedAI/FATE/issues/43</t>
  </si>
  <si>
    <t>https://github.com/FederatedAI/FATE/issues/27</t>
  </si>
  <si>
    <t>https://github.com/tensorflow/federated/issues/3035</t>
    <phoneticPr fontId="3" type="noConversion"/>
  </si>
  <si>
    <t>TFF</t>
  </si>
  <si>
    <t>https://github.com/tensorflow/federated/issues/2768</t>
    <phoneticPr fontId="3" type="noConversion"/>
  </si>
  <si>
    <t>https://github.com/tensorflow/federated/issues/2659</t>
    <phoneticPr fontId="3" type="noConversion"/>
  </si>
  <si>
    <t>https://github.com/tensorflow/federated/issues/1811</t>
    <phoneticPr fontId="3" type="noConversion"/>
  </si>
  <si>
    <t>https://github.com/tensorflow/federated/issues/1570</t>
    <phoneticPr fontId="3" type="noConversion"/>
  </si>
  <si>
    <t>https://github.com/tensorflow/federated/issues/1245</t>
  </si>
  <si>
    <t>https://github.com/tensorflow/federated/issues/929</t>
    <phoneticPr fontId="3" type="noConversion"/>
  </si>
  <si>
    <t>https://github.com/tensorflow/federated/issues/928</t>
    <phoneticPr fontId="3" type="noConversion"/>
  </si>
  <si>
    <t>https://github.com/tensorflow/federated/issues/902</t>
  </si>
  <si>
    <t>https://github.com/tensorflow/federated/issues/897</t>
  </si>
  <si>
    <t>https://github.com/tensorflow/federated/issues/896</t>
  </si>
  <si>
    <t>https://github.com/tensorflow/federated/issues/895</t>
    <phoneticPr fontId="3" type="noConversion"/>
  </si>
  <si>
    <t>https://github.com/tensorflow/federated/issues/892</t>
    <phoneticPr fontId="3" type="noConversion"/>
  </si>
  <si>
    <t>https://github.com/tensorflow/federated/issues/884</t>
    <phoneticPr fontId="3" type="noConversion"/>
  </si>
  <si>
    <t>https://github.com/tensorflow/federated/issues/876</t>
  </si>
  <si>
    <t>https://github.com/tensorflow/federated/issues/860</t>
  </si>
  <si>
    <t>https://github.com/tensorflow/federated/issues/820</t>
  </si>
  <si>
    <t>https://github.com/tensorflow/federated/issues/751</t>
  </si>
  <si>
    <t>https://github.com/tensorflow/federated/issues/611</t>
  </si>
  <si>
    <t>https://github.com/tensorflow/federated/issues/609</t>
  </si>
  <si>
    <t>https://github.com/tensorflow/federated/issues/416</t>
  </si>
  <si>
    <t>https://github.com/adap/flower/issues/888</t>
    <phoneticPr fontId="3" type="noConversion"/>
  </si>
  <si>
    <t>Flower</t>
    <phoneticPr fontId="3" type="noConversion"/>
  </si>
  <si>
    <t>https://github.com/adap/flower/issues/807</t>
  </si>
  <si>
    <t>Flower</t>
  </si>
  <si>
    <t>https://github.com/adap/flower/issues/756</t>
    <phoneticPr fontId="3" type="noConversion"/>
  </si>
  <si>
    <t>https://github.com/adap/flower/issues/710</t>
  </si>
  <si>
    <t>https://github.com/adap/flower/issues/659</t>
  </si>
  <si>
    <t>https://github.com/adap/flower/issues/540</t>
  </si>
  <si>
    <t>Incorrect Interaction Closing</t>
  </si>
  <si>
    <t>https://github.com/adap/flower/issues/537</t>
    <phoneticPr fontId="3" type="noConversion"/>
  </si>
  <si>
    <t>https://github.com/adap/flower/issues/408</t>
  </si>
  <si>
    <t>https://github.com/bytedance/fedlearner/issues/402</t>
  </si>
  <si>
    <t>Fedlearner</t>
    <phoneticPr fontId="3" type="noConversion"/>
  </si>
  <si>
    <t>https://github.com/bytedance/fedlearner/issues/395</t>
  </si>
  <si>
    <t>Fedlearner</t>
  </si>
  <si>
    <t>https://github.com/PaddlePaddle/PaddleFL/issues/85</t>
    <phoneticPr fontId="3" type="noConversion"/>
  </si>
  <si>
    <t>PaddleFL</t>
  </si>
  <si>
    <t>https://github.com/PaddlePaddle/PaddleFL/issues/80</t>
  </si>
  <si>
    <t>https://github.com/OpenMined/PySyft/issues/5080</t>
  </si>
  <si>
    <t>https://github.com/OpenMined/PySyft/issues/4961</t>
    <phoneticPr fontId="3" type="noConversion"/>
  </si>
  <si>
    <t>https://github.com/OpenMined/PySyft/issues/1511</t>
  </si>
  <si>
    <t>https://github.com/OpenMined/PySyft/issues/1396</t>
    <phoneticPr fontId="3" type="noConversion"/>
  </si>
  <si>
    <t>https://github.com/FederatedAI/FATE/issues/2646</t>
  </si>
  <si>
    <t>https://github.com/OpenMined/PySyft/pull/6522</t>
    <phoneticPr fontId="3" type="noConversion"/>
  </si>
  <si>
    <t>https://github.com/OpenMined/PySyft/pull/6456</t>
    <phoneticPr fontId="3" type="noConversion"/>
  </si>
  <si>
    <t>https://github.com/OpenMined/PySyft/pull/6192</t>
    <phoneticPr fontId="3" type="noConversion"/>
  </si>
  <si>
    <t>https://github.com/OpenMined/PySyft/pull/6140</t>
    <phoneticPr fontId="3" type="noConversion"/>
  </si>
  <si>
    <t>https://github.com/OpenMined/PySyft/pull/5416</t>
    <phoneticPr fontId="3" type="noConversion"/>
  </si>
  <si>
    <t>https://github.com/OpenMined/PySyft/pull/4640</t>
  </si>
  <si>
    <t>https://github.com/OpenMined/PySyft/pull/3705</t>
  </si>
  <si>
    <t>https://github.com/OpenMined/PySyft/pull/3680</t>
    <phoneticPr fontId="3" type="noConversion"/>
  </si>
  <si>
    <t>https://github.com/OpenMined/PySyft/pull/3679</t>
    <phoneticPr fontId="3" type="noConversion"/>
  </si>
  <si>
    <t>https://github.com/OpenMined/PySyft/pull/3595</t>
    <phoneticPr fontId="3" type="noConversion"/>
  </si>
  <si>
    <t>https://github.com/OpenMined/PySyft/pull/3593</t>
    <phoneticPr fontId="3" type="noConversion"/>
  </si>
  <si>
    <t>https://github.com/OpenMined/PySyft/pull/3591</t>
    <phoneticPr fontId="3" type="noConversion"/>
  </si>
  <si>
    <t>https://github.com/OpenMined/PySyft/pull/3567</t>
    <phoneticPr fontId="3" type="noConversion"/>
  </si>
  <si>
    <t>https://github.com/OpenMined/PySyft/pull/3563</t>
  </si>
  <si>
    <t>https://github.com/OpenMined/PySyft/pull/3560</t>
    <phoneticPr fontId="3" type="noConversion"/>
  </si>
  <si>
    <t>https://github.com/OpenMined/PySyft/pull/3525</t>
    <phoneticPr fontId="3" type="noConversion"/>
  </si>
  <si>
    <t>https://github.com/OpenMined/PySyft/pull/3511</t>
    <phoneticPr fontId="3" type="noConversion"/>
  </si>
  <si>
    <t>https://github.com/OpenMined/PySyft/pull/3405</t>
    <phoneticPr fontId="3" type="noConversion"/>
  </si>
  <si>
    <t>https://github.com/OpenMined/PySyft/pull/3396</t>
    <phoneticPr fontId="3" type="noConversion"/>
  </si>
  <si>
    <t>https://github.com/OpenMined/PySyft/pull/3376</t>
  </si>
  <si>
    <t>https://github.com/OpenMined/PySyft/pull/3288</t>
    <phoneticPr fontId="3" type="noConversion"/>
  </si>
  <si>
    <t>https://github.com/OpenMined/PySyft/pull/3285</t>
  </si>
  <si>
    <t>https://github.com/OpenMined/PySyft/pull/3271</t>
  </si>
  <si>
    <t>https://github.com/OpenMined/PySyft/pull/3205</t>
    <phoneticPr fontId="3" type="noConversion"/>
  </si>
  <si>
    <t>https://github.com/OpenMined/PySyft/pull/3199</t>
    <phoneticPr fontId="3" type="noConversion"/>
  </si>
  <si>
    <t>https://github.com/OpenMined/PySyft/pull/3196</t>
    <phoneticPr fontId="3" type="noConversion"/>
  </si>
  <si>
    <t>https://github.com/OpenMined/PySyft/pull/3067</t>
  </si>
  <si>
    <t>https://github.com/OpenMined/PySyft/pull/2749</t>
    <phoneticPr fontId="3" type="noConversion"/>
  </si>
  <si>
    <t>https://github.com/OpenMined/PySyft/pull/2733</t>
    <phoneticPr fontId="3" type="noConversion"/>
  </si>
  <si>
    <t>https://github.com/OpenMined/PySyft/pull/2543</t>
    <phoneticPr fontId="3" type="noConversion"/>
  </si>
  <si>
    <t>https://github.com/OpenMined/PySyft/pull/2491</t>
    <phoneticPr fontId="3" type="noConversion"/>
  </si>
  <si>
    <t>https://github.com/OpenMined/PySyft/pull/2437</t>
    <phoneticPr fontId="3" type="noConversion"/>
  </si>
  <si>
    <t>https://github.com/OpenMined/PySyft/pull/2431</t>
    <phoneticPr fontId="3" type="noConversion"/>
  </si>
  <si>
    <t>https://github.com/OpenMined/PySyft/pull/2407</t>
    <phoneticPr fontId="3" type="noConversion"/>
  </si>
  <si>
    <t>https://github.com/OpenMined/PySyft/pull/2395</t>
    <phoneticPr fontId="3" type="noConversion"/>
  </si>
  <si>
    <t>https://github.com/OpenMined/PySyft/pull/2339</t>
    <phoneticPr fontId="3" type="noConversion"/>
  </si>
  <si>
    <t>https://github.com/OpenMined/PySyft/pull/2262</t>
    <phoneticPr fontId="3" type="noConversion"/>
  </si>
  <si>
    <t>https://github.com/OpenMined/PySyft/pull/2239</t>
    <phoneticPr fontId="3" type="noConversion"/>
  </si>
  <si>
    <t>https://github.com/OpenMined/PySyft/pull/2102</t>
    <phoneticPr fontId="3" type="noConversion"/>
  </si>
  <si>
    <t>https://github.com/OpenMined/PySyft/pull/2050</t>
    <phoneticPr fontId="3" type="noConversion"/>
  </si>
  <si>
    <t>https://github.com/OpenMined/PySyft/pull/1736</t>
    <phoneticPr fontId="3" type="noConversion"/>
  </si>
  <si>
    <t>https://github.com/OpenMined/PySyft/pull/1646</t>
    <phoneticPr fontId="3" type="noConversion"/>
  </si>
  <si>
    <t>https://github.com/OpenMined/PySyft/pull/1643</t>
    <phoneticPr fontId="3" type="noConversion"/>
  </si>
  <si>
    <t>https://github.com/OpenMined/PySyft/pull/742</t>
    <phoneticPr fontId="3" type="noConversion"/>
  </si>
  <si>
    <t>https://github.com/OpenMined/PySyft/pull/740</t>
    <phoneticPr fontId="3" type="noConversion"/>
  </si>
  <si>
    <t>https://github.com/OpenMined/PySyft/pull/314</t>
    <phoneticPr fontId="3" type="noConversion"/>
  </si>
  <si>
    <t>https://github.com/OpenMined/PySyft/pull/145</t>
    <phoneticPr fontId="3" type="noConversion"/>
  </si>
  <si>
    <t>https://github.com/FederatedAI/FATE/pull/3821</t>
    <phoneticPr fontId="3" type="noConversion"/>
  </si>
  <si>
    <t>https://github.com/FederatedAI/FATE/pull/3740</t>
    <phoneticPr fontId="3" type="noConversion"/>
  </si>
  <si>
    <t>https://github.com/FederatedAI/FATE/pull/3513</t>
    <phoneticPr fontId="3" type="noConversion"/>
  </si>
  <si>
    <t>https://github.com/FederatedAI/FATE/pull/2578</t>
    <phoneticPr fontId="3" type="noConversion"/>
  </si>
  <si>
    <t>https://github.com/FederatedAI/FATE/pull/2518</t>
    <phoneticPr fontId="3" type="noConversion"/>
  </si>
  <si>
    <t>https://github.com/FederatedAI/FATE/pull/2450</t>
    <phoneticPr fontId="3" type="noConversion"/>
  </si>
  <si>
    <t>https://github.com/FederatedAI/FATE/pull/2432</t>
    <phoneticPr fontId="3" type="noConversion"/>
  </si>
  <si>
    <t>https://github.com/FederatedAI/FATE/pull/2400</t>
    <phoneticPr fontId="3" type="noConversion"/>
  </si>
  <si>
    <t>https://github.com/FederatedAI/FATE/pull/2384</t>
    <phoneticPr fontId="3" type="noConversion"/>
  </si>
  <si>
    <t>https://github.com/FederatedAI/FATE/pull/2309</t>
    <phoneticPr fontId="3" type="noConversion"/>
  </si>
  <si>
    <t>https://github.com/FederatedAI/FATE/pull/2228</t>
    <phoneticPr fontId="3" type="noConversion"/>
  </si>
  <si>
    <t>https://github.com/FederatedAI/FATE/pull/2116</t>
    <phoneticPr fontId="3" type="noConversion"/>
  </si>
  <si>
    <t>https://github.com/FederatedAI/FATE/pull/2060</t>
    <phoneticPr fontId="3" type="noConversion"/>
  </si>
  <si>
    <t>https://github.com/FederatedAI/FATE/pull/1961</t>
    <phoneticPr fontId="3" type="noConversion"/>
  </si>
  <si>
    <t>https://github.com/FederatedAI/FATE/pull/1918</t>
    <phoneticPr fontId="3" type="noConversion"/>
  </si>
  <si>
    <t>https://github.com/FederatedAI/FATE/pull/1910</t>
    <phoneticPr fontId="3" type="noConversion"/>
  </si>
  <si>
    <t>https://github.com/FederatedAI/FATE/pull/1855</t>
    <phoneticPr fontId="3" type="noConversion"/>
  </si>
  <si>
    <t>https://github.com/FederatedAI/FATE/pull/1781</t>
    <phoneticPr fontId="3" type="noConversion"/>
  </si>
  <si>
    <t>https://github.com/FederatedAI/FATE/pull/1757</t>
    <phoneticPr fontId="3" type="noConversion"/>
  </si>
  <si>
    <t>https://github.com/FederatedAI/FATE/pull/1749</t>
    <phoneticPr fontId="3" type="noConversion"/>
  </si>
  <si>
    <t>https://github.com/FederatedAI/FATE/pull/1746</t>
  </si>
  <si>
    <t>https://github.com/FederatedAI/FATE/pull/1712</t>
    <phoneticPr fontId="3" type="noConversion"/>
  </si>
  <si>
    <t>https://github.com/FederatedAI/FATE/pull/1711</t>
    <phoneticPr fontId="3" type="noConversion"/>
  </si>
  <si>
    <t>https://github.com/FederatedAI/FATE/pull/1683</t>
  </si>
  <si>
    <t>https://github.com/FederatedAI/FATE/pull/1650</t>
    <phoneticPr fontId="3" type="noConversion"/>
  </si>
  <si>
    <t>https://github.com/FederatedAI/FATE/pull/1609</t>
    <phoneticPr fontId="3" type="noConversion"/>
  </si>
  <si>
    <t>https://github.com/FederatedAI/FATE/pull/1536</t>
    <phoneticPr fontId="3" type="noConversion"/>
  </si>
  <si>
    <t>https://github.com/FederatedAI/FATE/pull/1482</t>
    <phoneticPr fontId="3" type="noConversion"/>
  </si>
  <si>
    <t>https://github.com/FederatedAI/FATE/pull/1449</t>
    <phoneticPr fontId="3" type="noConversion"/>
  </si>
  <si>
    <t>https://github.com/FederatedAI/FATE/pull/1444</t>
    <phoneticPr fontId="3" type="noConversion"/>
  </si>
  <si>
    <t>https://github.com/FederatedAI/FATE/pull/1441</t>
    <phoneticPr fontId="3" type="noConversion"/>
  </si>
  <si>
    <t>https://github.com/FederatedAI/FATE/pull/1436</t>
  </si>
  <si>
    <t>https://github.com/FederatedAI/FATE/pull/1424</t>
    <phoneticPr fontId="3" type="noConversion"/>
  </si>
  <si>
    <t>https://github.com/FederatedAI/FATE/pull/1421</t>
    <phoneticPr fontId="3" type="noConversion"/>
  </si>
  <si>
    <t>https://github.com/FederatedAI/FATE/pull/1415</t>
    <phoneticPr fontId="3" type="noConversion"/>
  </si>
  <si>
    <t>https://github.com/FederatedAI/FATE/pull/1411</t>
    <phoneticPr fontId="3" type="noConversion"/>
  </si>
  <si>
    <t>https://github.com/FederatedAI/FATE/pull/1342</t>
    <phoneticPr fontId="3" type="noConversion"/>
  </si>
  <si>
    <t>https://github.com/FederatedAI/FATE/pull/1200</t>
    <phoneticPr fontId="3" type="noConversion"/>
  </si>
  <si>
    <t>https://github.com/FederatedAI/FATE/pull/1197</t>
    <phoneticPr fontId="3" type="noConversion"/>
  </si>
  <si>
    <t>https://github.com/FederatedAI/FATE/pull/1180</t>
    <phoneticPr fontId="3" type="noConversion"/>
  </si>
  <si>
    <t>https://github.com/FederatedAI/FATE/pull/1139</t>
    <phoneticPr fontId="3" type="noConversion"/>
  </si>
  <si>
    <t>https://github.com/FederatedAI/FATE/pull/1118</t>
    <phoneticPr fontId="3" type="noConversion"/>
  </si>
  <si>
    <t>https://github.com/FederatedAI/FATE/pull/1116</t>
    <phoneticPr fontId="3" type="noConversion"/>
  </si>
  <si>
    <t>https://github.com/FederatedAI/FATE/pull/963</t>
    <phoneticPr fontId="3" type="noConversion"/>
  </si>
  <si>
    <t>https://github.com/tensorflow/federated/pull/1423</t>
    <phoneticPr fontId="3" type="noConversion"/>
  </si>
  <si>
    <t>FL framework</t>
    <phoneticPr fontId="3" type="noConversion"/>
  </si>
  <si>
    <t>https://github.com/tensorflow/federated/pull/1412</t>
    <phoneticPr fontId="3" type="noConversion"/>
  </si>
  <si>
    <t>https://github.com/tensorflow/federated/pull/807</t>
    <phoneticPr fontId="3" type="noConversion"/>
  </si>
  <si>
    <t>https://github.com/tensorflow/federated/pull/667</t>
    <phoneticPr fontId="3" type="noConversion"/>
  </si>
  <si>
    <t>https://github.com/tensorflow/federated/pull/640</t>
    <phoneticPr fontId="3" type="noConversion"/>
  </si>
  <si>
    <t>https://github.com/tensorflow/federated/pull/591</t>
    <phoneticPr fontId="3" type="noConversion"/>
  </si>
  <si>
    <t>https://github.com/tensorflow/federated/pull/590</t>
    <phoneticPr fontId="3" type="noConversion"/>
  </si>
  <si>
    <t>https://github.com/tensorflow/federated/pull/571</t>
    <phoneticPr fontId="3" type="noConversion"/>
  </si>
  <si>
    <t>https://github.com/tensorflow/federated/pull/515</t>
    <phoneticPr fontId="3" type="noConversion"/>
  </si>
  <si>
    <t>https://github.com/tensorflow/federated/pull/507</t>
    <phoneticPr fontId="3" type="noConversion"/>
  </si>
  <si>
    <t>https://github.com/tensorflow/federated/pull/468</t>
    <phoneticPr fontId="3" type="noConversion"/>
  </si>
  <si>
    <t>https://github.com/tensorflow/federated/pull/433</t>
    <phoneticPr fontId="3" type="noConversion"/>
  </si>
  <si>
    <t>https://github.com/tensorflow/federated/pull/476</t>
    <phoneticPr fontId="3" type="noConversion"/>
  </si>
  <si>
    <t>https://github.com/tensorflow/federated/pull/476</t>
  </si>
  <si>
    <t>https://github.com/tensorflow/federated/pull/400</t>
  </si>
  <si>
    <t>https://github.com/tensorflow/federated/pull/400</t>
    <phoneticPr fontId="3" type="noConversion"/>
  </si>
  <si>
    <t>https://github.com/tensorflow/federated/pull/385</t>
    <phoneticPr fontId="3" type="noConversion"/>
  </si>
  <si>
    <t>https://github.com/tensorflow/federated/pull/384</t>
    <phoneticPr fontId="3" type="noConversion"/>
  </si>
  <si>
    <t>https://github.com/tensorflow/federated/pull/319</t>
    <phoneticPr fontId="3" type="noConversion"/>
  </si>
  <si>
    <t>https://github.com/tensorflow/federated/pull/318</t>
    <phoneticPr fontId="3" type="noConversion"/>
  </si>
  <si>
    <t>https://github.com/tensorflow/federated/pull/300</t>
    <phoneticPr fontId="3" type="noConversion"/>
  </si>
  <si>
    <t>https://github.com/tensorflow/federated/pull/284</t>
    <phoneticPr fontId="3" type="noConversion"/>
  </si>
  <si>
    <t>https://github.com/tensorflow/federated/pull/238</t>
    <phoneticPr fontId="3" type="noConversion"/>
  </si>
  <si>
    <t>https://github.com/tensorflow/federated/pull/238</t>
  </si>
  <si>
    <t>https://github.com/tensorflow/federated/pull/164</t>
  </si>
  <si>
    <t>https://github.com/tensorflow/federated/pull/146</t>
    <phoneticPr fontId="3" type="noConversion"/>
  </si>
  <si>
    <t>https://github.com/tensorflow/federated/pull/143</t>
    <phoneticPr fontId="3" type="noConversion"/>
  </si>
  <si>
    <t>https://github.com/tensorflow/federated/pull/134</t>
    <phoneticPr fontId="3" type="noConversion"/>
  </si>
  <si>
    <t>https://github.com/adap/flower/pull/1233</t>
    <phoneticPr fontId="3" type="noConversion"/>
  </si>
  <si>
    <t>https://github.com/adap/flower/pull/1001</t>
    <phoneticPr fontId="3" type="noConversion"/>
  </si>
  <si>
    <t>https://github.com/adap/flower/pull/885</t>
    <phoneticPr fontId="3" type="noConversion"/>
  </si>
  <si>
    <t>https://github.com/adap/flower/pull/826</t>
  </si>
  <si>
    <t>https://github.com/adap/flower/pull/673</t>
    <phoneticPr fontId="3" type="noConversion"/>
  </si>
  <si>
    <t>https://github.com/bytedance/fedlearner/pull/852</t>
    <phoneticPr fontId="3" type="noConversion"/>
  </si>
  <si>
    <t>https://github.com/bytedance/fedlearner/pull/844</t>
    <phoneticPr fontId="3" type="noConversion"/>
  </si>
  <si>
    <t>https://github.com/bytedance/fedlearner/pull/775</t>
    <phoneticPr fontId="3" type="noConversion"/>
  </si>
  <si>
    <t>https://github.com/bytedance/fedlearner/pull/749</t>
    <phoneticPr fontId="3" type="noConversion"/>
  </si>
  <si>
    <t>https://github.com/bytedance/fedlearner/pull/730</t>
    <phoneticPr fontId="3" type="noConversion"/>
  </si>
  <si>
    <t>https://github.com/bytedance/fedlearner/pull/600</t>
    <phoneticPr fontId="3" type="noConversion"/>
  </si>
  <si>
    <t>https://github.com/bytedance/fedlearner/pull/583</t>
    <phoneticPr fontId="3" type="noConversion"/>
  </si>
  <si>
    <t>https://github.com/bytedance/fedlearner/pull/519</t>
    <phoneticPr fontId="3" type="noConversion"/>
  </si>
  <si>
    <t>https://github.com/bytedance/fedlearner/pull/498</t>
    <phoneticPr fontId="3" type="noConversion"/>
  </si>
  <si>
    <t>https://github.com/bytedance/fedlearner/pull/341</t>
    <phoneticPr fontId="3" type="noConversion"/>
  </si>
  <si>
    <t>https://github.com/bytedance/fedlearner/pull/75</t>
    <phoneticPr fontId="3" type="noConversion"/>
  </si>
  <si>
    <t>https://github.com/PaddlePaddle/PaddleFL/pull/253</t>
    <phoneticPr fontId="3" type="noConversion"/>
  </si>
  <si>
    <t>PaddleFL</t>
    <phoneticPr fontId="3" type="noConversion"/>
  </si>
  <si>
    <t>https://github.com/PaddlePaddle/PaddleFL/pull/203</t>
    <phoneticPr fontId="3" type="noConversion"/>
  </si>
  <si>
    <t>https://github.com/PaddlePaddle/PaddleFL/pull/134</t>
    <phoneticPr fontId="3" type="noConversion"/>
  </si>
  <si>
    <t>https://github.com/PaddlePaddle/PaddleFL/pull/113</t>
    <phoneticPr fontId="3" type="noConversion"/>
  </si>
  <si>
    <t>https://github.com/PaddlePaddle/PaddleFL/pull/113</t>
  </si>
  <si>
    <t>https://github.com/PaddlePaddle/PaddleFL/pull/77</t>
    <phoneticPr fontId="3" type="noConversion"/>
  </si>
  <si>
    <t>https://github.com/PaddlePaddle/PaddleFL/pull/77</t>
  </si>
  <si>
    <t>https://github.com/PaddlePaddle/PaddleFL/pull/31</t>
    <phoneticPr fontId="3" type="noConversion"/>
  </si>
  <si>
    <t>https://github.com/PaddlePaddle/PaddleFL/pull/31</t>
  </si>
  <si>
    <t>https://github.com/OpenMined/PySyft/pull/2254</t>
    <phoneticPr fontId="3" type="noConversion"/>
  </si>
  <si>
    <t>https://github.com/OpenMined/PySyft/pull/1612</t>
    <phoneticPr fontId="3" type="noConversion"/>
  </si>
  <si>
    <t>https://github.com/FederatedAI/FATE/pull/2455</t>
    <phoneticPr fontId="3" type="noConversion"/>
  </si>
  <si>
    <t>https://github.com/FederatedAI/FATE/pull/2234</t>
    <phoneticPr fontId="3" type="noConversion"/>
  </si>
  <si>
    <t>https://github.com/tensorflow/federated/pull/355</t>
    <phoneticPr fontId="3" type="noConversion"/>
  </si>
  <si>
    <t>https://stackoverflow.com/questions/68412517</t>
    <phoneticPr fontId="3" type="noConversion"/>
  </si>
  <si>
    <t>SO</t>
  </si>
  <si>
    <t>https://stackoverflow.com/questions/65434193</t>
    <phoneticPr fontId="3" type="noConversion"/>
  </si>
  <si>
    <t>https://stackoverflow.com/questions/66206118</t>
    <phoneticPr fontId="3" type="noConversion"/>
  </si>
  <si>
    <t>https://stackoverflow.com/questions/66557738</t>
    <phoneticPr fontId="3" type="noConversion"/>
  </si>
  <si>
    <t>https://stackoverflow.com/questions/62754913</t>
    <phoneticPr fontId="3" type="noConversion"/>
  </si>
  <si>
    <t>https://stackoverflow.com/questions/65471612</t>
    <phoneticPr fontId="3" type="noConversion"/>
  </si>
  <si>
    <t>https://stackoverflow.com/questions/67053731</t>
    <phoneticPr fontId="3" type="noConversion"/>
  </si>
  <si>
    <t>https://stackoverflow.com/questions/57381329</t>
    <phoneticPr fontId="3" type="noConversion"/>
  </si>
  <si>
    <t>https://stackoverflow.com/questions/60181180</t>
    <phoneticPr fontId="3" type="noConversion"/>
  </si>
  <si>
    <t>https://stackoverflow.com/questions/60457040</t>
    <phoneticPr fontId="3" type="noConversion"/>
  </si>
  <si>
    <t>https://stackoverflow.com/questions/60903579</t>
    <phoneticPr fontId="3" type="noConversion"/>
  </si>
  <si>
    <t>https://stackoverflow.com/questions/62332459</t>
    <phoneticPr fontId="3" type="noConversion"/>
  </si>
  <si>
    <t>https://stackoverflow.com/questions/62398225</t>
    <phoneticPr fontId="3" type="noConversion"/>
  </si>
  <si>
    <t>https://stackoverflow.com/questions/62786889</t>
    <phoneticPr fontId="3" type="noConversion"/>
  </si>
  <si>
    <t>https://stackoverflow.com/questions/62906596</t>
    <phoneticPr fontId="3" type="noConversion"/>
  </si>
  <si>
    <t>https://stackoverflow.com/questions/65481370</t>
    <phoneticPr fontId="3" type="noConversion"/>
  </si>
  <si>
    <t>https://stackoverflow.com/questions/67138338</t>
    <phoneticPr fontId="3" type="noConversion"/>
  </si>
  <si>
    <t>https://stackoverflow.com/questions/67147951</t>
    <phoneticPr fontId="3" type="noConversion"/>
  </si>
  <si>
    <t>https://stackoverflow.com/questions/68691256</t>
    <phoneticPr fontId="3" type="noConversion"/>
  </si>
  <si>
    <t>https://stackoverflow.com/questions/68891143</t>
    <phoneticPr fontId="3" type="noConversion"/>
  </si>
  <si>
    <t>https://stackoverflow.com/questions/69614134</t>
    <phoneticPr fontId="3" type="noConversion"/>
  </si>
  <si>
    <t>https://stackoverflow.com/questions/58484719</t>
    <phoneticPr fontId="3" type="noConversion"/>
  </si>
  <si>
    <t>https://stackoverflow.com/questions/61882422</t>
    <phoneticPr fontId="3" type="noConversion"/>
  </si>
  <si>
    <t>https://stackoverflow.com/questions/66304067</t>
    <phoneticPr fontId="3" type="noConversion"/>
  </si>
  <si>
    <t>https://stackoverflow.com/questions/69325272</t>
    <phoneticPr fontId="3" type="noConversion"/>
  </si>
  <si>
    <t>https://stackoverflow.com/questions/69619028</t>
    <phoneticPr fontId="3" type="noConversion"/>
  </si>
  <si>
    <t>https://stackoverflow.com/questions/60202610</t>
    <phoneticPr fontId="3" type="noConversion"/>
  </si>
  <si>
    <t>https://stackoverflow.com/questions/66680070</t>
    <phoneticPr fontId="3" type="noConversion"/>
  </si>
  <si>
    <t>https://stackoverflow.com/questions/61850455</t>
    <phoneticPr fontId="3" type="noConversion"/>
  </si>
  <si>
    <t>https://stackoverflow.com/questions/66483639</t>
    <phoneticPr fontId="3" type="noConversion"/>
  </si>
  <si>
    <t>https://stackoverflow.com/questions/65236793</t>
    <phoneticPr fontId="3" type="noConversion"/>
  </si>
  <si>
    <t>https://stackoverflow.com/questions/60365627</t>
    <phoneticPr fontId="3" type="noConversion"/>
  </si>
  <si>
    <t>https://stackoverflow.com/questions/59741397</t>
    <phoneticPr fontId="3" type="noConversion"/>
  </si>
  <si>
    <t>https://stackoverflow.com/questions/65578498</t>
    <phoneticPr fontId="3" type="noConversion"/>
  </si>
  <si>
    <t>https://stackoverflow.com/questions/67533039</t>
    <phoneticPr fontId="3" type="noConversion"/>
  </si>
  <si>
    <t>https://stackoverflow.com/questions/60815004</t>
    <phoneticPr fontId="3" type="noConversion"/>
  </si>
  <si>
    <t>https://stackoverflow.com/questions/60920524</t>
    <phoneticPr fontId="3" type="noConversion"/>
  </si>
  <si>
    <t>https://stackoverflow.com/questions/60982530</t>
    <phoneticPr fontId="3" type="noConversion"/>
  </si>
  <si>
    <t>https://stackoverflow.com/questions/60866002</t>
    <phoneticPr fontId="3" type="noConversion"/>
  </si>
  <si>
    <t>https://stackoverflow.com/questions/59484278</t>
    <phoneticPr fontId="3" type="noConversion"/>
  </si>
  <si>
    <t>https://stackoverflow.com/questions/68018178</t>
    <phoneticPr fontId="3" type="noConversion"/>
  </si>
  <si>
    <t>https://stackoverflow.com/questions/58367187</t>
    <phoneticPr fontId="3" type="noConversion"/>
  </si>
  <si>
    <t>https://stackoverflow.com/questions/57581345</t>
    <phoneticPr fontId="3" type="noConversion"/>
  </si>
  <si>
    <t>https://stackoverflow.com/questions/59239818</t>
    <phoneticPr fontId="3" type="noConversion"/>
  </si>
  <si>
    <t>https://stackoverflow.com/questions/71428904</t>
    <phoneticPr fontId="3" type="noConversion"/>
  </si>
  <si>
    <t>https://stackoverflow.com/questions/71037598</t>
    <phoneticPr fontId="3" type="noConversion"/>
  </si>
  <si>
    <t>https://stackoverflow.com/questions/71251685</t>
    <phoneticPr fontId="3" type="noConversion"/>
  </si>
  <si>
    <t>https://stackoverflow.com/questions/71289273</t>
    <phoneticPr fontId="3" type="noConversion"/>
  </si>
  <si>
    <t>Incorrect Data Split</t>
    <phoneticPr fontId="3" type="noConversion"/>
  </si>
  <si>
    <t>https://stackoverflow.com/questions/71506975</t>
    <phoneticPr fontId="3" type="noConversion"/>
  </si>
  <si>
    <t>https://stackoverflow.com/questions/72022654</t>
    <phoneticPr fontId="3" type="noConversion"/>
  </si>
  <si>
    <t>Framework Evolution</t>
    <phoneticPr fontId="3" type="noConversion"/>
  </si>
  <si>
    <t>https://stackoverflow.com/questions/72076723</t>
    <phoneticPr fontId="3" type="noConversion"/>
  </si>
  <si>
    <t>https://stackoverflow.com/questions/70338012</t>
    <phoneticPr fontId="3" type="noConversion"/>
  </si>
  <si>
    <t>https://stackoverflow.com/questions/71767784</t>
    <phoneticPr fontId="3" type="noConversion"/>
  </si>
  <si>
    <t>https://stackoverflow.com/questions/72698170</t>
    <phoneticPr fontId="3" type="noConversion"/>
  </si>
  <si>
    <t>https://stackoverflow.com/questions/72035825</t>
    <phoneticPr fontId="3" type="noConversion"/>
  </si>
  <si>
    <t>https://stackoverflow.com/questions/71396780</t>
    <phoneticPr fontId="3" type="noConversion"/>
  </si>
  <si>
    <t>https://stackoverflow.com/questions/70398702</t>
    <phoneticPr fontId="3" type="noConversion"/>
  </si>
  <si>
    <t>https://stackoverflow.com/questions/72132691</t>
    <phoneticPr fontId="3" type="noConversion"/>
  </si>
  <si>
    <t>https://stackoverflow.com/questions/71790095</t>
    <phoneticPr fontId="3" type="noConversion"/>
  </si>
  <si>
    <t>https://stackoverflow.com/questions/69335892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</si>
</sst>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12"/>
      <color theme="1"/>
      <name val="Helvetica"/>
      <family val="2"/>
    </font>
    <font>
      <u/>
      <sz val="12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0" fontId="7" fillId="10" borderId="1" xfId="0" applyNumberFormat="1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10" fontId="7" fillId="6" borderId="1" xfId="0" applyNumberFormat="1" applyFont="1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0" fontId="7" fillId="10" borderId="2" xfId="0" applyNumberFormat="1" applyFont="1" applyFill="1" applyBorder="1" applyAlignment="1">
      <alignment horizontal="center" vertical="center"/>
    </xf>
    <xf numFmtId="10" fontId="7" fillId="10" borderId="3" xfId="0" applyNumberFormat="1" applyFont="1" applyFill="1" applyBorder="1" applyAlignment="1">
      <alignment horizontal="center" vertical="center"/>
    </xf>
    <xf numFmtId="10" fontId="7" fillId="10" borderId="4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FederatedAI/FATE/issues/646" TargetMode="External"/><Relationship Id="rId299" Type="http://schemas.openxmlformats.org/officeDocument/2006/relationships/hyperlink" Target="https://github.com/tensorflow/federated/pull/384" TargetMode="External"/><Relationship Id="rId21" Type="http://schemas.openxmlformats.org/officeDocument/2006/relationships/hyperlink" Target="https://github.com/OpenMined/PySyft/issues/3214" TargetMode="External"/><Relationship Id="rId63" Type="http://schemas.openxmlformats.org/officeDocument/2006/relationships/hyperlink" Target="https://github.com/OpenMined/PySyft/issues/1381" TargetMode="External"/><Relationship Id="rId159" Type="http://schemas.openxmlformats.org/officeDocument/2006/relationships/hyperlink" Target="https://github.com/adap/flower/issues/540" TargetMode="External"/><Relationship Id="rId324" Type="http://schemas.openxmlformats.org/officeDocument/2006/relationships/hyperlink" Target="https://github.com/PaddlePaddle/PaddleFL/pull/134" TargetMode="External"/><Relationship Id="rId366" Type="http://schemas.openxmlformats.org/officeDocument/2006/relationships/hyperlink" Target="https://stackoverflow.com/questions/62906596" TargetMode="External"/><Relationship Id="rId170" Type="http://schemas.openxmlformats.org/officeDocument/2006/relationships/hyperlink" Target="https://github.com/FederatedAI/FATE/issues/2646" TargetMode="External"/><Relationship Id="rId226" Type="http://schemas.openxmlformats.org/officeDocument/2006/relationships/hyperlink" Target="https://github.com/OpenMined/PySyft/pull/2395" TargetMode="External"/><Relationship Id="rId268" Type="http://schemas.openxmlformats.org/officeDocument/2006/relationships/hyperlink" Target="https://github.com/FederatedAI/FATE/pull/1441" TargetMode="External"/><Relationship Id="rId32" Type="http://schemas.openxmlformats.org/officeDocument/2006/relationships/hyperlink" Target="https://github.com/OpenMined/PySyft/issues/2576" TargetMode="External"/><Relationship Id="rId74" Type="http://schemas.openxmlformats.org/officeDocument/2006/relationships/hyperlink" Target="https://github.com/FederatedAI/FATE/issues/2834" TargetMode="External"/><Relationship Id="rId128" Type="http://schemas.openxmlformats.org/officeDocument/2006/relationships/hyperlink" Target="https://github.com/FederatedAI/FATE/issues/182" TargetMode="External"/><Relationship Id="rId335" Type="http://schemas.openxmlformats.org/officeDocument/2006/relationships/hyperlink" Target="https://github.com/FederatedAI/FATE/pull/2234" TargetMode="External"/><Relationship Id="rId377" Type="http://schemas.openxmlformats.org/officeDocument/2006/relationships/hyperlink" Target="https://stackoverflow.com/questions/69325272" TargetMode="External"/><Relationship Id="rId5" Type="http://schemas.openxmlformats.org/officeDocument/2006/relationships/hyperlink" Target="https://github.com/OpenMined/PySyft/issues/4917" TargetMode="External"/><Relationship Id="rId181" Type="http://schemas.openxmlformats.org/officeDocument/2006/relationships/hyperlink" Target="https://github.com/FederatedAI/FATE/issues/3498" TargetMode="External"/><Relationship Id="rId237" Type="http://schemas.openxmlformats.org/officeDocument/2006/relationships/hyperlink" Target="https://github.com/OpenMined/PySyft/pull/740" TargetMode="External"/><Relationship Id="rId402" Type="http://schemas.openxmlformats.org/officeDocument/2006/relationships/hyperlink" Target="https://stackoverflow.com/questions/72022654" TargetMode="External"/><Relationship Id="rId279" Type="http://schemas.openxmlformats.org/officeDocument/2006/relationships/hyperlink" Target="https://github.com/FederatedAI/FATE/pull/1118" TargetMode="External"/><Relationship Id="rId43" Type="http://schemas.openxmlformats.org/officeDocument/2006/relationships/hyperlink" Target="https://github.com/OpenMined/PySyft/issues/2333" TargetMode="External"/><Relationship Id="rId139" Type="http://schemas.openxmlformats.org/officeDocument/2006/relationships/hyperlink" Target="https://github.com/tensorflow/federated/issues/1245" TargetMode="External"/><Relationship Id="rId290" Type="http://schemas.openxmlformats.org/officeDocument/2006/relationships/hyperlink" Target="https://github.com/tensorflow/federated/pull/515" TargetMode="External"/><Relationship Id="rId304" Type="http://schemas.openxmlformats.org/officeDocument/2006/relationships/hyperlink" Target="https://github.com/tensorflow/federated/pull/238" TargetMode="External"/><Relationship Id="rId346" Type="http://schemas.openxmlformats.org/officeDocument/2006/relationships/hyperlink" Target="https://github.com/adap/flower/pull/1001" TargetMode="External"/><Relationship Id="rId388" Type="http://schemas.openxmlformats.org/officeDocument/2006/relationships/hyperlink" Target="https://stackoverflow.com/questions/60815004" TargetMode="External"/><Relationship Id="rId85" Type="http://schemas.openxmlformats.org/officeDocument/2006/relationships/hyperlink" Target="https://github.com/FederatedAI/FATE/issues/1699" TargetMode="External"/><Relationship Id="rId150" Type="http://schemas.openxmlformats.org/officeDocument/2006/relationships/hyperlink" Target="https://github.com/tensorflow/federated/issues/820" TargetMode="External"/><Relationship Id="rId192" Type="http://schemas.openxmlformats.org/officeDocument/2006/relationships/hyperlink" Target="https://github.com/tensorflow/federated/issues/2659" TargetMode="External"/><Relationship Id="rId206" Type="http://schemas.openxmlformats.org/officeDocument/2006/relationships/hyperlink" Target="https://github.com/OpenMined/PySyft/pull/3525" TargetMode="External"/><Relationship Id="rId413" Type="http://schemas.openxmlformats.org/officeDocument/2006/relationships/printerSettings" Target="../printerSettings/printerSettings1.bin"/><Relationship Id="rId248" Type="http://schemas.openxmlformats.org/officeDocument/2006/relationships/hyperlink" Target="https://github.com/FederatedAI/FATE/pull/2116" TargetMode="External"/><Relationship Id="rId12" Type="http://schemas.openxmlformats.org/officeDocument/2006/relationships/hyperlink" Target="https://github.com/OpenMined/PySyft/issues/3464" TargetMode="External"/><Relationship Id="rId108" Type="http://schemas.openxmlformats.org/officeDocument/2006/relationships/hyperlink" Target="https://github.com/FederatedAI/FATE/issues/887" TargetMode="External"/><Relationship Id="rId315" Type="http://schemas.openxmlformats.org/officeDocument/2006/relationships/hyperlink" Target="https://github.com/bytedance/fedlearner/pull/775" TargetMode="External"/><Relationship Id="rId357" Type="http://schemas.openxmlformats.org/officeDocument/2006/relationships/hyperlink" Target="https://stackoverflow.com/questions/67053731" TargetMode="External"/><Relationship Id="rId54" Type="http://schemas.openxmlformats.org/officeDocument/2006/relationships/hyperlink" Target="https://github.com/OpenMined/PySyft/issues/2047" TargetMode="External"/><Relationship Id="rId96" Type="http://schemas.openxmlformats.org/officeDocument/2006/relationships/hyperlink" Target="https://github.com/FederatedAI/FATE/issues/1376" TargetMode="External"/><Relationship Id="rId161" Type="http://schemas.openxmlformats.org/officeDocument/2006/relationships/hyperlink" Target="https://github.com/adap/flower/issues/408" TargetMode="External"/><Relationship Id="rId217" Type="http://schemas.openxmlformats.org/officeDocument/2006/relationships/hyperlink" Target="https://github.com/OpenMined/PySyft/pull/3067" TargetMode="External"/><Relationship Id="rId399" Type="http://schemas.openxmlformats.org/officeDocument/2006/relationships/hyperlink" Target="https://stackoverflow.com/questions/71251685" TargetMode="External"/><Relationship Id="rId259" Type="http://schemas.openxmlformats.org/officeDocument/2006/relationships/hyperlink" Target="https://github.com/FederatedAI/FATE/pull/1711" TargetMode="External"/><Relationship Id="rId23" Type="http://schemas.openxmlformats.org/officeDocument/2006/relationships/hyperlink" Target="https://github.com/OpenMined/PySyft/issues/3131" TargetMode="External"/><Relationship Id="rId119" Type="http://schemas.openxmlformats.org/officeDocument/2006/relationships/hyperlink" Target="https://github.com/FederatedAI/FATE/issues/625" TargetMode="External"/><Relationship Id="rId270" Type="http://schemas.openxmlformats.org/officeDocument/2006/relationships/hyperlink" Target="https://github.com/FederatedAI/FATE/pull/1424" TargetMode="External"/><Relationship Id="rId326" Type="http://schemas.openxmlformats.org/officeDocument/2006/relationships/hyperlink" Target="https://github.com/PaddlePaddle/PaddleFL/pull/113" TargetMode="External"/><Relationship Id="rId65" Type="http://schemas.openxmlformats.org/officeDocument/2006/relationships/hyperlink" Target="https://github.com/OpenMined/PySyft/issues/1314" TargetMode="External"/><Relationship Id="rId130" Type="http://schemas.openxmlformats.org/officeDocument/2006/relationships/hyperlink" Target="https://github.com/FederatedAI/FATE/issues/135" TargetMode="External"/><Relationship Id="rId368" Type="http://schemas.openxmlformats.org/officeDocument/2006/relationships/hyperlink" Target="https://stackoverflow.com/questions/67138338" TargetMode="External"/><Relationship Id="rId172" Type="http://schemas.openxmlformats.org/officeDocument/2006/relationships/hyperlink" Target="https://github.com/OpenMined/PySyft/issues/5797" TargetMode="External"/><Relationship Id="rId228" Type="http://schemas.openxmlformats.org/officeDocument/2006/relationships/hyperlink" Target="https://github.com/OpenMined/PySyft/pull/2262" TargetMode="External"/><Relationship Id="rId281" Type="http://schemas.openxmlformats.org/officeDocument/2006/relationships/hyperlink" Target="https://github.com/FederatedAI/FATE/pull/963" TargetMode="External"/><Relationship Id="rId337" Type="http://schemas.openxmlformats.org/officeDocument/2006/relationships/hyperlink" Target="https://github.com/OpenMined/PySyft/pull/6140" TargetMode="External"/><Relationship Id="rId34" Type="http://schemas.openxmlformats.org/officeDocument/2006/relationships/hyperlink" Target="https://github.com/OpenMined/PySyft/issues/2494" TargetMode="External"/><Relationship Id="rId76" Type="http://schemas.openxmlformats.org/officeDocument/2006/relationships/hyperlink" Target="https://github.com/FederatedAI/FATE/issues/2758" TargetMode="External"/><Relationship Id="rId141" Type="http://schemas.openxmlformats.org/officeDocument/2006/relationships/hyperlink" Target="https://github.com/tensorflow/federated/issues/928" TargetMode="External"/><Relationship Id="rId379" Type="http://schemas.openxmlformats.org/officeDocument/2006/relationships/hyperlink" Target="https://stackoverflow.com/questions/60202610" TargetMode="External"/><Relationship Id="rId7" Type="http://schemas.openxmlformats.org/officeDocument/2006/relationships/hyperlink" Target="https://github.com/OpenMined/PySyft/issues/4495" TargetMode="External"/><Relationship Id="rId183" Type="http://schemas.openxmlformats.org/officeDocument/2006/relationships/hyperlink" Target="https://github.com/FederatedAI/FATE/issues/3596" TargetMode="External"/><Relationship Id="rId239" Type="http://schemas.openxmlformats.org/officeDocument/2006/relationships/hyperlink" Target="https://github.com/OpenMined/PySyft/pull/145" TargetMode="External"/><Relationship Id="rId390" Type="http://schemas.openxmlformats.org/officeDocument/2006/relationships/hyperlink" Target="https://stackoverflow.com/questions/60982530" TargetMode="External"/><Relationship Id="rId404" Type="http://schemas.openxmlformats.org/officeDocument/2006/relationships/hyperlink" Target="https://stackoverflow.com/questions/70338012" TargetMode="External"/><Relationship Id="rId250" Type="http://schemas.openxmlformats.org/officeDocument/2006/relationships/hyperlink" Target="https://github.com/FederatedAI/FATE/pull/1961" TargetMode="External"/><Relationship Id="rId292" Type="http://schemas.openxmlformats.org/officeDocument/2006/relationships/hyperlink" Target="https://github.com/tensorflow/federated/pull/468" TargetMode="External"/><Relationship Id="rId306" Type="http://schemas.openxmlformats.org/officeDocument/2006/relationships/hyperlink" Target="https://github.com/tensorflow/federated/pull/164" TargetMode="External"/><Relationship Id="rId45" Type="http://schemas.openxmlformats.org/officeDocument/2006/relationships/hyperlink" Target="https://github.com/OpenMined/PySyft/issues/2267" TargetMode="External"/><Relationship Id="rId87" Type="http://schemas.openxmlformats.org/officeDocument/2006/relationships/hyperlink" Target="https://github.com/FederatedAI/FATE/issues/1624" TargetMode="External"/><Relationship Id="rId110" Type="http://schemas.openxmlformats.org/officeDocument/2006/relationships/hyperlink" Target="https://github.com/FederatedAI/FATE/issues/869" TargetMode="External"/><Relationship Id="rId348" Type="http://schemas.openxmlformats.org/officeDocument/2006/relationships/hyperlink" Target="https://github.com/PaddlePaddle/PaddleFL/pull/253" TargetMode="External"/><Relationship Id="rId152" Type="http://schemas.openxmlformats.org/officeDocument/2006/relationships/hyperlink" Target="https://github.com/tensorflow/federated/issues/611" TargetMode="External"/><Relationship Id="rId194" Type="http://schemas.openxmlformats.org/officeDocument/2006/relationships/hyperlink" Target="https://github.com/tensorflow/federated/issues/3035" TargetMode="External"/><Relationship Id="rId208" Type="http://schemas.openxmlformats.org/officeDocument/2006/relationships/hyperlink" Target="https://github.com/OpenMined/PySyft/pull/3405" TargetMode="External"/><Relationship Id="rId261" Type="http://schemas.openxmlformats.org/officeDocument/2006/relationships/hyperlink" Target="https://github.com/FederatedAI/FATE/pull/1650" TargetMode="External"/><Relationship Id="rId14" Type="http://schemas.openxmlformats.org/officeDocument/2006/relationships/hyperlink" Target="https://github.com/OpenMined/PySyft/issues/3388" TargetMode="External"/><Relationship Id="rId56" Type="http://schemas.openxmlformats.org/officeDocument/2006/relationships/hyperlink" Target="https://github.com/OpenMined/PySyft/issues/1992" TargetMode="External"/><Relationship Id="rId317" Type="http://schemas.openxmlformats.org/officeDocument/2006/relationships/hyperlink" Target="https://github.com/bytedance/fedlearner/pull/730" TargetMode="External"/><Relationship Id="rId359" Type="http://schemas.openxmlformats.org/officeDocument/2006/relationships/hyperlink" Target="https://stackoverflow.com/questions/60181180" TargetMode="External"/><Relationship Id="rId98" Type="http://schemas.openxmlformats.org/officeDocument/2006/relationships/hyperlink" Target="https://github.com/FederatedAI/FATE/issues/1373" TargetMode="External"/><Relationship Id="rId121" Type="http://schemas.openxmlformats.org/officeDocument/2006/relationships/hyperlink" Target="https://github.com/FederatedAI/FATE/issues/549" TargetMode="External"/><Relationship Id="rId163" Type="http://schemas.openxmlformats.org/officeDocument/2006/relationships/hyperlink" Target="https://github.com/bytedance/fedlearner/issues/395" TargetMode="External"/><Relationship Id="rId219" Type="http://schemas.openxmlformats.org/officeDocument/2006/relationships/hyperlink" Target="https://github.com/OpenMined/PySyft/pull/2733" TargetMode="External"/><Relationship Id="rId370" Type="http://schemas.openxmlformats.org/officeDocument/2006/relationships/hyperlink" Target="https://stackoverflow.com/questions/68691256" TargetMode="External"/><Relationship Id="rId230" Type="http://schemas.openxmlformats.org/officeDocument/2006/relationships/hyperlink" Target="https://github.com/OpenMined/PySyft/pull/2102" TargetMode="External"/><Relationship Id="rId25" Type="http://schemas.openxmlformats.org/officeDocument/2006/relationships/hyperlink" Target="https://github.com/OpenMined/PySyft/issues/3091" TargetMode="External"/><Relationship Id="rId67" Type="http://schemas.openxmlformats.org/officeDocument/2006/relationships/hyperlink" Target="https://github.com/OpenMined/PySyft/issues/390" TargetMode="External"/><Relationship Id="rId272" Type="http://schemas.openxmlformats.org/officeDocument/2006/relationships/hyperlink" Target="https://github.com/FederatedAI/FATE/pull/1415" TargetMode="External"/><Relationship Id="rId328" Type="http://schemas.openxmlformats.org/officeDocument/2006/relationships/hyperlink" Target="https://github.com/PaddlePaddle/PaddleFL/pull/77" TargetMode="External"/><Relationship Id="rId132" Type="http://schemas.openxmlformats.org/officeDocument/2006/relationships/hyperlink" Target="https://github.com/FederatedAI/FATE/issues/93" TargetMode="External"/><Relationship Id="rId174" Type="http://schemas.openxmlformats.org/officeDocument/2006/relationships/hyperlink" Target="https://github.com/OpenMined/PySyft/issues/6355" TargetMode="External"/><Relationship Id="rId381" Type="http://schemas.openxmlformats.org/officeDocument/2006/relationships/hyperlink" Target="https://stackoverflow.com/questions/61850455" TargetMode="External"/><Relationship Id="rId241" Type="http://schemas.openxmlformats.org/officeDocument/2006/relationships/hyperlink" Target="https://github.com/FederatedAI/FATE/pull/2518" TargetMode="External"/><Relationship Id="rId36" Type="http://schemas.openxmlformats.org/officeDocument/2006/relationships/hyperlink" Target="https://github.com/OpenMined/PySyft/issues/2447" TargetMode="External"/><Relationship Id="rId283" Type="http://schemas.openxmlformats.org/officeDocument/2006/relationships/hyperlink" Target="https://github.com/tensorflow/federated/pull/807" TargetMode="External"/><Relationship Id="rId339" Type="http://schemas.openxmlformats.org/officeDocument/2006/relationships/hyperlink" Target="https://github.com/OpenMined/PySyft/pull/6456" TargetMode="External"/><Relationship Id="rId78" Type="http://schemas.openxmlformats.org/officeDocument/2006/relationships/hyperlink" Target="https://github.com/FederatedAI/FATE/issues/2449" TargetMode="External"/><Relationship Id="rId101" Type="http://schemas.openxmlformats.org/officeDocument/2006/relationships/hyperlink" Target="https://github.com/FederatedAI/FATE/issues/1156" TargetMode="External"/><Relationship Id="rId143" Type="http://schemas.openxmlformats.org/officeDocument/2006/relationships/hyperlink" Target="https://github.com/tensorflow/federated/issues/897" TargetMode="External"/><Relationship Id="rId185" Type="http://schemas.openxmlformats.org/officeDocument/2006/relationships/hyperlink" Target="https://github.com/FederatedAI/FATE/issues/3805" TargetMode="External"/><Relationship Id="rId350" Type="http://schemas.openxmlformats.org/officeDocument/2006/relationships/hyperlink" Target="https://stackoverflow.com/questions/68412517" TargetMode="External"/><Relationship Id="rId406" Type="http://schemas.openxmlformats.org/officeDocument/2006/relationships/hyperlink" Target="https://stackoverflow.com/questions/72698170" TargetMode="External"/><Relationship Id="rId9" Type="http://schemas.openxmlformats.org/officeDocument/2006/relationships/hyperlink" Target="https://github.com/OpenMined/PySyft/issues/4491" TargetMode="External"/><Relationship Id="rId210" Type="http://schemas.openxmlformats.org/officeDocument/2006/relationships/hyperlink" Target="https://github.com/OpenMined/PySyft/pull/3376" TargetMode="External"/><Relationship Id="rId392" Type="http://schemas.openxmlformats.org/officeDocument/2006/relationships/hyperlink" Target="https://stackoverflow.com/questions/59484278" TargetMode="External"/><Relationship Id="rId252" Type="http://schemas.openxmlformats.org/officeDocument/2006/relationships/hyperlink" Target="https://github.com/FederatedAI/FATE/pull/1910" TargetMode="External"/><Relationship Id="rId294" Type="http://schemas.openxmlformats.org/officeDocument/2006/relationships/hyperlink" Target="https://github.com/tensorflow/federated/pull/476" TargetMode="External"/><Relationship Id="rId308" Type="http://schemas.openxmlformats.org/officeDocument/2006/relationships/hyperlink" Target="https://github.com/tensorflow/federated/pull/146" TargetMode="External"/><Relationship Id="rId47" Type="http://schemas.openxmlformats.org/officeDocument/2006/relationships/hyperlink" Target="https://github.com/OpenMined/PySyft/issues/2234" TargetMode="External"/><Relationship Id="rId89" Type="http://schemas.openxmlformats.org/officeDocument/2006/relationships/hyperlink" Target="https://github.com/FederatedAI/FATE/issues/1535" TargetMode="External"/><Relationship Id="rId112" Type="http://schemas.openxmlformats.org/officeDocument/2006/relationships/hyperlink" Target="https://github.com/FederatedAI/FATE/issues/733" TargetMode="External"/><Relationship Id="rId154" Type="http://schemas.openxmlformats.org/officeDocument/2006/relationships/hyperlink" Target="https://github.com/tensorflow/federated/issues/416" TargetMode="External"/><Relationship Id="rId361" Type="http://schemas.openxmlformats.org/officeDocument/2006/relationships/hyperlink" Target="https://stackoverflow.com/questions/60457040" TargetMode="External"/><Relationship Id="rId196" Type="http://schemas.openxmlformats.org/officeDocument/2006/relationships/hyperlink" Target="https://github.com/OpenMined/PySyft/pull/4640" TargetMode="External"/><Relationship Id="rId16" Type="http://schemas.openxmlformats.org/officeDocument/2006/relationships/hyperlink" Target="https://github.com/OpenMined/PySyft/issues/3261" TargetMode="External"/><Relationship Id="rId221" Type="http://schemas.openxmlformats.org/officeDocument/2006/relationships/hyperlink" Target="https://github.com/OpenMined/PySyft/pull/2543" TargetMode="External"/><Relationship Id="rId263" Type="http://schemas.openxmlformats.org/officeDocument/2006/relationships/hyperlink" Target="https://github.com/FederatedAI/FATE/pull/1536" TargetMode="External"/><Relationship Id="rId319" Type="http://schemas.openxmlformats.org/officeDocument/2006/relationships/hyperlink" Target="https://github.com/bytedance/fedlearner/pull/583" TargetMode="External"/><Relationship Id="rId58" Type="http://schemas.openxmlformats.org/officeDocument/2006/relationships/hyperlink" Target="https://github.com/OpenMined/PySyft/issues/1919" TargetMode="External"/><Relationship Id="rId123" Type="http://schemas.openxmlformats.org/officeDocument/2006/relationships/hyperlink" Target="https://github.com/FederatedAI/FATE/issues/518" TargetMode="External"/><Relationship Id="rId330" Type="http://schemas.openxmlformats.org/officeDocument/2006/relationships/hyperlink" Target="https://github.com/PaddlePaddle/PaddleFL/pull/31" TargetMode="External"/><Relationship Id="rId165" Type="http://schemas.openxmlformats.org/officeDocument/2006/relationships/hyperlink" Target="https://github.com/PaddlePaddle/PaddleFL/issues/80" TargetMode="External"/><Relationship Id="rId372" Type="http://schemas.openxmlformats.org/officeDocument/2006/relationships/hyperlink" Target="https://stackoverflow.com/questions/69614134" TargetMode="External"/><Relationship Id="rId232" Type="http://schemas.openxmlformats.org/officeDocument/2006/relationships/hyperlink" Target="https://github.com/OpenMined/PySyft/pull/1736" TargetMode="External"/><Relationship Id="rId274" Type="http://schemas.openxmlformats.org/officeDocument/2006/relationships/hyperlink" Target="https://github.com/FederatedAI/FATE/pull/1342" TargetMode="External"/><Relationship Id="rId27" Type="http://schemas.openxmlformats.org/officeDocument/2006/relationships/hyperlink" Target="https://github.com/OpenMined/PySyft/issues/3014" TargetMode="External"/><Relationship Id="rId69" Type="http://schemas.openxmlformats.org/officeDocument/2006/relationships/hyperlink" Target="https://github.com/OpenMined/PySyft/issues/74" TargetMode="External"/><Relationship Id="rId134" Type="http://schemas.openxmlformats.org/officeDocument/2006/relationships/hyperlink" Target="https://github.com/FederatedAI/FATE/issues/55" TargetMode="External"/><Relationship Id="rId80" Type="http://schemas.openxmlformats.org/officeDocument/2006/relationships/hyperlink" Target="https://github.com/FederatedAI/FATE/issues/2412" TargetMode="External"/><Relationship Id="rId155" Type="http://schemas.openxmlformats.org/officeDocument/2006/relationships/hyperlink" Target="https://github.com/adap/flower/issues/807" TargetMode="External"/><Relationship Id="rId176" Type="http://schemas.openxmlformats.org/officeDocument/2006/relationships/hyperlink" Target="https://github.com/OpenMined/PySyft/issues/6401" TargetMode="External"/><Relationship Id="rId197" Type="http://schemas.openxmlformats.org/officeDocument/2006/relationships/hyperlink" Target="https://github.com/OpenMined/PySyft/pull/3705" TargetMode="External"/><Relationship Id="rId341" Type="http://schemas.openxmlformats.org/officeDocument/2006/relationships/hyperlink" Target="https://github.com/FederatedAI/FATE/pull/3821" TargetMode="External"/><Relationship Id="rId362" Type="http://schemas.openxmlformats.org/officeDocument/2006/relationships/hyperlink" Target="https://stackoverflow.com/questions/60903579" TargetMode="External"/><Relationship Id="rId383" Type="http://schemas.openxmlformats.org/officeDocument/2006/relationships/hyperlink" Target="https://stackoverflow.com/questions/65236793" TargetMode="External"/><Relationship Id="rId201" Type="http://schemas.openxmlformats.org/officeDocument/2006/relationships/hyperlink" Target="https://github.com/OpenMined/PySyft/pull/3593" TargetMode="External"/><Relationship Id="rId222" Type="http://schemas.openxmlformats.org/officeDocument/2006/relationships/hyperlink" Target="https://github.com/OpenMined/PySyft/pull/2491" TargetMode="External"/><Relationship Id="rId243" Type="http://schemas.openxmlformats.org/officeDocument/2006/relationships/hyperlink" Target="https://github.com/FederatedAI/FATE/pull/2432" TargetMode="External"/><Relationship Id="rId264" Type="http://schemas.openxmlformats.org/officeDocument/2006/relationships/hyperlink" Target="https://github.com/FederatedAI/FATE/pull/1536" TargetMode="External"/><Relationship Id="rId285" Type="http://schemas.openxmlformats.org/officeDocument/2006/relationships/hyperlink" Target="https://github.com/tensorflow/federated/pull/667" TargetMode="External"/><Relationship Id="rId17" Type="http://schemas.openxmlformats.org/officeDocument/2006/relationships/hyperlink" Target="https://github.com/OpenMined/PySyft/issues/3260" TargetMode="External"/><Relationship Id="rId38" Type="http://schemas.openxmlformats.org/officeDocument/2006/relationships/hyperlink" Target="https://github.com/OpenMined/PySyft/issues/2390" TargetMode="External"/><Relationship Id="rId59" Type="http://schemas.openxmlformats.org/officeDocument/2006/relationships/hyperlink" Target="https://github.com/OpenMined/PySyft/issues/1655" TargetMode="External"/><Relationship Id="rId103" Type="http://schemas.openxmlformats.org/officeDocument/2006/relationships/hyperlink" Target="https://github.com/FederatedAI/FATE/issues/1060" TargetMode="External"/><Relationship Id="rId124" Type="http://schemas.openxmlformats.org/officeDocument/2006/relationships/hyperlink" Target="https://github.com/FederatedAI/FATE/issues/390" TargetMode="External"/><Relationship Id="rId310" Type="http://schemas.openxmlformats.org/officeDocument/2006/relationships/hyperlink" Target="https://github.com/tensorflow/federated/pull/134" TargetMode="External"/><Relationship Id="rId70" Type="http://schemas.openxmlformats.org/officeDocument/2006/relationships/hyperlink" Target="https://github.com/OpenMined/PySyft/issues/74" TargetMode="External"/><Relationship Id="rId91" Type="http://schemas.openxmlformats.org/officeDocument/2006/relationships/hyperlink" Target="https://github.com/FederatedAI/FATE/issues/1409" TargetMode="External"/><Relationship Id="rId145" Type="http://schemas.openxmlformats.org/officeDocument/2006/relationships/hyperlink" Target="https://github.com/tensorflow/federated/issues/895" TargetMode="External"/><Relationship Id="rId166" Type="http://schemas.openxmlformats.org/officeDocument/2006/relationships/hyperlink" Target="https://github.com/OpenMined/PySyft/issues/5080" TargetMode="External"/><Relationship Id="rId187" Type="http://schemas.openxmlformats.org/officeDocument/2006/relationships/hyperlink" Target="https://github.com/FederatedAI/FATE/issues/3940" TargetMode="External"/><Relationship Id="rId331" Type="http://schemas.openxmlformats.org/officeDocument/2006/relationships/hyperlink" Target="https://github.com/PaddlePaddle/PaddleFL/pull/31" TargetMode="External"/><Relationship Id="rId352" Type="http://schemas.openxmlformats.org/officeDocument/2006/relationships/hyperlink" Target="https://stackoverflow.com/questions/66206118" TargetMode="External"/><Relationship Id="rId373" Type="http://schemas.openxmlformats.org/officeDocument/2006/relationships/hyperlink" Target="https://stackoverflow.com/questions/58484719" TargetMode="External"/><Relationship Id="rId394" Type="http://schemas.openxmlformats.org/officeDocument/2006/relationships/hyperlink" Target="https://stackoverflow.com/questions/58367187" TargetMode="External"/><Relationship Id="rId408" Type="http://schemas.openxmlformats.org/officeDocument/2006/relationships/hyperlink" Target="https://stackoverflow.com/questions/71396780" TargetMode="External"/><Relationship Id="rId1" Type="http://schemas.openxmlformats.org/officeDocument/2006/relationships/hyperlink" Target="https://github.com/OpenMined/PySyft/issues/5608" TargetMode="External"/><Relationship Id="rId212" Type="http://schemas.openxmlformats.org/officeDocument/2006/relationships/hyperlink" Target="https://github.com/OpenMined/PySyft/pull/3285" TargetMode="External"/><Relationship Id="rId233" Type="http://schemas.openxmlformats.org/officeDocument/2006/relationships/hyperlink" Target="https://github.com/OpenMined/PySyft/pull/1736" TargetMode="External"/><Relationship Id="rId254" Type="http://schemas.openxmlformats.org/officeDocument/2006/relationships/hyperlink" Target="https://github.com/FederatedAI/FATE/pull/1781" TargetMode="External"/><Relationship Id="rId28" Type="http://schemas.openxmlformats.org/officeDocument/2006/relationships/hyperlink" Target="https://github.com/OpenMined/PySyft/issues/3002" TargetMode="External"/><Relationship Id="rId49" Type="http://schemas.openxmlformats.org/officeDocument/2006/relationships/hyperlink" Target="https://github.com/OpenMined/PySyft/issues/2202" TargetMode="External"/><Relationship Id="rId114" Type="http://schemas.openxmlformats.org/officeDocument/2006/relationships/hyperlink" Target="https://github.com/FederatedAI/FATE/issues/700" TargetMode="External"/><Relationship Id="rId275" Type="http://schemas.openxmlformats.org/officeDocument/2006/relationships/hyperlink" Target="https://github.com/FederatedAI/FATE/pull/1200" TargetMode="External"/><Relationship Id="rId296" Type="http://schemas.openxmlformats.org/officeDocument/2006/relationships/hyperlink" Target="https://github.com/tensorflow/federated/pull/400" TargetMode="External"/><Relationship Id="rId300" Type="http://schemas.openxmlformats.org/officeDocument/2006/relationships/hyperlink" Target="https://github.com/tensorflow/federated/pull/319" TargetMode="External"/><Relationship Id="rId60" Type="http://schemas.openxmlformats.org/officeDocument/2006/relationships/hyperlink" Target="https://github.com/OpenMined/PySyft/issues/1645" TargetMode="External"/><Relationship Id="rId81" Type="http://schemas.openxmlformats.org/officeDocument/2006/relationships/hyperlink" Target="https://github.com/FederatedAI/FATE/issues/2332" TargetMode="External"/><Relationship Id="rId135" Type="http://schemas.openxmlformats.org/officeDocument/2006/relationships/hyperlink" Target="https://github.com/FederatedAI/FATE/issues/43" TargetMode="External"/><Relationship Id="rId156" Type="http://schemas.openxmlformats.org/officeDocument/2006/relationships/hyperlink" Target="https://github.com/adap/flower/issues/756" TargetMode="External"/><Relationship Id="rId177" Type="http://schemas.openxmlformats.org/officeDocument/2006/relationships/hyperlink" Target="https://github.com/OpenMined/PySyft/issues/6418" TargetMode="External"/><Relationship Id="rId198" Type="http://schemas.openxmlformats.org/officeDocument/2006/relationships/hyperlink" Target="https://github.com/OpenMined/PySyft/pull/3680" TargetMode="External"/><Relationship Id="rId321" Type="http://schemas.openxmlformats.org/officeDocument/2006/relationships/hyperlink" Target="https://github.com/bytedance/fedlearner/pull/341" TargetMode="External"/><Relationship Id="rId342" Type="http://schemas.openxmlformats.org/officeDocument/2006/relationships/hyperlink" Target="https://github.com/FederatedAI/FATE/pull/3740" TargetMode="External"/><Relationship Id="rId363" Type="http://schemas.openxmlformats.org/officeDocument/2006/relationships/hyperlink" Target="https://stackoverflow.com/questions/62332459" TargetMode="External"/><Relationship Id="rId384" Type="http://schemas.openxmlformats.org/officeDocument/2006/relationships/hyperlink" Target="https://stackoverflow.com/questions/60365627" TargetMode="External"/><Relationship Id="rId202" Type="http://schemas.openxmlformats.org/officeDocument/2006/relationships/hyperlink" Target="https://github.com/OpenMined/PySyft/pull/3591" TargetMode="External"/><Relationship Id="rId223" Type="http://schemas.openxmlformats.org/officeDocument/2006/relationships/hyperlink" Target="https://github.com/OpenMined/PySyft/pull/2437" TargetMode="External"/><Relationship Id="rId244" Type="http://schemas.openxmlformats.org/officeDocument/2006/relationships/hyperlink" Target="https://github.com/FederatedAI/FATE/pull/2400" TargetMode="External"/><Relationship Id="rId18" Type="http://schemas.openxmlformats.org/officeDocument/2006/relationships/hyperlink" Target="https://github.com/OpenMined/PySyft/issues/3259" TargetMode="External"/><Relationship Id="rId39" Type="http://schemas.openxmlformats.org/officeDocument/2006/relationships/hyperlink" Target="https://github.com/OpenMined/PySyft/issues/2365" TargetMode="External"/><Relationship Id="rId265" Type="http://schemas.openxmlformats.org/officeDocument/2006/relationships/hyperlink" Target="https://github.com/FederatedAI/FATE/pull/1482" TargetMode="External"/><Relationship Id="rId286" Type="http://schemas.openxmlformats.org/officeDocument/2006/relationships/hyperlink" Target="https://github.com/tensorflow/federated/pull/640" TargetMode="External"/><Relationship Id="rId50" Type="http://schemas.openxmlformats.org/officeDocument/2006/relationships/hyperlink" Target="https://github.com/OpenMined/PySyft/issues/2168" TargetMode="External"/><Relationship Id="rId104" Type="http://schemas.openxmlformats.org/officeDocument/2006/relationships/hyperlink" Target="https://github.com/FederatedAI/FATE/issues/1047" TargetMode="External"/><Relationship Id="rId125" Type="http://schemas.openxmlformats.org/officeDocument/2006/relationships/hyperlink" Target="https://github.com/FederatedAI/FATE/issues/313" TargetMode="External"/><Relationship Id="rId146" Type="http://schemas.openxmlformats.org/officeDocument/2006/relationships/hyperlink" Target="https://github.com/tensorflow/federated/issues/892" TargetMode="External"/><Relationship Id="rId167" Type="http://schemas.openxmlformats.org/officeDocument/2006/relationships/hyperlink" Target="https://github.com/OpenMined/PySyft/issues/4961" TargetMode="External"/><Relationship Id="rId188" Type="http://schemas.openxmlformats.org/officeDocument/2006/relationships/hyperlink" Target="https://github.com/FederatedAI/FATE/issues/4049" TargetMode="External"/><Relationship Id="rId311" Type="http://schemas.openxmlformats.org/officeDocument/2006/relationships/hyperlink" Target="https://github.com/adap/flower/pull/826" TargetMode="External"/><Relationship Id="rId332" Type="http://schemas.openxmlformats.org/officeDocument/2006/relationships/hyperlink" Target="https://github.com/OpenMined/PySyft/pull/2254" TargetMode="External"/><Relationship Id="rId353" Type="http://schemas.openxmlformats.org/officeDocument/2006/relationships/hyperlink" Target="https://stackoverflow.com/questions/66206118" TargetMode="External"/><Relationship Id="rId374" Type="http://schemas.openxmlformats.org/officeDocument/2006/relationships/hyperlink" Target="https://stackoverflow.com/questions/61882422" TargetMode="External"/><Relationship Id="rId395" Type="http://schemas.openxmlformats.org/officeDocument/2006/relationships/hyperlink" Target="https://stackoverflow.com/questions/57581345" TargetMode="External"/><Relationship Id="rId409" Type="http://schemas.openxmlformats.org/officeDocument/2006/relationships/hyperlink" Target="https://stackoverflow.com/questions/70398702" TargetMode="External"/><Relationship Id="rId71" Type="http://schemas.openxmlformats.org/officeDocument/2006/relationships/hyperlink" Target="https://github.com/FederatedAI/FATE/issues/3132" TargetMode="External"/><Relationship Id="rId92" Type="http://schemas.openxmlformats.org/officeDocument/2006/relationships/hyperlink" Target="https://github.com/FederatedAI/FATE/issues/1408" TargetMode="External"/><Relationship Id="rId213" Type="http://schemas.openxmlformats.org/officeDocument/2006/relationships/hyperlink" Target="https://github.com/OpenMined/PySyft/pull/3271" TargetMode="External"/><Relationship Id="rId234" Type="http://schemas.openxmlformats.org/officeDocument/2006/relationships/hyperlink" Target="https://github.com/OpenMined/PySyft/pull/1646" TargetMode="External"/><Relationship Id="rId2" Type="http://schemas.openxmlformats.org/officeDocument/2006/relationships/hyperlink" Target="https://github.com/OpenMined/PySyft/issues/5530" TargetMode="External"/><Relationship Id="rId29" Type="http://schemas.openxmlformats.org/officeDocument/2006/relationships/hyperlink" Target="https://github.com/OpenMined/PySyft/issues/2715" TargetMode="External"/><Relationship Id="rId255" Type="http://schemas.openxmlformats.org/officeDocument/2006/relationships/hyperlink" Target="https://github.com/FederatedAI/FATE/pull/1757" TargetMode="External"/><Relationship Id="rId276" Type="http://schemas.openxmlformats.org/officeDocument/2006/relationships/hyperlink" Target="https://github.com/FederatedAI/FATE/pull/1197" TargetMode="External"/><Relationship Id="rId297" Type="http://schemas.openxmlformats.org/officeDocument/2006/relationships/hyperlink" Target="https://github.com/tensorflow/federated/pull/400" TargetMode="External"/><Relationship Id="rId40" Type="http://schemas.openxmlformats.org/officeDocument/2006/relationships/hyperlink" Target="https://github.com/OpenMined/PySyft/issues/2361" TargetMode="External"/><Relationship Id="rId115" Type="http://schemas.openxmlformats.org/officeDocument/2006/relationships/hyperlink" Target="https://github.com/FederatedAI/FATE/issues/697" TargetMode="External"/><Relationship Id="rId136" Type="http://schemas.openxmlformats.org/officeDocument/2006/relationships/hyperlink" Target="https://github.com/FederatedAI/FATE/issues/27" TargetMode="External"/><Relationship Id="rId157" Type="http://schemas.openxmlformats.org/officeDocument/2006/relationships/hyperlink" Target="https://github.com/adap/flower/issues/710" TargetMode="External"/><Relationship Id="rId178" Type="http://schemas.openxmlformats.org/officeDocument/2006/relationships/hyperlink" Target="https://github.com/OpenMined/PySyft/issues/6611" TargetMode="External"/><Relationship Id="rId301" Type="http://schemas.openxmlformats.org/officeDocument/2006/relationships/hyperlink" Target="https://github.com/tensorflow/federated/pull/318" TargetMode="External"/><Relationship Id="rId322" Type="http://schemas.openxmlformats.org/officeDocument/2006/relationships/hyperlink" Target="https://github.com/bytedance/fedlearner/pull/75" TargetMode="External"/><Relationship Id="rId343" Type="http://schemas.openxmlformats.org/officeDocument/2006/relationships/hyperlink" Target="https://github.com/FederatedAI/FATE/pull/3513" TargetMode="External"/><Relationship Id="rId364" Type="http://schemas.openxmlformats.org/officeDocument/2006/relationships/hyperlink" Target="https://stackoverflow.com/questions/62398225" TargetMode="External"/><Relationship Id="rId61" Type="http://schemas.openxmlformats.org/officeDocument/2006/relationships/hyperlink" Target="https://github.com/OpenMined/PySyft/issues/1502" TargetMode="External"/><Relationship Id="rId82" Type="http://schemas.openxmlformats.org/officeDocument/2006/relationships/hyperlink" Target="https://github.com/FederatedAI/FATE/issues/2153" TargetMode="External"/><Relationship Id="rId199" Type="http://schemas.openxmlformats.org/officeDocument/2006/relationships/hyperlink" Target="https://github.com/OpenMined/PySyft/pull/3679" TargetMode="External"/><Relationship Id="rId203" Type="http://schemas.openxmlformats.org/officeDocument/2006/relationships/hyperlink" Target="https://github.com/OpenMined/PySyft/pull/3567" TargetMode="External"/><Relationship Id="rId385" Type="http://schemas.openxmlformats.org/officeDocument/2006/relationships/hyperlink" Target="https://stackoverflow.com/questions/59741397" TargetMode="External"/><Relationship Id="rId19" Type="http://schemas.openxmlformats.org/officeDocument/2006/relationships/hyperlink" Target="https://github.com/OpenMined/PySyft/issues/3250" TargetMode="External"/><Relationship Id="rId224" Type="http://schemas.openxmlformats.org/officeDocument/2006/relationships/hyperlink" Target="https://github.com/OpenMined/PySyft/pull/2431" TargetMode="External"/><Relationship Id="rId245" Type="http://schemas.openxmlformats.org/officeDocument/2006/relationships/hyperlink" Target="https://github.com/FederatedAI/FATE/pull/2384" TargetMode="External"/><Relationship Id="rId266" Type="http://schemas.openxmlformats.org/officeDocument/2006/relationships/hyperlink" Target="https://github.com/FederatedAI/FATE/pull/1449" TargetMode="External"/><Relationship Id="rId287" Type="http://schemas.openxmlformats.org/officeDocument/2006/relationships/hyperlink" Target="https://github.com/tensorflow/federated/pull/591" TargetMode="External"/><Relationship Id="rId410" Type="http://schemas.openxmlformats.org/officeDocument/2006/relationships/hyperlink" Target="https://stackoverflow.com/questions/69335892" TargetMode="External"/><Relationship Id="rId30" Type="http://schemas.openxmlformats.org/officeDocument/2006/relationships/hyperlink" Target="https://github.com/OpenMined/PySyft/issues/2669" TargetMode="External"/><Relationship Id="rId105" Type="http://schemas.openxmlformats.org/officeDocument/2006/relationships/hyperlink" Target="https://github.com/FederatedAI/FATE/issues/1009" TargetMode="External"/><Relationship Id="rId126" Type="http://schemas.openxmlformats.org/officeDocument/2006/relationships/hyperlink" Target="https://github.com/FederatedAI/FATE/issues/230" TargetMode="External"/><Relationship Id="rId147" Type="http://schemas.openxmlformats.org/officeDocument/2006/relationships/hyperlink" Target="https://github.com/tensorflow/federated/issues/884" TargetMode="External"/><Relationship Id="rId168" Type="http://schemas.openxmlformats.org/officeDocument/2006/relationships/hyperlink" Target="https://github.com/OpenMined/PySyft/issues/1511" TargetMode="External"/><Relationship Id="rId312" Type="http://schemas.openxmlformats.org/officeDocument/2006/relationships/hyperlink" Target="https://github.com/adap/flower/pull/673" TargetMode="External"/><Relationship Id="rId333" Type="http://schemas.openxmlformats.org/officeDocument/2006/relationships/hyperlink" Target="https://github.com/OpenMined/PySyft/pull/1612" TargetMode="External"/><Relationship Id="rId354" Type="http://schemas.openxmlformats.org/officeDocument/2006/relationships/hyperlink" Target="https://stackoverflow.com/questions/66557738" TargetMode="External"/><Relationship Id="rId51" Type="http://schemas.openxmlformats.org/officeDocument/2006/relationships/hyperlink" Target="https://github.com/OpenMined/PySyft/issues/2135" TargetMode="External"/><Relationship Id="rId72" Type="http://schemas.openxmlformats.org/officeDocument/2006/relationships/hyperlink" Target="https://github.com/FederatedAI/FATE/issues/2977" TargetMode="External"/><Relationship Id="rId93" Type="http://schemas.openxmlformats.org/officeDocument/2006/relationships/hyperlink" Target="https://github.com/FederatedAI/FATE/issues/1408" TargetMode="External"/><Relationship Id="rId189" Type="http://schemas.openxmlformats.org/officeDocument/2006/relationships/hyperlink" Target="https://github.com/FederatedAI/FATE/issues/4066" TargetMode="External"/><Relationship Id="rId375" Type="http://schemas.openxmlformats.org/officeDocument/2006/relationships/hyperlink" Target="https://stackoverflow.com/questions/61882422" TargetMode="External"/><Relationship Id="rId396" Type="http://schemas.openxmlformats.org/officeDocument/2006/relationships/hyperlink" Target="https://stackoverflow.com/questions/59239818" TargetMode="External"/><Relationship Id="rId3" Type="http://schemas.openxmlformats.org/officeDocument/2006/relationships/hyperlink" Target="https://github.com/OpenMined/PySyft/issues/5507" TargetMode="External"/><Relationship Id="rId214" Type="http://schemas.openxmlformats.org/officeDocument/2006/relationships/hyperlink" Target="https://github.com/OpenMined/PySyft/pull/3205" TargetMode="External"/><Relationship Id="rId235" Type="http://schemas.openxmlformats.org/officeDocument/2006/relationships/hyperlink" Target="https://github.com/OpenMined/PySyft/pull/1643" TargetMode="External"/><Relationship Id="rId256" Type="http://schemas.openxmlformats.org/officeDocument/2006/relationships/hyperlink" Target="https://github.com/FederatedAI/FATE/pull/1749" TargetMode="External"/><Relationship Id="rId277" Type="http://schemas.openxmlformats.org/officeDocument/2006/relationships/hyperlink" Target="https://github.com/FederatedAI/FATE/pull/1180" TargetMode="External"/><Relationship Id="rId298" Type="http://schemas.openxmlformats.org/officeDocument/2006/relationships/hyperlink" Target="https://github.com/tensorflow/federated/pull/385" TargetMode="External"/><Relationship Id="rId400" Type="http://schemas.openxmlformats.org/officeDocument/2006/relationships/hyperlink" Target="https://stackoverflow.com/questions/71289273" TargetMode="External"/><Relationship Id="rId116" Type="http://schemas.openxmlformats.org/officeDocument/2006/relationships/hyperlink" Target="https://github.com/FederatedAI/FATE/issues/695" TargetMode="External"/><Relationship Id="rId137" Type="http://schemas.openxmlformats.org/officeDocument/2006/relationships/hyperlink" Target="https://github.com/tensorflow/federated/issues/1811" TargetMode="External"/><Relationship Id="rId158" Type="http://schemas.openxmlformats.org/officeDocument/2006/relationships/hyperlink" Target="https://github.com/adap/flower/issues/659" TargetMode="External"/><Relationship Id="rId302" Type="http://schemas.openxmlformats.org/officeDocument/2006/relationships/hyperlink" Target="https://github.com/tensorflow/federated/pull/300" TargetMode="External"/><Relationship Id="rId323" Type="http://schemas.openxmlformats.org/officeDocument/2006/relationships/hyperlink" Target="https://github.com/PaddlePaddle/PaddleFL/pull/203" TargetMode="External"/><Relationship Id="rId344" Type="http://schemas.openxmlformats.org/officeDocument/2006/relationships/hyperlink" Target="https://github.com/tensorflow/federated/pull/1412" TargetMode="External"/><Relationship Id="rId20" Type="http://schemas.openxmlformats.org/officeDocument/2006/relationships/hyperlink" Target="https://github.com/OpenMined/PySyft/issues/3245" TargetMode="External"/><Relationship Id="rId41" Type="http://schemas.openxmlformats.org/officeDocument/2006/relationships/hyperlink" Target="https://github.com/OpenMined/PySyft/issues/2346" TargetMode="External"/><Relationship Id="rId62" Type="http://schemas.openxmlformats.org/officeDocument/2006/relationships/hyperlink" Target="https://github.com/OpenMined/PySyft/issues/1442" TargetMode="External"/><Relationship Id="rId83" Type="http://schemas.openxmlformats.org/officeDocument/2006/relationships/hyperlink" Target="https://github.com/FederatedAI/FATE/issues/2082" TargetMode="External"/><Relationship Id="rId179" Type="http://schemas.openxmlformats.org/officeDocument/2006/relationships/hyperlink" Target="https://github.com/FederatedAI/FATE/issues/3133" TargetMode="External"/><Relationship Id="rId365" Type="http://schemas.openxmlformats.org/officeDocument/2006/relationships/hyperlink" Target="https://stackoverflow.com/questions/62786889" TargetMode="External"/><Relationship Id="rId386" Type="http://schemas.openxmlformats.org/officeDocument/2006/relationships/hyperlink" Target="https://stackoverflow.com/questions/65578498" TargetMode="External"/><Relationship Id="rId190" Type="http://schemas.openxmlformats.org/officeDocument/2006/relationships/hyperlink" Target="https://github.com/FederatedAI/FATE/issues/4075" TargetMode="External"/><Relationship Id="rId204" Type="http://schemas.openxmlformats.org/officeDocument/2006/relationships/hyperlink" Target="https://github.com/OpenMined/PySyft/pull/3563" TargetMode="External"/><Relationship Id="rId225" Type="http://schemas.openxmlformats.org/officeDocument/2006/relationships/hyperlink" Target="https://github.com/OpenMined/PySyft/pull/2407" TargetMode="External"/><Relationship Id="rId246" Type="http://schemas.openxmlformats.org/officeDocument/2006/relationships/hyperlink" Target="https://github.com/FederatedAI/FATE/pull/2309" TargetMode="External"/><Relationship Id="rId267" Type="http://schemas.openxmlformats.org/officeDocument/2006/relationships/hyperlink" Target="https://github.com/FederatedAI/FATE/pull/1444" TargetMode="External"/><Relationship Id="rId288" Type="http://schemas.openxmlformats.org/officeDocument/2006/relationships/hyperlink" Target="https://github.com/tensorflow/federated/pull/590" TargetMode="External"/><Relationship Id="rId411" Type="http://schemas.openxmlformats.org/officeDocument/2006/relationships/hyperlink" Target="https://stackoverflow.com/questions/71790095" TargetMode="External"/><Relationship Id="rId106" Type="http://schemas.openxmlformats.org/officeDocument/2006/relationships/hyperlink" Target="https://github.com/FederatedAI/FATE/issues/980" TargetMode="External"/><Relationship Id="rId127" Type="http://schemas.openxmlformats.org/officeDocument/2006/relationships/hyperlink" Target="https://github.com/FederatedAI/FATE/issues/229" TargetMode="External"/><Relationship Id="rId313" Type="http://schemas.openxmlformats.org/officeDocument/2006/relationships/hyperlink" Target="https://github.com/bytedance/fedlearner/pull/852" TargetMode="External"/><Relationship Id="rId10" Type="http://schemas.openxmlformats.org/officeDocument/2006/relationships/hyperlink" Target="https://github.com/OpenMined/PySyft/issues/3774" TargetMode="External"/><Relationship Id="rId31" Type="http://schemas.openxmlformats.org/officeDocument/2006/relationships/hyperlink" Target="https://github.com/OpenMined/PySyft/issues/2631" TargetMode="External"/><Relationship Id="rId52" Type="http://schemas.openxmlformats.org/officeDocument/2006/relationships/hyperlink" Target="https://github.com/OpenMined/PySyft/issues/2132" TargetMode="External"/><Relationship Id="rId73" Type="http://schemas.openxmlformats.org/officeDocument/2006/relationships/hyperlink" Target="https://github.com/FederatedAI/FATE/issues/2909" TargetMode="External"/><Relationship Id="rId94" Type="http://schemas.openxmlformats.org/officeDocument/2006/relationships/hyperlink" Target="https://github.com/FederatedAI/FATE/issues/1399" TargetMode="External"/><Relationship Id="rId148" Type="http://schemas.openxmlformats.org/officeDocument/2006/relationships/hyperlink" Target="https://github.com/tensorflow/federated/issues/876" TargetMode="External"/><Relationship Id="rId169" Type="http://schemas.openxmlformats.org/officeDocument/2006/relationships/hyperlink" Target="https://github.com/OpenMined/PySyft/issues/1396" TargetMode="External"/><Relationship Id="rId334" Type="http://schemas.openxmlformats.org/officeDocument/2006/relationships/hyperlink" Target="https://github.com/FederatedAI/FATE/pull/2455" TargetMode="External"/><Relationship Id="rId355" Type="http://schemas.openxmlformats.org/officeDocument/2006/relationships/hyperlink" Target="https://stackoverflow.com/questions/62754913" TargetMode="External"/><Relationship Id="rId376" Type="http://schemas.openxmlformats.org/officeDocument/2006/relationships/hyperlink" Target="https://stackoverflow.com/questions/66304067" TargetMode="External"/><Relationship Id="rId397" Type="http://schemas.openxmlformats.org/officeDocument/2006/relationships/hyperlink" Target="https://stackoverflow.com/questions/71428904" TargetMode="External"/><Relationship Id="rId4" Type="http://schemas.openxmlformats.org/officeDocument/2006/relationships/hyperlink" Target="https://github.com/OpenMined/PySyft/issues/5132" TargetMode="External"/><Relationship Id="rId180" Type="http://schemas.openxmlformats.org/officeDocument/2006/relationships/hyperlink" Target="https://github.com/FederatedAI/FATE/issues/3238" TargetMode="External"/><Relationship Id="rId215" Type="http://schemas.openxmlformats.org/officeDocument/2006/relationships/hyperlink" Target="https://github.com/OpenMined/PySyft/pull/3199" TargetMode="External"/><Relationship Id="rId236" Type="http://schemas.openxmlformats.org/officeDocument/2006/relationships/hyperlink" Target="https://github.com/OpenMined/PySyft/pull/742" TargetMode="External"/><Relationship Id="rId257" Type="http://schemas.openxmlformats.org/officeDocument/2006/relationships/hyperlink" Target="https://github.com/FederatedAI/FATE/pull/1746" TargetMode="External"/><Relationship Id="rId278" Type="http://schemas.openxmlformats.org/officeDocument/2006/relationships/hyperlink" Target="https://github.com/FederatedAI/FATE/pull/1139" TargetMode="External"/><Relationship Id="rId401" Type="http://schemas.openxmlformats.org/officeDocument/2006/relationships/hyperlink" Target="https://stackoverflow.com/questions/71506975" TargetMode="External"/><Relationship Id="rId303" Type="http://schemas.openxmlformats.org/officeDocument/2006/relationships/hyperlink" Target="https://github.com/tensorflow/federated/pull/284" TargetMode="External"/><Relationship Id="rId42" Type="http://schemas.openxmlformats.org/officeDocument/2006/relationships/hyperlink" Target="https://github.com/OpenMined/PySyft/issues/2346" TargetMode="External"/><Relationship Id="rId84" Type="http://schemas.openxmlformats.org/officeDocument/2006/relationships/hyperlink" Target="https://github.com/FederatedAI/FATE/issues/1824" TargetMode="External"/><Relationship Id="rId138" Type="http://schemas.openxmlformats.org/officeDocument/2006/relationships/hyperlink" Target="https://github.com/tensorflow/federated/issues/1570" TargetMode="External"/><Relationship Id="rId345" Type="http://schemas.openxmlformats.org/officeDocument/2006/relationships/hyperlink" Target="https://github.com/adap/flower/pull/1233" TargetMode="External"/><Relationship Id="rId387" Type="http://schemas.openxmlformats.org/officeDocument/2006/relationships/hyperlink" Target="https://stackoverflow.com/questions/67533039" TargetMode="External"/><Relationship Id="rId191" Type="http://schemas.openxmlformats.org/officeDocument/2006/relationships/hyperlink" Target="https://github.com/FederatedAI/FATE/issues/4107" TargetMode="External"/><Relationship Id="rId205" Type="http://schemas.openxmlformats.org/officeDocument/2006/relationships/hyperlink" Target="https://github.com/OpenMined/PySyft/pull/3560" TargetMode="External"/><Relationship Id="rId247" Type="http://schemas.openxmlformats.org/officeDocument/2006/relationships/hyperlink" Target="https://github.com/FederatedAI/FATE/pull/2228" TargetMode="External"/><Relationship Id="rId412" Type="http://schemas.openxmlformats.org/officeDocument/2006/relationships/hyperlink" Target="https://stackoverflow.com/questions/72132691" TargetMode="External"/><Relationship Id="rId107" Type="http://schemas.openxmlformats.org/officeDocument/2006/relationships/hyperlink" Target="https://github.com/FederatedAI/FATE/issues/938" TargetMode="External"/><Relationship Id="rId289" Type="http://schemas.openxmlformats.org/officeDocument/2006/relationships/hyperlink" Target="https://github.com/tensorflow/federated/pull/571" TargetMode="External"/><Relationship Id="rId11" Type="http://schemas.openxmlformats.org/officeDocument/2006/relationships/hyperlink" Target="https://github.com/OpenMined/PySyft/issues/3558" TargetMode="External"/><Relationship Id="rId53" Type="http://schemas.openxmlformats.org/officeDocument/2006/relationships/hyperlink" Target="https://github.com/OpenMined/PySyft/issues/2070" TargetMode="External"/><Relationship Id="rId149" Type="http://schemas.openxmlformats.org/officeDocument/2006/relationships/hyperlink" Target="https://github.com/tensorflow/federated/issues/860" TargetMode="External"/><Relationship Id="rId314" Type="http://schemas.openxmlformats.org/officeDocument/2006/relationships/hyperlink" Target="https://github.com/bytedance/fedlearner/pull/844" TargetMode="External"/><Relationship Id="rId356" Type="http://schemas.openxmlformats.org/officeDocument/2006/relationships/hyperlink" Target="https://stackoverflow.com/questions/65471612" TargetMode="External"/><Relationship Id="rId398" Type="http://schemas.openxmlformats.org/officeDocument/2006/relationships/hyperlink" Target="https://stackoverflow.com/questions/71037598" TargetMode="External"/><Relationship Id="rId95" Type="http://schemas.openxmlformats.org/officeDocument/2006/relationships/hyperlink" Target="https://github.com/FederatedAI/FATE/issues/1377" TargetMode="External"/><Relationship Id="rId160" Type="http://schemas.openxmlformats.org/officeDocument/2006/relationships/hyperlink" Target="https://github.com/adap/flower/issues/537" TargetMode="External"/><Relationship Id="rId216" Type="http://schemas.openxmlformats.org/officeDocument/2006/relationships/hyperlink" Target="https://github.com/OpenMined/PySyft/pull/3196" TargetMode="External"/><Relationship Id="rId258" Type="http://schemas.openxmlformats.org/officeDocument/2006/relationships/hyperlink" Target="https://github.com/FederatedAI/FATE/pull/1712" TargetMode="External"/><Relationship Id="rId22" Type="http://schemas.openxmlformats.org/officeDocument/2006/relationships/hyperlink" Target="https://github.com/OpenMined/PySyft/issues/3174" TargetMode="External"/><Relationship Id="rId64" Type="http://schemas.openxmlformats.org/officeDocument/2006/relationships/hyperlink" Target="https://github.com/OpenMined/PySyft/issues/1350" TargetMode="External"/><Relationship Id="rId118" Type="http://schemas.openxmlformats.org/officeDocument/2006/relationships/hyperlink" Target="https://github.com/FederatedAI/FATE/issues/632" TargetMode="External"/><Relationship Id="rId325" Type="http://schemas.openxmlformats.org/officeDocument/2006/relationships/hyperlink" Target="https://github.com/PaddlePaddle/PaddleFL/pull/134" TargetMode="External"/><Relationship Id="rId367" Type="http://schemas.openxmlformats.org/officeDocument/2006/relationships/hyperlink" Target="https://stackoverflow.com/questions/65481370" TargetMode="External"/><Relationship Id="rId171" Type="http://schemas.openxmlformats.org/officeDocument/2006/relationships/hyperlink" Target="https://github.com/OpenMined/PySyft/issues/5627" TargetMode="External"/><Relationship Id="rId227" Type="http://schemas.openxmlformats.org/officeDocument/2006/relationships/hyperlink" Target="https://github.com/OpenMined/PySyft/pull/2339" TargetMode="External"/><Relationship Id="rId269" Type="http://schemas.openxmlformats.org/officeDocument/2006/relationships/hyperlink" Target="https://github.com/FederatedAI/FATE/pull/1436" TargetMode="External"/><Relationship Id="rId33" Type="http://schemas.openxmlformats.org/officeDocument/2006/relationships/hyperlink" Target="https://github.com/OpenMined/PySyft/issues/2556" TargetMode="External"/><Relationship Id="rId129" Type="http://schemas.openxmlformats.org/officeDocument/2006/relationships/hyperlink" Target="https://github.com/FederatedAI/FATE/issues/170" TargetMode="External"/><Relationship Id="rId280" Type="http://schemas.openxmlformats.org/officeDocument/2006/relationships/hyperlink" Target="https://github.com/FederatedAI/FATE/pull/1116" TargetMode="External"/><Relationship Id="rId336" Type="http://schemas.openxmlformats.org/officeDocument/2006/relationships/hyperlink" Target="https://github.com/tensorflow/federated/pull/355" TargetMode="External"/><Relationship Id="rId75" Type="http://schemas.openxmlformats.org/officeDocument/2006/relationships/hyperlink" Target="https://github.com/FederatedAI/FATE/issues/2817" TargetMode="External"/><Relationship Id="rId140" Type="http://schemas.openxmlformats.org/officeDocument/2006/relationships/hyperlink" Target="https://github.com/tensorflow/federated/issues/929" TargetMode="External"/><Relationship Id="rId182" Type="http://schemas.openxmlformats.org/officeDocument/2006/relationships/hyperlink" Target="https://github.com/FederatedAI/FATE/issues/3515" TargetMode="External"/><Relationship Id="rId378" Type="http://schemas.openxmlformats.org/officeDocument/2006/relationships/hyperlink" Target="https://stackoverflow.com/questions/69619028" TargetMode="External"/><Relationship Id="rId403" Type="http://schemas.openxmlformats.org/officeDocument/2006/relationships/hyperlink" Target="https://stackoverflow.com/questions/72076723" TargetMode="External"/><Relationship Id="rId6" Type="http://schemas.openxmlformats.org/officeDocument/2006/relationships/hyperlink" Target="https://github.com/OpenMined/PySyft/issues/4745" TargetMode="External"/><Relationship Id="rId238" Type="http://schemas.openxmlformats.org/officeDocument/2006/relationships/hyperlink" Target="https://github.com/OpenMined/PySyft/pull/314" TargetMode="External"/><Relationship Id="rId291" Type="http://schemas.openxmlformats.org/officeDocument/2006/relationships/hyperlink" Target="https://github.com/tensorflow/federated/pull/507" TargetMode="External"/><Relationship Id="rId305" Type="http://schemas.openxmlformats.org/officeDocument/2006/relationships/hyperlink" Target="https://github.com/tensorflow/federated/pull/238" TargetMode="External"/><Relationship Id="rId347" Type="http://schemas.openxmlformats.org/officeDocument/2006/relationships/hyperlink" Target="https://github.com/adap/flower/pull/885" TargetMode="External"/><Relationship Id="rId44" Type="http://schemas.openxmlformats.org/officeDocument/2006/relationships/hyperlink" Target="https://github.com/OpenMined/PySyft/issues/2281" TargetMode="External"/><Relationship Id="rId86" Type="http://schemas.openxmlformats.org/officeDocument/2006/relationships/hyperlink" Target="https://github.com/FederatedAI/FATE/issues/1670" TargetMode="External"/><Relationship Id="rId151" Type="http://schemas.openxmlformats.org/officeDocument/2006/relationships/hyperlink" Target="https://github.com/tensorflow/federated/issues/751" TargetMode="External"/><Relationship Id="rId389" Type="http://schemas.openxmlformats.org/officeDocument/2006/relationships/hyperlink" Target="https://stackoverflow.com/questions/60920524" TargetMode="External"/><Relationship Id="rId193" Type="http://schemas.openxmlformats.org/officeDocument/2006/relationships/hyperlink" Target="https://github.com/tensorflow/federated/issues/2768" TargetMode="External"/><Relationship Id="rId207" Type="http://schemas.openxmlformats.org/officeDocument/2006/relationships/hyperlink" Target="https://github.com/OpenMined/PySyft/pull/3511" TargetMode="External"/><Relationship Id="rId249" Type="http://schemas.openxmlformats.org/officeDocument/2006/relationships/hyperlink" Target="https://github.com/FederatedAI/FATE/pull/2060" TargetMode="External"/><Relationship Id="rId13" Type="http://schemas.openxmlformats.org/officeDocument/2006/relationships/hyperlink" Target="https://github.com/OpenMined/PySyft/issues/3463" TargetMode="External"/><Relationship Id="rId109" Type="http://schemas.openxmlformats.org/officeDocument/2006/relationships/hyperlink" Target="https://github.com/FederatedAI/FATE/issues/872" TargetMode="External"/><Relationship Id="rId260" Type="http://schemas.openxmlformats.org/officeDocument/2006/relationships/hyperlink" Target="https://github.com/FederatedAI/FATE/pull/1683" TargetMode="External"/><Relationship Id="rId316" Type="http://schemas.openxmlformats.org/officeDocument/2006/relationships/hyperlink" Target="https://github.com/bytedance/fedlearner/pull/749" TargetMode="External"/><Relationship Id="rId55" Type="http://schemas.openxmlformats.org/officeDocument/2006/relationships/hyperlink" Target="https://github.com/OpenMined/PySyft/issues/2011" TargetMode="External"/><Relationship Id="rId97" Type="http://schemas.openxmlformats.org/officeDocument/2006/relationships/hyperlink" Target="https://github.com/FederatedAI/FATE/issues/1374" TargetMode="External"/><Relationship Id="rId120" Type="http://schemas.openxmlformats.org/officeDocument/2006/relationships/hyperlink" Target="https://github.com/FederatedAI/FATE/issues/566" TargetMode="External"/><Relationship Id="rId358" Type="http://schemas.openxmlformats.org/officeDocument/2006/relationships/hyperlink" Target="https://stackoverflow.com/questions/57381329" TargetMode="External"/><Relationship Id="rId162" Type="http://schemas.openxmlformats.org/officeDocument/2006/relationships/hyperlink" Target="https://github.com/bytedance/fedlearner/issues/402" TargetMode="External"/><Relationship Id="rId218" Type="http://schemas.openxmlformats.org/officeDocument/2006/relationships/hyperlink" Target="https://github.com/OpenMined/PySyft/pull/2749" TargetMode="External"/><Relationship Id="rId271" Type="http://schemas.openxmlformats.org/officeDocument/2006/relationships/hyperlink" Target="https://github.com/FederatedAI/FATE/pull/1421" TargetMode="External"/><Relationship Id="rId24" Type="http://schemas.openxmlformats.org/officeDocument/2006/relationships/hyperlink" Target="https://github.com/OpenMined/PySyft/issues/3095" TargetMode="External"/><Relationship Id="rId66" Type="http://schemas.openxmlformats.org/officeDocument/2006/relationships/hyperlink" Target="https://github.com/OpenMined/PySyft/issues/393" TargetMode="External"/><Relationship Id="rId131" Type="http://schemas.openxmlformats.org/officeDocument/2006/relationships/hyperlink" Target="https://github.com/FederatedAI/FATE/issues/101" TargetMode="External"/><Relationship Id="rId327" Type="http://schemas.openxmlformats.org/officeDocument/2006/relationships/hyperlink" Target="https://github.com/PaddlePaddle/PaddleFL/pull/113" TargetMode="External"/><Relationship Id="rId369" Type="http://schemas.openxmlformats.org/officeDocument/2006/relationships/hyperlink" Target="https://stackoverflow.com/questions/67147951" TargetMode="External"/><Relationship Id="rId173" Type="http://schemas.openxmlformats.org/officeDocument/2006/relationships/hyperlink" Target="https://github.com/OpenMined/PySyft/issues/6215" TargetMode="External"/><Relationship Id="rId229" Type="http://schemas.openxmlformats.org/officeDocument/2006/relationships/hyperlink" Target="https://github.com/OpenMined/PySyft/pull/2239" TargetMode="External"/><Relationship Id="rId380" Type="http://schemas.openxmlformats.org/officeDocument/2006/relationships/hyperlink" Target="https://stackoverflow.com/questions/66680070" TargetMode="External"/><Relationship Id="rId240" Type="http://schemas.openxmlformats.org/officeDocument/2006/relationships/hyperlink" Target="https://github.com/FederatedAI/FATE/pull/2578" TargetMode="External"/><Relationship Id="rId35" Type="http://schemas.openxmlformats.org/officeDocument/2006/relationships/hyperlink" Target="https://github.com/OpenMined/PySyft/issues/2447" TargetMode="External"/><Relationship Id="rId77" Type="http://schemas.openxmlformats.org/officeDocument/2006/relationships/hyperlink" Target="https://github.com/FederatedAI/FATE/issues/2452" TargetMode="External"/><Relationship Id="rId100" Type="http://schemas.openxmlformats.org/officeDocument/2006/relationships/hyperlink" Target="https://github.com/FederatedAI/FATE/issues/1157" TargetMode="External"/><Relationship Id="rId282" Type="http://schemas.openxmlformats.org/officeDocument/2006/relationships/hyperlink" Target="https://github.com/tensorflow/federated/pull/1423" TargetMode="External"/><Relationship Id="rId338" Type="http://schemas.openxmlformats.org/officeDocument/2006/relationships/hyperlink" Target="https://github.com/OpenMined/PySyft/pull/6192" TargetMode="External"/><Relationship Id="rId8" Type="http://schemas.openxmlformats.org/officeDocument/2006/relationships/hyperlink" Target="https://github.com/OpenMined/PySyft/issues/4492" TargetMode="External"/><Relationship Id="rId142" Type="http://schemas.openxmlformats.org/officeDocument/2006/relationships/hyperlink" Target="https://github.com/tensorflow/federated/issues/902" TargetMode="External"/><Relationship Id="rId184" Type="http://schemas.openxmlformats.org/officeDocument/2006/relationships/hyperlink" Target="https://github.com/FederatedAI/FATE/issues/3746" TargetMode="External"/><Relationship Id="rId391" Type="http://schemas.openxmlformats.org/officeDocument/2006/relationships/hyperlink" Target="https://stackoverflow.com/questions/60866002" TargetMode="External"/><Relationship Id="rId405" Type="http://schemas.openxmlformats.org/officeDocument/2006/relationships/hyperlink" Target="https://stackoverflow.com/questions/71767784" TargetMode="External"/><Relationship Id="rId251" Type="http://schemas.openxmlformats.org/officeDocument/2006/relationships/hyperlink" Target="https://github.com/FederatedAI/FATE/pull/1918" TargetMode="External"/><Relationship Id="rId46" Type="http://schemas.openxmlformats.org/officeDocument/2006/relationships/hyperlink" Target="https://github.com/OpenMined/PySyft/issues/2243" TargetMode="External"/><Relationship Id="rId293" Type="http://schemas.openxmlformats.org/officeDocument/2006/relationships/hyperlink" Target="https://github.com/tensorflow/federated/pull/433" TargetMode="External"/><Relationship Id="rId307" Type="http://schemas.openxmlformats.org/officeDocument/2006/relationships/hyperlink" Target="https://github.com/tensorflow/federated/pull/164" TargetMode="External"/><Relationship Id="rId349" Type="http://schemas.openxmlformats.org/officeDocument/2006/relationships/hyperlink" Target="https://github.com/bytedance/fedlearner/pull/519" TargetMode="External"/><Relationship Id="rId88" Type="http://schemas.openxmlformats.org/officeDocument/2006/relationships/hyperlink" Target="https://github.com/FederatedAI/FATE/issues/1551" TargetMode="External"/><Relationship Id="rId111" Type="http://schemas.openxmlformats.org/officeDocument/2006/relationships/hyperlink" Target="https://github.com/FederatedAI/FATE/issues/777" TargetMode="External"/><Relationship Id="rId153" Type="http://schemas.openxmlformats.org/officeDocument/2006/relationships/hyperlink" Target="https://github.com/tensorflow/federated/issues/609" TargetMode="External"/><Relationship Id="rId195" Type="http://schemas.openxmlformats.org/officeDocument/2006/relationships/hyperlink" Target="https://github.com/adap/flower/issues/888" TargetMode="External"/><Relationship Id="rId209" Type="http://schemas.openxmlformats.org/officeDocument/2006/relationships/hyperlink" Target="https://github.com/OpenMined/PySyft/pull/3396" TargetMode="External"/><Relationship Id="rId360" Type="http://schemas.openxmlformats.org/officeDocument/2006/relationships/hyperlink" Target="https://stackoverflow.com/questions/60181180" TargetMode="External"/><Relationship Id="rId220" Type="http://schemas.openxmlformats.org/officeDocument/2006/relationships/hyperlink" Target="https://github.com/OpenMined/PySyft/pull/2733" TargetMode="External"/><Relationship Id="rId15" Type="http://schemas.openxmlformats.org/officeDocument/2006/relationships/hyperlink" Target="https://github.com/OpenMined/PySyft/issues/3369" TargetMode="External"/><Relationship Id="rId57" Type="http://schemas.openxmlformats.org/officeDocument/2006/relationships/hyperlink" Target="https://github.com/OpenMined/PySyft/issues/1978" TargetMode="External"/><Relationship Id="rId262" Type="http://schemas.openxmlformats.org/officeDocument/2006/relationships/hyperlink" Target="https://github.com/FederatedAI/FATE/pull/1609" TargetMode="External"/><Relationship Id="rId318" Type="http://schemas.openxmlformats.org/officeDocument/2006/relationships/hyperlink" Target="https://github.com/bytedance/fedlearner/pull/600" TargetMode="External"/><Relationship Id="rId99" Type="http://schemas.openxmlformats.org/officeDocument/2006/relationships/hyperlink" Target="https://github.com/FederatedAI/FATE/issues/1247" TargetMode="External"/><Relationship Id="rId122" Type="http://schemas.openxmlformats.org/officeDocument/2006/relationships/hyperlink" Target="https://github.com/FederatedAI/FATE/issues/540" TargetMode="External"/><Relationship Id="rId164" Type="http://schemas.openxmlformats.org/officeDocument/2006/relationships/hyperlink" Target="https://github.com/PaddlePaddle/PaddleFL/issues/85" TargetMode="External"/><Relationship Id="rId371" Type="http://schemas.openxmlformats.org/officeDocument/2006/relationships/hyperlink" Target="https://stackoverflow.com/questions/68891143" TargetMode="External"/><Relationship Id="rId26" Type="http://schemas.openxmlformats.org/officeDocument/2006/relationships/hyperlink" Target="https://github.com/OpenMined/PySyft/issues/3063" TargetMode="External"/><Relationship Id="rId231" Type="http://schemas.openxmlformats.org/officeDocument/2006/relationships/hyperlink" Target="https://github.com/OpenMined/PySyft/pull/2050" TargetMode="External"/><Relationship Id="rId273" Type="http://schemas.openxmlformats.org/officeDocument/2006/relationships/hyperlink" Target="https://github.com/FederatedAI/FATE/pull/1411" TargetMode="External"/><Relationship Id="rId329" Type="http://schemas.openxmlformats.org/officeDocument/2006/relationships/hyperlink" Target="https://github.com/PaddlePaddle/PaddleFL/pull/77" TargetMode="External"/><Relationship Id="rId68" Type="http://schemas.openxmlformats.org/officeDocument/2006/relationships/hyperlink" Target="https://github.com/OpenMined/PySyft/issues/118" TargetMode="External"/><Relationship Id="rId133" Type="http://schemas.openxmlformats.org/officeDocument/2006/relationships/hyperlink" Target="https://github.com/FederatedAI/FATE/issues/77" TargetMode="External"/><Relationship Id="rId175" Type="http://schemas.openxmlformats.org/officeDocument/2006/relationships/hyperlink" Target="https://github.com/OpenMined/PySyft/issues/6389" TargetMode="External"/><Relationship Id="rId340" Type="http://schemas.openxmlformats.org/officeDocument/2006/relationships/hyperlink" Target="https://github.com/OpenMined/PySyft/pull/5416" TargetMode="External"/><Relationship Id="rId200" Type="http://schemas.openxmlformats.org/officeDocument/2006/relationships/hyperlink" Target="https://github.com/OpenMined/PySyft/pull/3595" TargetMode="External"/><Relationship Id="rId382" Type="http://schemas.openxmlformats.org/officeDocument/2006/relationships/hyperlink" Target="https://stackoverflow.com/questions/66483639" TargetMode="External"/><Relationship Id="rId242" Type="http://schemas.openxmlformats.org/officeDocument/2006/relationships/hyperlink" Target="https://github.com/FederatedAI/FATE/pull/2450" TargetMode="External"/><Relationship Id="rId284" Type="http://schemas.openxmlformats.org/officeDocument/2006/relationships/hyperlink" Target="https://github.com/tensorflow/federated/pull/807" TargetMode="External"/><Relationship Id="rId37" Type="http://schemas.openxmlformats.org/officeDocument/2006/relationships/hyperlink" Target="https://github.com/OpenMined/PySyft/issues/2392" TargetMode="External"/><Relationship Id="rId79" Type="http://schemas.openxmlformats.org/officeDocument/2006/relationships/hyperlink" Target="https://github.com/FederatedAI/FATE/issues/2440" TargetMode="External"/><Relationship Id="rId102" Type="http://schemas.openxmlformats.org/officeDocument/2006/relationships/hyperlink" Target="https://github.com/FederatedAI/FATE/issues/1089" TargetMode="External"/><Relationship Id="rId144" Type="http://schemas.openxmlformats.org/officeDocument/2006/relationships/hyperlink" Target="https://github.com/tensorflow/federated/issues/896" TargetMode="External"/><Relationship Id="rId90" Type="http://schemas.openxmlformats.org/officeDocument/2006/relationships/hyperlink" Target="https://github.com/FederatedAI/FATE/issues/1410" TargetMode="External"/><Relationship Id="rId186" Type="http://schemas.openxmlformats.org/officeDocument/2006/relationships/hyperlink" Target="https://github.com/FederatedAI/FATE/issues/3895" TargetMode="External"/><Relationship Id="rId351" Type="http://schemas.openxmlformats.org/officeDocument/2006/relationships/hyperlink" Target="https://stackoverflow.com/questions/65434193" TargetMode="External"/><Relationship Id="rId393" Type="http://schemas.openxmlformats.org/officeDocument/2006/relationships/hyperlink" Target="https://stackoverflow.com/questions/68018178" TargetMode="External"/><Relationship Id="rId407" Type="http://schemas.openxmlformats.org/officeDocument/2006/relationships/hyperlink" Target="https://stackoverflow.com/questions/72035825" TargetMode="External"/><Relationship Id="rId211" Type="http://schemas.openxmlformats.org/officeDocument/2006/relationships/hyperlink" Target="https://github.com/OpenMined/PySyft/pull/3288" TargetMode="External"/><Relationship Id="rId253" Type="http://schemas.openxmlformats.org/officeDocument/2006/relationships/hyperlink" Target="https://github.com/FederatedAI/FATE/pull/1855" TargetMode="External"/><Relationship Id="rId295" Type="http://schemas.openxmlformats.org/officeDocument/2006/relationships/hyperlink" Target="https://github.com/tensorflow/federated/pull/476" TargetMode="External"/><Relationship Id="rId309" Type="http://schemas.openxmlformats.org/officeDocument/2006/relationships/hyperlink" Target="https://github.com/tensorflow/federated/pull/143" TargetMode="External"/><Relationship Id="rId48" Type="http://schemas.openxmlformats.org/officeDocument/2006/relationships/hyperlink" Target="https://github.com/OpenMined/PySyft/issues/2207" TargetMode="External"/><Relationship Id="rId113" Type="http://schemas.openxmlformats.org/officeDocument/2006/relationships/hyperlink" Target="https://github.com/FederatedAI/FATE/issues/701" TargetMode="External"/><Relationship Id="rId320" Type="http://schemas.openxmlformats.org/officeDocument/2006/relationships/hyperlink" Target="https://github.com/bytedance/fedlearner/pull/4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7CA4-AB83-1D4C-A1CF-0AEEBD224CF3}">
  <dimension ref="A1:O418"/>
  <sheetViews>
    <sheetView tabSelected="1" zoomScale="90" zoomScaleNormal="90" workbookViewId="0">
      <selection activeCell="A360" sqref="A360"/>
    </sheetView>
  </sheetViews>
  <sheetFormatPr defaultColWidth="10.875" defaultRowHeight="15.95"/>
  <cols>
    <col min="1" max="1" width="48.375" style="1" customWidth="1"/>
    <col min="2" max="2" width="17.125" style="1" customWidth="1"/>
    <col min="3" max="3" width="18.5" style="1" customWidth="1"/>
    <col min="4" max="4" width="26.375" style="1" customWidth="1"/>
    <col min="5" max="5" width="25.375" style="1" customWidth="1"/>
    <col min="6" max="6" width="42.375" style="1" customWidth="1"/>
    <col min="7" max="7" width="10.875" style="1"/>
    <col min="8" max="8" width="21.625" style="1" customWidth="1"/>
    <col min="9" max="9" width="40.5" style="1" customWidth="1"/>
    <col min="10" max="16384" width="10.875" style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5">
      <c r="A2" s="27" t="s">
        <v>6</v>
      </c>
      <c r="B2" s="28" t="s">
        <v>7</v>
      </c>
      <c r="C2" s="28" t="s">
        <v>8</v>
      </c>
      <c r="D2" s="28" t="s">
        <v>9</v>
      </c>
      <c r="E2" s="28" t="s">
        <v>10</v>
      </c>
      <c r="F2" s="28" t="s">
        <v>11</v>
      </c>
    </row>
    <row r="3" spans="1:15">
      <c r="A3" s="27" t="s">
        <v>12</v>
      </c>
      <c r="B3" s="28" t="s">
        <v>7</v>
      </c>
      <c r="C3" s="28" t="s">
        <v>8</v>
      </c>
      <c r="D3" s="28" t="s">
        <v>9</v>
      </c>
      <c r="E3" s="28" t="s">
        <v>10</v>
      </c>
      <c r="F3" s="28" t="s">
        <v>11</v>
      </c>
      <c r="H3" s="13" t="s">
        <v>13</v>
      </c>
      <c r="I3" s="13" t="s">
        <v>14</v>
      </c>
      <c r="J3" s="13" t="s">
        <v>1</v>
      </c>
      <c r="K3" s="13" t="s">
        <v>15</v>
      </c>
      <c r="L3" s="36" t="s">
        <v>16</v>
      </c>
      <c r="M3" s="37"/>
      <c r="N3" s="69" t="s">
        <v>17</v>
      </c>
      <c r="O3" s="70"/>
    </row>
    <row r="4" spans="1:15">
      <c r="A4" s="27" t="s">
        <v>18</v>
      </c>
      <c r="B4" s="28" t="s">
        <v>7</v>
      </c>
      <c r="C4" s="28" t="s">
        <v>8</v>
      </c>
      <c r="D4" s="28" t="s">
        <v>9</v>
      </c>
      <c r="E4" s="28" t="s">
        <v>10</v>
      </c>
      <c r="F4" s="28" t="s">
        <v>11</v>
      </c>
      <c r="H4" s="45" t="s">
        <v>19</v>
      </c>
      <c r="I4" s="6" t="s">
        <v>20</v>
      </c>
      <c r="J4" s="6">
        <f>COUNTIFS(C:C,"=FL framework",D:D,"=Model building")</f>
        <v>30</v>
      </c>
      <c r="K4" s="6">
        <f>COUNTIFS(C:C,"=FL application",D:D,"=Model building")</f>
        <v>17</v>
      </c>
      <c r="L4" s="6">
        <f>COUNTIFS(D:D,"=Model building")</f>
        <v>47</v>
      </c>
      <c r="M4" s="38">
        <f>SUM(L4:L15)</f>
        <v>279</v>
      </c>
      <c r="N4" s="30">
        <f>M4/395</f>
        <v>0.70632911392405062</v>
      </c>
      <c r="O4" s="17">
        <f>L4/M4</f>
        <v>0.16845878136200718</v>
      </c>
    </row>
    <row r="5" spans="1:15">
      <c r="A5" s="27" t="s">
        <v>21</v>
      </c>
      <c r="B5" s="28" t="s">
        <v>7</v>
      </c>
      <c r="C5" s="28" t="s">
        <v>8</v>
      </c>
      <c r="D5" s="28" t="s">
        <v>9</v>
      </c>
      <c r="E5" s="28" t="s">
        <v>10</v>
      </c>
      <c r="F5" s="28" t="s">
        <v>11</v>
      </c>
      <c r="H5" s="46"/>
      <c r="I5" s="6" t="s">
        <v>22</v>
      </c>
      <c r="J5" s="6">
        <f>COUNTIFS(C:C,"=FL framework",D:D,"=Broadcast")</f>
        <v>5</v>
      </c>
      <c r="K5" s="6">
        <f>COUNTIFS(C:C,"=FL application",D:D,"=Broadcast")</f>
        <v>0</v>
      </c>
      <c r="L5" s="6">
        <f>COUNTIFS(D:D,"=Broadcast")</f>
        <v>5</v>
      </c>
      <c r="M5" s="39"/>
      <c r="N5" s="31"/>
      <c r="O5" s="17">
        <f>L5/M4</f>
        <v>1.7921146953405017E-2</v>
      </c>
    </row>
    <row r="6" spans="1:15">
      <c r="A6" s="27" t="s">
        <v>23</v>
      </c>
      <c r="B6" s="28" t="s">
        <v>7</v>
      </c>
      <c r="C6" s="28" t="s">
        <v>8</v>
      </c>
      <c r="D6" s="28" t="s">
        <v>24</v>
      </c>
      <c r="E6" s="28" t="s">
        <v>10</v>
      </c>
      <c r="F6" s="28" t="s">
        <v>25</v>
      </c>
      <c r="H6" s="46"/>
      <c r="I6" s="6" t="s">
        <v>26</v>
      </c>
      <c r="J6" s="6">
        <f>COUNTIFS(C:C,"=FL framework",D:D,"=Client computation")</f>
        <v>19</v>
      </c>
      <c r="K6" s="6">
        <f>COUNTIFS(C:C,"=FL application",D:D,"=Client computation")</f>
        <v>7</v>
      </c>
      <c r="L6" s="6">
        <f>COUNTIFS(D:D,"=Client computation")</f>
        <v>26</v>
      </c>
      <c r="M6" s="39"/>
      <c r="N6" s="31"/>
      <c r="O6" s="17">
        <f>L6/M4</f>
        <v>9.3189964157706098E-2</v>
      </c>
    </row>
    <row r="7" spans="1:15">
      <c r="A7" s="27" t="s">
        <v>27</v>
      </c>
      <c r="B7" s="28" t="s">
        <v>7</v>
      </c>
      <c r="C7" s="28" t="s">
        <v>8</v>
      </c>
      <c r="D7" s="28" t="s">
        <v>28</v>
      </c>
      <c r="E7" s="28" t="s">
        <v>29</v>
      </c>
      <c r="F7" s="28" t="s">
        <v>30</v>
      </c>
      <c r="H7" s="46"/>
      <c r="I7" s="6" t="s">
        <v>31</v>
      </c>
      <c r="J7" s="6">
        <f>COUNTIFS(C:C,"=FL framework",D:D,"=Aggregation &amp; Update")</f>
        <v>10</v>
      </c>
      <c r="K7" s="6">
        <f>COUNTIFS(C:C,"=FL application",D:D,"=Aggregation &amp; Update")</f>
        <v>4</v>
      </c>
      <c r="L7" s="6">
        <f>COUNTIFS(D:D,"=Aggregation &amp; Update")</f>
        <v>14</v>
      </c>
      <c r="M7" s="39"/>
      <c r="N7" s="31"/>
      <c r="O7" s="17">
        <f>L7/M4</f>
        <v>5.0179211469534052E-2</v>
      </c>
    </row>
    <row r="8" spans="1:15">
      <c r="A8" s="27" t="s">
        <v>32</v>
      </c>
      <c r="B8" s="28" t="s">
        <v>7</v>
      </c>
      <c r="C8" s="28" t="s">
        <v>8</v>
      </c>
      <c r="D8" s="28" t="s">
        <v>28</v>
      </c>
      <c r="E8" s="28" t="s">
        <v>10</v>
      </c>
      <c r="F8" s="28" t="s">
        <v>30</v>
      </c>
      <c r="H8" s="46"/>
      <c r="I8" s="6" t="s">
        <v>33</v>
      </c>
      <c r="J8" s="6">
        <f>COUNTIFS(C:C,"=FL framework",D:D,"=Prediction &amp; Evaluation")</f>
        <v>15</v>
      </c>
      <c r="K8" s="6">
        <f>COUNTIFS(C:C,"=FL application",D:D,"=Prediction &amp; Evaluation")</f>
        <v>3</v>
      </c>
      <c r="L8" s="6">
        <f>COUNTIFS(D:D,"=Prediction &amp; Evaluation")</f>
        <v>18</v>
      </c>
      <c r="M8" s="39"/>
      <c r="N8" s="31"/>
      <c r="O8" s="17">
        <f>L8/M4</f>
        <v>6.4516129032258063E-2</v>
      </c>
    </row>
    <row r="9" spans="1:15">
      <c r="A9" s="27" t="s">
        <v>34</v>
      </c>
      <c r="B9" s="28" t="s">
        <v>7</v>
      </c>
      <c r="C9" s="28" t="s">
        <v>8</v>
      </c>
      <c r="D9" s="28" t="s">
        <v>9</v>
      </c>
      <c r="E9" s="28" t="s">
        <v>10</v>
      </c>
      <c r="F9" s="28" t="s">
        <v>11</v>
      </c>
      <c r="H9" s="46"/>
      <c r="I9" s="6" t="s">
        <v>35</v>
      </c>
      <c r="J9" s="6">
        <f>COUNTIFS(C:C,"=FL framework",D:D,"=Security mechanism")</f>
        <v>18</v>
      </c>
      <c r="K9" s="6">
        <f>COUNTIFS(C:C,"=FL application",D:D,"=Security mechanism")</f>
        <v>0</v>
      </c>
      <c r="L9" s="6">
        <f>COUNTIFS(D:D,"=Security mechanism")</f>
        <v>18</v>
      </c>
      <c r="M9" s="39"/>
      <c r="N9" s="31"/>
      <c r="O9" s="17">
        <f>L9/M4</f>
        <v>6.4516129032258063E-2</v>
      </c>
    </row>
    <row r="10" spans="1:15">
      <c r="A10" s="27" t="s">
        <v>36</v>
      </c>
      <c r="B10" s="28" t="s">
        <v>7</v>
      </c>
      <c r="C10" s="28" t="s">
        <v>8</v>
      </c>
      <c r="D10" s="28" t="s">
        <v>37</v>
      </c>
      <c r="E10" s="28" t="s">
        <v>10</v>
      </c>
      <c r="F10" s="28" t="s">
        <v>38</v>
      </c>
      <c r="H10" s="46"/>
      <c r="I10" s="6" t="s">
        <v>39</v>
      </c>
      <c r="J10" s="6">
        <f>COUNTIFS(C:C,"=FL framework",D:D,"=Transformation &amp; Transfer")</f>
        <v>28</v>
      </c>
      <c r="K10" s="6">
        <f>COUNTIFS(C:C,"=FL application",D:D,"=Transformation &amp; Transfer")</f>
        <v>0</v>
      </c>
      <c r="L10" s="6">
        <f>COUNTIFS(D:D,"=Transformation &amp; Transfer")</f>
        <v>28</v>
      </c>
      <c r="M10" s="39"/>
      <c r="N10" s="31"/>
      <c r="O10" s="17">
        <f>L10/M4</f>
        <v>0.1003584229390681</v>
      </c>
    </row>
    <row r="11" spans="1:15">
      <c r="A11" s="2" t="s">
        <v>40</v>
      </c>
      <c r="B11" s="3" t="s">
        <v>7</v>
      </c>
      <c r="C11" s="3" t="s">
        <v>8</v>
      </c>
      <c r="D11" s="3" t="s">
        <v>9</v>
      </c>
      <c r="E11" s="3" t="s">
        <v>10</v>
      </c>
      <c r="F11" s="3" t="s">
        <v>11</v>
      </c>
      <c r="H11" s="46"/>
      <c r="I11" s="6" t="s">
        <v>41</v>
      </c>
      <c r="J11" s="6">
        <f>COUNTIFS(C:C,"=FL framework",D:D,"=Misuse")</f>
        <v>2</v>
      </c>
      <c r="K11" s="6">
        <f>COUNTIFS(C:C,"=FL application",D:D,"=Misuse")</f>
        <v>26</v>
      </c>
      <c r="L11" s="6">
        <f>COUNTIFS(D:D,"=Misuse")</f>
        <v>28</v>
      </c>
      <c r="M11" s="39"/>
      <c r="N11" s="31"/>
      <c r="O11" s="17">
        <f>L11/M4</f>
        <v>0.1003584229390681</v>
      </c>
    </row>
    <row r="12" spans="1:15">
      <c r="A12" s="2" t="s">
        <v>42</v>
      </c>
      <c r="B12" s="3" t="s">
        <v>7</v>
      </c>
      <c r="C12" s="3" t="s">
        <v>8</v>
      </c>
      <c r="D12" s="3" t="s">
        <v>9</v>
      </c>
      <c r="E12" s="3" t="s">
        <v>10</v>
      </c>
      <c r="F12" s="3" t="s">
        <v>11</v>
      </c>
      <c r="H12" s="46"/>
      <c r="I12" s="6" t="s">
        <v>43</v>
      </c>
      <c r="J12" s="6">
        <f>COUNTIFS(C:C,"=FL framework",D:D,"=User interface")</f>
        <v>4</v>
      </c>
      <c r="K12" s="6">
        <f>COUNTIFS(C:C,"=FL application",D:D,"=User interface")</f>
        <v>0</v>
      </c>
      <c r="L12" s="6">
        <f>COUNTIFS(D:D,"=User interface")</f>
        <v>4</v>
      </c>
      <c r="M12" s="39"/>
      <c r="N12" s="31"/>
      <c r="O12" s="17">
        <f>L12/M4</f>
        <v>1.4336917562724014E-2</v>
      </c>
    </row>
    <row r="13" spans="1:15">
      <c r="A13" s="2" t="s">
        <v>44</v>
      </c>
      <c r="B13" s="3" t="s">
        <v>7</v>
      </c>
      <c r="C13" s="3" t="s">
        <v>8</v>
      </c>
      <c r="D13" s="3" t="s">
        <v>9</v>
      </c>
      <c r="E13" s="3" t="s">
        <v>10</v>
      </c>
      <c r="F13" s="3" t="s">
        <v>11</v>
      </c>
      <c r="H13" s="46"/>
      <c r="I13" s="6" t="s">
        <v>45</v>
      </c>
      <c r="J13" s="6">
        <f>COUNTIFS(C:C,"=FL framework",D:D,"=Framework evolution")</f>
        <v>24</v>
      </c>
      <c r="K13" s="6">
        <f>COUNTIFS(C:C,"=FL application",D:D,"=Framework evolution")</f>
        <v>14</v>
      </c>
      <c r="L13" s="6">
        <f>COUNTIFS(D:D,"=Framework evolution")</f>
        <v>38</v>
      </c>
      <c r="M13" s="39"/>
      <c r="N13" s="31"/>
      <c r="O13" s="17">
        <f>L13/M4</f>
        <v>0.13620071684587814</v>
      </c>
    </row>
    <row r="14" spans="1:15">
      <c r="A14" s="2" t="s">
        <v>46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H14" s="46"/>
      <c r="I14" s="6" t="s">
        <v>47</v>
      </c>
      <c r="J14" s="6">
        <f>COUNTIFS(C:C,"=FL framework",D:D,"=FL Configuration")</f>
        <v>24</v>
      </c>
      <c r="K14" s="6">
        <f>COUNTIFS(C:C,"=FL application",D:D,"=FL Configuration")</f>
        <v>15</v>
      </c>
      <c r="L14" s="6">
        <f>COUNTIFS(D:D,"=FL Configuration")</f>
        <v>39</v>
      </c>
      <c r="M14" s="39"/>
      <c r="N14" s="31"/>
      <c r="O14" s="17">
        <f>L14/M4</f>
        <v>0.13978494623655913</v>
      </c>
    </row>
    <row r="15" spans="1:15">
      <c r="A15" s="2" t="s">
        <v>48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H15" s="46"/>
      <c r="I15" s="12" t="s">
        <v>49</v>
      </c>
      <c r="J15" s="6">
        <f>COUNTIFS(C:C,"=FL framework",D:D,"=FL-Others")</f>
        <v>13</v>
      </c>
      <c r="K15" s="6">
        <f>COUNTIFS(C:C,"=FL application",D:D,"=FL-Others")</f>
        <v>1</v>
      </c>
      <c r="L15" s="6">
        <f>COUNTIFS(D:D,"=FL-Others")</f>
        <v>14</v>
      </c>
      <c r="M15" s="40"/>
      <c r="N15" s="32"/>
      <c r="O15" s="17">
        <f>L15/M4</f>
        <v>5.0179211469534052E-2</v>
      </c>
    </row>
    <row r="16" spans="1:15">
      <c r="A16" s="2" t="s">
        <v>50</v>
      </c>
      <c r="B16" s="3" t="s">
        <v>7</v>
      </c>
      <c r="C16" s="3" t="s">
        <v>8</v>
      </c>
      <c r="D16" s="3" t="s">
        <v>51</v>
      </c>
      <c r="E16" s="3" t="s">
        <v>10</v>
      </c>
      <c r="F16" s="3" t="s">
        <v>52</v>
      </c>
      <c r="H16" s="65" t="s">
        <v>53</v>
      </c>
      <c r="I16" s="7" t="s">
        <v>54</v>
      </c>
      <c r="J16" s="9">
        <f>COUNTIFS(C:C,"=FL framework",D:D,"=Data loading &amp; processing")</f>
        <v>26</v>
      </c>
      <c r="K16" s="9">
        <f>COUNTIFS(C:C,"=FL application",D:D,"=Data loading &amp; processing")</f>
        <v>16</v>
      </c>
      <c r="L16" s="9">
        <f>COUNTIFS(D:D,"=Data loading &amp; processing")</f>
        <v>42</v>
      </c>
      <c r="M16" s="41">
        <f>SUM(L16:L17)</f>
        <v>44</v>
      </c>
      <c r="N16" s="33">
        <f>M16/395</f>
        <v>0.11139240506329114</v>
      </c>
      <c r="O16" s="17">
        <f>L16/M16</f>
        <v>0.95454545454545459</v>
      </c>
    </row>
    <row r="17" spans="1:15">
      <c r="A17" s="2" t="s">
        <v>55</v>
      </c>
      <c r="B17" s="3" t="s">
        <v>7</v>
      </c>
      <c r="C17" s="3" t="s">
        <v>8</v>
      </c>
      <c r="D17" s="3" t="s">
        <v>9</v>
      </c>
      <c r="E17" s="3" t="s">
        <v>10</v>
      </c>
      <c r="F17" s="3" t="s">
        <v>11</v>
      </c>
      <c r="H17" s="66"/>
      <c r="I17" s="7" t="s">
        <v>56</v>
      </c>
      <c r="J17" s="9">
        <f>COUNTIFS(C:C,"=FL framework",D:D,"=Input data error")</f>
        <v>0</v>
      </c>
      <c r="K17" s="9">
        <f>COUNTIFS(C:C,"=FL application",D:D,"=Input data error")</f>
        <v>2</v>
      </c>
      <c r="L17" s="9">
        <f>COUNTIFS(D:D,"=Input data error")</f>
        <v>2</v>
      </c>
      <c r="M17" s="43"/>
      <c r="N17" s="35"/>
      <c r="O17" s="17">
        <f>L17/M16</f>
        <v>4.5454545454545456E-2</v>
      </c>
    </row>
    <row r="18" spans="1:15">
      <c r="A18" s="2" t="s">
        <v>57</v>
      </c>
      <c r="B18" s="3" t="s">
        <v>7</v>
      </c>
      <c r="C18" s="3" t="s">
        <v>8</v>
      </c>
      <c r="D18" s="3" t="s">
        <v>9</v>
      </c>
      <c r="E18" s="3" t="s">
        <v>10</v>
      </c>
      <c r="F18" s="3" t="s">
        <v>11</v>
      </c>
      <c r="H18" s="51" t="s">
        <v>58</v>
      </c>
      <c r="I18" s="8" t="s">
        <v>28</v>
      </c>
      <c r="J18" s="6">
        <f>COUNTIFS(C:C,"=FL framework",D:D,"=Dependency")</f>
        <v>24</v>
      </c>
      <c r="K18" s="6">
        <f>COUNTIFS(C:C,"=FL application",D:D,"=Dependency")</f>
        <v>17</v>
      </c>
      <c r="L18" s="6">
        <f>COUNTIFS(D:D,"=Dependency")</f>
        <v>41</v>
      </c>
      <c r="M18" s="38">
        <f>SUM(L18:L20)</f>
        <v>73</v>
      </c>
      <c r="N18" s="30">
        <f>M18/395</f>
        <v>0.18481012658227849</v>
      </c>
      <c r="O18" s="17">
        <f>L18/M18</f>
        <v>0.56164383561643838</v>
      </c>
    </row>
    <row r="19" spans="1:15">
      <c r="A19" s="2" t="s">
        <v>59</v>
      </c>
      <c r="B19" s="3" t="s">
        <v>7</v>
      </c>
      <c r="C19" s="3" t="s">
        <v>8</v>
      </c>
      <c r="D19" s="3" t="s">
        <v>9</v>
      </c>
      <c r="E19" s="3" t="s">
        <v>10</v>
      </c>
      <c r="F19" s="3" t="s">
        <v>11</v>
      </c>
      <c r="H19" s="52"/>
      <c r="I19" s="8" t="s">
        <v>60</v>
      </c>
      <c r="J19" s="6">
        <f>COUNTIFS(C:C,"=FL framework",D:D,"=Deployment")</f>
        <v>4</v>
      </c>
      <c r="K19" s="6">
        <f>COUNTIFS(C:C,"=FL application",D:D,"=Deployment")</f>
        <v>15</v>
      </c>
      <c r="L19" s="6">
        <f>COUNTIFS(D:D,"=Deployment")</f>
        <v>19</v>
      </c>
      <c r="M19" s="39"/>
      <c r="N19" s="31"/>
      <c r="O19" s="17">
        <f>L19/M18</f>
        <v>0.26027397260273971</v>
      </c>
    </row>
    <row r="20" spans="1:15">
      <c r="A20" s="2" t="s">
        <v>61</v>
      </c>
      <c r="B20" s="3" t="s">
        <v>7</v>
      </c>
      <c r="C20" s="3" t="s">
        <v>62</v>
      </c>
      <c r="D20" s="3" t="s">
        <v>63</v>
      </c>
      <c r="E20" s="3" t="s">
        <v>64</v>
      </c>
      <c r="F20" s="3" t="s">
        <v>65</v>
      </c>
      <c r="H20" s="64"/>
      <c r="I20" s="8" t="s">
        <v>66</v>
      </c>
      <c r="J20" s="6">
        <f>COUNTIFS(C:C,"=FL framework",D:D,"=Environment")</f>
        <v>2</v>
      </c>
      <c r="K20" s="6">
        <f>COUNTIFS(C:C,"=FL application",D:D,"=Environment")</f>
        <v>11</v>
      </c>
      <c r="L20" s="6">
        <f>COUNTIFS(D:D,"=Environment")</f>
        <v>13</v>
      </c>
      <c r="M20" s="40"/>
      <c r="N20" s="32"/>
      <c r="O20" s="17">
        <f>L20/M18</f>
        <v>0.17808219178082191</v>
      </c>
    </row>
    <row r="21" spans="1:15">
      <c r="A21" s="2" t="s">
        <v>67</v>
      </c>
      <c r="B21" s="3" t="s">
        <v>7</v>
      </c>
      <c r="C21" s="3" t="s">
        <v>62</v>
      </c>
      <c r="D21" s="3" t="s">
        <v>68</v>
      </c>
      <c r="E21" s="3" t="s">
        <v>10</v>
      </c>
      <c r="F21" s="3" t="s">
        <v>69</v>
      </c>
      <c r="H21" s="67" t="s">
        <v>70</v>
      </c>
      <c r="I21" s="68"/>
      <c r="J21" s="9">
        <f>COUNTIFS(C:C,"=FL framework",D:D,"=Others")</f>
        <v>10</v>
      </c>
      <c r="K21" s="9">
        <f>COUNTIFS(C:C,"=FL application",D:D,"=Others")</f>
        <v>2</v>
      </c>
      <c r="L21" s="9">
        <f>COUNTIFS(D:D,"=Others")</f>
        <v>12</v>
      </c>
      <c r="M21" s="23">
        <f>L21</f>
        <v>12</v>
      </c>
      <c r="N21" s="24">
        <f>M21/395</f>
        <v>3.0379746835443037E-2</v>
      </c>
      <c r="O21" s="17">
        <f>L21/M21</f>
        <v>1</v>
      </c>
    </row>
    <row r="22" spans="1:15">
      <c r="A22" s="2" t="s">
        <v>71</v>
      </c>
      <c r="B22" s="3" t="s">
        <v>7</v>
      </c>
      <c r="C22" s="3" t="s">
        <v>8</v>
      </c>
      <c r="D22" s="3" t="s">
        <v>63</v>
      </c>
      <c r="E22" s="3" t="s">
        <v>72</v>
      </c>
      <c r="F22" s="3" t="s">
        <v>65</v>
      </c>
      <c r="H22" s="63" t="s">
        <v>16</v>
      </c>
      <c r="I22" s="63"/>
      <c r="J22" s="11">
        <f>SUM(J4:J15,J16:J17,J18:J21)</f>
        <v>258</v>
      </c>
      <c r="K22" s="11">
        <f>SUM(K4:K15,K16:K17,K18:K21)</f>
        <v>150</v>
      </c>
      <c r="L22" s="11">
        <f>SUM(L4:L15,L16:L17,L18:L21)</f>
        <v>408</v>
      </c>
      <c r="M22" s="22">
        <f>SUM(M4:M21)</f>
        <v>408</v>
      </c>
      <c r="N22" s="26">
        <f>SUM(N4:N21)</f>
        <v>1.0329113924050632</v>
      </c>
    </row>
    <row r="23" spans="1:15">
      <c r="A23" s="2" t="s">
        <v>73</v>
      </c>
      <c r="B23" s="3" t="s">
        <v>7</v>
      </c>
      <c r="C23" s="3" t="s">
        <v>62</v>
      </c>
      <c r="D23" s="3" t="s">
        <v>9</v>
      </c>
      <c r="E23" s="3" t="s">
        <v>10</v>
      </c>
      <c r="F23" s="3" t="s">
        <v>11</v>
      </c>
      <c r="H23" s="18"/>
      <c r="I23" s="19"/>
      <c r="J23" s="19"/>
      <c r="K23" s="19"/>
      <c r="L23" s="19"/>
      <c r="M23" s="19"/>
      <c r="N23" s="20"/>
    </row>
    <row r="24" spans="1:15">
      <c r="A24" s="2" t="s">
        <v>74</v>
      </c>
      <c r="B24" s="3" t="s">
        <v>7</v>
      </c>
      <c r="C24" s="3" t="s">
        <v>62</v>
      </c>
      <c r="D24" s="3" t="s">
        <v>75</v>
      </c>
      <c r="E24" s="3" t="s">
        <v>10</v>
      </c>
      <c r="F24" s="3" t="s">
        <v>30</v>
      </c>
      <c r="H24" s="13" t="s">
        <v>5</v>
      </c>
      <c r="I24" s="13" t="s">
        <v>14</v>
      </c>
      <c r="J24" s="13" t="s">
        <v>1</v>
      </c>
      <c r="K24" s="13" t="s">
        <v>15</v>
      </c>
      <c r="L24" s="36" t="s">
        <v>16</v>
      </c>
      <c r="M24" s="37"/>
      <c r="N24" s="69" t="s">
        <v>17</v>
      </c>
      <c r="O24" s="70"/>
    </row>
    <row r="25" spans="1:15">
      <c r="A25" s="2" t="s">
        <v>76</v>
      </c>
      <c r="B25" s="3" t="s">
        <v>7</v>
      </c>
      <c r="C25" s="3" t="s">
        <v>8</v>
      </c>
      <c r="D25" s="3" t="s">
        <v>77</v>
      </c>
      <c r="E25" s="3" t="s">
        <v>72</v>
      </c>
      <c r="F25" s="3" t="s">
        <v>78</v>
      </c>
      <c r="H25" s="45" t="s">
        <v>79</v>
      </c>
      <c r="I25" s="14" t="s">
        <v>38</v>
      </c>
      <c r="J25" s="6">
        <f>COUNTIFS(C:C,"=FL framework",F:F,"=Incorrect Parameter/Message Transfer")</f>
        <v>12</v>
      </c>
      <c r="K25" s="6">
        <f>COUNTIFS(C:C,"=FL application",F:F,"=Incorrect Parameter/Message Transfer")</f>
        <v>1</v>
      </c>
      <c r="L25" s="6">
        <f>COUNTIFS(F:F,"=Incorrect Parameter/Message Transfer")</f>
        <v>13</v>
      </c>
      <c r="M25" s="38">
        <f>SUM(L25:L31)</f>
        <v>134</v>
      </c>
      <c r="N25" s="30">
        <f>M25/395</f>
        <v>0.3392405063291139</v>
      </c>
      <c r="O25" s="17">
        <f>L25/M25</f>
        <v>9.7014925373134331E-2</v>
      </c>
    </row>
    <row r="26" spans="1:15">
      <c r="A26" s="2" t="s">
        <v>80</v>
      </c>
      <c r="B26" s="3" t="s">
        <v>7</v>
      </c>
      <c r="C26" s="3" t="s">
        <v>8</v>
      </c>
      <c r="D26" s="3" t="s">
        <v>81</v>
      </c>
      <c r="E26" s="3" t="s">
        <v>72</v>
      </c>
      <c r="F26" s="3" t="s">
        <v>25</v>
      </c>
      <c r="H26" s="46"/>
      <c r="I26" s="14" t="s">
        <v>82</v>
      </c>
      <c r="J26" s="6">
        <f>COUNTIFS(C:C,"=FL framework",F:F,"=Incorrect Interaction Closing")</f>
        <v>2</v>
      </c>
      <c r="K26" s="6">
        <f>COUNTIFS(C:C,"=FL application",F:F,"=Incorrect Interaction Closing")</f>
        <v>1</v>
      </c>
      <c r="L26" s="6">
        <f>COUNTIFS(F:F,"=Incorrect Interaction Closing")</f>
        <v>3</v>
      </c>
      <c r="M26" s="39"/>
      <c r="N26" s="31"/>
      <c r="O26" s="17">
        <f>L26/M25</f>
        <v>2.2388059701492536E-2</v>
      </c>
    </row>
    <row r="27" spans="1:15">
      <c r="A27" s="2" t="s">
        <v>83</v>
      </c>
      <c r="B27" s="3" t="s">
        <v>7</v>
      </c>
      <c r="C27" s="3" t="s">
        <v>8</v>
      </c>
      <c r="D27" s="3" t="s">
        <v>84</v>
      </c>
      <c r="E27" s="3" t="s">
        <v>10</v>
      </c>
      <c r="F27" s="3" t="s">
        <v>85</v>
      </c>
      <c r="H27" s="46"/>
      <c r="I27" s="14" t="s">
        <v>86</v>
      </c>
      <c r="J27" s="6">
        <f>COUNTIFS(C:C,"=FL framework",F:F,"=Incorrect FL Algorithm Implementation")</f>
        <v>30</v>
      </c>
      <c r="K27" s="6">
        <f>COUNTIFS(C:C,"=FL application",F:F,"=Incorrect FL Algorithm Implementation")</f>
        <v>7</v>
      </c>
      <c r="L27" s="6">
        <f>COUNTIFS(F:F,"=Incorrect FL Algorithm Implementation")</f>
        <v>37</v>
      </c>
      <c r="M27" s="39"/>
      <c r="N27" s="31"/>
      <c r="O27" s="17">
        <f>L27/M25</f>
        <v>0.27611940298507465</v>
      </c>
    </row>
    <row r="28" spans="1:15">
      <c r="A28" s="2" t="s">
        <v>87</v>
      </c>
      <c r="B28" s="3" t="s">
        <v>7</v>
      </c>
      <c r="C28" s="3" t="s">
        <v>8</v>
      </c>
      <c r="D28" s="3" t="s">
        <v>81</v>
      </c>
      <c r="E28" s="3" t="s">
        <v>10</v>
      </c>
      <c r="F28" s="3" t="s">
        <v>25</v>
      </c>
      <c r="H28" s="46"/>
      <c r="I28" s="14" t="s">
        <v>88</v>
      </c>
      <c r="J28" s="6">
        <f>COUNTIFS(C:C,"=FL framework",F:F,"=Improper Interaction Initialization/Establiah")</f>
        <v>21</v>
      </c>
      <c r="K28" s="6">
        <f>COUNTIFS(C:C,"=FL application",F:F,"=Improper Interaction Initialization/Establiah")</f>
        <v>15</v>
      </c>
      <c r="L28" s="6">
        <f>COUNTIFS(F:F,"=Improper Interaction Initialization/Establiah")</f>
        <v>36</v>
      </c>
      <c r="M28" s="39"/>
      <c r="N28" s="31"/>
      <c r="O28" s="17">
        <f>L28/M25</f>
        <v>0.26865671641791045</v>
      </c>
    </row>
    <row r="29" spans="1:15">
      <c r="A29" s="2" t="s">
        <v>89</v>
      </c>
      <c r="B29" s="3" t="s">
        <v>7</v>
      </c>
      <c r="C29" s="3" t="s">
        <v>62</v>
      </c>
      <c r="D29" s="3" t="s">
        <v>90</v>
      </c>
      <c r="E29" s="3" t="s">
        <v>72</v>
      </c>
      <c r="F29" s="3" t="s">
        <v>91</v>
      </c>
      <c r="H29" s="46"/>
      <c r="I29" s="14" t="s">
        <v>92</v>
      </c>
      <c r="J29" s="6">
        <f>COUNTIFS(C:C,"=FL framework",F:F,"=FL Framework Evolution")</f>
        <v>23</v>
      </c>
      <c r="K29" s="6">
        <f>COUNTIFS(C:C,"=FL application",F:F,"=FL Framework Evolution")</f>
        <v>7</v>
      </c>
      <c r="L29" s="6">
        <f>COUNTIFS(F:F,"=FL Framework Evolution")</f>
        <v>30</v>
      </c>
      <c r="M29" s="39"/>
      <c r="N29" s="31"/>
      <c r="O29" s="17">
        <f>L29/M25</f>
        <v>0.22388059701492538</v>
      </c>
    </row>
    <row r="30" spans="1:15">
      <c r="A30" s="2" t="s">
        <v>93</v>
      </c>
      <c r="B30" s="3" t="s">
        <v>7</v>
      </c>
      <c r="C30" s="3" t="s">
        <v>8</v>
      </c>
      <c r="D30" s="3" t="s">
        <v>63</v>
      </c>
      <c r="E30" s="3" t="s">
        <v>10</v>
      </c>
      <c r="F30" s="3" t="s">
        <v>65</v>
      </c>
      <c r="H30" s="46"/>
      <c r="I30" s="14" t="s">
        <v>94</v>
      </c>
      <c r="J30" s="6">
        <f>COUNTIFS(C:C,"=FL framework",F:F,"=Improper Entity Alignment")</f>
        <v>8</v>
      </c>
      <c r="K30" s="6">
        <f>COUNTIFS(C:C,"=FL application",F:F,"=Improper Entity Alignment")</f>
        <v>1</v>
      </c>
      <c r="L30" s="6">
        <f>COUNTIFS(F:F,"=Improper Entity Alignment")</f>
        <v>9</v>
      </c>
      <c r="M30" s="39"/>
      <c r="N30" s="31"/>
      <c r="O30" s="17">
        <f>L30/M25</f>
        <v>6.7164179104477612E-2</v>
      </c>
    </row>
    <row r="31" spans="1:15">
      <c r="A31" s="2" t="s">
        <v>95</v>
      </c>
      <c r="B31" s="3" t="s">
        <v>7</v>
      </c>
      <c r="C31" s="3" t="s">
        <v>8</v>
      </c>
      <c r="D31" s="3" t="s">
        <v>81</v>
      </c>
      <c r="E31" s="3" t="s">
        <v>72</v>
      </c>
      <c r="F31" s="3" t="s">
        <v>85</v>
      </c>
      <c r="H31" s="47"/>
      <c r="I31" s="14" t="s">
        <v>96</v>
      </c>
      <c r="J31" s="6">
        <f>COUNTIFS(C:C,"=FL framework",F:F,"=Missing/Incorrect Encryption Implementation")</f>
        <v>4</v>
      </c>
      <c r="K31" s="6">
        <f>COUNTIFS(C:C,"=FL application",F:F,"=Missing/Incorrect Encryption Implementation")</f>
        <v>2</v>
      </c>
      <c r="L31" s="6">
        <f>COUNTIFS(F:F,"=Missing/Incorrect Encryption Implementation")</f>
        <v>6</v>
      </c>
      <c r="M31" s="40"/>
      <c r="N31" s="32"/>
      <c r="O31" s="17">
        <f>L31/M25</f>
        <v>4.4776119402985072E-2</v>
      </c>
    </row>
    <row r="32" spans="1:15">
      <c r="A32" s="2" t="s">
        <v>97</v>
      </c>
      <c r="B32" s="3" t="s">
        <v>7</v>
      </c>
      <c r="C32" s="3" t="s">
        <v>62</v>
      </c>
      <c r="D32" s="3" t="s">
        <v>68</v>
      </c>
      <c r="E32" s="3" t="s">
        <v>10</v>
      </c>
      <c r="F32" s="3" t="s">
        <v>69</v>
      </c>
      <c r="H32" s="48" t="s">
        <v>98</v>
      </c>
      <c r="I32" s="15" t="s">
        <v>99</v>
      </c>
      <c r="J32" s="9">
        <f>COUNTIFS(C:C,"=FL framework",F:F,"=Improper Model Evaluation")</f>
        <v>7</v>
      </c>
      <c r="K32" s="9">
        <f>COUNTIFS(C:C,"=FL application",F:F,"=Improper Model Evaluation")</f>
        <v>3</v>
      </c>
      <c r="L32" s="9">
        <f>COUNTIFS(F:F,"=Improper Model Evaluation")</f>
        <v>10</v>
      </c>
      <c r="M32" s="41">
        <f>SUM(L32:L38)</f>
        <v>69</v>
      </c>
      <c r="N32" s="33">
        <f>M32/395</f>
        <v>0.17468354430379746</v>
      </c>
      <c r="O32" s="17">
        <f>L32/M32</f>
        <v>0.14492753623188406</v>
      </c>
    </row>
    <row r="33" spans="1:15">
      <c r="A33" s="2" t="s">
        <v>100</v>
      </c>
      <c r="B33" s="3" t="s">
        <v>7</v>
      </c>
      <c r="C33" s="3" t="s">
        <v>8</v>
      </c>
      <c r="D33" s="3" t="s">
        <v>77</v>
      </c>
      <c r="E33" s="3" t="s">
        <v>10</v>
      </c>
      <c r="F33" s="3" t="s">
        <v>78</v>
      </c>
      <c r="H33" s="49"/>
      <c r="I33" s="15" t="s">
        <v>101</v>
      </c>
      <c r="J33" s="9">
        <f>COUNTIFS(C:C,"=FL framework",F:F,"=Incorrect Tensor-related Implementation")</f>
        <v>25</v>
      </c>
      <c r="K33" s="9">
        <f>COUNTIFS(C:C,"=FL application",F:F,"=Incorrect Tensor-related Implementation")</f>
        <v>0</v>
      </c>
      <c r="L33" s="9">
        <f>COUNTIFS(F:F,"=Incorrect Tensor-related Implementation")</f>
        <v>25</v>
      </c>
      <c r="M33" s="42"/>
      <c r="N33" s="34"/>
      <c r="O33" s="17">
        <f>L33/M32</f>
        <v>0.36231884057971014</v>
      </c>
    </row>
    <row r="34" spans="1:15">
      <c r="A34" s="2" t="s">
        <v>102</v>
      </c>
      <c r="B34" s="3" t="s">
        <v>7</v>
      </c>
      <c r="C34" s="3" t="s">
        <v>62</v>
      </c>
      <c r="D34" s="3" t="s">
        <v>90</v>
      </c>
      <c r="E34" s="3" t="s">
        <v>10</v>
      </c>
      <c r="F34" s="3" t="s">
        <v>103</v>
      </c>
      <c r="H34" s="49"/>
      <c r="I34" s="15" t="s">
        <v>104</v>
      </c>
      <c r="J34" s="9">
        <f>COUNTIFS(C:C,"=FL framework",F:F,"=Improper Hyperparameter")</f>
        <v>4</v>
      </c>
      <c r="K34" s="9">
        <f>COUNTIFS(C:C,"=FL application",F:F,"=Improper Hyperparameter")</f>
        <v>2</v>
      </c>
      <c r="L34" s="9">
        <f>COUNTIFS(F:F,"=Improper Hyperparameter")</f>
        <v>6</v>
      </c>
      <c r="M34" s="42"/>
      <c r="N34" s="34"/>
      <c r="O34" s="17">
        <f>L34/M32</f>
        <v>8.6956521739130432E-2</v>
      </c>
    </row>
    <row r="35" spans="1:15">
      <c r="A35" s="2" t="s">
        <v>105</v>
      </c>
      <c r="B35" s="3" t="s">
        <v>7</v>
      </c>
      <c r="C35" s="3" t="s">
        <v>62</v>
      </c>
      <c r="D35" s="3" t="s">
        <v>90</v>
      </c>
      <c r="E35" s="3" t="s">
        <v>10</v>
      </c>
      <c r="F35" s="3" t="s">
        <v>91</v>
      </c>
      <c r="H35" s="49"/>
      <c r="I35" s="15" t="s">
        <v>106</v>
      </c>
      <c r="J35" s="9">
        <f>COUNTIFS(C:C,"=FL framework",F:F,"=Improper Model Initialization")</f>
        <v>2</v>
      </c>
      <c r="K35" s="9">
        <f>COUNTIFS(C:C,"=FL application",F:F,"=Improper Model Initialization")</f>
        <v>6</v>
      </c>
      <c r="L35" s="9">
        <f>COUNTIFS(F:F,"=Improper Model Initialization")</f>
        <v>8</v>
      </c>
      <c r="M35" s="42"/>
      <c r="N35" s="34"/>
      <c r="O35" s="17">
        <f>L35/M32</f>
        <v>0.11594202898550725</v>
      </c>
    </row>
    <row r="36" spans="1:15">
      <c r="A36" s="2" t="s">
        <v>107</v>
      </c>
      <c r="B36" s="3" t="s">
        <v>7</v>
      </c>
      <c r="C36" s="3" t="s">
        <v>8</v>
      </c>
      <c r="D36" s="3" t="s">
        <v>108</v>
      </c>
      <c r="E36" s="3" t="s">
        <v>10</v>
      </c>
      <c r="F36" s="3" t="s">
        <v>103</v>
      </c>
      <c r="H36" s="49"/>
      <c r="I36" s="15" t="s">
        <v>109</v>
      </c>
      <c r="J36" s="9">
        <f>COUNTIFS(C:C,"=FL framework",F:F,"=Incorrect Training Strategy")</f>
        <v>4</v>
      </c>
      <c r="K36" s="9">
        <f>COUNTIFS(C:C,"=FL application",F:F,"=Incorrect Training Strategy")</f>
        <v>4</v>
      </c>
      <c r="L36" s="9">
        <f>COUNTIFS(F:F,"=Incorrect Training Strategy")</f>
        <v>8</v>
      </c>
      <c r="M36" s="42"/>
      <c r="N36" s="34"/>
      <c r="O36" s="17">
        <f>L36/M32</f>
        <v>0.11594202898550725</v>
      </c>
    </row>
    <row r="37" spans="1:15">
      <c r="A37" s="2" t="s">
        <v>110</v>
      </c>
      <c r="B37" s="3" t="s">
        <v>7</v>
      </c>
      <c r="C37" s="3" t="s">
        <v>62</v>
      </c>
      <c r="D37" s="3" t="s">
        <v>63</v>
      </c>
      <c r="E37" s="3" t="s">
        <v>64</v>
      </c>
      <c r="F37" s="3" t="s">
        <v>65</v>
      </c>
      <c r="H37" s="49"/>
      <c r="I37" s="15" t="s">
        <v>111</v>
      </c>
      <c r="J37" s="9">
        <f>COUNTIFS(C:C,"=FL framework",F:F,"=Unsuitable ML/DL Algorithm Selection")</f>
        <v>6</v>
      </c>
      <c r="K37" s="9">
        <f>COUNTIFS(C:C,"=FL application",F:F,"=Unsuitable ML/DL Algorithm Selection")</f>
        <v>4</v>
      </c>
      <c r="L37" s="9">
        <f>COUNTIFS(F:F,"=Unsuitable ML/DL Algorithm Selection")</f>
        <v>10</v>
      </c>
      <c r="M37" s="42"/>
      <c r="N37" s="34"/>
      <c r="O37" s="17">
        <f>L37/M32</f>
        <v>0.14492753623188406</v>
      </c>
    </row>
    <row r="38" spans="1:15">
      <c r="A38" s="2" t="s">
        <v>112</v>
      </c>
      <c r="B38" s="3" t="s">
        <v>7</v>
      </c>
      <c r="C38" s="3" t="s">
        <v>62</v>
      </c>
      <c r="D38" s="3" t="s">
        <v>77</v>
      </c>
      <c r="E38" s="3" t="s">
        <v>10</v>
      </c>
      <c r="F38" s="3" t="s">
        <v>65</v>
      </c>
      <c r="H38" s="50"/>
      <c r="I38" s="15" t="s">
        <v>113</v>
      </c>
      <c r="J38" s="9">
        <f>COUNTIFS(C:C,"=FL framework",F:F,"=Improper GPU Usage")</f>
        <v>0</v>
      </c>
      <c r="K38" s="9">
        <f>COUNTIFS(C:C,"=FL application",F:F,"=Improper GPU Usage")</f>
        <v>2</v>
      </c>
      <c r="L38" s="9">
        <f>COUNTIFS(F:F,"=Improper GPU Usage")</f>
        <v>2</v>
      </c>
      <c r="M38" s="43"/>
      <c r="N38" s="35"/>
      <c r="O38" s="17">
        <f>L38/M32</f>
        <v>2.8985507246376812E-2</v>
      </c>
    </row>
    <row r="39" spans="1:15">
      <c r="A39" s="2" t="s">
        <v>114</v>
      </c>
      <c r="B39" s="3" t="s">
        <v>7</v>
      </c>
      <c r="C39" s="3" t="s">
        <v>62</v>
      </c>
      <c r="D39" s="3" t="s">
        <v>63</v>
      </c>
      <c r="E39" s="3" t="s">
        <v>10</v>
      </c>
      <c r="F39" s="3" t="s">
        <v>65</v>
      </c>
      <c r="H39" s="51" t="s">
        <v>115</v>
      </c>
      <c r="I39" s="14" t="s">
        <v>116</v>
      </c>
      <c r="J39" s="6">
        <f>COUNTIFS(C:C,"=FL framework",F:F,"=API Evolution Issue")</f>
        <v>9</v>
      </c>
      <c r="K39" s="6">
        <f>COUNTIFS(C:C,"=FL application",F:F,"=API Evolution Issue")</f>
        <v>8</v>
      </c>
      <c r="L39" s="6">
        <f>COUNTIFS(F:F,"=API Evolution Issue")</f>
        <v>17</v>
      </c>
      <c r="M39" s="38">
        <f>SUM(L39:L43)</f>
        <v>68</v>
      </c>
      <c r="N39" s="30">
        <f>M39/395</f>
        <v>0.17215189873417722</v>
      </c>
      <c r="O39" s="17">
        <f>L39/M39</f>
        <v>0.25</v>
      </c>
    </row>
    <row r="40" spans="1:15">
      <c r="A40" s="2" t="s">
        <v>117</v>
      </c>
      <c r="B40" s="3" t="s">
        <v>7</v>
      </c>
      <c r="C40" s="3" t="s">
        <v>62</v>
      </c>
      <c r="D40" s="3" t="s">
        <v>90</v>
      </c>
      <c r="E40" s="3" t="s">
        <v>10</v>
      </c>
      <c r="F40" s="3" t="s">
        <v>65</v>
      </c>
      <c r="H40" s="52"/>
      <c r="I40" s="14" t="s">
        <v>118</v>
      </c>
      <c r="J40" s="6">
        <f>COUNTIFS(C:C,"=FL framework",F:F,"=API misuse")</f>
        <v>5</v>
      </c>
      <c r="K40" s="6">
        <f>COUNTIFS(C:C,"=FL application",F:F,"=API misuse")</f>
        <v>13</v>
      </c>
      <c r="L40" s="6">
        <f>COUNTIFS(F:F,"=API misuse")</f>
        <v>18</v>
      </c>
      <c r="M40" s="39"/>
      <c r="N40" s="31"/>
      <c r="O40" s="17">
        <f>L40/M39</f>
        <v>0.26470588235294118</v>
      </c>
    </row>
    <row r="41" spans="1:15">
      <c r="A41" s="2" t="s">
        <v>119</v>
      </c>
      <c r="B41" s="3" t="s">
        <v>7</v>
      </c>
      <c r="C41" s="3" t="s">
        <v>8</v>
      </c>
      <c r="D41" s="3" t="s">
        <v>63</v>
      </c>
      <c r="E41" s="3" t="s">
        <v>10</v>
      </c>
      <c r="F41" s="3" t="s">
        <v>120</v>
      </c>
      <c r="H41" s="52"/>
      <c r="I41" s="14" t="s">
        <v>121</v>
      </c>
      <c r="J41" s="6">
        <f>COUNTIFS(C:C,"=FL framework",F:F,"=Wrong/Missing Dependency Import")</f>
        <v>12</v>
      </c>
      <c r="K41" s="6">
        <f>COUNTIFS(C:C,"=FL application",F:F,"=Wrong/Missing Dependency Import")</f>
        <v>1</v>
      </c>
      <c r="L41" s="6">
        <f>COUNTIFS(F:F,"=Wrong/Missing Dependency Import")</f>
        <v>13</v>
      </c>
      <c r="M41" s="39"/>
      <c r="N41" s="31"/>
      <c r="O41" s="17">
        <f>L41/M39</f>
        <v>0.19117647058823528</v>
      </c>
    </row>
    <row r="42" spans="1:15">
      <c r="A42" s="2" t="s">
        <v>122</v>
      </c>
      <c r="B42" s="3" t="s">
        <v>7</v>
      </c>
      <c r="C42" s="3" t="s">
        <v>8</v>
      </c>
      <c r="D42" s="3" t="s">
        <v>9</v>
      </c>
      <c r="E42" s="3" t="s">
        <v>72</v>
      </c>
      <c r="F42" s="3" t="s">
        <v>11</v>
      </c>
      <c r="H42" s="52"/>
      <c r="I42" s="14" t="s">
        <v>123</v>
      </c>
      <c r="J42" s="6">
        <f>COUNTIFS(C:C,"=FL framework",F:F,"=Improper Memory Usage")</f>
        <v>3</v>
      </c>
      <c r="K42" s="6">
        <f>COUNTIFS(C:C,"=FL application",F:F,"=Improper Memory Usage")</f>
        <v>2</v>
      </c>
      <c r="L42" s="6">
        <f>COUNTIFS(F:F,"=Improper Memory Usage")</f>
        <v>5</v>
      </c>
      <c r="M42" s="39"/>
      <c r="N42" s="31"/>
      <c r="O42" s="17">
        <f>L42/M39</f>
        <v>7.3529411764705885E-2</v>
      </c>
    </row>
    <row r="43" spans="1:15">
      <c r="A43" s="2" t="s">
        <v>124</v>
      </c>
      <c r="B43" s="3" t="s">
        <v>7</v>
      </c>
      <c r="C43" s="3" t="s">
        <v>62</v>
      </c>
      <c r="D43" s="3" t="s">
        <v>90</v>
      </c>
      <c r="E43" s="3" t="s">
        <v>10</v>
      </c>
      <c r="F43" s="3" t="s">
        <v>125</v>
      </c>
      <c r="H43" s="52"/>
      <c r="I43" s="14" t="s">
        <v>126</v>
      </c>
      <c r="J43" s="6">
        <f>COUNTIFS(C:C,"=FL framework",F:F,"=Missing/Incorrect Exception Checking")</f>
        <v>15</v>
      </c>
      <c r="K43" s="6">
        <f>COUNTIFS(C:C,"=FL application",F:F,"=Missing/Incorrect Exception Checking")</f>
        <v>0</v>
      </c>
      <c r="L43" s="6">
        <f>COUNTIFS(F:F,"=Missing/Incorrect Exception Checking")</f>
        <v>15</v>
      </c>
      <c r="M43" s="40"/>
      <c r="N43" s="32"/>
      <c r="O43" s="17">
        <f>L43/M39</f>
        <v>0.22058823529411764</v>
      </c>
    </row>
    <row r="44" spans="1:15">
      <c r="A44" s="2" t="s">
        <v>127</v>
      </c>
      <c r="B44" s="3" t="s">
        <v>7</v>
      </c>
      <c r="C44" s="3" t="s">
        <v>8</v>
      </c>
      <c r="D44" s="3" t="s">
        <v>63</v>
      </c>
      <c r="E44" s="3" t="s">
        <v>10</v>
      </c>
      <c r="F44" s="3" t="s">
        <v>120</v>
      </c>
      <c r="H44" s="53" t="s">
        <v>53</v>
      </c>
      <c r="I44" s="15" t="s">
        <v>128</v>
      </c>
      <c r="J44" s="9">
        <f>COUNTIFS(C:C,"=FL framework",F:F,"=Incorrect Data Type, Shape &amp; Format")</f>
        <v>20</v>
      </c>
      <c r="K44" s="9">
        <f>COUNTIFS(C:C,"=FL application",F:F,"=Incorrect Data Type, Shape &amp; Format")</f>
        <v>18</v>
      </c>
      <c r="L44" s="9">
        <f>COUNTIFS(F:F,"=Incorrect Data Type, Shape &amp; Format")</f>
        <v>38</v>
      </c>
      <c r="M44" s="41">
        <f>SUM(L44:L47)</f>
        <v>54</v>
      </c>
      <c r="N44" s="33">
        <f>M44/395</f>
        <v>0.13670886075949368</v>
      </c>
      <c r="O44" s="17">
        <f>L44/M44</f>
        <v>0.70370370370370372</v>
      </c>
    </row>
    <row r="45" spans="1:15">
      <c r="A45" s="2" t="s">
        <v>129</v>
      </c>
      <c r="B45" s="3" t="s">
        <v>7</v>
      </c>
      <c r="C45" s="3" t="s">
        <v>8</v>
      </c>
      <c r="D45" s="3" t="s">
        <v>81</v>
      </c>
      <c r="E45" s="3" t="s">
        <v>72</v>
      </c>
      <c r="F45" s="3" t="s">
        <v>85</v>
      </c>
      <c r="H45" s="54"/>
      <c r="I45" s="15" t="s">
        <v>130</v>
      </c>
      <c r="J45" s="9">
        <f>COUNTIFS(C:C,"=FL framework",F:F,"=Incorrect Data Loading")</f>
        <v>4</v>
      </c>
      <c r="K45" s="9">
        <f>COUNTIFS(C:C,"=FL application",F:F,"=Incorrect Data Loading")</f>
        <v>4</v>
      </c>
      <c r="L45" s="9">
        <f>COUNTIFS(F:F,"=Incorrect Data Loading")</f>
        <v>8</v>
      </c>
      <c r="M45" s="42"/>
      <c r="N45" s="34"/>
      <c r="O45" s="17">
        <f>L45/M44</f>
        <v>0.14814814814814814</v>
      </c>
    </row>
    <row r="46" spans="1:15">
      <c r="A46" s="2" t="s">
        <v>129</v>
      </c>
      <c r="B46" s="3" t="s">
        <v>7</v>
      </c>
      <c r="C46" s="3" t="s">
        <v>8</v>
      </c>
      <c r="D46" s="3" t="s">
        <v>84</v>
      </c>
      <c r="E46" s="3"/>
      <c r="F46" s="3"/>
      <c r="H46" s="54"/>
      <c r="I46" s="15" t="s">
        <v>131</v>
      </c>
      <c r="J46" s="9">
        <f>COUNTIFS(C:C,"=FL framework",F:F,"=Incorrect Data split")</f>
        <v>2</v>
      </c>
      <c r="K46" s="9">
        <f>COUNTIFS(C:C,"=FL application",F:F,"=Incorrect Data split")</f>
        <v>3</v>
      </c>
      <c r="L46" s="9">
        <f>COUNTIFS(F:F,"=Incorrect Data split")</f>
        <v>5</v>
      </c>
      <c r="M46" s="42"/>
      <c r="N46" s="34"/>
      <c r="O46" s="17">
        <f>L46/M44</f>
        <v>9.2592592592592587E-2</v>
      </c>
    </row>
    <row r="47" spans="1:15">
      <c r="A47" s="2" t="s">
        <v>132</v>
      </c>
      <c r="B47" s="3" t="s">
        <v>7</v>
      </c>
      <c r="C47" s="3" t="s">
        <v>8</v>
      </c>
      <c r="D47" s="3" t="s">
        <v>24</v>
      </c>
      <c r="E47" s="3" t="s">
        <v>10</v>
      </c>
      <c r="F47" s="3" t="s">
        <v>91</v>
      </c>
      <c r="H47" s="55"/>
      <c r="I47" s="15" t="s">
        <v>133</v>
      </c>
      <c r="J47" s="9">
        <f>COUNTIFS(C:C,"=FL framework",F:F,"=Data Absence")</f>
        <v>3</v>
      </c>
      <c r="K47" s="9">
        <f>COUNTIFS(C:C,"=FL application",F:F,"=Data Absence")</f>
        <v>0</v>
      </c>
      <c r="L47" s="9">
        <f>COUNTIFS(F:F,"=Data Absence")</f>
        <v>3</v>
      </c>
      <c r="M47" s="43"/>
      <c r="N47" s="35"/>
      <c r="O47" s="17">
        <f>L47/M44</f>
        <v>5.5555555555555552E-2</v>
      </c>
    </row>
    <row r="48" spans="1:15">
      <c r="A48" s="2" t="s">
        <v>134</v>
      </c>
      <c r="B48" s="3" t="s">
        <v>7</v>
      </c>
      <c r="C48" s="3" t="s">
        <v>8</v>
      </c>
      <c r="D48" s="3" t="s">
        <v>63</v>
      </c>
      <c r="E48" s="3" t="s">
        <v>64</v>
      </c>
      <c r="F48" s="3" t="s">
        <v>65</v>
      </c>
      <c r="H48" s="56" t="s">
        <v>135</v>
      </c>
      <c r="I48" s="14" t="s">
        <v>136</v>
      </c>
      <c r="J48" s="6">
        <f>COUNTIFS(C:C,"=FL framework",F:F,"=Incorrect Deployment")</f>
        <v>3</v>
      </c>
      <c r="K48" s="6">
        <f>COUNTIFS(C:C,"=FL application",F:F,"=Incorrect Deployment")</f>
        <v>16</v>
      </c>
      <c r="L48" s="6">
        <f>COUNTIFS(F:F,"=Incorrect Deployment")</f>
        <v>19</v>
      </c>
      <c r="M48" s="44">
        <f>SUM(L48:L50)</f>
        <v>52</v>
      </c>
      <c r="N48" s="30">
        <f>M48/395</f>
        <v>0.13164556962025317</v>
      </c>
      <c r="O48" s="17">
        <f>L48/M48</f>
        <v>0.36538461538461536</v>
      </c>
    </row>
    <row r="49" spans="1:15">
      <c r="A49" s="2" t="s">
        <v>137</v>
      </c>
      <c r="B49" s="3" t="s">
        <v>7</v>
      </c>
      <c r="C49" s="3" t="s">
        <v>62</v>
      </c>
      <c r="D49" s="3" t="s">
        <v>90</v>
      </c>
      <c r="E49" s="3" t="s">
        <v>10</v>
      </c>
      <c r="F49" s="3" t="s">
        <v>85</v>
      </c>
      <c r="H49" s="57"/>
      <c r="I49" s="14" t="s">
        <v>138</v>
      </c>
      <c r="J49" s="6">
        <f>COUNTIFS(C:C,"=FL framework",F:F,"=Dependency Incompatibility")</f>
        <v>9</v>
      </c>
      <c r="K49" s="6">
        <f>COUNTIFS(C:C,"=FL application",F:F,"=Dependency Incompatibility")</f>
        <v>13</v>
      </c>
      <c r="L49" s="6">
        <f>COUNTIFS(F:F,"=Dependency Incompatibility")</f>
        <v>22</v>
      </c>
      <c r="M49" s="44"/>
      <c r="N49" s="31"/>
      <c r="O49" s="17">
        <f>L49/M48</f>
        <v>0.42307692307692307</v>
      </c>
    </row>
    <row r="50" spans="1:15">
      <c r="A50" s="2" t="s">
        <v>139</v>
      </c>
      <c r="B50" s="3" t="s">
        <v>7</v>
      </c>
      <c r="C50" s="3" t="s">
        <v>62</v>
      </c>
      <c r="D50" s="3" t="s">
        <v>90</v>
      </c>
      <c r="E50" s="3" t="s">
        <v>72</v>
      </c>
      <c r="F50" s="3" t="s">
        <v>91</v>
      </c>
      <c r="H50" s="58"/>
      <c r="I50" s="14" t="s">
        <v>140</v>
      </c>
      <c r="J50" s="6">
        <f>COUNTIFS(C:C,"=FL framework",F:F,"=Unclear Environmental Issue")</f>
        <v>1</v>
      </c>
      <c r="K50" s="6">
        <f>COUNTIFS(C:C,"=FL application",F:F,"=Unclear Environmental Issue")</f>
        <v>10</v>
      </c>
      <c r="L50" s="6">
        <f>COUNTIFS(F:F,"=Unclear Environmental Issue")</f>
        <v>11</v>
      </c>
      <c r="M50" s="44"/>
      <c r="N50" s="32"/>
      <c r="O50" s="17">
        <f>L50/M48</f>
        <v>0.21153846153846154</v>
      </c>
    </row>
    <row r="51" spans="1:15">
      <c r="A51" s="2" t="s">
        <v>141</v>
      </c>
      <c r="B51" s="3" t="s">
        <v>7</v>
      </c>
      <c r="C51" s="3" t="s">
        <v>62</v>
      </c>
      <c r="D51" s="3" t="s">
        <v>77</v>
      </c>
      <c r="E51" s="3" t="s">
        <v>142</v>
      </c>
      <c r="F51" s="3" t="s">
        <v>104</v>
      </c>
      <c r="H51" s="61" t="s">
        <v>70</v>
      </c>
      <c r="I51" s="62"/>
      <c r="J51" s="9">
        <f>COUNTIFS(C:C,"=FL framework",F:F,"=Others")+COUNTIFS(C:C,"=FL framework",F:F, "=Data-Others")</f>
        <v>24</v>
      </c>
      <c r="K51" s="9">
        <f>COUNTIFS(C:C,"=FL application",F:F,"=Others")+COUNTIFS(C:C,"=FL application",F:F, "=Data-Others")</f>
        <v>4</v>
      </c>
      <c r="L51" s="9">
        <f>COUNTIFS(F:F,"=Others")+COUNTIFS(F:F,"=Data-Others")</f>
        <v>28</v>
      </c>
      <c r="M51" s="25">
        <f>L51</f>
        <v>28</v>
      </c>
      <c r="N51" s="24">
        <f>M51/395</f>
        <v>7.0886075949367092E-2</v>
      </c>
      <c r="O51" s="17">
        <f>L51/M51</f>
        <v>1</v>
      </c>
    </row>
    <row r="52" spans="1:15">
      <c r="A52" s="2" t="s">
        <v>143</v>
      </c>
      <c r="B52" s="3" t="s">
        <v>7</v>
      </c>
      <c r="C52" s="3" t="s">
        <v>62</v>
      </c>
      <c r="D52" s="3" t="s">
        <v>75</v>
      </c>
      <c r="E52" s="3"/>
      <c r="F52" s="3" t="s">
        <v>30</v>
      </c>
      <c r="H52" s="59" t="s">
        <v>16</v>
      </c>
      <c r="I52" s="60"/>
      <c r="J52" s="10">
        <f>SUM(J25:J51)</f>
        <v>258</v>
      </c>
      <c r="K52" s="10">
        <f>SUM(K25:K51)</f>
        <v>147</v>
      </c>
      <c r="L52" s="10">
        <f>SUM(L25:L51)</f>
        <v>405</v>
      </c>
      <c r="M52" s="22">
        <f>SUM(M25:M51)</f>
        <v>405</v>
      </c>
      <c r="N52" s="26">
        <f>SUM(N25:N51)</f>
        <v>1.0253164556962024</v>
      </c>
    </row>
    <row r="53" spans="1:15">
      <c r="A53" s="2" t="s">
        <v>144</v>
      </c>
      <c r="B53" s="3" t="s">
        <v>7</v>
      </c>
      <c r="C53" s="3" t="s">
        <v>8</v>
      </c>
      <c r="D53" s="3" t="s">
        <v>63</v>
      </c>
      <c r="E53" s="3" t="s">
        <v>72</v>
      </c>
      <c r="F53" s="3" t="s">
        <v>120</v>
      </c>
    </row>
    <row r="54" spans="1:15">
      <c r="A54" s="2" t="s">
        <v>145</v>
      </c>
      <c r="B54" s="3" t="s">
        <v>7</v>
      </c>
      <c r="C54" s="3" t="s">
        <v>8</v>
      </c>
      <c r="D54" s="3" t="s">
        <v>63</v>
      </c>
      <c r="E54" s="3" t="s">
        <v>10</v>
      </c>
      <c r="F54" s="3" t="s">
        <v>65</v>
      </c>
      <c r="H54" s="13" t="s">
        <v>146</v>
      </c>
      <c r="I54" s="13" t="s">
        <v>147</v>
      </c>
      <c r="J54" s="13" t="s">
        <v>148</v>
      </c>
      <c r="K54" s="13" t="s">
        <v>149</v>
      </c>
      <c r="L54" s="13" t="s">
        <v>150</v>
      </c>
      <c r="M54" s="13" t="s">
        <v>70</v>
      </c>
      <c r="N54" s="13" t="s">
        <v>151</v>
      </c>
      <c r="O54" s="21" t="s">
        <v>17</v>
      </c>
    </row>
    <row r="55" spans="1:15">
      <c r="A55" s="2" t="s">
        <v>152</v>
      </c>
      <c r="B55" s="3" t="s">
        <v>7</v>
      </c>
      <c r="C55" s="3" t="s">
        <v>62</v>
      </c>
      <c r="D55" s="3" t="s">
        <v>75</v>
      </c>
      <c r="E55" s="3" t="s">
        <v>10</v>
      </c>
      <c r="F55" s="3" t="s">
        <v>30</v>
      </c>
      <c r="H55" s="16" t="s">
        <v>153</v>
      </c>
      <c r="I55" s="16">
        <f>COUNTIFS(E:E,"=Crash",B:B,"=Pysyft")</f>
        <v>87</v>
      </c>
      <c r="J55" s="16">
        <f>COUNTIFS(E:E,"=Crash",B:B,"=FATE")</f>
        <v>51</v>
      </c>
      <c r="K55" s="16">
        <f>COUNTIFS(E:E,"=Crash",B:B,"=TFF")</f>
        <v>26</v>
      </c>
      <c r="L55" s="16">
        <f>COUNTIFS(E:E,"=Crash",B:B,"=SO")</f>
        <v>54</v>
      </c>
      <c r="M55" s="16">
        <f>SUM(COUNTIFS(E:E,"=Crash",B:B,{"Flower","Fedlearner","PaddleFL"}))</f>
        <v>13</v>
      </c>
      <c r="N55" s="16">
        <f>COUNTIF(E:E,"Crash")</f>
        <v>231</v>
      </c>
      <c r="O55" s="17">
        <f>N55/N64</f>
        <v>0.58481012658227849</v>
      </c>
    </row>
    <row r="56" spans="1:15">
      <c r="A56" s="2" t="s">
        <v>154</v>
      </c>
      <c r="B56" s="3" t="s">
        <v>7</v>
      </c>
      <c r="C56" s="3" t="s">
        <v>62</v>
      </c>
      <c r="D56" s="3" t="s">
        <v>75</v>
      </c>
      <c r="E56" s="3" t="s">
        <v>10</v>
      </c>
      <c r="F56" s="3" t="s">
        <v>30</v>
      </c>
      <c r="H56" s="16" t="s">
        <v>155</v>
      </c>
      <c r="I56" s="16">
        <f>COUNTIFS(E:E,"=Incorrect Functionality",B:B,"=Pysyft")</f>
        <v>22</v>
      </c>
      <c r="J56" s="16">
        <f>COUNTIFS(E:E,"=Incorrect Functionality",B:B,"=FATE")</f>
        <v>38</v>
      </c>
      <c r="K56" s="16">
        <f>COUNTIFS(E:E,"=Incorrect Functionality",B:B,"=TFF")</f>
        <v>10</v>
      </c>
      <c r="L56" s="16">
        <f>COUNTIFS(E:E,"=Incorrect Functionality",B:B,"=SO")</f>
        <v>0</v>
      </c>
      <c r="M56" s="16">
        <f>SUM(COUNTIFS(E:E,"=Incorrect Functionality",B:B,{"Flower","Fedlearner","PaddleFL"}))</f>
        <v>8</v>
      </c>
      <c r="N56" s="16">
        <f>COUNTIF(E:E,"Incorrect Functionality")</f>
        <v>78</v>
      </c>
      <c r="O56" s="17">
        <f>N56/N64</f>
        <v>0.19746835443037974</v>
      </c>
    </row>
    <row r="57" spans="1:15">
      <c r="A57" s="2" t="s">
        <v>156</v>
      </c>
      <c r="B57" s="3" t="s">
        <v>7</v>
      </c>
      <c r="C57" s="3" t="s">
        <v>62</v>
      </c>
      <c r="D57" s="3" t="s">
        <v>75</v>
      </c>
      <c r="E57" s="3" t="s">
        <v>10</v>
      </c>
      <c r="F57" s="3" t="s">
        <v>30</v>
      </c>
      <c r="H57" s="16" t="s">
        <v>157</v>
      </c>
      <c r="I57" s="16">
        <f>COUNTIFS(E:E,"=Deployment Failure",B:B,"=Pysyft")</f>
        <v>0</v>
      </c>
      <c r="J57" s="16">
        <f>COUNTIFS(E:E,"=Deployment Failure",B:B,"=FATE")</f>
        <v>8</v>
      </c>
      <c r="K57" s="16">
        <f>COUNTIFS(E:E,"=Deployment Failure",B:B,"=TFF")</f>
        <v>4</v>
      </c>
      <c r="L57" s="16">
        <f>COUNTIFS(E:E,"=Deployment Failure",B:B,"=SO")</f>
        <v>4</v>
      </c>
      <c r="M57" s="16">
        <f>SUM(COUNTIFS(E:E,"=Deployment Failure",B:B,{"Flower","Fedlearner","PaddleFL"}))</f>
        <v>1</v>
      </c>
      <c r="N57" s="16">
        <f>COUNTIF(E:E,"Deployment Failure")</f>
        <v>17</v>
      </c>
      <c r="O57" s="17">
        <f>N57/N64</f>
        <v>4.3037974683544304E-2</v>
      </c>
    </row>
    <row r="58" spans="1:15">
      <c r="A58" s="2" t="s">
        <v>158</v>
      </c>
      <c r="B58" s="3" t="s">
        <v>7</v>
      </c>
      <c r="C58" s="3" t="s">
        <v>62</v>
      </c>
      <c r="D58" s="3" t="s">
        <v>51</v>
      </c>
      <c r="E58" s="3" t="s">
        <v>72</v>
      </c>
      <c r="F58" s="3" t="s">
        <v>106</v>
      </c>
      <c r="H58" s="16" t="s">
        <v>159</v>
      </c>
      <c r="I58" s="16">
        <f>COUNTIFS(E:E,"=Connection Refused",B:B,"=Pysyft")</f>
        <v>3</v>
      </c>
      <c r="J58" s="16">
        <f>COUNTIFS(E:E,"=Connection Refused",B:B,"=FATE")</f>
        <v>3</v>
      </c>
      <c r="K58" s="16">
        <f>COUNTIFS(E:E,"=Connection Refused",B:B,"=TFF")</f>
        <v>0</v>
      </c>
      <c r="L58" s="16">
        <f>COUNTIFS(E:E,"=Connection Refused",B:B,"=SO")</f>
        <v>0</v>
      </c>
      <c r="M58" s="16">
        <f>SUM(COUNTIFS(E:E,"=Connection Refused",B:B,{"Flower","Fedlearner","PaddleFL"}))</f>
        <v>0</v>
      </c>
      <c r="N58" s="16">
        <f>COUNTIF(E:E,"Connection Refused")</f>
        <v>6</v>
      </c>
      <c r="O58" s="17">
        <f>N58/N64</f>
        <v>1.5189873417721518E-2</v>
      </c>
    </row>
    <row r="59" spans="1:15">
      <c r="A59" s="2" t="s">
        <v>160</v>
      </c>
      <c r="B59" s="3" t="s">
        <v>7</v>
      </c>
      <c r="C59" s="3" t="s">
        <v>8</v>
      </c>
      <c r="D59" s="3" t="s">
        <v>161</v>
      </c>
      <c r="E59" s="3" t="s">
        <v>10</v>
      </c>
      <c r="F59" s="3" t="s">
        <v>162</v>
      </c>
      <c r="H59" s="16" t="s">
        <v>163</v>
      </c>
      <c r="I59" s="16">
        <f>COUNTIFS(E:E,"=Poor Performance",B:B,"=Pysyft")</f>
        <v>1</v>
      </c>
      <c r="J59" s="16">
        <f>COUNTIFS(E:E,"=Poor Performance",B:B,"=FATE")</f>
        <v>2</v>
      </c>
      <c r="K59" s="16">
        <f>COUNTIFS(E:E,"=Poor Performance",B:B,"=TFF")</f>
        <v>1</v>
      </c>
      <c r="L59" s="16">
        <f>COUNTIFS(E:E,"=Poor Performance",B:B,"=SO")</f>
        <v>1</v>
      </c>
      <c r="M59" s="16">
        <f>SUM(COUNTIFS(E:E,"=Poor Performance",B:B,{"Flower","Fedlearner","PaddleFL"}))</f>
        <v>3</v>
      </c>
      <c r="N59" s="16">
        <f>COUNTIF(E:E,"Poor Performance")</f>
        <v>8</v>
      </c>
      <c r="O59" s="17">
        <f>N59/N64</f>
        <v>2.0253164556962026E-2</v>
      </c>
    </row>
    <row r="60" spans="1:15">
      <c r="A60" s="2" t="s">
        <v>164</v>
      </c>
      <c r="B60" s="3" t="s">
        <v>7</v>
      </c>
      <c r="C60" s="3" t="s">
        <v>62</v>
      </c>
      <c r="D60" s="3" t="s">
        <v>75</v>
      </c>
      <c r="E60" s="3" t="s">
        <v>10</v>
      </c>
      <c r="F60" s="3" t="s">
        <v>91</v>
      </c>
      <c r="H60" s="16" t="s">
        <v>165</v>
      </c>
      <c r="I60" s="16">
        <f>COUNTIFS(E:E,"=Security Risk",B:B,"=Pysyft")</f>
        <v>3</v>
      </c>
      <c r="J60" s="16">
        <f>COUNTIFS(E:E,"=Security Risk",B:B,"=FATE")</f>
        <v>3</v>
      </c>
      <c r="K60" s="16">
        <f>COUNTIFS(E:E,"=Security Risk",B:B,"=TFF")</f>
        <v>0</v>
      </c>
      <c r="L60" s="16">
        <f>COUNTIFS(E:E,"=Security Risk",B:B,"=SO")</f>
        <v>1</v>
      </c>
      <c r="M60" s="16">
        <f>SUM(COUNTIFS(E:E,"=Security Risk",B:B,{"Flower","Fedlearner","PaddleFL"}))</f>
        <v>2</v>
      </c>
      <c r="N60" s="16">
        <f>COUNTIF(E:E,"Security Risk")</f>
        <v>9</v>
      </c>
      <c r="O60" s="17">
        <f>N60/N64</f>
        <v>2.2784810126582278E-2</v>
      </c>
    </row>
    <row r="61" spans="1:15">
      <c r="A61" s="2" t="s">
        <v>166</v>
      </c>
      <c r="B61" s="3" t="s">
        <v>7</v>
      </c>
      <c r="C61" s="3" t="s">
        <v>62</v>
      </c>
      <c r="D61" s="3" t="s">
        <v>75</v>
      </c>
      <c r="E61" s="3" t="s">
        <v>10</v>
      </c>
      <c r="F61" s="3" t="s">
        <v>30</v>
      </c>
      <c r="H61" s="16" t="s">
        <v>167</v>
      </c>
      <c r="I61" s="16">
        <f>COUNTIFS(E:E,"=Low Efficiency",B:B,"=Pysyft")</f>
        <v>0</v>
      </c>
      <c r="J61" s="16">
        <f>COUNTIFS(E:E,"=Low Efficiency",B:B,"=FATE")</f>
        <v>3</v>
      </c>
      <c r="K61" s="16">
        <f>COUNTIFS(E:E,"=Low Efficiency",B:B,"=TFF")</f>
        <v>0</v>
      </c>
      <c r="L61" s="16">
        <f>COUNTIFS(E:E,"=Low Efficiency",B:B,"=SO")</f>
        <v>0</v>
      </c>
      <c r="M61" s="16">
        <f>SUM(COUNTIFS(E:E,"=Low Efficiency",B:B,{"Flower","Fedlearner","PaddleFL"}))</f>
        <v>0</v>
      </c>
      <c r="N61" s="16">
        <f>COUNTIF(E:E,"Low Efficiency")</f>
        <v>3</v>
      </c>
      <c r="O61" s="17">
        <f>N61/N64</f>
        <v>7.5949367088607592E-3</v>
      </c>
    </row>
    <row r="62" spans="1:15">
      <c r="A62" s="2" t="s">
        <v>168</v>
      </c>
      <c r="B62" s="3" t="s">
        <v>7</v>
      </c>
      <c r="C62" s="3" t="s">
        <v>62</v>
      </c>
      <c r="D62" s="3" t="s">
        <v>90</v>
      </c>
      <c r="E62" s="3" t="s">
        <v>10</v>
      </c>
      <c r="F62" s="3" t="s">
        <v>78</v>
      </c>
      <c r="H62" s="16" t="s">
        <v>169</v>
      </c>
      <c r="I62" s="16">
        <f>COUNTIFS(E:E,"=Hang",B:B,"=Pysyft")</f>
        <v>1</v>
      </c>
      <c r="J62" s="16">
        <f>COUNTIFS(E:E,"=Hang",B:B,"=FATE")</f>
        <v>6</v>
      </c>
      <c r="K62" s="16">
        <f>COUNTIFS(E:E,"=Hang",B:B,"=TFF")</f>
        <v>0</v>
      </c>
      <c r="L62" s="16">
        <f>COUNTIFS(E:E,"=Hang",B:B,"=SO")</f>
        <v>0</v>
      </c>
      <c r="M62" s="16">
        <f>SUM(COUNTIFS(E:E,"=Hang",B:B,{"Flower","Fedlearner","PaddleFL"}))</f>
        <v>0</v>
      </c>
      <c r="N62" s="16">
        <f>COUNTIF(E:E,"Hang")</f>
        <v>7</v>
      </c>
      <c r="O62" s="17">
        <f>N62/N64</f>
        <v>1.7721518987341773E-2</v>
      </c>
    </row>
    <row r="63" spans="1:15">
      <c r="A63" s="2" t="s">
        <v>170</v>
      </c>
      <c r="B63" s="3" t="s">
        <v>7</v>
      </c>
      <c r="C63" s="3" t="s">
        <v>8</v>
      </c>
      <c r="D63" s="3" t="s">
        <v>77</v>
      </c>
      <c r="E63" s="3" t="s">
        <v>10</v>
      </c>
      <c r="F63" s="3" t="s">
        <v>171</v>
      </c>
      <c r="H63" s="16" t="s">
        <v>172</v>
      </c>
      <c r="I63" s="16">
        <f>COUNTIFS(E:E,"=Unknown",B:B,"=Pysyft")</f>
        <v>12</v>
      </c>
      <c r="J63" s="16">
        <f>COUNTIFS(E:E,"=Unknown",B:B,"=FATE")</f>
        <v>11</v>
      </c>
      <c r="K63" s="16">
        <f>COUNTIFS(E:E,"=Unknown",B:B,"=TFF")</f>
        <v>6</v>
      </c>
      <c r="L63" s="16">
        <f>COUNTIFS(E:E,"=Unknown",B:B,"=SO")</f>
        <v>0</v>
      </c>
      <c r="M63" s="16">
        <f>SUM(COUNTIFS(E:E,"=Unknown",B:B,{"Flower","Fedlearner","PaddleFL"}))</f>
        <v>7</v>
      </c>
      <c r="N63" s="16">
        <f>COUNTIF(E:E,"Unknown")</f>
        <v>36</v>
      </c>
      <c r="O63" s="17">
        <f>N63/N64</f>
        <v>9.1139240506329114E-2</v>
      </c>
    </row>
    <row r="64" spans="1:15">
      <c r="A64" s="2" t="s">
        <v>173</v>
      </c>
      <c r="B64" s="3" t="s">
        <v>7</v>
      </c>
      <c r="C64" s="3" t="s">
        <v>8</v>
      </c>
      <c r="D64" s="3" t="s">
        <v>51</v>
      </c>
      <c r="E64" s="3" t="s">
        <v>10</v>
      </c>
      <c r="F64" s="3" t="s">
        <v>25</v>
      </c>
      <c r="H64" s="22" t="s">
        <v>151</v>
      </c>
      <c r="I64" s="22">
        <f>SUM(I55:I63)</f>
        <v>129</v>
      </c>
      <c r="J64" s="22">
        <f>SUM(J55:J63)</f>
        <v>125</v>
      </c>
      <c r="K64" s="22">
        <f t="shared" ref="K64:M64" si="0">SUM(K55:K63)</f>
        <v>47</v>
      </c>
      <c r="L64" s="22">
        <f t="shared" si="0"/>
        <v>60</v>
      </c>
      <c r="M64" s="22">
        <f t="shared" si="0"/>
        <v>34</v>
      </c>
      <c r="N64" s="22">
        <f>SUM(N55:N63)</f>
        <v>395</v>
      </c>
      <c r="O64" s="26">
        <f>SUM(O55:O63)</f>
        <v>1</v>
      </c>
    </row>
    <row r="65" spans="1:6">
      <c r="A65" s="2" t="s">
        <v>174</v>
      </c>
      <c r="B65" s="3" t="s">
        <v>7</v>
      </c>
      <c r="C65" s="3" t="s">
        <v>62</v>
      </c>
      <c r="D65" s="3" t="s">
        <v>90</v>
      </c>
      <c r="E65" s="3" t="s">
        <v>72</v>
      </c>
      <c r="F65" s="3" t="s">
        <v>171</v>
      </c>
    </row>
    <row r="66" spans="1:6">
      <c r="A66" s="2" t="s">
        <v>175</v>
      </c>
      <c r="B66" s="3" t="s">
        <v>7</v>
      </c>
      <c r="C66" s="3" t="s">
        <v>8</v>
      </c>
      <c r="D66" s="3" t="s">
        <v>63</v>
      </c>
      <c r="E66" s="3" t="s">
        <v>10</v>
      </c>
      <c r="F66" s="3" t="s">
        <v>120</v>
      </c>
    </row>
    <row r="67" spans="1:6">
      <c r="A67" s="2" t="s">
        <v>176</v>
      </c>
      <c r="B67" s="3" t="s">
        <v>7</v>
      </c>
      <c r="C67" s="3" t="s">
        <v>8</v>
      </c>
      <c r="D67" s="3" t="s">
        <v>24</v>
      </c>
      <c r="E67" s="3" t="s">
        <v>10</v>
      </c>
      <c r="F67" s="3" t="s">
        <v>91</v>
      </c>
    </row>
    <row r="68" spans="1:6">
      <c r="A68" s="2" t="s">
        <v>177</v>
      </c>
      <c r="B68" s="3" t="s">
        <v>7</v>
      </c>
      <c r="C68" s="3" t="s">
        <v>62</v>
      </c>
      <c r="D68" s="3" t="s">
        <v>63</v>
      </c>
      <c r="E68" s="3" t="s">
        <v>10</v>
      </c>
      <c r="F68" s="3" t="s">
        <v>65</v>
      </c>
    </row>
    <row r="69" spans="1:6">
      <c r="A69" s="2" t="s">
        <v>178</v>
      </c>
      <c r="B69" s="3" t="s">
        <v>7</v>
      </c>
      <c r="C69" s="3" t="s">
        <v>8</v>
      </c>
      <c r="D69" s="3" t="s">
        <v>9</v>
      </c>
      <c r="E69" s="3" t="s">
        <v>10</v>
      </c>
      <c r="F69" s="3" t="s">
        <v>11</v>
      </c>
    </row>
    <row r="70" spans="1:6">
      <c r="A70" s="2" t="s">
        <v>179</v>
      </c>
      <c r="B70" s="3" t="s">
        <v>7</v>
      </c>
      <c r="C70" s="3" t="s">
        <v>8</v>
      </c>
      <c r="D70" s="3" t="s">
        <v>24</v>
      </c>
      <c r="E70" s="3" t="s">
        <v>72</v>
      </c>
      <c r="F70" s="3" t="s">
        <v>180</v>
      </c>
    </row>
    <row r="71" spans="1:6">
      <c r="A71" s="2" t="s">
        <v>181</v>
      </c>
      <c r="B71" s="3" t="s">
        <v>7</v>
      </c>
      <c r="C71" s="3" t="s">
        <v>8</v>
      </c>
      <c r="D71" s="3" t="s">
        <v>84</v>
      </c>
      <c r="E71" s="3" t="s">
        <v>182</v>
      </c>
      <c r="F71" s="3" t="s">
        <v>125</v>
      </c>
    </row>
    <row r="72" spans="1:6">
      <c r="A72" s="2" t="s">
        <v>183</v>
      </c>
      <c r="B72" s="3" t="s">
        <v>7</v>
      </c>
      <c r="C72" s="3" t="s">
        <v>62</v>
      </c>
      <c r="D72" s="3" t="s">
        <v>90</v>
      </c>
      <c r="E72" s="3" t="s">
        <v>10</v>
      </c>
      <c r="F72" s="3" t="s">
        <v>78</v>
      </c>
    </row>
    <row r="73" spans="1:6">
      <c r="A73" s="2" t="s">
        <v>184</v>
      </c>
      <c r="B73" s="3" t="s">
        <v>7</v>
      </c>
      <c r="C73" s="3" t="s">
        <v>62</v>
      </c>
      <c r="D73" s="3" t="s">
        <v>90</v>
      </c>
      <c r="E73" s="3" t="s">
        <v>10</v>
      </c>
      <c r="F73" s="3" t="s">
        <v>91</v>
      </c>
    </row>
    <row r="74" spans="1:6">
      <c r="A74" s="2" t="s">
        <v>185</v>
      </c>
      <c r="B74" s="3" t="s">
        <v>7</v>
      </c>
      <c r="C74" s="3" t="s">
        <v>8</v>
      </c>
      <c r="D74" s="3" t="s">
        <v>161</v>
      </c>
      <c r="E74" s="3" t="s">
        <v>10</v>
      </c>
      <c r="F74" s="3" t="s">
        <v>85</v>
      </c>
    </row>
    <row r="75" spans="1:6">
      <c r="A75" s="2" t="s">
        <v>186</v>
      </c>
      <c r="B75" s="3" t="s">
        <v>7</v>
      </c>
      <c r="C75" s="3" t="s">
        <v>8</v>
      </c>
      <c r="D75" s="3" t="s">
        <v>75</v>
      </c>
      <c r="E75" s="3" t="s">
        <v>10</v>
      </c>
      <c r="F75" s="3" t="s">
        <v>121</v>
      </c>
    </row>
    <row r="76" spans="1:6">
      <c r="A76" s="2" t="s">
        <v>187</v>
      </c>
      <c r="B76" s="3" t="s">
        <v>7</v>
      </c>
      <c r="C76" s="3" t="s">
        <v>8</v>
      </c>
      <c r="D76" s="3" t="s">
        <v>84</v>
      </c>
      <c r="E76" s="3" t="s">
        <v>10</v>
      </c>
      <c r="F76" s="3" t="s">
        <v>25</v>
      </c>
    </row>
    <row r="77" spans="1:6">
      <c r="A77" s="2" t="s">
        <v>188</v>
      </c>
      <c r="B77" s="3" t="s">
        <v>7</v>
      </c>
      <c r="C77" s="3" t="s">
        <v>8</v>
      </c>
      <c r="D77" s="3" t="s">
        <v>84</v>
      </c>
      <c r="E77" s="3" t="s">
        <v>10</v>
      </c>
      <c r="F77" s="3" t="s">
        <v>25</v>
      </c>
    </row>
    <row r="78" spans="1:6">
      <c r="A78" s="2" t="s">
        <v>189</v>
      </c>
      <c r="B78" s="3" t="s">
        <v>7</v>
      </c>
      <c r="C78" s="3" t="s">
        <v>8</v>
      </c>
      <c r="D78" s="3" t="s">
        <v>75</v>
      </c>
      <c r="E78" s="3" t="s">
        <v>72</v>
      </c>
      <c r="F78" s="3" t="s">
        <v>91</v>
      </c>
    </row>
    <row r="79" spans="1:6">
      <c r="A79" s="2" t="s">
        <v>190</v>
      </c>
      <c r="B79" s="3" t="s">
        <v>7</v>
      </c>
      <c r="C79" s="3" t="s">
        <v>8</v>
      </c>
      <c r="D79" s="3" t="s">
        <v>81</v>
      </c>
      <c r="E79" s="3" t="s">
        <v>72</v>
      </c>
      <c r="F79" s="3" t="s">
        <v>25</v>
      </c>
    </row>
    <row r="80" spans="1:6">
      <c r="A80" s="2" t="s">
        <v>190</v>
      </c>
      <c r="B80" s="3" t="s">
        <v>7</v>
      </c>
      <c r="C80" s="3" t="s">
        <v>8</v>
      </c>
      <c r="D80" s="3" t="s">
        <v>84</v>
      </c>
      <c r="E80" s="3"/>
      <c r="F80" s="3"/>
    </row>
    <row r="81" spans="1:6">
      <c r="A81" s="27" t="s">
        <v>191</v>
      </c>
      <c r="B81" s="28" t="s">
        <v>192</v>
      </c>
      <c r="C81" s="28" t="s">
        <v>62</v>
      </c>
      <c r="D81" s="28" t="s">
        <v>193</v>
      </c>
      <c r="E81" s="28" t="s">
        <v>153</v>
      </c>
      <c r="F81" s="28" t="s">
        <v>130</v>
      </c>
    </row>
    <row r="82" spans="1:6">
      <c r="A82" s="27" t="s">
        <v>194</v>
      </c>
      <c r="B82" s="28" t="s">
        <v>192</v>
      </c>
      <c r="C82" s="28" t="s">
        <v>62</v>
      </c>
      <c r="D82" s="28" t="s">
        <v>41</v>
      </c>
      <c r="E82" s="28" t="s">
        <v>153</v>
      </c>
      <c r="F82" s="28" t="s">
        <v>86</v>
      </c>
    </row>
    <row r="83" spans="1:6">
      <c r="A83" s="27" t="s">
        <v>195</v>
      </c>
      <c r="B83" s="28" t="s">
        <v>192</v>
      </c>
      <c r="C83" s="28" t="s">
        <v>8</v>
      </c>
      <c r="D83" s="28" t="s">
        <v>47</v>
      </c>
      <c r="E83" s="28" t="s">
        <v>72</v>
      </c>
      <c r="F83" s="28" t="s">
        <v>86</v>
      </c>
    </row>
    <row r="84" spans="1:6">
      <c r="A84" s="27" t="s">
        <v>196</v>
      </c>
      <c r="B84" s="28" t="s">
        <v>192</v>
      </c>
      <c r="C84" s="28" t="s">
        <v>62</v>
      </c>
      <c r="D84" s="28" t="s">
        <v>28</v>
      </c>
      <c r="E84" s="28" t="s">
        <v>153</v>
      </c>
      <c r="F84" s="28" t="s">
        <v>138</v>
      </c>
    </row>
    <row r="85" spans="1:6">
      <c r="A85" s="27" t="s">
        <v>197</v>
      </c>
      <c r="B85" s="28" t="s">
        <v>192</v>
      </c>
      <c r="C85" s="28" t="s">
        <v>62</v>
      </c>
      <c r="D85" s="28" t="s">
        <v>41</v>
      </c>
      <c r="E85" s="28" t="s">
        <v>72</v>
      </c>
      <c r="F85" s="28" t="s">
        <v>118</v>
      </c>
    </row>
    <row r="86" spans="1:6">
      <c r="A86" s="27" t="s">
        <v>198</v>
      </c>
      <c r="B86" s="28" t="s">
        <v>192</v>
      </c>
      <c r="C86" s="28" t="s">
        <v>8</v>
      </c>
      <c r="D86" s="28" t="s">
        <v>9</v>
      </c>
      <c r="E86" s="28" t="s">
        <v>72</v>
      </c>
      <c r="F86" s="28" t="s">
        <v>11</v>
      </c>
    </row>
    <row r="87" spans="1:6">
      <c r="A87" s="27" t="s">
        <v>199</v>
      </c>
      <c r="B87" s="28" t="s">
        <v>192</v>
      </c>
      <c r="C87" s="28" t="s">
        <v>8</v>
      </c>
      <c r="D87" s="28" t="s">
        <v>39</v>
      </c>
      <c r="E87" s="28" t="s">
        <v>169</v>
      </c>
      <c r="F87" s="28" t="s">
        <v>94</v>
      </c>
    </row>
    <row r="88" spans="1:6">
      <c r="A88" s="27" t="s">
        <v>200</v>
      </c>
      <c r="B88" s="28" t="s">
        <v>192</v>
      </c>
      <c r="C88" s="28" t="s">
        <v>62</v>
      </c>
      <c r="D88" s="28" t="s">
        <v>47</v>
      </c>
      <c r="E88" s="28" t="s">
        <v>72</v>
      </c>
      <c r="F88" s="28" t="s">
        <v>88</v>
      </c>
    </row>
    <row r="89" spans="1:6">
      <c r="A89" s="27" t="s">
        <v>201</v>
      </c>
      <c r="B89" s="28" t="s">
        <v>192</v>
      </c>
      <c r="C89" s="28" t="s">
        <v>8</v>
      </c>
      <c r="D89" s="28" t="s">
        <v>202</v>
      </c>
      <c r="E89" s="28" t="s">
        <v>167</v>
      </c>
      <c r="F89" s="28" t="s">
        <v>109</v>
      </c>
    </row>
    <row r="90" spans="1:6">
      <c r="A90" s="27" t="s">
        <v>203</v>
      </c>
      <c r="B90" s="28" t="s">
        <v>192</v>
      </c>
      <c r="C90" s="28" t="s">
        <v>62</v>
      </c>
      <c r="D90" s="28" t="s">
        <v>63</v>
      </c>
      <c r="E90" s="28" t="s">
        <v>153</v>
      </c>
      <c r="F90" s="28" t="s">
        <v>88</v>
      </c>
    </row>
    <row r="91" spans="1:6">
      <c r="A91" s="27" t="s">
        <v>204</v>
      </c>
      <c r="B91" s="28" t="s">
        <v>192</v>
      </c>
      <c r="C91" s="28" t="s">
        <v>8</v>
      </c>
      <c r="D91" s="28" t="s">
        <v>63</v>
      </c>
      <c r="E91" s="28" t="s">
        <v>155</v>
      </c>
      <c r="F91" s="28" t="s">
        <v>86</v>
      </c>
    </row>
    <row r="92" spans="1:6">
      <c r="A92" s="27" t="s">
        <v>205</v>
      </c>
      <c r="B92" s="28" t="s">
        <v>192</v>
      </c>
      <c r="C92" s="28" t="s">
        <v>62</v>
      </c>
      <c r="D92" s="28" t="s">
        <v>41</v>
      </c>
      <c r="E92" s="28" t="s">
        <v>153</v>
      </c>
      <c r="F92" s="28" t="s">
        <v>92</v>
      </c>
    </row>
    <row r="93" spans="1:6">
      <c r="A93" s="27" t="s">
        <v>206</v>
      </c>
      <c r="B93" s="28" t="s">
        <v>192</v>
      </c>
      <c r="C93" s="28" t="s">
        <v>62</v>
      </c>
      <c r="D93" s="28" t="s">
        <v>60</v>
      </c>
      <c r="E93" s="28" t="s">
        <v>153</v>
      </c>
      <c r="F93" s="28" t="s">
        <v>136</v>
      </c>
    </row>
    <row r="94" spans="1:6">
      <c r="A94" s="2" t="s">
        <v>207</v>
      </c>
      <c r="B94" s="3" t="s">
        <v>192</v>
      </c>
      <c r="C94" s="3" t="s">
        <v>62</v>
      </c>
      <c r="D94" s="3" t="s">
        <v>63</v>
      </c>
      <c r="E94" s="3" t="s">
        <v>153</v>
      </c>
      <c r="F94" s="3" t="s">
        <v>208</v>
      </c>
    </row>
    <row r="95" spans="1:6">
      <c r="A95" s="2" t="s">
        <v>209</v>
      </c>
      <c r="B95" s="3" t="s">
        <v>192</v>
      </c>
      <c r="C95" s="3" t="s">
        <v>8</v>
      </c>
      <c r="D95" s="3" t="s">
        <v>210</v>
      </c>
      <c r="E95" s="3" t="s">
        <v>155</v>
      </c>
      <c r="F95" s="3" t="s">
        <v>103</v>
      </c>
    </row>
    <row r="96" spans="1:6">
      <c r="A96" s="2" t="s">
        <v>211</v>
      </c>
      <c r="B96" s="3" t="s">
        <v>192</v>
      </c>
      <c r="C96" s="3" t="s">
        <v>62</v>
      </c>
      <c r="D96" s="3" t="s">
        <v>212</v>
      </c>
      <c r="E96" s="3" t="s">
        <v>213</v>
      </c>
      <c r="F96" s="3" t="s">
        <v>214</v>
      </c>
    </row>
    <row r="97" spans="1:6">
      <c r="A97" s="2" t="s">
        <v>215</v>
      </c>
      <c r="B97" s="3" t="s">
        <v>192</v>
      </c>
      <c r="C97" s="3" t="s">
        <v>62</v>
      </c>
      <c r="D97" s="3" t="s">
        <v>90</v>
      </c>
      <c r="E97" s="3" t="s">
        <v>10</v>
      </c>
      <c r="F97" s="3" t="s">
        <v>78</v>
      </c>
    </row>
    <row r="98" spans="1:6">
      <c r="A98" s="2" t="s">
        <v>216</v>
      </c>
      <c r="B98" s="3" t="s">
        <v>192</v>
      </c>
      <c r="C98" s="3" t="s">
        <v>62</v>
      </c>
      <c r="D98" s="3" t="s">
        <v>24</v>
      </c>
      <c r="E98" s="3" t="s">
        <v>10</v>
      </c>
      <c r="F98" s="3" t="s">
        <v>180</v>
      </c>
    </row>
    <row r="99" spans="1:6">
      <c r="A99" s="2" t="s">
        <v>217</v>
      </c>
      <c r="B99" s="3" t="s">
        <v>192</v>
      </c>
      <c r="C99" s="3" t="s">
        <v>8</v>
      </c>
      <c r="D99" s="3" t="s">
        <v>37</v>
      </c>
      <c r="E99" s="3" t="s">
        <v>142</v>
      </c>
      <c r="F99" s="3" t="s">
        <v>218</v>
      </c>
    </row>
    <row r="100" spans="1:6">
      <c r="A100" s="2" t="s">
        <v>219</v>
      </c>
      <c r="B100" s="3" t="s">
        <v>192</v>
      </c>
      <c r="C100" s="3" t="s">
        <v>8</v>
      </c>
      <c r="D100" s="3" t="s">
        <v>90</v>
      </c>
      <c r="E100" s="3" t="s">
        <v>72</v>
      </c>
      <c r="F100" s="3" t="s">
        <v>78</v>
      </c>
    </row>
    <row r="101" spans="1:6">
      <c r="A101" s="2" t="s">
        <v>220</v>
      </c>
      <c r="B101" s="3" t="s">
        <v>192</v>
      </c>
      <c r="C101" s="3" t="s">
        <v>62</v>
      </c>
      <c r="D101" s="3" t="s">
        <v>63</v>
      </c>
      <c r="E101" s="3" t="s">
        <v>64</v>
      </c>
      <c r="F101" s="3" t="s">
        <v>88</v>
      </c>
    </row>
    <row r="102" spans="1:6">
      <c r="A102" s="2" t="s">
        <v>221</v>
      </c>
      <c r="B102" s="3" t="s">
        <v>192</v>
      </c>
      <c r="C102" s="3" t="s">
        <v>62</v>
      </c>
      <c r="D102" s="3" t="s">
        <v>222</v>
      </c>
      <c r="E102" s="3" t="s">
        <v>10</v>
      </c>
      <c r="F102" s="3" t="s">
        <v>103</v>
      </c>
    </row>
    <row r="103" spans="1:6">
      <c r="A103" s="2" t="s">
        <v>223</v>
      </c>
      <c r="B103" s="3" t="s">
        <v>192</v>
      </c>
      <c r="C103" s="3" t="s">
        <v>62</v>
      </c>
      <c r="D103" s="3" t="s">
        <v>68</v>
      </c>
      <c r="E103" s="3" t="s">
        <v>29</v>
      </c>
      <c r="F103" s="3" t="s">
        <v>224</v>
      </c>
    </row>
    <row r="104" spans="1:6">
      <c r="A104" s="2" t="s">
        <v>225</v>
      </c>
      <c r="B104" s="3" t="s">
        <v>192</v>
      </c>
      <c r="C104" s="3" t="s">
        <v>62</v>
      </c>
      <c r="D104" s="3" t="s">
        <v>63</v>
      </c>
      <c r="E104" s="3" t="s">
        <v>10</v>
      </c>
      <c r="F104" s="3" t="s">
        <v>65</v>
      </c>
    </row>
    <row r="105" spans="1:6">
      <c r="A105" s="2" t="s">
        <v>226</v>
      </c>
      <c r="B105" s="3" t="s">
        <v>192</v>
      </c>
      <c r="C105" s="3" t="s">
        <v>62</v>
      </c>
      <c r="D105" s="3" t="s">
        <v>90</v>
      </c>
      <c r="E105" s="3" t="s">
        <v>10</v>
      </c>
      <c r="F105" s="3" t="s">
        <v>91</v>
      </c>
    </row>
    <row r="106" spans="1:6">
      <c r="A106" s="2" t="s">
        <v>227</v>
      </c>
      <c r="B106" s="3" t="s">
        <v>192</v>
      </c>
      <c r="C106" s="3" t="s">
        <v>8</v>
      </c>
      <c r="D106" s="3" t="s">
        <v>51</v>
      </c>
      <c r="E106" s="3" t="s">
        <v>72</v>
      </c>
      <c r="F106" s="3" t="s">
        <v>228</v>
      </c>
    </row>
    <row r="107" spans="1:6">
      <c r="A107" s="2" t="s">
        <v>229</v>
      </c>
      <c r="B107" s="3" t="s">
        <v>192</v>
      </c>
      <c r="C107" s="3" t="s">
        <v>62</v>
      </c>
      <c r="D107" s="3" t="s">
        <v>222</v>
      </c>
      <c r="E107" s="3" t="s">
        <v>10</v>
      </c>
      <c r="F107" s="3" t="s">
        <v>208</v>
      </c>
    </row>
    <row r="108" spans="1:6">
      <c r="A108" s="2" t="s">
        <v>230</v>
      </c>
      <c r="B108" s="3" t="s">
        <v>192</v>
      </c>
      <c r="C108" s="3" t="s">
        <v>62</v>
      </c>
      <c r="D108" s="3" t="s">
        <v>68</v>
      </c>
      <c r="E108" s="3" t="s">
        <v>10</v>
      </c>
      <c r="F108" s="3" t="s">
        <v>69</v>
      </c>
    </row>
    <row r="109" spans="1:6">
      <c r="A109" s="2" t="s">
        <v>231</v>
      </c>
      <c r="B109" s="3" t="s">
        <v>192</v>
      </c>
      <c r="C109" s="3" t="s">
        <v>62</v>
      </c>
      <c r="D109" s="3" t="s">
        <v>90</v>
      </c>
      <c r="E109" s="3" t="s">
        <v>10</v>
      </c>
      <c r="F109" s="3" t="s">
        <v>103</v>
      </c>
    </row>
    <row r="110" spans="1:6">
      <c r="A110" s="2" t="s">
        <v>232</v>
      </c>
      <c r="B110" s="3" t="s">
        <v>192</v>
      </c>
      <c r="C110" s="3" t="s">
        <v>62</v>
      </c>
      <c r="D110" s="3" t="s">
        <v>90</v>
      </c>
      <c r="E110" s="3" t="s">
        <v>10</v>
      </c>
      <c r="F110" s="3" t="s">
        <v>218</v>
      </c>
    </row>
    <row r="111" spans="1:6">
      <c r="A111" s="2" t="s">
        <v>233</v>
      </c>
      <c r="B111" s="3" t="s">
        <v>192</v>
      </c>
      <c r="C111" s="3" t="s">
        <v>8</v>
      </c>
      <c r="D111" s="3" t="s">
        <v>84</v>
      </c>
      <c r="E111" s="3" t="s">
        <v>10</v>
      </c>
      <c r="F111" s="3" t="s">
        <v>25</v>
      </c>
    </row>
    <row r="112" spans="1:6">
      <c r="A112" s="2" t="s">
        <v>234</v>
      </c>
      <c r="B112" s="3" t="s">
        <v>192</v>
      </c>
      <c r="C112" s="3" t="s">
        <v>62</v>
      </c>
      <c r="D112" s="3" t="s">
        <v>63</v>
      </c>
      <c r="E112" s="3" t="s">
        <v>64</v>
      </c>
      <c r="F112" s="3" t="s">
        <v>65</v>
      </c>
    </row>
    <row r="113" spans="1:6">
      <c r="A113" s="2" t="s">
        <v>235</v>
      </c>
      <c r="B113" s="3" t="s">
        <v>192</v>
      </c>
      <c r="C113" s="3" t="s">
        <v>62</v>
      </c>
      <c r="D113" s="3" t="s">
        <v>90</v>
      </c>
      <c r="E113" s="3" t="s">
        <v>72</v>
      </c>
      <c r="F113" s="3" t="s">
        <v>125</v>
      </c>
    </row>
    <row r="114" spans="1:6">
      <c r="A114" s="2" t="s">
        <v>236</v>
      </c>
      <c r="B114" s="3" t="s">
        <v>192</v>
      </c>
      <c r="C114" s="3" t="s">
        <v>8</v>
      </c>
      <c r="D114" s="3" t="s">
        <v>212</v>
      </c>
      <c r="E114" s="3" t="s">
        <v>10</v>
      </c>
      <c r="F114" s="3" t="s">
        <v>237</v>
      </c>
    </row>
    <row r="115" spans="1:6">
      <c r="A115" s="2" t="s">
        <v>238</v>
      </c>
      <c r="B115" s="3" t="s">
        <v>192</v>
      </c>
      <c r="C115" s="3" t="s">
        <v>8</v>
      </c>
      <c r="D115" s="3" t="s">
        <v>77</v>
      </c>
      <c r="E115" s="3" t="s">
        <v>142</v>
      </c>
      <c r="F115" s="3" t="s">
        <v>104</v>
      </c>
    </row>
    <row r="116" spans="1:6">
      <c r="A116" s="2" t="s">
        <v>238</v>
      </c>
      <c r="B116" s="3" t="s">
        <v>192</v>
      </c>
      <c r="C116" s="3" t="s">
        <v>8</v>
      </c>
      <c r="D116" s="3" t="s">
        <v>108</v>
      </c>
      <c r="E116" s="3"/>
      <c r="F116" s="3"/>
    </row>
    <row r="117" spans="1:6">
      <c r="A117" s="2" t="s">
        <v>239</v>
      </c>
      <c r="B117" s="3" t="s">
        <v>192</v>
      </c>
      <c r="C117" s="3" t="s">
        <v>8</v>
      </c>
      <c r="D117" s="3" t="s">
        <v>240</v>
      </c>
      <c r="E117" s="3" t="s">
        <v>241</v>
      </c>
      <c r="F117" s="3" t="s">
        <v>228</v>
      </c>
    </row>
    <row r="118" spans="1:6">
      <c r="A118" s="2" t="s">
        <v>242</v>
      </c>
      <c r="B118" s="3" t="s">
        <v>192</v>
      </c>
      <c r="C118" s="3" t="s">
        <v>8</v>
      </c>
      <c r="D118" s="3" t="s">
        <v>9</v>
      </c>
      <c r="E118" s="3" t="s">
        <v>10</v>
      </c>
      <c r="F118" s="3" t="s">
        <v>11</v>
      </c>
    </row>
    <row r="119" spans="1:6">
      <c r="A119" s="2" t="s">
        <v>243</v>
      </c>
      <c r="B119" s="3" t="s">
        <v>192</v>
      </c>
      <c r="C119" s="3" t="s">
        <v>8</v>
      </c>
      <c r="D119" s="3" t="s">
        <v>77</v>
      </c>
      <c r="E119" s="3" t="s">
        <v>10</v>
      </c>
      <c r="F119" s="3" t="s">
        <v>103</v>
      </c>
    </row>
    <row r="120" spans="1:6">
      <c r="A120" s="2" t="s">
        <v>244</v>
      </c>
      <c r="B120" s="3" t="s">
        <v>192</v>
      </c>
      <c r="C120" s="3" t="s">
        <v>8</v>
      </c>
      <c r="D120" s="3" t="s">
        <v>240</v>
      </c>
      <c r="E120" s="3" t="s">
        <v>72</v>
      </c>
      <c r="F120" s="3" t="s">
        <v>85</v>
      </c>
    </row>
    <row r="121" spans="1:6">
      <c r="A121" s="2" t="s">
        <v>245</v>
      </c>
      <c r="B121" s="3" t="s">
        <v>192</v>
      </c>
      <c r="C121" s="3" t="s">
        <v>62</v>
      </c>
      <c r="D121" s="3" t="s">
        <v>68</v>
      </c>
      <c r="E121" s="3" t="s">
        <v>10</v>
      </c>
      <c r="F121" s="3" t="s">
        <v>69</v>
      </c>
    </row>
    <row r="122" spans="1:6">
      <c r="A122" s="2" t="s">
        <v>246</v>
      </c>
      <c r="B122" s="3" t="s">
        <v>192</v>
      </c>
      <c r="C122" s="3" t="s">
        <v>8</v>
      </c>
      <c r="D122" s="3" t="s">
        <v>84</v>
      </c>
      <c r="E122" s="3" t="s">
        <v>182</v>
      </c>
      <c r="F122" s="3" t="s">
        <v>65</v>
      </c>
    </row>
    <row r="123" spans="1:6">
      <c r="A123" s="2" t="s">
        <v>247</v>
      </c>
      <c r="B123" s="3" t="s">
        <v>192</v>
      </c>
      <c r="C123" s="3" t="s">
        <v>8</v>
      </c>
      <c r="D123" s="3" t="s">
        <v>37</v>
      </c>
      <c r="E123" s="3" t="s">
        <v>10</v>
      </c>
      <c r="F123" s="3" t="s">
        <v>120</v>
      </c>
    </row>
    <row r="124" spans="1:6">
      <c r="A124" s="2" t="s">
        <v>248</v>
      </c>
      <c r="B124" s="3" t="s">
        <v>192</v>
      </c>
      <c r="C124" s="3" t="s">
        <v>62</v>
      </c>
      <c r="D124" s="3" t="s">
        <v>75</v>
      </c>
      <c r="E124" s="3" t="s">
        <v>213</v>
      </c>
      <c r="F124" s="3" t="s">
        <v>214</v>
      </c>
    </row>
    <row r="125" spans="1:6">
      <c r="A125" s="2" t="s">
        <v>249</v>
      </c>
      <c r="B125" s="3" t="s">
        <v>192</v>
      </c>
      <c r="C125" s="3" t="s">
        <v>8</v>
      </c>
      <c r="D125" s="3" t="s">
        <v>108</v>
      </c>
      <c r="E125" s="3" t="s">
        <v>10</v>
      </c>
      <c r="F125" s="3" t="s">
        <v>103</v>
      </c>
    </row>
    <row r="126" spans="1:6">
      <c r="A126" s="2" t="s">
        <v>250</v>
      </c>
      <c r="B126" s="3" t="s">
        <v>192</v>
      </c>
      <c r="C126" s="3" t="s">
        <v>62</v>
      </c>
      <c r="D126" s="3" t="s">
        <v>90</v>
      </c>
      <c r="E126" s="3" t="s">
        <v>10</v>
      </c>
      <c r="F126" s="3" t="s">
        <v>91</v>
      </c>
    </row>
    <row r="127" spans="1:6">
      <c r="A127" s="2" t="s">
        <v>251</v>
      </c>
      <c r="B127" s="3" t="s">
        <v>192</v>
      </c>
      <c r="C127" s="3" t="s">
        <v>8</v>
      </c>
      <c r="D127" s="3" t="s">
        <v>161</v>
      </c>
      <c r="E127" s="3" t="s">
        <v>10</v>
      </c>
      <c r="F127" s="3" t="s">
        <v>237</v>
      </c>
    </row>
    <row r="128" spans="1:6">
      <c r="A128" s="2" t="s">
        <v>252</v>
      </c>
      <c r="B128" s="3" t="s">
        <v>192</v>
      </c>
      <c r="C128" s="3" t="s">
        <v>8</v>
      </c>
      <c r="D128" s="3" t="s">
        <v>81</v>
      </c>
      <c r="E128" s="3" t="s">
        <v>10</v>
      </c>
      <c r="F128" s="3" t="s">
        <v>218</v>
      </c>
    </row>
    <row r="129" spans="1:6">
      <c r="A129" s="2" t="s">
        <v>253</v>
      </c>
      <c r="B129" s="3" t="s">
        <v>192</v>
      </c>
      <c r="C129" s="3" t="s">
        <v>62</v>
      </c>
      <c r="D129" s="3" t="s">
        <v>75</v>
      </c>
      <c r="E129" s="3" t="s">
        <v>10</v>
      </c>
      <c r="F129" s="3" t="s">
        <v>30</v>
      </c>
    </row>
    <row r="130" spans="1:6">
      <c r="A130" s="2" t="s">
        <v>254</v>
      </c>
      <c r="B130" s="3" t="s">
        <v>192</v>
      </c>
      <c r="C130" s="3" t="s">
        <v>62</v>
      </c>
      <c r="D130" s="3" t="s">
        <v>212</v>
      </c>
      <c r="E130" s="3" t="s">
        <v>213</v>
      </c>
      <c r="F130" s="3" t="s">
        <v>214</v>
      </c>
    </row>
    <row r="131" spans="1:6">
      <c r="A131" s="2" t="s">
        <v>255</v>
      </c>
      <c r="B131" s="3" t="s">
        <v>192</v>
      </c>
      <c r="C131" s="3" t="s">
        <v>62</v>
      </c>
      <c r="D131" s="3" t="s">
        <v>24</v>
      </c>
      <c r="E131" s="3" t="s">
        <v>10</v>
      </c>
      <c r="F131" s="3" t="s">
        <v>256</v>
      </c>
    </row>
    <row r="132" spans="1:6">
      <c r="A132" s="2" t="s">
        <v>257</v>
      </c>
      <c r="B132" s="3" t="s">
        <v>192</v>
      </c>
      <c r="C132" s="3" t="s">
        <v>8</v>
      </c>
      <c r="D132" s="3" t="s">
        <v>81</v>
      </c>
      <c r="E132" s="3" t="s">
        <v>10</v>
      </c>
      <c r="F132" s="3" t="s">
        <v>104</v>
      </c>
    </row>
    <row r="133" spans="1:6">
      <c r="A133" s="2" t="s">
        <v>258</v>
      </c>
      <c r="B133" s="3" t="s">
        <v>192</v>
      </c>
      <c r="C133" s="3" t="s">
        <v>8</v>
      </c>
      <c r="D133" s="3" t="s">
        <v>37</v>
      </c>
      <c r="E133" s="3" t="s">
        <v>182</v>
      </c>
      <c r="F133" s="3" t="s">
        <v>125</v>
      </c>
    </row>
    <row r="134" spans="1:6">
      <c r="A134" s="2" t="s">
        <v>259</v>
      </c>
      <c r="B134" s="3" t="s">
        <v>192</v>
      </c>
      <c r="C134" s="3" t="s">
        <v>260</v>
      </c>
      <c r="D134" s="3" t="s">
        <v>240</v>
      </c>
      <c r="E134" s="3" t="s">
        <v>10</v>
      </c>
      <c r="F134" s="3" t="s">
        <v>103</v>
      </c>
    </row>
    <row r="135" spans="1:6">
      <c r="A135" s="2" t="s">
        <v>261</v>
      </c>
      <c r="B135" s="3" t="s">
        <v>192</v>
      </c>
      <c r="C135" s="3" t="s">
        <v>62</v>
      </c>
      <c r="D135" s="3" t="s">
        <v>68</v>
      </c>
      <c r="E135" s="3" t="s">
        <v>64</v>
      </c>
      <c r="F135" s="3" t="s">
        <v>69</v>
      </c>
    </row>
    <row r="136" spans="1:6">
      <c r="A136" s="2" t="s">
        <v>262</v>
      </c>
      <c r="B136" s="3" t="s">
        <v>192</v>
      </c>
      <c r="C136" s="3" t="s">
        <v>8</v>
      </c>
      <c r="D136" s="3" t="s">
        <v>51</v>
      </c>
      <c r="E136" s="3" t="s">
        <v>10</v>
      </c>
      <c r="F136" s="3" t="s">
        <v>162</v>
      </c>
    </row>
    <row r="137" spans="1:6">
      <c r="A137" s="2" t="s">
        <v>263</v>
      </c>
      <c r="B137" s="3" t="s">
        <v>192</v>
      </c>
      <c r="C137" s="3" t="s">
        <v>8</v>
      </c>
      <c r="D137" s="3" t="s">
        <v>84</v>
      </c>
      <c r="E137" s="3" t="s">
        <v>182</v>
      </c>
      <c r="F137" s="3" t="s">
        <v>162</v>
      </c>
    </row>
    <row r="138" spans="1:6">
      <c r="A138" s="2" t="s">
        <v>264</v>
      </c>
      <c r="B138" s="3" t="s">
        <v>192</v>
      </c>
      <c r="C138" s="3" t="s">
        <v>8</v>
      </c>
      <c r="D138" s="3" t="s">
        <v>240</v>
      </c>
      <c r="E138" s="3" t="s">
        <v>10</v>
      </c>
      <c r="F138" s="3" t="s">
        <v>103</v>
      </c>
    </row>
    <row r="139" spans="1:6">
      <c r="A139" s="2" t="s">
        <v>265</v>
      </c>
      <c r="B139" s="3" t="s">
        <v>192</v>
      </c>
      <c r="C139" s="3" t="s">
        <v>8</v>
      </c>
      <c r="D139" s="3" t="s">
        <v>240</v>
      </c>
      <c r="E139" s="3" t="s">
        <v>10</v>
      </c>
      <c r="F139" s="3" t="s">
        <v>224</v>
      </c>
    </row>
    <row r="140" spans="1:6">
      <c r="A140" s="2" t="s">
        <v>266</v>
      </c>
      <c r="B140" s="3" t="s">
        <v>192</v>
      </c>
      <c r="C140" s="3" t="s">
        <v>8</v>
      </c>
      <c r="D140" s="3" t="s">
        <v>240</v>
      </c>
      <c r="E140" s="3" t="s">
        <v>72</v>
      </c>
      <c r="F140" s="3" t="s">
        <v>120</v>
      </c>
    </row>
    <row r="141" spans="1:6">
      <c r="A141" s="2" t="s">
        <v>267</v>
      </c>
      <c r="B141" s="3" t="s">
        <v>192</v>
      </c>
      <c r="C141" s="3" t="s">
        <v>62</v>
      </c>
      <c r="D141" s="3" t="s">
        <v>68</v>
      </c>
      <c r="E141" s="3" t="s">
        <v>10</v>
      </c>
      <c r="F141" s="3" t="s">
        <v>69</v>
      </c>
    </row>
    <row r="142" spans="1:6">
      <c r="A142" s="2" t="s">
        <v>268</v>
      </c>
      <c r="B142" s="3" t="s">
        <v>192</v>
      </c>
      <c r="C142" s="3" t="s">
        <v>62</v>
      </c>
      <c r="D142" s="3" t="s">
        <v>68</v>
      </c>
      <c r="E142" s="3" t="s">
        <v>10</v>
      </c>
      <c r="F142" s="3" t="s">
        <v>69</v>
      </c>
    </row>
    <row r="143" spans="1:6">
      <c r="A143" s="2" t="s">
        <v>269</v>
      </c>
      <c r="B143" s="3" t="s">
        <v>192</v>
      </c>
      <c r="C143" s="3" t="s">
        <v>8</v>
      </c>
      <c r="D143" s="3" t="s">
        <v>63</v>
      </c>
      <c r="E143" s="3" t="s">
        <v>10</v>
      </c>
      <c r="F143" s="3" t="s">
        <v>224</v>
      </c>
    </row>
    <row r="144" spans="1:6">
      <c r="A144" s="2" t="s">
        <v>270</v>
      </c>
      <c r="B144" s="3" t="s">
        <v>192</v>
      </c>
      <c r="C144" s="3" t="s">
        <v>62</v>
      </c>
      <c r="D144" s="3" t="s">
        <v>212</v>
      </c>
      <c r="E144" s="3" t="s">
        <v>213</v>
      </c>
      <c r="F144" s="3" t="s">
        <v>214</v>
      </c>
    </row>
    <row r="145" spans="1:6">
      <c r="A145" s="2" t="s">
        <v>271</v>
      </c>
      <c r="B145" s="3" t="s">
        <v>192</v>
      </c>
      <c r="C145" s="3" t="s">
        <v>8</v>
      </c>
      <c r="D145" s="3" t="s">
        <v>77</v>
      </c>
      <c r="E145" s="3" t="s">
        <v>10</v>
      </c>
      <c r="F145" s="3" t="s">
        <v>120</v>
      </c>
    </row>
    <row r="146" spans="1:6">
      <c r="A146" s="2" t="s">
        <v>272</v>
      </c>
      <c r="B146" s="3" t="s">
        <v>192</v>
      </c>
      <c r="C146" s="3" t="s">
        <v>62</v>
      </c>
      <c r="D146" s="3" t="s">
        <v>212</v>
      </c>
      <c r="E146" s="3" t="s">
        <v>213</v>
      </c>
      <c r="F146" s="3" t="s">
        <v>214</v>
      </c>
    </row>
    <row r="147" spans="1:6">
      <c r="A147" s="2" t="s">
        <v>273</v>
      </c>
      <c r="B147" s="3" t="s">
        <v>192</v>
      </c>
      <c r="C147" s="3" t="s">
        <v>62</v>
      </c>
      <c r="D147" s="3" t="s">
        <v>212</v>
      </c>
      <c r="E147" s="3" t="s">
        <v>213</v>
      </c>
      <c r="F147" s="3" t="s">
        <v>214</v>
      </c>
    </row>
    <row r="148" spans="1:6">
      <c r="A148" s="2" t="s">
        <v>274</v>
      </c>
      <c r="B148" s="3" t="s">
        <v>192</v>
      </c>
      <c r="C148" s="3" t="s">
        <v>8</v>
      </c>
      <c r="D148" s="3" t="s">
        <v>210</v>
      </c>
      <c r="E148" s="4" t="s">
        <v>172</v>
      </c>
      <c r="F148" s="3" t="s">
        <v>237</v>
      </c>
    </row>
    <row r="149" spans="1:6">
      <c r="A149" s="2" t="s">
        <v>275</v>
      </c>
      <c r="B149" s="3" t="s">
        <v>192</v>
      </c>
      <c r="C149" s="3" t="s">
        <v>8</v>
      </c>
      <c r="D149" s="3" t="s">
        <v>24</v>
      </c>
      <c r="E149" s="3" t="s">
        <v>10</v>
      </c>
      <c r="F149" s="3" t="s">
        <v>121</v>
      </c>
    </row>
    <row r="150" spans="1:6">
      <c r="A150" s="2" t="s">
        <v>276</v>
      </c>
      <c r="B150" s="3" t="s">
        <v>192</v>
      </c>
      <c r="C150" s="3" t="s">
        <v>62</v>
      </c>
      <c r="D150" s="3" t="s">
        <v>212</v>
      </c>
      <c r="E150" s="3" t="s">
        <v>29</v>
      </c>
      <c r="F150" s="3" t="s">
        <v>214</v>
      </c>
    </row>
    <row r="151" spans="1:6">
      <c r="A151" s="2" t="s">
        <v>277</v>
      </c>
      <c r="B151" s="3" t="s">
        <v>192</v>
      </c>
      <c r="C151" s="3" t="s">
        <v>62</v>
      </c>
      <c r="D151" s="3" t="s">
        <v>75</v>
      </c>
      <c r="E151" s="3" t="s">
        <v>10</v>
      </c>
      <c r="F151" s="3" t="s">
        <v>30</v>
      </c>
    </row>
    <row r="152" spans="1:6">
      <c r="A152" s="2" t="s">
        <v>278</v>
      </c>
      <c r="B152" s="3" t="s">
        <v>192</v>
      </c>
      <c r="C152" s="3" t="s">
        <v>8</v>
      </c>
      <c r="D152" s="3" t="s">
        <v>108</v>
      </c>
      <c r="E152" s="3" t="s">
        <v>72</v>
      </c>
      <c r="F152" s="3" t="s">
        <v>103</v>
      </c>
    </row>
    <row r="153" spans="1:6">
      <c r="A153" s="2" t="s">
        <v>279</v>
      </c>
      <c r="B153" s="3" t="s">
        <v>192</v>
      </c>
      <c r="C153" s="3" t="s">
        <v>62</v>
      </c>
      <c r="D153" s="3" t="s">
        <v>212</v>
      </c>
      <c r="E153" s="3" t="s">
        <v>213</v>
      </c>
      <c r="F153" s="3" t="s">
        <v>214</v>
      </c>
    </row>
    <row r="154" spans="1:6">
      <c r="A154" s="2" t="s">
        <v>280</v>
      </c>
      <c r="B154" s="3" t="s">
        <v>192</v>
      </c>
      <c r="C154" s="3" t="s">
        <v>8</v>
      </c>
      <c r="D154" s="3" t="s">
        <v>77</v>
      </c>
      <c r="E154" s="3" t="s">
        <v>72</v>
      </c>
      <c r="F154" s="3" t="s">
        <v>120</v>
      </c>
    </row>
    <row r="155" spans="1:6">
      <c r="A155" s="2" t="s">
        <v>281</v>
      </c>
      <c r="B155" s="3" t="s">
        <v>192</v>
      </c>
      <c r="C155" s="3" t="s">
        <v>8</v>
      </c>
      <c r="D155" s="3" t="s">
        <v>77</v>
      </c>
      <c r="E155" s="3" t="s">
        <v>72</v>
      </c>
      <c r="F155" s="3" t="s">
        <v>120</v>
      </c>
    </row>
    <row r="156" spans="1:6">
      <c r="A156" s="2" t="s">
        <v>282</v>
      </c>
      <c r="B156" s="3" t="s">
        <v>192</v>
      </c>
      <c r="C156" s="3" t="s">
        <v>8</v>
      </c>
      <c r="D156" s="3" t="s">
        <v>24</v>
      </c>
      <c r="E156" s="4" t="s">
        <v>172</v>
      </c>
      <c r="F156" s="3" t="s">
        <v>162</v>
      </c>
    </row>
    <row r="157" spans="1:6">
      <c r="A157" s="2" t="s">
        <v>283</v>
      </c>
      <c r="B157" s="3" t="s">
        <v>192</v>
      </c>
      <c r="C157" s="3" t="s">
        <v>8</v>
      </c>
      <c r="D157" s="3" t="s">
        <v>75</v>
      </c>
      <c r="E157" s="3" t="s">
        <v>241</v>
      </c>
      <c r="F157" s="3" t="s">
        <v>162</v>
      </c>
    </row>
    <row r="158" spans="1:6">
      <c r="A158" s="2" t="s">
        <v>284</v>
      </c>
      <c r="B158" s="3" t="s">
        <v>192</v>
      </c>
      <c r="C158" s="3" t="s">
        <v>8</v>
      </c>
      <c r="D158" s="3" t="s">
        <v>68</v>
      </c>
      <c r="E158" s="3" t="s">
        <v>10</v>
      </c>
      <c r="F158" s="3" t="s">
        <v>69</v>
      </c>
    </row>
    <row r="159" spans="1:6">
      <c r="A159" s="2" t="s">
        <v>285</v>
      </c>
      <c r="B159" s="3" t="s">
        <v>192</v>
      </c>
      <c r="C159" s="3" t="s">
        <v>8</v>
      </c>
      <c r="D159" s="3" t="s">
        <v>240</v>
      </c>
      <c r="E159" s="3" t="s">
        <v>10</v>
      </c>
      <c r="F159" s="3" t="s">
        <v>120</v>
      </c>
    </row>
    <row r="160" spans="1:6">
      <c r="A160" s="27" t="s">
        <v>286</v>
      </c>
      <c r="B160" s="28" t="s">
        <v>287</v>
      </c>
      <c r="C160" s="28" t="s">
        <v>62</v>
      </c>
      <c r="D160" s="28" t="s">
        <v>41</v>
      </c>
      <c r="E160" s="28" t="s">
        <v>10</v>
      </c>
      <c r="F160" s="28" t="s">
        <v>118</v>
      </c>
    </row>
    <row r="161" spans="1:6">
      <c r="A161" s="27" t="s">
        <v>288</v>
      </c>
      <c r="B161" s="28" t="s">
        <v>287</v>
      </c>
      <c r="C161" s="28" t="s">
        <v>62</v>
      </c>
      <c r="D161" s="28" t="s">
        <v>202</v>
      </c>
      <c r="E161" s="28" t="s">
        <v>163</v>
      </c>
      <c r="F161" s="28" t="s">
        <v>109</v>
      </c>
    </row>
    <row r="162" spans="1:6">
      <c r="A162" s="27" t="s">
        <v>289</v>
      </c>
      <c r="B162" s="28" t="s">
        <v>287</v>
      </c>
      <c r="C162" s="28" t="s">
        <v>8</v>
      </c>
      <c r="D162" s="28" t="s">
        <v>9</v>
      </c>
      <c r="E162" s="28" t="s">
        <v>10</v>
      </c>
      <c r="F162" s="28" t="s">
        <v>11</v>
      </c>
    </row>
    <row r="163" spans="1:6">
      <c r="A163" s="2" t="s">
        <v>290</v>
      </c>
      <c r="B163" s="3" t="s">
        <v>287</v>
      </c>
      <c r="C163" s="3" t="s">
        <v>8</v>
      </c>
      <c r="D163" s="3" t="s">
        <v>37</v>
      </c>
      <c r="E163" s="3" t="s">
        <v>10</v>
      </c>
      <c r="F163" s="3" t="s">
        <v>120</v>
      </c>
    </row>
    <row r="164" spans="1:6">
      <c r="A164" s="2" t="s">
        <v>291</v>
      </c>
      <c r="B164" s="3" t="s">
        <v>287</v>
      </c>
      <c r="C164" s="3" t="s">
        <v>62</v>
      </c>
      <c r="D164" s="3" t="s">
        <v>77</v>
      </c>
      <c r="E164" s="3" t="s">
        <v>10</v>
      </c>
      <c r="F164" s="3" t="s">
        <v>171</v>
      </c>
    </row>
    <row r="165" spans="1:6">
      <c r="A165" s="2" t="s">
        <v>292</v>
      </c>
      <c r="B165" s="3" t="s">
        <v>287</v>
      </c>
      <c r="C165" s="3" t="s">
        <v>8</v>
      </c>
      <c r="D165" s="3" t="s">
        <v>24</v>
      </c>
      <c r="E165" s="3" t="s">
        <v>72</v>
      </c>
      <c r="F165" s="3" t="s">
        <v>228</v>
      </c>
    </row>
    <row r="166" spans="1:6">
      <c r="A166" s="2" t="s">
        <v>293</v>
      </c>
      <c r="B166" s="3" t="s">
        <v>287</v>
      </c>
      <c r="C166" s="3" t="s">
        <v>62</v>
      </c>
      <c r="D166" s="3" t="s">
        <v>212</v>
      </c>
      <c r="E166" s="3" t="s">
        <v>213</v>
      </c>
      <c r="F166" s="3" t="s">
        <v>214</v>
      </c>
    </row>
    <row r="167" spans="1:6">
      <c r="A167" s="2" t="s">
        <v>294</v>
      </c>
      <c r="B167" s="3" t="s">
        <v>287</v>
      </c>
      <c r="C167" s="3" t="s">
        <v>62</v>
      </c>
      <c r="D167" s="3" t="s">
        <v>212</v>
      </c>
      <c r="E167" s="3" t="s">
        <v>213</v>
      </c>
      <c r="F167" s="3" t="s">
        <v>214</v>
      </c>
    </row>
    <row r="168" spans="1:6">
      <c r="A168" s="2" t="s">
        <v>295</v>
      </c>
      <c r="B168" s="3" t="s">
        <v>287</v>
      </c>
      <c r="C168" s="3" t="s">
        <v>62</v>
      </c>
      <c r="D168" s="3" t="s">
        <v>68</v>
      </c>
      <c r="E168" s="3" t="s">
        <v>10</v>
      </c>
      <c r="F168" s="3" t="s">
        <v>69</v>
      </c>
    </row>
    <row r="169" spans="1:6">
      <c r="A169" s="2" t="s">
        <v>296</v>
      </c>
      <c r="B169" s="3" t="s">
        <v>287</v>
      </c>
      <c r="C169" s="3" t="s">
        <v>62</v>
      </c>
      <c r="D169" s="3" t="s">
        <v>90</v>
      </c>
      <c r="E169" s="3" t="s">
        <v>10</v>
      </c>
      <c r="F169" s="3" t="s">
        <v>91</v>
      </c>
    </row>
    <row r="170" spans="1:6">
      <c r="A170" s="2" t="s">
        <v>297</v>
      </c>
      <c r="B170" s="3" t="s">
        <v>287</v>
      </c>
      <c r="C170" s="3" t="s">
        <v>8</v>
      </c>
      <c r="D170" s="3" t="s">
        <v>24</v>
      </c>
      <c r="E170" s="3" t="s">
        <v>72</v>
      </c>
      <c r="F170" s="3" t="s">
        <v>208</v>
      </c>
    </row>
    <row r="171" spans="1:6">
      <c r="A171" s="2" t="s">
        <v>298</v>
      </c>
      <c r="B171" s="3" t="s">
        <v>287</v>
      </c>
      <c r="C171" s="3" t="s">
        <v>62</v>
      </c>
      <c r="D171" s="3" t="s">
        <v>212</v>
      </c>
      <c r="E171" s="3" t="s">
        <v>213</v>
      </c>
      <c r="F171" s="3" t="s">
        <v>214</v>
      </c>
    </row>
    <row r="172" spans="1:6">
      <c r="A172" s="2" t="s">
        <v>299</v>
      </c>
      <c r="B172" s="3" t="s">
        <v>287</v>
      </c>
      <c r="C172" s="3" t="s">
        <v>62</v>
      </c>
      <c r="D172" s="3" t="s">
        <v>9</v>
      </c>
      <c r="E172" s="3" t="s">
        <v>10</v>
      </c>
      <c r="F172" s="3" t="s">
        <v>11</v>
      </c>
    </row>
    <row r="173" spans="1:6">
      <c r="A173" s="2" t="s">
        <v>300</v>
      </c>
      <c r="B173" s="3" t="s">
        <v>287</v>
      </c>
      <c r="C173" s="3" t="s">
        <v>62</v>
      </c>
      <c r="D173" s="3" t="s">
        <v>68</v>
      </c>
      <c r="E173" s="4" t="s">
        <v>153</v>
      </c>
      <c r="F173" s="3" t="s">
        <v>69</v>
      </c>
    </row>
    <row r="174" spans="1:6">
      <c r="A174" s="2" t="s">
        <v>301</v>
      </c>
      <c r="B174" s="3" t="s">
        <v>287</v>
      </c>
      <c r="C174" s="3" t="s">
        <v>62</v>
      </c>
      <c r="D174" s="3" t="s">
        <v>9</v>
      </c>
      <c r="E174" s="3" t="s">
        <v>10</v>
      </c>
      <c r="F174" s="3" t="s">
        <v>11</v>
      </c>
    </row>
    <row r="175" spans="1:6">
      <c r="A175" s="2" t="s">
        <v>302</v>
      </c>
      <c r="B175" s="3" t="s">
        <v>287</v>
      </c>
      <c r="C175" s="3" t="s">
        <v>62</v>
      </c>
      <c r="D175" s="3" t="s">
        <v>90</v>
      </c>
      <c r="E175" s="3" t="s">
        <v>72</v>
      </c>
      <c r="F175" s="3" t="s">
        <v>91</v>
      </c>
    </row>
    <row r="176" spans="1:6">
      <c r="A176" s="2" t="s">
        <v>303</v>
      </c>
      <c r="B176" s="3" t="s">
        <v>287</v>
      </c>
      <c r="C176" s="3" t="s">
        <v>62</v>
      </c>
      <c r="D176" s="3" t="s">
        <v>24</v>
      </c>
      <c r="E176" s="3" t="s">
        <v>10</v>
      </c>
      <c r="F176" s="3" t="s">
        <v>103</v>
      </c>
    </row>
    <row r="177" spans="1:6">
      <c r="A177" s="2" t="s">
        <v>304</v>
      </c>
      <c r="B177" s="3" t="s">
        <v>287</v>
      </c>
      <c r="C177" s="3" t="s">
        <v>62</v>
      </c>
      <c r="D177" s="3" t="s">
        <v>75</v>
      </c>
      <c r="E177" s="3" t="s">
        <v>10</v>
      </c>
      <c r="F177" s="3" t="s">
        <v>30</v>
      </c>
    </row>
    <row r="178" spans="1:6">
      <c r="A178" s="2" t="s">
        <v>305</v>
      </c>
      <c r="B178" s="3" t="s">
        <v>287</v>
      </c>
      <c r="C178" s="3" t="s">
        <v>62</v>
      </c>
      <c r="D178" s="3" t="s">
        <v>9</v>
      </c>
      <c r="E178" s="3" t="s">
        <v>10</v>
      </c>
      <c r="F178" s="3" t="s">
        <v>11</v>
      </c>
    </row>
    <row r="179" spans="1:6">
      <c r="A179" s="2" t="s">
        <v>306</v>
      </c>
      <c r="B179" s="3" t="s">
        <v>287</v>
      </c>
      <c r="C179" s="3" t="s">
        <v>62</v>
      </c>
      <c r="D179" s="3" t="s">
        <v>9</v>
      </c>
      <c r="E179" s="3" t="s">
        <v>10</v>
      </c>
      <c r="F179" s="3" t="s">
        <v>11</v>
      </c>
    </row>
    <row r="180" spans="1:6">
      <c r="A180" s="2" t="s">
        <v>307</v>
      </c>
      <c r="B180" s="3" t="s">
        <v>287</v>
      </c>
      <c r="C180" s="3" t="s">
        <v>8</v>
      </c>
      <c r="D180" s="3" t="s">
        <v>81</v>
      </c>
      <c r="E180" s="3" t="s">
        <v>10</v>
      </c>
      <c r="F180" s="3" t="s">
        <v>103</v>
      </c>
    </row>
    <row r="181" spans="1:6" s="29" customFormat="1">
      <c r="A181" s="27" t="s">
        <v>308</v>
      </c>
      <c r="B181" s="28" t="s">
        <v>309</v>
      </c>
      <c r="C181" s="28" t="s">
        <v>62</v>
      </c>
      <c r="D181" s="28" t="s">
        <v>28</v>
      </c>
      <c r="E181" s="28" t="s">
        <v>72</v>
      </c>
      <c r="F181" s="28" t="s">
        <v>138</v>
      </c>
    </row>
    <row r="182" spans="1:6">
      <c r="A182" s="2" t="s">
        <v>310</v>
      </c>
      <c r="B182" s="3" t="s">
        <v>311</v>
      </c>
      <c r="C182" s="3" t="s">
        <v>62</v>
      </c>
      <c r="D182" s="3" t="s">
        <v>90</v>
      </c>
      <c r="E182" s="3" t="s">
        <v>10</v>
      </c>
      <c r="F182" s="3" t="s">
        <v>103</v>
      </c>
    </row>
    <row r="183" spans="1:6">
      <c r="A183" s="2" t="s">
        <v>312</v>
      </c>
      <c r="B183" s="3" t="s">
        <v>311</v>
      </c>
      <c r="C183" s="3" t="s">
        <v>62</v>
      </c>
      <c r="D183" s="3" t="s">
        <v>63</v>
      </c>
      <c r="E183" s="3" t="s">
        <v>10</v>
      </c>
      <c r="F183" s="3" t="s">
        <v>65</v>
      </c>
    </row>
    <row r="184" spans="1:6">
      <c r="A184" s="2" t="s">
        <v>313</v>
      </c>
      <c r="B184" s="3" t="s">
        <v>311</v>
      </c>
      <c r="C184" s="3" t="s">
        <v>62</v>
      </c>
      <c r="D184" s="3" t="s">
        <v>68</v>
      </c>
      <c r="E184" s="3" t="s">
        <v>10</v>
      </c>
      <c r="F184" s="3" t="s">
        <v>69</v>
      </c>
    </row>
    <row r="185" spans="1:6">
      <c r="A185" s="2" t="s">
        <v>314</v>
      </c>
      <c r="B185" s="3" t="s">
        <v>311</v>
      </c>
      <c r="C185" s="3" t="s">
        <v>62</v>
      </c>
      <c r="D185" s="3" t="s">
        <v>108</v>
      </c>
      <c r="E185" s="3" t="s">
        <v>10</v>
      </c>
      <c r="F185" s="3" t="s">
        <v>99</v>
      </c>
    </row>
    <row r="186" spans="1:6">
      <c r="A186" s="2" t="s">
        <v>315</v>
      </c>
      <c r="B186" s="3" t="s">
        <v>311</v>
      </c>
      <c r="C186" s="3" t="s">
        <v>8</v>
      </c>
      <c r="D186" s="3" t="s">
        <v>108</v>
      </c>
      <c r="E186" s="3" t="s">
        <v>72</v>
      </c>
      <c r="F186" s="3" t="s">
        <v>316</v>
      </c>
    </row>
    <row r="187" spans="1:6">
      <c r="A187" s="2" t="s">
        <v>317</v>
      </c>
      <c r="B187" s="3" t="s">
        <v>311</v>
      </c>
      <c r="C187" s="3" t="s">
        <v>62</v>
      </c>
      <c r="D187" s="3" t="s">
        <v>63</v>
      </c>
      <c r="E187" s="3" t="s">
        <v>10</v>
      </c>
      <c r="F187" s="3" t="s">
        <v>65</v>
      </c>
    </row>
    <row r="188" spans="1:6">
      <c r="A188" s="2" t="s">
        <v>318</v>
      </c>
      <c r="B188" s="3" t="s">
        <v>311</v>
      </c>
      <c r="C188" s="3" t="s">
        <v>8</v>
      </c>
      <c r="D188" s="3" t="s">
        <v>240</v>
      </c>
      <c r="E188" s="3" t="s">
        <v>10</v>
      </c>
      <c r="F188" s="3" t="s">
        <v>316</v>
      </c>
    </row>
    <row r="189" spans="1:6">
      <c r="A189" s="2" t="s">
        <v>319</v>
      </c>
      <c r="B189" s="3" t="s">
        <v>320</v>
      </c>
      <c r="C189" s="3" t="s">
        <v>8</v>
      </c>
      <c r="D189" s="3" t="s">
        <v>24</v>
      </c>
      <c r="E189" s="3" t="s">
        <v>10</v>
      </c>
      <c r="F189" s="3" t="s">
        <v>224</v>
      </c>
    </row>
    <row r="190" spans="1:6">
      <c r="A190" s="2" t="s">
        <v>321</v>
      </c>
      <c r="B190" s="3" t="s">
        <v>322</v>
      </c>
      <c r="C190" s="3" t="s">
        <v>8</v>
      </c>
      <c r="D190" s="3" t="s">
        <v>24</v>
      </c>
      <c r="E190" s="3" t="s">
        <v>10</v>
      </c>
      <c r="F190" s="3" t="s">
        <v>180</v>
      </c>
    </row>
    <row r="191" spans="1:6">
      <c r="A191" s="2" t="s">
        <v>323</v>
      </c>
      <c r="B191" s="3" t="s">
        <v>324</v>
      </c>
      <c r="C191" s="3" t="s">
        <v>62</v>
      </c>
      <c r="D191" s="3" t="s">
        <v>63</v>
      </c>
      <c r="E191" s="3" t="s">
        <v>142</v>
      </c>
      <c r="F191" s="3" t="s">
        <v>65</v>
      </c>
    </row>
    <row r="192" spans="1:6">
      <c r="A192" s="2" t="s">
        <v>325</v>
      </c>
      <c r="B192" s="3" t="s">
        <v>324</v>
      </c>
      <c r="C192" s="3" t="s">
        <v>62</v>
      </c>
      <c r="D192" s="3" t="s">
        <v>90</v>
      </c>
      <c r="E192" s="3" t="s">
        <v>10</v>
      </c>
      <c r="F192" s="3" t="s">
        <v>91</v>
      </c>
    </row>
    <row r="193" spans="1:6">
      <c r="A193" s="2" t="s">
        <v>326</v>
      </c>
      <c r="B193" s="3" t="s">
        <v>7</v>
      </c>
      <c r="C193" s="3" t="s">
        <v>8</v>
      </c>
      <c r="D193" s="3" t="s">
        <v>224</v>
      </c>
      <c r="E193" s="3" t="s">
        <v>10</v>
      </c>
      <c r="F193" s="3" t="s">
        <v>224</v>
      </c>
    </row>
    <row r="194" spans="1:6">
      <c r="A194" s="2" t="s">
        <v>327</v>
      </c>
      <c r="B194" s="3" t="s">
        <v>7</v>
      </c>
      <c r="C194" s="3" t="s">
        <v>8</v>
      </c>
      <c r="D194" s="3" t="s">
        <v>224</v>
      </c>
      <c r="E194" s="3" t="s">
        <v>10</v>
      </c>
      <c r="F194" s="4" t="s">
        <v>109</v>
      </c>
    </row>
    <row r="195" spans="1:6">
      <c r="A195" s="2" t="s">
        <v>328</v>
      </c>
      <c r="B195" s="3" t="s">
        <v>7</v>
      </c>
      <c r="C195" s="3" t="s">
        <v>8</v>
      </c>
      <c r="D195" s="3" t="s">
        <v>224</v>
      </c>
      <c r="E195" s="3" t="s">
        <v>72</v>
      </c>
      <c r="F195" s="3" t="s">
        <v>224</v>
      </c>
    </row>
    <row r="196" spans="1:6">
      <c r="A196" s="2" t="s">
        <v>329</v>
      </c>
      <c r="B196" s="3" t="s">
        <v>7</v>
      </c>
      <c r="C196" s="3" t="s">
        <v>8</v>
      </c>
      <c r="D196" s="3" t="s">
        <v>224</v>
      </c>
      <c r="E196" s="3" t="s">
        <v>72</v>
      </c>
      <c r="F196" s="3" t="s">
        <v>224</v>
      </c>
    </row>
    <row r="197" spans="1:6">
      <c r="A197" s="2" t="s">
        <v>330</v>
      </c>
      <c r="B197" s="3" t="s">
        <v>192</v>
      </c>
      <c r="C197" s="3" t="s">
        <v>62</v>
      </c>
      <c r="D197" s="3" t="s">
        <v>224</v>
      </c>
      <c r="E197" s="3" t="s">
        <v>29</v>
      </c>
      <c r="F197" s="3" t="s">
        <v>224</v>
      </c>
    </row>
    <row r="198" spans="1:6">
      <c r="A198" s="27" t="s">
        <v>331</v>
      </c>
      <c r="B198" s="28" t="s">
        <v>7</v>
      </c>
      <c r="C198" s="28" t="s">
        <v>8</v>
      </c>
      <c r="D198" s="28" t="s">
        <v>49</v>
      </c>
      <c r="E198" s="28" t="s">
        <v>153</v>
      </c>
      <c r="F198" s="28" t="s">
        <v>126</v>
      </c>
    </row>
    <row r="199" spans="1:6">
      <c r="A199" s="27" t="s">
        <v>332</v>
      </c>
      <c r="B199" s="28" t="s">
        <v>7</v>
      </c>
      <c r="C199" s="28" t="s">
        <v>8</v>
      </c>
      <c r="D199" s="28" t="s">
        <v>28</v>
      </c>
      <c r="E199" s="28" t="s">
        <v>172</v>
      </c>
      <c r="F199" s="28" t="s">
        <v>138</v>
      </c>
    </row>
    <row r="200" spans="1:6">
      <c r="A200" s="27" t="s">
        <v>333</v>
      </c>
      <c r="B200" s="28" t="s">
        <v>7</v>
      </c>
      <c r="C200" s="28" t="s">
        <v>8</v>
      </c>
      <c r="D200" s="28" t="s">
        <v>39</v>
      </c>
      <c r="E200" s="28" t="s">
        <v>155</v>
      </c>
      <c r="F200" s="28" t="s">
        <v>38</v>
      </c>
    </row>
    <row r="201" spans="1:6">
      <c r="A201" s="27" t="s">
        <v>334</v>
      </c>
      <c r="B201" s="28" t="s">
        <v>7</v>
      </c>
      <c r="C201" s="28" t="s">
        <v>8</v>
      </c>
      <c r="D201" s="28" t="s">
        <v>28</v>
      </c>
      <c r="E201" s="28" t="s">
        <v>153</v>
      </c>
      <c r="F201" s="28" t="s">
        <v>138</v>
      </c>
    </row>
    <row r="202" spans="1:6">
      <c r="A202" s="27" t="s">
        <v>335</v>
      </c>
      <c r="B202" s="28" t="s">
        <v>7</v>
      </c>
      <c r="C202" s="28" t="s">
        <v>8</v>
      </c>
      <c r="D202" s="28" t="s">
        <v>28</v>
      </c>
      <c r="E202" s="28" t="s">
        <v>153</v>
      </c>
      <c r="F202" s="28" t="s">
        <v>138</v>
      </c>
    </row>
    <row r="203" spans="1:6">
      <c r="A203" s="2" t="s">
        <v>336</v>
      </c>
      <c r="B203" s="3" t="s">
        <v>7</v>
      </c>
      <c r="C203" s="3" t="s">
        <v>8</v>
      </c>
      <c r="D203" s="3" t="s">
        <v>81</v>
      </c>
      <c r="E203" s="3" t="s">
        <v>153</v>
      </c>
      <c r="F203" s="3" t="s">
        <v>85</v>
      </c>
    </row>
    <row r="204" spans="1:6">
      <c r="A204" s="2" t="s">
        <v>337</v>
      </c>
      <c r="B204" s="3" t="s">
        <v>7</v>
      </c>
      <c r="C204" s="3" t="s">
        <v>8</v>
      </c>
      <c r="D204" s="3" t="s">
        <v>84</v>
      </c>
      <c r="E204" s="3" t="s">
        <v>153</v>
      </c>
      <c r="F204" s="3" t="s">
        <v>162</v>
      </c>
    </row>
    <row r="205" spans="1:6">
      <c r="A205" s="2" t="s">
        <v>338</v>
      </c>
      <c r="B205" s="3" t="s">
        <v>7</v>
      </c>
      <c r="C205" s="3" t="s">
        <v>8</v>
      </c>
      <c r="D205" s="3" t="s">
        <v>84</v>
      </c>
      <c r="E205" s="3" t="s">
        <v>165</v>
      </c>
      <c r="F205" s="3" t="s">
        <v>125</v>
      </c>
    </row>
    <row r="206" spans="1:6">
      <c r="A206" s="2" t="s">
        <v>339</v>
      </c>
      <c r="B206" s="3" t="s">
        <v>7</v>
      </c>
      <c r="C206" s="3" t="s">
        <v>8</v>
      </c>
      <c r="D206" s="3" t="s">
        <v>24</v>
      </c>
      <c r="E206" s="3" t="s">
        <v>153</v>
      </c>
      <c r="F206" s="3" t="s">
        <v>103</v>
      </c>
    </row>
    <row r="207" spans="1:6">
      <c r="A207" s="2" t="s">
        <v>340</v>
      </c>
      <c r="B207" s="3" t="s">
        <v>7</v>
      </c>
      <c r="C207" s="3" t="s">
        <v>8</v>
      </c>
      <c r="D207" s="3" t="s">
        <v>81</v>
      </c>
      <c r="E207" s="3" t="s">
        <v>172</v>
      </c>
      <c r="F207" s="3" t="s">
        <v>65</v>
      </c>
    </row>
    <row r="208" spans="1:6">
      <c r="A208" s="2" t="s">
        <v>341</v>
      </c>
      <c r="B208" s="3" t="s">
        <v>7</v>
      </c>
      <c r="C208" s="3" t="s">
        <v>8</v>
      </c>
      <c r="D208" s="3" t="s">
        <v>63</v>
      </c>
      <c r="E208" s="3" t="s">
        <v>153</v>
      </c>
      <c r="F208" s="3" t="s">
        <v>85</v>
      </c>
    </row>
    <row r="209" spans="1:6">
      <c r="A209" s="2" t="s">
        <v>342</v>
      </c>
      <c r="B209" s="3" t="s">
        <v>7</v>
      </c>
      <c r="C209" s="3" t="s">
        <v>8</v>
      </c>
      <c r="D209" s="3" t="s">
        <v>63</v>
      </c>
      <c r="E209" s="3" t="s">
        <v>153</v>
      </c>
      <c r="F209" s="3" t="s">
        <v>65</v>
      </c>
    </row>
    <row r="210" spans="1:6">
      <c r="A210" s="2" t="s">
        <v>343</v>
      </c>
      <c r="B210" s="3" t="s">
        <v>7</v>
      </c>
      <c r="C210" s="3" t="s">
        <v>8</v>
      </c>
      <c r="D210" s="3" t="s">
        <v>240</v>
      </c>
      <c r="E210" s="3" t="s">
        <v>172</v>
      </c>
      <c r="F210" s="3" t="s">
        <v>104</v>
      </c>
    </row>
    <row r="211" spans="1:6">
      <c r="A211" s="2" t="s">
        <v>344</v>
      </c>
      <c r="B211" s="3" t="s">
        <v>7</v>
      </c>
      <c r="C211" s="3" t="s">
        <v>8</v>
      </c>
      <c r="D211" s="3" t="s">
        <v>63</v>
      </c>
      <c r="E211" s="3" t="s">
        <v>153</v>
      </c>
      <c r="F211" s="3" t="s">
        <v>85</v>
      </c>
    </row>
    <row r="212" spans="1:6">
      <c r="A212" s="2" t="s">
        <v>345</v>
      </c>
      <c r="B212" s="3" t="s">
        <v>7</v>
      </c>
      <c r="C212" s="3" t="s">
        <v>8</v>
      </c>
      <c r="D212" s="3" t="s">
        <v>75</v>
      </c>
      <c r="E212" s="3" t="s">
        <v>153</v>
      </c>
      <c r="F212" s="3" t="s">
        <v>121</v>
      </c>
    </row>
    <row r="213" spans="1:6">
      <c r="A213" s="2" t="s">
        <v>346</v>
      </c>
      <c r="B213" s="3" t="s">
        <v>7</v>
      </c>
      <c r="C213" s="3" t="s">
        <v>8</v>
      </c>
      <c r="D213" s="3" t="s">
        <v>77</v>
      </c>
      <c r="E213" s="3" t="s">
        <v>155</v>
      </c>
      <c r="F213" s="3" t="s">
        <v>65</v>
      </c>
    </row>
    <row r="214" spans="1:6">
      <c r="A214" s="2" t="s">
        <v>347</v>
      </c>
      <c r="B214" s="3" t="s">
        <v>7</v>
      </c>
      <c r="C214" s="3" t="s">
        <v>8</v>
      </c>
      <c r="D214" s="3" t="s">
        <v>75</v>
      </c>
      <c r="E214" s="3" t="s">
        <v>153</v>
      </c>
      <c r="F214" s="3" t="s">
        <v>121</v>
      </c>
    </row>
    <row r="215" spans="1:6">
      <c r="A215" s="2" t="s">
        <v>348</v>
      </c>
      <c r="B215" s="3" t="s">
        <v>7</v>
      </c>
      <c r="C215" s="3" t="s">
        <v>8</v>
      </c>
      <c r="D215" s="3" t="s">
        <v>63</v>
      </c>
      <c r="E215" s="3" t="s">
        <v>172</v>
      </c>
      <c r="F215" s="3" t="s">
        <v>65</v>
      </c>
    </row>
    <row r="216" spans="1:6">
      <c r="A216" s="2" t="s">
        <v>349</v>
      </c>
      <c r="B216" s="3" t="s">
        <v>7</v>
      </c>
      <c r="C216" s="3" t="s">
        <v>8</v>
      </c>
      <c r="D216" s="3" t="s">
        <v>24</v>
      </c>
      <c r="E216" s="3" t="s">
        <v>172</v>
      </c>
      <c r="F216" s="3" t="s">
        <v>103</v>
      </c>
    </row>
    <row r="217" spans="1:6">
      <c r="A217" s="2" t="s">
        <v>350</v>
      </c>
      <c r="B217" s="3" t="s">
        <v>7</v>
      </c>
      <c r="C217" s="3" t="s">
        <v>8</v>
      </c>
      <c r="D217" s="3" t="s">
        <v>77</v>
      </c>
      <c r="E217" s="3" t="s">
        <v>172</v>
      </c>
      <c r="F217" s="3" t="s">
        <v>25</v>
      </c>
    </row>
    <row r="218" spans="1:6">
      <c r="A218" s="2" t="s">
        <v>351</v>
      </c>
      <c r="B218" s="3" t="s">
        <v>7</v>
      </c>
      <c r="C218" s="3" t="s">
        <v>8</v>
      </c>
      <c r="D218" s="3" t="s">
        <v>68</v>
      </c>
      <c r="E218" s="3" t="s">
        <v>153</v>
      </c>
      <c r="F218" s="3" t="s">
        <v>30</v>
      </c>
    </row>
    <row r="219" spans="1:6">
      <c r="A219" s="2" t="s">
        <v>352</v>
      </c>
      <c r="B219" s="3" t="s">
        <v>7</v>
      </c>
      <c r="C219" s="3" t="s">
        <v>8</v>
      </c>
      <c r="D219" s="3" t="s">
        <v>81</v>
      </c>
      <c r="E219" s="3" t="s">
        <v>153</v>
      </c>
      <c r="F219" s="3" t="s">
        <v>25</v>
      </c>
    </row>
    <row r="220" spans="1:6">
      <c r="A220" s="2" t="s">
        <v>353</v>
      </c>
      <c r="B220" s="3" t="s">
        <v>7</v>
      </c>
      <c r="C220" s="3" t="s">
        <v>8</v>
      </c>
      <c r="D220" s="3" t="s">
        <v>81</v>
      </c>
      <c r="E220" s="3" t="s">
        <v>155</v>
      </c>
      <c r="F220" s="3" t="s">
        <v>25</v>
      </c>
    </row>
    <row r="221" spans="1:6">
      <c r="A221" s="2" t="s">
        <v>354</v>
      </c>
      <c r="B221" s="3" t="s">
        <v>7</v>
      </c>
      <c r="C221" s="3" t="s">
        <v>8</v>
      </c>
      <c r="D221" s="3" t="s">
        <v>77</v>
      </c>
      <c r="E221" s="3" t="s">
        <v>153</v>
      </c>
      <c r="F221" s="3" t="s">
        <v>104</v>
      </c>
    </row>
    <row r="222" spans="1:6">
      <c r="A222" s="2" t="s">
        <v>355</v>
      </c>
      <c r="B222" s="3" t="s">
        <v>7</v>
      </c>
      <c r="C222" s="3" t="s">
        <v>8</v>
      </c>
      <c r="D222" s="3" t="s">
        <v>77</v>
      </c>
      <c r="E222" s="3" t="s">
        <v>172</v>
      </c>
      <c r="F222" s="3" t="s">
        <v>224</v>
      </c>
    </row>
    <row r="223" spans="1:6">
      <c r="A223" s="2" t="s">
        <v>356</v>
      </c>
      <c r="B223" s="3" t="s">
        <v>7</v>
      </c>
      <c r="C223" s="3" t="s">
        <v>8</v>
      </c>
      <c r="D223" s="3" t="s">
        <v>75</v>
      </c>
      <c r="E223" s="3" t="s">
        <v>153</v>
      </c>
      <c r="F223" s="3" t="s">
        <v>30</v>
      </c>
    </row>
    <row r="224" spans="1:6">
      <c r="A224" s="2" t="s">
        <v>357</v>
      </c>
      <c r="B224" s="3" t="s">
        <v>7</v>
      </c>
      <c r="C224" s="3" t="s">
        <v>8</v>
      </c>
      <c r="D224" s="3" t="s">
        <v>9</v>
      </c>
      <c r="E224" s="3" t="s">
        <v>153</v>
      </c>
      <c r="F224" s="3" t="s">
        <v>11</v>
      </c>
    </row>
    <row r="225" spans="1:6">
      <c r="A225" s="2" t="s">
        <v>358</v>
      </c>
      <c r="B225" s="3" t="s">
        <v>7</v>
      </c>
      <c r="C225" s="3" t="s">
        <v>8</v>
      </c>
      <c r="D225" s="3" t="s">
        <v>75</v>
      </c>
      <c r="E225" s="3" t="s">
        <v>153</v>
      </c>
      <c r="F225" s="3" t="s">
        <v>121</v>
      </c>
    </row>
    <row r="226" spans="1:6">
      <c r="A226" s="2" t="s">
        <v>359</v>
      </c>
      <c r="B226" s="3" t="s">
        <v>7</v>
      </c>
      <c r="C226" s="3" t="s">
        <v>8</v>
      </c>
      <c r="D226" s="3" t="s">
        <v>161</v>
      </c>
      <c r="E226" s="3" t="s">
        <v>153</v>
      </c>
      <c r="F226" s="3" t="s">
        <v>85</v>
      </c>
    </row>
    <row r="227" spans="1:6">
      <c r="A227" s="2" t="s">
        <v>359</v>
      </c>
      <c r="B227" s="3" t="s">
        <v>7</v>
      </c>
      <c r="C227" s="3" t="s">
        <v>8</v>
      </c>
      <c r="D227" s="3" t="s">
        <v>37</v>
      </c>
      <c r="E227" s="3"/>
      <c r="F227" s="3"/>
    </row>
    <row r="228" spans="1:6">
      <c r="A228" s="2" t="s">
        <v>360</v>
      </c>
      <c r="B228" s="3" t="s">
        <v>7</v>
      </c>
      <c r="C228" s="3" t="s">
        <v>8</v>
      </c>
      <c r="D228" s="3" t="s">
        <v>84</v>
      </c>
      <c r="E228" s="3" t="s">
        <v>153</v>
      </c>
      <c r="F228" s="3" t="s">
        <v>103</v>
      </c>
    </row>
    <row r="229" spans="1:6">
      <c r="A229" s="2" t="s">
        <v>361</v>
      </c>
      <c r="B229" s="3" t="s">
        <v>7</v>
      </c>
      <c r="C229" s="3" t="s">
        <v>8</v>
      </c>
      <c r="D229" s="3" t="s">
        <v>75</v>
      </c>
      <c r="E229" s="3" t="s">
        <v>172</v>
      </c>
      <c r="F229" s="3" t="s">
        <v>30</v>
      </c>
    </row>
    <row r="230" spans="1:6">
      <c r="A230" s="2" t="s">
        <v>362</v>
      </c>
      <c r="B230" s="3" t="s">
        <v>7</v>
      </c>
      <c r="C230" s="3" t="s">
        <v>8</v>
      </c>
      <c r="D230" s="3" t="s">
        <v>84</v>
      </c>
      <c r="E230" s="3" t="s">
        <v>182</v>
      </c>
      <c r="F230" s="3" t="s">
        <v>162</v>
      </c>
    </row>
    <row r="231" spans="1:6">
      <c r="A231" s="2" t="s">
        <v>363</v>
      </c>
      <c r="B231" s="3" t="s">
        <v>7</v>
      </c>
      <c r="C231" s="3" t="s">
        <v>8</v>
      </c>
      <c r="D231" s="3" t="s">
        <v>63</v>
      </c>
      <c r="E231" s="3" t="s">
        <v>155</v>
      </c>
      <c r="F231" s="3" t="s">
        <v>65</v>
      </c>
    </row>
    <row r="232" spans="1:6">
      <c r="A232" s="2" t="s">
        <v>364</v>
      </c>
      <c r="B232" s="3" t="s">
        <v>7</v>
      </c>
      <c r="C232" s="3" t="s">
        <v>8</v>
      </c>
      <c r="D232" s="3" t="s">
        <v>24</v>
      </c>
      <c r="E232" s="3" t="s">
        <v>153</v>
      </c>
      <c r="F232" s="3" t="s">
        <v>256</v>
      </c>
    </row>
    <row r="233" spans="1:6">
      <c r="A233" s="2" t="s">
        <v>365</v>
      </c>
      <c r="B233" s="3" t="s">
        <v>7</v>
      </c>
      <c r="C233" s="3" t="s">
        <v>8</v>
      </c>
      <c r="D233" s="3" t="s">
        <v>63</v>
      </c>
      <c r="E233" s="3" t="s">
        <v>153</v>
      </c>
      <c r="F233" s="3" t="s">
        <v>65</v>
      </c>
    </row>
    <row r="234" spans="1:6">
      <c r="A234" s="2" t="s">
        <v>366</v>
      </c>
      <c r="B234" s="3" t="s">
        <v>7</v>
      </c>
      <c r="C234" s="3" t="s">
        <v>8</v>
      </c>
      <c r="D234" s="3" t="s">
        <v>63</v>
      </c>
      <c r="E234" s="3" t="s">
        <v>155</v>
      </c>
      <c r="F234" s="3" t="s">
        <v>120</v>
      </c>
    </row>
    <row r="235" spans="1:6">
      <c r="A235" s="2" t="s">
        <v>367</v>
      </c>
      <c r="B235" s="3" t="s">
        <v>7</v>
      </c>
      <c r="C235" s="3" t="s">
        <v>8</v>
      </c>
      <c r="D235" s="3" t="s">
        <v>77</v>
      </c>
      <c r="E235" s="3" t="s">
        <v>153</v>
      </c>
      <c r="F235" s="3" t="s">
        <v>162</v>
      </c>
    </row>
    <row r="236" spans="1:6">
      <c r="A236" s="2" t="s">
        <v>368</v>
      </c>
      <c r="B236" s="3" t="s">
        <v>7</v>
      </c>
      <c r="C236" s="3" t="s">
        <v>8</v>
      </c>
      <c r="D236" s="3" t="s">
        <v>84</v>
      </c>
      <c r="E236" s="3" t="s">
        <v>153</v>
      </c>
      <c r="F236" s="3" t="s">
        <v>162</v>
      </c>
    </row>
    <row r="237" spans="1:6">
      <c r="A237" s="2" t="s">
        <v>369</v>
      </c>
      <c r="B237" s="3" t="s">
        <v>7</v>
      </c>
      <c r="C237" s="3" t="s">
        <v>8</v>
      </c>
      <c r="D237" s="3" t="s">
        <v>24</v>
      </c>
      <c r="E237" s="3" t="s">
        <v>172</v>
      </c>
      <c r="F237" s="3" t="s">
        <v>103</v>
      </c>
    </row>
    <row r="238" spans="1:6">
      <c r="A238" s="2" t="s">
        <v>370</v>
      </c>
      <c r="B238" s="3" t="s">
        <v>7</v>
      </c>
      <c r="C238" s="3" t="s">
        <v>8</v>
      </c>
      <c r="D238" s="3" t="s">
        <v>240</v>
      </c>
      <c r="E238" s="3" t="s">
        <v>172</v>
      </c>
      <c r="F238" s="3" t="s">
        <v>25</v>
      </c>
    </row>
    <row r="239" spans="1:6">
      <c r="A239" s="2" t="s">
        <v>371</v>
      </c>
      <c r="B239" s="3" t="s">
        <v>7</v>
      </c>
      <c r="C239" s="3" t="s">
        <v>8</v>
      </c>
      <c r="D239" s="3" t="s">
        <v>161</v>
      </c>
      <c r="E239" s="3" t="s">
        <v>153</v>
      </c>
      <c r="F239" s="3" t="s">
        <v>65</v>
      </c>
    </row>
    <row r="240" spans="1:6">
      <c r="A240" s="2" t="s">
        <v>371</v>
      </c>
      <c r="B240" s="3" t="s">
        <v>7</v>
      </c>
      <c r="C240" s="3" t="s">
        <v>8</v>
      </c>
      <c r="D240" s="3" t="s">
        <v>37</v>
      </c>
      <c r="E240" s="3"/>
      <c r="F240" s="3"/>
    </row>
    <row r="241" spans="1:6">
      <c r="A241" s="2" t="s">
        <v>372</v>
      </c>
      <c r="B241" s="3" t="s">
        <v>7</v>
      </c>
      <c r="C241" s="3" t="s">
        <v>8</v>
      </c>
      <c r="D241" s="3" t="s">
        <v>24</v>
      </c>
      <c r="E241" s="3" t="s">
        <v>155</v>
      </c>
      <c r="F241" s="3" t="s">
        <v>180</v>
      </c>
    </row>
    <row r="242" spans="1:6">
      <c r="A242" s="2" t="s">
        <v>373</v>
      </c>
      <c r="B242" s="3" t="s">
        <v>7</v>
      </c>
      <c r="C242" s="3" t="s">
        <v>8</v>
      </c>
      <c r="D242" s="3" t="s">
        <v>75</v>
      </c>
      <c r="E242" s="3" t="s">
        <v>153</v>
      </c>
      <c r="F242" s="3" t="s">
        <v>121</v>
      </c>
    </row>
    <row r="243" spans="1:6">
      <c r="A243" s="2" t="s">
        <v>374</v>
      </c>
      <c r="B243" s="3" t="s">
        <v>7</v>
      </c>
      <c r="C243" s="3" t="s">
        <v>8</v>
      </c>
      <c r="D243" s="3" t="s">
        <v>63</v>
      </c>
      <c r="E243" s="3" t="s">
        <v>172</v>
      </c>
      <c r="F243" s="3" t="s">
        <v>65</v>
      </c>
    </row>
    <row r="244" spans="1:6">
      <c r="A244" s="2" t="s">
        <v>375</v>
      </c>
      <c r="B244" s="3" t="s">
        <v>7</v>
      </c>
      <c r="C244" s="3" t="s">
        <v>8</v>
      </c>
      <c r="D244" s="3" t="s">
        <v>77</v>
      </c>
      <c r="E244" s="3" t="s">
        <v>153</v>
      </c>
      <c r="F244" s="3" t="s">
        <v>171</v>
      </c>
    </row>
    <row r="245" spans="1:6">
      <c r="A245" s="2" t="s">
        <v>376</v>
      </c>
      <c r="B245" s="3" t="s">
        <v>7</v>
      </c>
      <c r="C245" s="3" t="s">
        <v>8</v>
      </c>
      <c r="D245" s="3" t="s">
        <v>81</v>
      </c>
      <c r="E245" s="3" t="s">
        <v>153</v>
      </c>
      <c r="F245" s="3" t="s">
        <v>25</v>
      </c>
    </row>
    <row r="246" spans="1:6">
      <c r="A246" s="2" t="s">
        <v>377</v>
      </c>
      <c r="B246" s="3" t="s">
        <v>7</v>
      </c>
      <c r="C246" s="3" t="s">
        <v>8</v>
      </c>
      <c r="D246" s="3" t="s">
        <v>51</v>
      </c>
      <c r="E246" s="3" t="s">
        <v>153</v>
      </c>
      <c r="F246" s="3" t="s">
        <v>25</v>
      </c>
    </row>
    <row r="247" spans="1:6">
      <c r="A247" s="27" t="s">
        <v>378</v>
      </c>
      <c r="B247" s="28" t="s">
        <v>192</v>
      </c>
      <c r="C247" s="28" t="s">
        <v>8</v>
      </c>
      <c r="D247" s="28" t="s">
        <v>31</v>
      </c>
      <c r="E247" s="28" t="s">
        <v>155</v>
      </c>
      <c r="F247" s="28" t="s">
        <v>86</v>
      </c>
    </row>
    <row r="248" spans="1:6">
      <c r="A248" s="27" t="s">
        <v>379</v>
      </c>
      <c r="B248" s="28" t="s">
        <v>192</v>
      </c>
      <c r="C248" s="28" t="s">
        <v>8</v>
      </c>
      <c r="D248" s="28" t="s">
        <v>70</v>
      </c>
      <c r="E248" s="28" t="s">
        <v>155</v>
      </c>
      <c r="F248" s="28" t="s">
        <v>126</v>
      </c>
    </row>
    <row r="249" spans="1:6">
      <c r="A249" s="27" t="s">
        <v>380</v>
      </c>
      <c r="B249" s="28" t="s">
        <v>192</v>
      </c>
      <c r="C249" s="28" t="s">
        <v>8</v>
      </c>
      <c r="D249" s="28" t="s">
        <v>202</v>
      </c>
      <c r="E249" s="28" t="s">
        <v>155</v>
      </c>
      <c r="F249" s="28" t="s">
        <v>86</v>
      </c>
    </row>
    <row r="250" spans="1:6">
      <c r="A250" s="2" t="s">
        <v>381</v>
      </c>
      <c r="B250" s="3" t="s">
        <v>192</v>
      </c>
      <c r="C250" s="3" t="s">
        <v>8</v>
      </c>
      <c r="D250" s="3" t="s">
        <v>77</v>
      </c>
      <c r="E250" s="28" t="s">
        <v>155</v>
      </c>
      <c r="F250" s="3" t="s">
        <v>120</v>
      </c>
    </row>
    <row r="251" spans="1:6">
      <c r="A251" s="2" t="s">
        <v>382</v>
      </c>
      <c r="B251" s="3" t="s">
        <v>192</v>
      </c>
      <c r="C251" s="3" t="s">
        <v>8</v>
      </c>
      <c r="D251" s="3" t="s">
        <v>24</v>
      </c>
      <c r="E251" s="28" t="s">
        <v>155</v>
      </c>
      <c r="F251" s="3" t="s">
        <v>91</v>
      </c>
    </row>
    <row r="252" spans="1:6">
      <c r="A252" s="2" t="s">
        <v>383</v>
      </c>
      <c r="B252" s="3" t="s">
        <v>192</v>
      </c>
      <c r="C252" s="3" t="s">
        <v>8</v>
      </c>
      <c r="D252" s="3" t="s">
        <v>77</v>
      </c>
      <c r="E252" s="3" t="s">
        <v>10</v>
      </c>
      <c r="F252" s="3" t="s">
        <v>103</v>
      </c>
    </row>
    <row r="253" spans="1:6">
      <c r="A253" s="2" t="s">
        <v>384</v>
      </c>
      <c r="B253" s="3" t="s">
        <v>192</v>
      </c>
      <c r="C253" s="3" t="s">
        <v>8</v>
      </c>
      <c r="D253" s="3" t="s">
        <v>108</v>
      </c>
      <c r="E253" s="3" t="s">
        <v>172</v>
      </c>
      <c r="F253" s="3" t="s">
        <v>224</v>
      </c>
    </row>
    <row r="254" spans="1:6">
      <c r="A254" s="2" t="s">
        <v>385</v>
      </c>
      <c r="B254" s="3" t="s">
        <v>192</v>
      </c>
      <c r="C254" s="3" t="s">
        <v>8</v>
      </c>
      <c r="D254" s="3" t="s">
        <v>240</v>
      </c>
      <c r="E254" s="3" t="s">
        <v>169</v>
      </c>
      <c r="F254" s="3" t="s">
        <v>65</v>
      </c>
    </row>
    <row r="255" spans="1:6">
      <c r="A255" s="2" t="s">
        <v>386</v>
      </c>
      <c r="B255" s="3" t="s">
        <v>192</v>
      </c>
      <c r="C255" s="3" t="s">
        <v>8</v>
      </c>
      <c r="D255" s="3" t="s">
        <v>51</v>
      </c>
      <c r="E255" s="3" t="s">
        <v>10</v>
      </c>
      <c r="F255" s="3" t="s">
        <v>65</v>
      </c>
    </row>
    <row r="256" spans="1:6">
      <c r="A256" s="2" t="s">
        <v>387</v>
      </c>
      <c r="B256" s="3" t="s">
        <v>192</v>
      </c>
      <c r="C256" s="3" t="s">
        <v>8</v>
      </c>
      <c r="D256" s="3" t="s">
        <v>84</v>
      </c>
      <c r="E256" s="3" t="s">
        <v>155</v>
      </c>
      <c r="F256" s="3" t="s">
        <v>25</v>
      </c>
    </row>
    <row r="257" spans="1:6">
      <c r="A257" s="2" t="s">
        <v>388</v>
      </c>
      <c r="B257" s="3" t="s">
        <v>192</v>
      </c>
      <c r="C257" s="3" t="s">
        <v>8</v>
      </c>
      <c r="D257" s="3" t="s">
        <v>24</v>
      </c>
      <c r="E257" s="3" t="s">
        <v>172</v>
      </c>
      <c r="F257" s="3" t="s">
        <v>208</v>
      </c>
    </row>
    <row r="258" spans="1:6">
      <c r="A258" s="2" t="s">
        <v>389</v>
      </c>
      <c r="B258" s="3" t="s">
        <v>192</v>
      </c>
      <c r="C258" s="3" t="s">
        <v>8</v>
      </c>
      <c r="D258" s="3" t="s">
        <v>77</v>
      </c>
      <c r="E258" s="3" t="s">
        <v>155</v>
      </c>
      <c r="F258" s="3" t="s">
        <v>103</v>
      </c>
    </row>
    <row r="259" spans="1:6">
      <c r="A259" s="2" t="s">
        <v>390</v>
      </c>
      <c r="B259" s="3" t="s">
        <v>192</v>
      </c>
      <c r="C259" s="3" t="s">
        <v>8</v>
      </c>
      <c r="D259" s="3" t="s">
        <v>24</v>
      </c>
      <c r="E259" s="3" t="s">
        <v>172</v>
      </c>
      <c r="F259" s="3" t="s">
        <v>162</v>
      </c>
    </row>
    <row r="260" spans="1:6">
      <c r="A260" s="2" t="s">
        <v>391</v>
      </c>
      <c r="B260" s="3" t="s">
        <v>192</v>
      </c>
      <c r="C260" s="3" t="s">
        <v>8</v>
      </c>
      <c r="D260" s="3" t="s">
        <v>77</v>
      </c>
      <c r="E260" s="3" t="s">
        <v>172</v>
      </c>
      <c r="F260" s="3" t="s">
        <v>120</v>
      </c>
    </row>
    <row r="261" spans="1:6">
      <c r="A261" s="2" t="s">
        <v>392</v>
      </c>
      <c r="B261" s="3" t="s">
        <v>192</v>
      </c>
      <c r="C261" s="3" t="s">
        <v>8</v>
      </c>
      <c r="D261" s="3" t="s">
        <v>108</v>
      </c>
      <c r="E261" s="3" t="s">
        <v>172</v>
      </c>
      <c r="F261" s="3" t="s">
        <v>99</v>
      </c>
    </row>
    <row r="262" spans="1:6">
      <c r="A262" s="2" t="s">
        <v>393</v>
      </c>
      <c r="B262" s="3" t="s">
        <v>192</v>
      </c>
      <c r="C262" s="3" t="s">
        <v>8</v>
      </c>
      <c r="D262" s="3" t="s">
        <v>77</v>
      </c>
      <c r="E262" s="3" t="s">
        <v>153</v>
      </c>
      <c r="F262" s="3" t="s">
        <v>120</v>
      </c>
    </row>
    <row r="263" spans="1:6">
      <c r="A263" s="2" t="s">
        <v>394</v>
      </c>
      <c r="B263" s="3" t="s">
        <v>192</v>
      </c>
      <c r="C263" s="3" t="s">
        <v>8</v>
      </c>
      <c r="D263" s="3" t="s">
        <v>81</v>
      </c>
      <c r="E263" s="3" t="s">
        <v>155</v>
      </c>
      <c r="F263" s="3" t="s">
        <v>25</v>
      </c>
    </row>
    <row r="264" spans="1:6">
      <c r="A264" s="2" t="s">
        <v>395</v>
      </c>
      <c r="B264" s="3" t="s">
        <v>192</v>
      </c>
      <c r="C264" s="3" t="s">
        <v>8</v>
      </c>
      <c r="D264" s="3" t="s">
        <v>63</v>
      </c>
      <c r="E264" s="3" t="s">
        <v>155</v>
      </c>
      <c r="F264" s="3" t="s">
        <v>65</v>
      </c>
    </row>
    <row r="265" spans="1:6">
      <c r="A265" s="2" t="s">
        <v>396</v>
      </c>
      <c r="B265" s="3" t="s">
        <v>192</v>
      </c>
      <c r="C265" s="3" t="s">
        <v>8</v>
      </c>
      <c r="D265" s="3" t="s">
        <v>24</v>
      </c>
      <c r="E265" s="3" t="s">
        <v>155</v>
      </c>
      <c r="F265" s="3" t="s">
        <v>103</v>
      </c>
    </row>
    <row r="266" spans="1:6">
      <c r="A266" s="2" t="s">
        <v>397</v>
      </c>
      <c r="B266" s="3" t="s">
        <v>192</v>
      </c>
      <c r="C266" s="3" t="s">
        <v>8</v>
      </c>
      <c r="D266" s="3" t="s">
        <v>24</v>
      </c>
      <c r="E266" s="3" t="s">
        <v>153</v>
      </c>
      <c r="F266" s="3" t="s">
        <v>256</v>
      </c>
    </row>
    <row r="267" spans="1:6">
      <c r="A267" s="2" t="s">
        <v>398</v>
      </c>
      <c r="B267" s="3" t="s">
        <v>192</v>
      </c>
      <c r="C267" s="3" t="s">
        <v>8</v>
      </c>
      <c r="D267" s="3" t="s">
        <v>81</v>
      </c>
      <c r="E267" s="3" t="s">
        <v>172</v>
      </c>
      <c r="F267" s="3" t="s">
        <v>218</v>
      </c>
    </row>
    <row r="268" spans="1:6">
      <c r="A268" s="2" t="s">
        <v>399</v>
      </c>
      <c r="B268" s="3" t="s">
        <v>192</v>
      </c>
      <c r="C268" s="3" t="s">
        <v>8</v>
      </c>
      <c r="D268" s="3" t="s">
        <v>9</v>
      </c>
      <c r="E268" s="3" t="s">
        <v>153</v>
      </c>
      <c r="F268" s="3" t="s">
        <v>52</v>
      </c>
    </row>
    <row r="269" spans="1:6">
      <c r="A269" s="2" t="s">
        <v>400</v>
      </c>
      <c r="B269" s="3" t="s">
        <v>192</v>
      </c>
      <c r="C269" s="3" t="s">
        <v>8</v>
      </c>
      <c r="D269" s="3" t="s">
        <v>51</v>
      </c>
      <c r="E269" s="3" t="s">
        <v>153</v>
      </c>
      <c r="F269" s="3" t="s">
        <v>65</v>
      </c>
    </row>
    <row r="270" spans="1:6">
      <c r="A270" s="2" t="s">
        <v>401</v>
      </c>
      <c r="B270" s="3" t="s">
        <v>192</v>
      </c>
      <c r="C270" s="3" t="s">
        <v>8</v>
      </c>
      <c r="D270" s="3" t="s">
        <v>77</v>
      </c>
      <c r="E270" s="3" t="s">
        <v>153</v>
      </c>
      <c r="F270" s="3" t="s">
        <v>103</v>
      </c>
    </row>
    <row r="271" spans="1:6">
      <c r="A271" s="2" t="s">
        <v>402</v>
      </c>
      <c r="B271" s="3" t="s">
        <v>192</v>
      </c>
      <c r="C271" s="3" t="s">
        <v>8</v>
      </c>
      <c r="D271" s="3" t="s">
        <v>81</v>
      </c>
      <c r="E271" s="3" t="s">
        <v>153</v>
      </c>
      <c r="F271" s="3" t="s">
        <v>218</v>
      </c>
    </row>
    <row r="272" spans="1:6">
      <c r="A272" s="2" t="s">
        <v>403</v>
      </c>
      <c r="B272" s="3" t="s">
        <v>192</v>
      </c>
      <c r="C272" s="3" t="s">
        <v>8</v>
      </c>
      <c r="D272" s="3" t="s">
        <v>77</v>
      </c>
      <c r="E272" s="3" t="s">
        <v>155</v>
      </c>
      <c r="F272" s="3" t="s">
        <v>120</v>
      </c>
    </row>
    <row r="273" spans="1:6">
      <c r="A273" s="2" t="s">
        <v>404</v>
      </c>
      <c r="B273" s="3" t="s">
        <v>192</v>
      </c>
      <c r="C273" s="3" t="s">
        <v>8</v>
      </c>
      <c r="D273" s="3" t="s">
        <v>77</v>
      </c>
      <c r="E273" s="3" t="s">
        <v>155</v>
      </c>
      <c r="F273" s="3" t="s">
        <v>103</v>
      </c>
    </row>
    <row r="274" spans="1:6">
      <c r="A274" s="2" t="s">
        <v>404</v>
      </c>
      <c r="B274" s="3" t="s">
        <v>192</v>
      </c>
      <c r="C274" s="3" t="s">
        <v>8</v>
      </c>
      <c r="D274" s="3"/>
      <c r="E274" s="3"/>
      <c r="F274" s="3" t="s">
        <v>106</v>
      </c>
    </row>
    <row r="275" spans="1:6">
      <c r="A275" s="2" t="s">
        <v>405</v>
      </c>
      <c r="B275" s="3" t="s">
        <v>192</v>
      </c>
      <c r="C275" s="3" t="s">
        <v>8</v>
      </c>
      <c r="D275" s="3" t="s">
        <v>51</v>
      </c>
      <c r="E275" s="3" t="s">
        <v>155</v>
      </c>
      <c r="F275" s="3" t="s">
        <v>120</v>
      </c>
    </row>
    <row r="276" spans="1:6">
      <c r="A276" s="2" t="s">
        <v>406</v>
      </c>
      <c r="B276" s="3" t="s">
        <v>192</v>
      </c>
      <c r="C276" s="3" t="s">
        <v>8</v>
      </c>
      <c r="D276" s="3" t="s">
        <v>51</v>
      </c>
      <c r="E276" s="3" t="s">
        <v>155</v>
      </c>
      <c r="F276" s="3" t="s">
        <v>224</v>
      </c>
    </row>
    <row r="277" spans="1:6">
      <c r="A277" s="2" t="s">
        <v>407</v>
      </c>
      <c r="B277" s="3" t="s">
        <v>192</v>
      </c>
      <c r="C277" s="3" t="s">
        <v>8</v>
      </c>
      <c r="D277" s="3" t="s">
        <v>108</v>
      </c>
      <c r="E277" s="3" t="s">
        <v>155</v>
      </c>
      <c r="F277" s="3" t="s">
        <v>103</v>
      </c>
    </row>
    <row r="278" spans="1:6">
      <c r="A278" s="2" t="s">
        <v>408</v>
      </c>
      <c r="B278" s="3" t="s">
        <v>192</v>
      </c>
      <c r="C278" s="3" t="s">
        <v>8</v>
      </c>
      <c r="D278" s="3" t="s">
        <v>81</v>
      </c>
      <c r="E278" s="3" t="s">
        <v>155</v>
      </c>
      <c r="F278" s="3" t="s">
        <v>218</v>
      </c>
    </row>
    <row r="279" spans="1:6">
      <c r="A279" s="2" t="s">
        <v>409</v>
      </c>
      <c r="B279" s="3" t="s">
        <v>192</v>
      </c>
      <c r="C279" s="3" t="s">
        <v>8</v>
      </c>
      <c r="D279" s="3" t="s">
        <v>81</v>
      </c>
      <c r="E279" s="3" t="s">
        <v>155</v>
      </c>
      <c r="F279" s="3" t="s">
        <v>218</v>
      </c>
    </row>
    <row r="280" spans="1:6">
      <c r="A280" s="2" t="s">
        <v>410</v>
      </c>
      <c r="B280" s="3" t="s">
        <v>192</v>
      </c>
      <c r="C280" s="3" t="s">
        <v>8</v>
      </c>
      <c r="D280" s="3" t="s">
        <v>108</v>
      </c>
      <c r="E280" s="3" t="s">
        <v>155</v>
      </c>
      <c r="F280" s="3" t="s">
        <v>99</v>
      </c>
    </row>
    <row r="281" spans="1:6">
      <c r="A281" s="2" t="s">
        <v>411</v>
      </c>
      <c r="B281" s="3" t="s">
        <v>192</v>
      </c>
      <c r="C281" s="3" t="s">
        <v>8</v>
      </c>
      <c r="D281" s="3" t="s">
        <v>81</v>
      </c>
      <c r="E281" s="3" t="s">
        <v>153</v>
      </c>
      <c r="F281" s="3" t="s">
        <v>218</v>
      </c>
    </row>
    <row r="282" spans="1:6">
      <c r="A282" s="2" t="s">
        <v>412</v>
      </c>
      <c r="B282" s="3" t="s">
        <v>192</v>
      </c>
      <c r="C282" s="3" t="s">
        <v>8</v>
      </c>
      <c r="D282" s="3" t="s">
        <v>108</v>
      </c>
      <c r="E282" s="3" t="s">
        <v>155</v>
      </c>
      <c r="F282" s="3" t="s">
        <v>99</v>
      </c>
    </row>
    <row r="283" spans="1:6">
      <c r="A283" s="2" t="s">
        <v>413</v>
      </c>
      <c r="B283" s="3" t="s">
        <v>192</v>
      </c>
      <c r="C283" s="3" t="s">
        <v>8</v>
      </c>
      <c r="D283" s="3" t="s">
        <v>108</v>
      </c>
      <c r="E283" s="3" t="s">
        <v>155</v>
      </c>
      <c r="F283" s="3" t="s">
        <v>78</v>
      </c>
    </row>
    <row r="284" spans="1:6">
      <c r="A284" s="2" t="s">
        <v>414</v>
      </c>
      <c r="B284" s="3" t="s">
        <v>192</v>
      </c>
      <c r="C284" s="3" t="s">
        <v>8</v>
      </c>
      <c r="D284" s="3" t="s">
        <v>84</v>
      </c>
      <c r="E284" s="3" t="s">
        <v>169</v>
      </c>
      <c r="F284" s="3" t="s">
        <v>120</v>
      </c>
    </row>
    <row r="285" spans="1:6">
      <c r="A285" s="2" t="s">
        <v>415</v>
      </c>
      <c r="B285" s="3" t="s">
        <v>192</v>
      </c>
      <c r="C285" s="3" t="s">
        <v>8</v>
      </c>
      <c r="D285" s="3" t="s">
        <v>77</v>
      </c>
      <c r="E285" s="3" t="s">
        <v>155</v>
      </c>
      <c r="F285" s="3" t="s">
        <v>120</v>
      </c>
    </row>
    <row r="286" spans="1:6">
      <c r="A286" s="2" t="s">
        <v>416</v>
      </c>
      <c r="B286" s="3" t="s">
        <v>192</v>
      </c>
      <c r="C286" s="3" t="s">
        <v>8</v>
      </c>
      <c r="D286" s="3" t="s">
        <v>9</v>
      </c>
      <c r="E286" s="3" t="s">
        <v>172</v>
      </c>
      <c r="F286" s="3" t="s">
        <v>52</v>
      </c>
    </row>
    <row r="287" spans="1:6">
      <c r="A287" s="2" t="s">
        <v>417</v>
      </c>
      <c r="B287" s="3" t="s">
        <v>192</v>
      </c>
      <c r="C287" s="3" t="s">
        <v>8</v>
      </c>
      <c r="D287" s="3" t="s">
        <v>77</v>
      </c>
      <c r="E287" s="3" t="s">
        <v>172</v>
      </c>
      <c r="F287" s="3" t="s">
        <v>120</v>
      </c>
    </row>
    <row r="288" spans="1:6">
      <c r="A288" s="2" t="s">
        <v>418</v>
      </c>
      <c r="B288" s="3" t="s">
        <v>192</v>
      </c>
      <c r="C288" s="3" t="s">
        <v>8</v>
      </c>
      <c r="D288" s="3" t="s">
        <v>77</v>
      </c>
      <c r="E288" s="3" t="s">
        <v>155</v>
      </c>
      <c r="F288" s="3" t="s">
        <v>224</v>
      </c>
    </row>
    <row r="289" spans="1:6">
      <c r="A289" s="2" t="s">
        <v>419</v>
      </c>
      <c r="B289" s="3" t="s">
        <v>192</v>
      </c>
      <c r="C289" s="3" t="s">
        <v>8</v>
      </c>
      <c r="D289" s="3" t="s">
        <v>77</v>
      </c>
      <c r="E289" s="3" t="s">
        <v>155</v>
      </c>
      <c r="F289" s="3" t="s">
        <v>120</v>
      </c>
    </row>
    <row r="290" spans="1:6">
      <c r="A290" s="2" t="s">
        <v>420</v>
      </c>
      <c r="B290" s="3" t="s">
        <v>192</v>
      </c>
      <c r="C290" s="3" t="s">
        <v>8</v>
      </c>
      <c r="D290" s="3" t="s">
        <v>24</v>
      </c>
      <c r="E290" s="3" t="s">
        <v>172</v>
      </c>
      <c r="F290" s="3" t="s">
        <v>208</v>
      </c>
    </row>
    <row r="291" spans="1:6">
      <c r="A291" s="2" t="s">
        <v>421</v>
      </c>
      <c r="B291" s="3" t="s">
        <v>192</v>
      </c>
      <c r="C291" s="3" t="s">
        <v>8</v>
      </c>
      <c r="D291" s="3" t="s">
        <v>212</v>
      </c>
      <c r="E291" s="3" t="s">
        <v>213</v>
      </c>
      <c r="F291" s="3" t="s">
        <v>214</v>
      </c>
    </row>
    <row r="292" spans="1:6">
      <c r="A292" s="2" t="s">
        <v>422</v>
      </c>
      <c r="B292" s="3" t="s">
        <v>149</v>
      </c>
      <c r="C292" s="3" t="s">
        <v>423</v>
      </c>
      <c r="D292" s="3" t="s">
        <v>240</v>
      </c>
      <c r="E292" s="3" t="s">
        <v>153</v>
      </c>
      <c r="F292" s="3" t="s">
        <v>65</v>
      </c>
    </row>
    <row r="293" spans="1:6" s="29" customFormat="1">
      <c r="A293" s="27" t="s">
        <v>424</v>
      </c>
      <c r="B293" s="28" t="s">
        <v>149</v>
      </c>
      <c r="C293" s="28" t="s">
        <v>423</v>
      </c>
      <c r="D293" s="28" t="s">
        <v>49</v>
      </c>
      <c r="E293" s="3" t="s">
        <v>153</v>
      </c>
      <c r="F293" s="28" t="s">
        <v>126</v>
      </c>
    </row>
    <row r="294" spans="1:6">
      <c r="A294" s="2" t="s">
        <v>425</v>
      </c>
      <c r="B294" s="3" t="s">
        <v>287</v>
      </c>
      <c r="C294" s="3" t="s">
        <v>8</v>
      </c>
      <c r="D294" s="3" t="s">
        <v>37</v>
      </c>
      <c r="E294" s="3" t="s">
        <v>153</v>
      </c>
      <c r="F294" s="3" t="s">
        <v>120</v>
      </c>
    </row>
    <row r="295" spans="1:6">
      <c r="A295" s="2" t="s">
        <v>425</v>
      </c>
      <c r="B295" s="3" t="s">
        <v>287</v>
      </c>
      <c r="C295" s="3" t="s">
        <v>8</v>
      </c>
      <c r="D295" s="3" t="s">
        <v>240</v>
      </c>
      <c r="E295" s="3"/>
      <c r="F295" s="3" t="s">
        <v>224</v>
      </c>
    </row>
    <row r="296" spans="1:6">
      <c r="A296" s="2" t="s">
        <v>426</v>
      </c>
      <c r="B296" s="3" t="s">
        <v>287</v>
      </c>
      <c r="C296" s="3" t="s">
        <v>8</v>
      </c>
      <c r="D296" s="3" t="s">
        <v>240</v>
      </c>
      <c r="E296" s="3" t="s">
        <v>155</v>
      </c>
      <c r="F296" s="3" t="s">
        <v>25</v>
      </c>
    </row>
    <row r="297" spans="1:6">
      <c r="A297" s="2" t="s">
        <v>427</v>
      </c>
      <c r="B297" s="3" t="s">
        <v>287</v>
      </c>
      <c r="C297" s="3" t="s">
        <v>8</v>
      </c>
      <c r="D297" s="3" t="s">
        <v>240</v>
      </c>
      <c r="E297" s="3" t="s">
        <v>172</v>
      </c>
      <c r="F297" s="3" t="s">
        <v>25</v>
      </c>
    </row>
    <row r="298" spans="1:6">
      <c r="A298" s="2" t="s">
        <v>428</v>
      </c>
      <c r="B298" s="3" t="s">
        <v>287</v>
      </c>
      <c r="C298" s="3" t="s">
        <v>8</v>
      </c>
      <c r="D298" s="3" t="s">
        <v>240</v>
      </c>
      <c r="E298" s="3" t="s">
        <v>155</v>
      </c>
      <c r="F298" s="3" t="s">
        <v>103</v>
      </c>
    </row>
    <row r="299" spans="1:6">
      <c r="A299" s="2" t="s">
        <v>429</v>
      </c>
      <c r="B299" s="3" t="s">
        <v>287</v>
      </c>
      <c r="C299" s="3" t="s">
        <v>8</v>
      </c>
      <c r="D299" s="3" t="s">
        <v>240</v>
      </c>
      <c r="E299" s="3" t="s">
        <v>155</v>
      </c>
      <c r="F299" s="3" t="s">
        <v>25</v>
      </c>
    </row>
    <row r="300" spans="1:6">
      <c r="A300" s="2" t="s">
        <v>430</v>
      </c>
      <c r="B300" s="3" t="s">
        <v>287</v>
      </c>
      <c r="C300" s="3" t="s">
        <v>8</v>
      </c>
      <c r="D300" s="3" t="s">
        <v>240</v>
      </c>
      <c r="E300" s="3" t="s">
        <v>172</v>
      </c>
      <c r="F300" s="3" t="s">
        <v>25</v>
      </c>
    </row>
    <row r="301" spans="1:6">
      <c r="A301" s="2" t="s">
        <v>431</v>
      </c>
      <c r="B301" s="3" t="s">
        <v>287</v>
      </c>
      <c r="C301" s="3" t="s">
        <v>8</v>
      </c>
      <c r="D301" s="3" t="s">
        <v>108</v>
      </c>
      <c r="E301" s="3" t="s">
        <v>172</v>
      </c>
      <c r="F301" s="3" t="s">
        <v>99</v>
      </c>
    </row>
    <row r="302" spans="1:6">
      <c r="A302" s="2" t="s">
        <v>432</v>
      </c>
      <c r="B302" s="3" t="s">
        <v>287</v>
      </c>
      <c r="C302" s="3" t="s">
        <v>8</v>
      </c>
      <c r="D302" s="3" t="s">
        <v>81</v>
      </c>
      <c r="E302" s="3" t="s">
        <v>155</v>
      </c>
      <c r="F302" s="3" t="s">
        <v>25</v>
      </c>
    </row>
    <row r="303" spans="1:6">
      <c r="A303" s="2" t="s">
        <v>433</v>
      </c>
      <c r="B303" s="3" t="s">
        <v>287</v>
      </c>
      <c r="C303" s="3" t="s">
        <v>8</v>
      </c>
      <c r="D303" s="3" t="s">
        <v>81</v>
      </c>
      <c r="E303" s="3" t="s">
        <v>153</v>
      </c>
      <c r="F303" s="3" t="s">
        <v>25</v>
      </c>
    </row>
    <row r="304" spans="1:6">
      <c r="A304" s="2" t="s">
        <v>434</v>
      </c>
      <c r="B304" s="3" t="s">
        <v>287</v>
      </c>
      <c r="C304" s="3" t="s">
        <v>8</v>
      </c>
      <c r="D304" s="3" t="s">
        <v>81</v>
      </c>
      <c r="E304" s="3" t="s">
        <v>153</v>
      </c>
      <c r="F304" s="3" t="s">
        <v>25</v>
      </c>
    </row>
    <row r="305" spans="1:6">
      <c r="A305" s="2" t="s">
        <v>435</v>
      </c>
      <c r="B305" s="3" t="s">
        <v>287</v>
      </c>
      <c r="C305" s="3" t="s">
        <v>8</v>
      </c>
      <c r="D305" s="3" t="s">
        <v>75</v>
      </c>
      <c r="E305" s="3" t="s">
        <v>153</v>
      </c>
      <c r="F305" s="3" t="s">
        <v>52</v>
      </c>
    </row>
    <row r="306" spans="1:6">
      <c r="A306" s="2" t="s">
        <v>436</v>
      </c>
      <c r="B306" s="3" t="s">
        <v>287</v>
      </c>
      <c r="C306" s="3" t="s">
        <v>8</v>
      </c>
      <c r="D306" s="3"/>
      <c r="E306" s="3"/>
      <c r="F306" s="3" t="s">
        <v>121</v>
      </c>
    </row>
    <row r="307" spans="1:6">
      <c r="A307" s="2" t="s">
        <v>437</v>
      </c>
      <c r="B307" s="3" t="s">
        <v>287</v>
      </c>
      <c r="C307" s="3" t="s">
        <v>8</v>
      </c>
      <c r="D307" s="3" t="s">
        <v>75</v>
      </c>
      <c r="E307" s="3" t="s">
        <v>153</v>
      </c>
      <c r="F307" s="3" t="s">
        <v>52</v>
      </c>
    </row>
    <row r="308" spans="1:6">
      <c r="A308" s="2" t="s">
        <v>438</v>
      </c>
      <c r="B308" s="3" t="s">
        <v>287</v>
      </c>
      <c r="C308" s="3" t="s">
        <v>8</v>
      </c>
      <c r="D308" s="3"/>
      <c r="E308" s="3"/>
      <c r="F308" s="3" t="s">
        <v>121</v>
      </c>
    </row>
    <row r="309" spans="1:6">
      <c r="A309" s="2" t="s">
        <v>439</v>
      </c>
      <c r="B309" s="3" t="s">
        <v>287</v>
      </c>
      <c r="C309" s="3" t="s">
        <v>8</v>
      </c>
      <c r="D309" s="3" t="s">
        <v>81</v>
      </c>
      <c r="E309" s="3" t="s">
        <v>172</v>
      </c>
      <c r="F309" s="3" t="s">
        <v>25</v>
      </c>
    </row>
    <row r="310" spans="1:6">
      <c r="A310" s="2" t="s">
        <v>440</v>
      </c>
      <c r="B310" s="3" t="s">
        <v>287</v>
      </c>
      <c r="C310" s="3" t="s">
        <v>8</v>
      </c>
      <c r="D310" s="3" t="s">
        <v>75</v>
      </c>
      <c r="E310" s="3" t="s">
        <v>153</v>
      </c>
      <c r="F310" s="3" t="s">
        <v>162</v>
      </c>
    </row>
    <row r="311" spans="1:6">
      <c r="A311" s="2" t="s">
        <v>441</v>
      </c>
      <c r="B311" s="3" t="s">
        <v>287</v>
      </c>
      <c r="C311" s="3" t="s">
        <v>8</v>
      </c>
      <c r="D311" s="3" t="s">
        <v>75</v>
      </c>
      <c r="E311" s="3" t="s">
        <v>153</v>
      </c>
      <c r="F311" s="3" t="s">
        <v>121</v>
      </c>
    </row>
    <row r="312" spans="1:6">
      <c r="A312" s="2" t="s">
        <v>442</v>
      </c>
      <c r="B312" s="3" t="s">
        <v>287</v>
      </c>
      <c r="C312" s="3" t="s">
        <v>8</v>
      </c>
      <c r="D312" s="3" t="s">
        <v>81</v>
      </c>
      <c r="E312" s="3" t="s">
        <v>155</v>
      </c>
      <c r="F312" s="3" t="s">
        <v>25</v>
      </c>
    </row>
    <row r="313" spans="1:6">
      <c r="A313" s="2" t="s">
        <v>443</v>
      </c>
      <c r="B313" s="3" t="s">
        <v>287</v>
      </c>
      <c r="C313" s="3" t="s">
        <v>8</v>
      </c>
      <c r="D313" s="3" t="s">
        <v>24</v>
      </c>
      <c r="E313" s="3" t="s">
        <v>172</v>
      </c>
      <c r="F313" s="3" t="s">
        <v>208</v>
      </c>
    </row>
    <row r="314" spans="1:6">
      <c r="A314" s="2" t="s">
        <v>444</v>
      </c>
      <c r="B314" s="3" t="s">
        <v>287</v>
      </c>
      <c r="C314" s="3" t="s">
        <v>8</v>
      </c>
      <c r="D314" s="3" t="s">
        <v>77</v>
      </c>
      <c r="E314" s="3" t="s">
        <v>155</v>
      </c>
      <c r="F314" s="3" t="s">
        <v>106</v>
      </c>
    </row>
    <row r="315" spans="1:6">
      <c r="A315" s="2" t="s">
        <v>445</v>
      </c>
      <c r="B315" s="3" t="s">
        <v>287</v>
      </c>
      <c r="C315" s="3" t="s">
        <v>8</v>
      </c>
      <c r="D315" s="3" t="s">
        <v>75</v>
      </c>
      <c r="E315" s="3" t="s">
        <v>153</v>
      </c>
      <c r="F315" s="3" t="s">
        <v>52</v>
      </c>
    </row>
    <row r="316" spans="1:6">
      <c r="A316" s="2" t="s">
        <v>446</v>
      </c>
      <c r="B316" s="3" t="s">
        <v>287</v>
      </c>
      <c r="C316" s="3" t="s">
        <v>8</v>
      </c>
      <c r="D316" s="3"/>
      <c r="E316" s="3"/>
      <c r="F316" s="3" t="s">
        <v>121</v>
      </c>
    </row>
    <row r="317" spans="1:6">
      <c r="A317" s="2" t="s">
        <v>447</v>
      </c>
      <c r="B317" s="3" t="s">
        <v>287</v>
      </c>
      <c r="C317" s="3" t="s">
        <v>8</v>
      </c>
      <c r="D317" s="3" t="s">
        <v>75</v>
      </c>
      <c r="E317" s="3" t="s">
        <v>153</v>
      </c>
      <c r="F317" s="3" t="s">
        <v>52</v>
      </c>
    </row>
    <row r="318" spans="1:6">
      <c r="A318" s="2" t="s">
        <v>447</v>
      </c>
      <c r="B318" s="3" t="s">
        <v>287</v>
      </c>
      <c r="C318" s="3" t="s">
        <v>8</v>
      </c>
      <c r="D318" s="3"/>
      <c r="E318" s="3"/>
      <c r="F318" s="3" t="s">
        <v>121</v>
      </c>
    </row>
    <row r="319" spans="1:6">
      <c r="A319" s="2" t="s">
        <v>448</v>
      </c>
      <c r="B319" s="3" t="s">
        <v>287</v>
      </c>
      <c r="C319" s="3" t="s">
        <v>8</v>
      </c>
      <c r="D319" s="3" t="s">
        <v>24</v>
      </c>
      <c r="E319" s="3" t="s">
        <v>155</v>
      </c>
      <c r="F319" s="3" t="s">
        <v>162</v>
      </c>
    </row>
    <row r="320" spans="1:6">
      <c r="A320" s="2" t="s">
        <v>449</v>
      </c>
      <c r="B320" s="3" t="s">
        <v>287</v>
      </c>
      <c r="C320" s="3" t="s">
        <v>8</v>
      </c>
      <c r="D320" s="3" t="s">
        <v>75</v>
      </c>
      <c r="E320" s="3" t="s">
        <v>153</v>
      </c>
      <c r="F320" s="3" t="s">
        <v>121</v>
      </c>
    </row>
    <row r="321" spans="1:6">
      <c r="A321" s="2" t="s">
        <v>450</v>
      </c>
      <c r="B321" s="3" t="s">
        <v>287</v>
      </c>
      <c r="C321" s="3" t="s">
        <v>8</v>
      </c>
      <c r="D321" s="3" t="s">
        <v>212</v>
      </c>
      <c r="E321" s="3" t="s">
        <v>157</v>
      </c>
      <c r="F321" s="3" t="s">
        <v>214</v>
      </c>
    </row>
    <row r="322" spans="1:6" s="29" customFormat="1">
      <c r="A322" s="27" t="s">
        <v>451</v>
      </c>
      <c r="B322" s="28" t="s">
        <v>311</v>
      </c>
      <c r="C322" s="28" t="s">
        <v>8</v>
      </c>
      <c r="D322" s="28" t="s">
        <v>33</v>
      </c>
      <c r="E322" s="28" t="s">
        <v>155</v>
      </c>
      <c r="F322" s="28" t="s">
        <v>99</v>
      </c>
    </row>
    <row r="323" spans="1:6" s="29" customFormat="1">
      <c r="A323" s="27" t="s">
        <v>452</v>
      </c>
      <c r="B323" s="28" t="s">
        <v>311</v>
      </c>
      <c r="C323" s="28" t="s">
        <v>8</v>
      </c>
      <c r="D323" s="28" t="s">
        <v>28</v>
      </c>
      <c r="E323" s="28" t="s">
        <v>153</v>
      </c>
      <c r="F323" s="28" t="s">
        <v>138</v>
      </c>
    </row>
    <row r="324" spans="1:6" s="29" customFormat="1">
      <c r="A324" s="27" t="s">
        <v>453</v>
      </c>
      <c r="B324" s="28" t="s">
        <v>311</v>
      </c>
      <c r="C324" s="28" t="s">
        <v>8</v>
      </c>
      <c r="D324" s="28" t="s">
        <v>31</v>
      </c>
      <c r="E324" s="28" t="s">
        <v>153</v>
      </c>
      <c r="F324" s="28" t="s">
        <v>86</v>
      </c>
    </row>
    <row r="325" spans="1:6">
      <c r="A325" s="2" t="s">
        <v>454</v>
      </c>
      <c r="B325" s="3" t="s">
        <v>311</v>
      </c>
      <c r="C325" s="3" t="s">
        <v>8</v>
      </c>
      <c r="D325" s="3" t="s">
        <v>75</v>
      </c>
      <c r="E325" s="3" t="s">
        <v>153</v>
      </c>
      <c r="F325" s="3" t="s">
        <v>52</v>
      </c>
    </row>
    <row r="326" spans="1:6">
      <c r="A326" s="2" t="s">
        <v>455</v>
      </c>
      <c r="B326" s="3" t="s">
        <v>311</v>
      </c>
      <c r="C326" s="3" t="s">
        <v>8</v>
      </c>
      <c r="D326" s="3" t="s">
        <v>108</v>
      </c>
      <c r="E326" s="3" t="s">
        <v>163</v>
      </c>
      <c r="F326" s="3" t="s">
        <v>99</v>
      </c>
    </row>
    <row r="327" spans="1:6">
      <c r="A327" s="2" t="s">
        <v>456</v>
      </c>
      <c r="B327" s="3" t="s">
        <v>322</v>
      </c>
      <c r="C327" s="3" t="s">
        <v>8</v>
      </c>
      <c r="D327" s="3" t="s">
        <v>24</v>
      </c>
      <c r="E327" s="3" t="s">
        <v>172</v>
      </c>
      <c r="F327" s="3" t="s">
        <v>103</v>
      </c>
    </row>
    <row r="328" spans="1:6">
      <c r="A328" s="2" t="s">
        <v>457</v>
      </c>
      <c r="B328" s="3" t="s">
        <v>322</v>
      </c>
      <c r="C328" s="3" t="s">
        <v>8</v>
      </c>
      <c r="D328" s="3" t="s">
        <v>63</v>
      </c>
      <c r="E328" s="3" t="s">
        <v>172</v>
      </c>
      <c r="F328" s="3" t="s">
        <v>65</v>
      </c>
    </row>
    <row r="329" spans="1:6">
      <c r="A329" s="2" t="s">
        <v>458</v>
      </c>
      <c r="B329" s="3" t="s">
        <v>322</v>
      </c>
      <c r="C329" s="3" t="s">
        <v>8</v>
      </c>
      <c r="D329" s="3" t="s">
        <v>212</v>
      </c>
      <c r="E329" s="3" t="s">
        <v>157</v>
      </c>
      <c r="F329" s="3" t="s">
        <v>214</v>
      </c>
    </row>
    <row r="330" spans="1:6">
      <c r="A330" s="2" t="s">
        <v>459</v>
      </c>
      <c r="B330" s="3" t="s">
        <v>322</v>
      </c>
      <c r="C330" s="3" t="s">
        <v>8</v>
      </c>
      <c r="D330" s="3" t="s">
        <v>81</v>
      </c>
      <c r="E330" s="3" t="s">
        <v>155</v>
      </c>
      <c r="F330" s="3" t="s">
        <v>180</v>
      </c>
    </row>
    <row r="331" spans="1:6">
      <c r="A331" s="2" t="s">
        <v>460</v>
      </c>
      <c r="B331" s="3" t="s">
        <v>322</v>
      </c>
      <c r="C331" s="3" t="s">
        <v>8</v>
      </c>
      <c r="D331" s="3" t="s">
        <v>81</v>
      </c>
      <c r="E331" s="3" t="s">
        <v>155</v>
      </c>
      <c r="F331" s="3" t="s">
        <v>224</v>
      </c>
    </row>
    <row r="332" spans="1:6">
      <c r="A332" s="2" t="s">
        <v>461</v>
      </c>
      <c r="B332" s="3" t="s">
        <v>322</v>
      </c>
      <c r="C332" s="3" t="s">
        <v>8</v>
      </c>
      <c r="D332" s="3" t="s">
        <v>63</v>
      </c>
      <c r="E332" s="3" t="s">
        <v>172</v>
      </c>
      <c r="F332" s="3" t="s">
        <v>65</v>
      </c>
    </row>
    <row r="333" spans="1:6">
      <c r="A333" s="2" t="s">
        <v>462</v>
      </c>
      <c r="B333" s="3" t="s">
        <v>322</v>
      </c>
      <c r="C333" s="3" t="s">
        <v>8</v>
      </c>
      <c r="D333" s="3" t="s">
        <v>210</v>
      </c>
      <c r="E333" s="3" t="s">
        <v>172</v>
      </c>
      <c r="F333" s="3" t="s">
        <v>224</v>
      </c>
    </row>
    <row r="334" spans="1:6">
      <c r="A334" s="2" t="s">
        <v>463</v>
      </c>
      <c r="B334" s="3" t="s">
        <v>322</v>
      </c>
      <c r="C334" s="3" t="s">
        <v>8</v>
      </c>
      <c r="D334" s="3" t="s">
        <v>51</v>
      </c>
      <c r="E334" s="3" t="s">
        <v>172</v>
      </c>
      <c r="F334" s="3" t="s">
        <v>224</v>
      </c>
    </row>
    <row r="335" spans="1:6">
      <c r="A335" s="2" t="s">
        <v>464</v>
      </c>
      <c r="B335" s="3" t="s">
        <v>322</v>
      </c>
      <c r="C335" s="3" t="s">
        <v>8</v>
      </c>
      <c r="D335" s="3" t="s">
        <v>63</v>
      </c>
      <c r="E335" s="3" t="s">
        <v>172</v>
      </c>
      <c r="F335" s="3" t="s">
        <v>85</v>
      </c>
    </row>
    <row r="336" spans="1:6">
      <c r="A336" s="2" t="s">
        <v>465</v>
      </c>
      <c r="B336" s="3" t="s">
        <v>322</v>
      </c>
      <c r="C336" s="3" t="s">
        <v>8</v>
      </c>
      <c r="D336" s="3" t="s">
        <v>51</v>
      </c>
      <c r="E336" s="28" t="s">
        <v>155</v>
      </c>
      <c r="F336" s="3" t="s">
        <v>224</v>
      </c>
    </row>
    <row r="337" spans="1:6">
      <c r="A337" s="2" t="s">
        <v>466</v>
      </c>
      <c r="B337" s="3" t="s">
        <v>322</v>
      </c>
      <c r="C337" s="3" t="s">
        <v>8</v>
      </c>
      <c r="D337" s="3" t="s">
        <v>210</v>
      </c>
      <c r="E337" s="3" t="s">
        <v>172</v>
      </c>
      <c r="F337" s="3" t="s">
        <v>224</v>
      </c>
    </row>
    <row r="338" spans="1:6" s="29" customFormat="1">
      <c r="A338" s="27" t="s">
        <v>467</v>
      </c>
      <c r="B338" s="28" t="s">
        <v>468</v>
      </c>
      <c r="C338" s="28" t="s">
        <v>423</v>
      </c>
      <c r="D338" s="28" t="s">
        <v>33</v>
      </c>
      <c r="E338" s="28" t="s">
        <v>155</v>
      </c>
      <c r="F338" s="28" t="s">
        <v>99</v>
      </c>
    </row>
    <row r="339" spans="1:6">
      <c r="A339" s="2" t="s">
        <v>469</v>
      </c>
      <c r="B339" s="3" t="s">
        <v>468</v>
      </c>
      <c r="C339" s="3" t="s">
        <v>423</v>
      </c>
      <c r="D339" s="3" t="s">
        <v>77</v>
      </c>
      <c r="E339" s="28" t="s">
        <v>155</v>
      </c>
      <c r="F339" s="3" t="s">
        <v>120</v>
      </c>
    </row>
    <row r="340" spans="1:6">
      <c r="A340" s="2" t="s">
        <v>470</v>
      </c>
      <c r="B340" s="3" t="s">
        <v>324</v>
      </c>
      <c r="C340" s="3" t="s">
        <v>8</v>
      </c>
      <c r="D340" s="3" t="s">
        <v>84</v>
      </c>
      <c r="E340" s="3" t="s">
        <v>165</v>
      </c>
      <c r="F340" s="3" t="s">
        <v>120</v>
      </c>
    </row>
    <row r="341" spans="1:6">
      <c r="A341" s="2" t="s">
        <v>470</v>
      </c>
      <c r="B341" s="3" t="s">
        <v>324</v>
      </c>
      <c r="C341" s="3" t="s">
        <v>8</v>
      </c>
      <c r="D341" s="3" t="s">
        <v>77</v>
      </c>
      <c r="E341" s="3"/>
      <c r="F341" s="3" t="s">
        <v>78</v>
      </c>
    </row>
    <row r="342" spans="1:6">
      <c r="A342" s="2" t="s">
        <v>471</v>
      </c>
      <c r="B342" s="3" t="s">
        <v>324</v>
      </c>
      <c r="C342" s="3" t="s">
        <v>8</v>
      </c>
      <c r="D342" s="3" t="s">
        <v>84</v>
      </c>
      <c r="E342" s="3" t="s">
        <v>165</v>
      </c>
      <c r="F342" s="3" t="s">
        <v>125</v>
      </c>
    </row>
    <row r="343" spans="1:6">
      <c r="A343" s="2" t="s">
        <v>472</v>
      </c>
      <c r="B343" s="3" t="s">
        <v>324</v>
      </c>
      <c r="C343" s="3" t="s">
        <v>8</v>
      </c>
      <c r="D343" s="3" t="s">
        <v>24</v>
      </c>
      <c r="E343" s="3"/>
      <c r="F343" s="3" t="s">
        <v>103</v>
      </c>
    </row>
    <row r="344" spans="1:6">
      <c r="A344" s="2" t="s">
        <v>473</v>
      </c>
      <c r="B344" s="3" t="s">
        <v>468</v>
      </c>
      <c r="C344" s="3" t="s">
        <v>8</v>
      </c>
      <c r="D344" s="3" t="s">
        <v>77</v>
      </c>
      <c r="E344" s="3" t="s">
        <v>142</v>
      </c>
      <c r="F344" s="3" t="s">
        <v>78</v>
      </c>
    </row>
    <row r="345" spans="1:6">
      <c r="A345" s="2" t="s">
        <v>474</v>
      </c>
      <c r="B345" s="3" t="s">
        <v>324</v>
      </c>
      <c r="C345" s="3" t="s">
        <v>8</v>
      </c>
      <c r="D345" s="3"/>
      <c r="E345" s="3"/>
      <c r="F345" s="3" t="s">
        <v>120</v>
      </c>
    </row>
    <row r="346" spans="1:6">
      <c r="A346" s="2" t="s">
        <v>475</v>
      </c>
      <c r="B346" s="3" t="s">
        <v>324</v>
      </c>
      <c r="C346" s="3" t="s">
        <v>8</v>
      </c>
      <c r="D346" s="3" t="s">
        <v>75</v>
      </c>
      <c r="E346" s="3" t="s">
        <v>153</v>
      </c>
      <c r="F346" s="3" t="s">
        <v>52</v>
      </c>
    </row>
    <row r="347" spans="1:6">
      <c r="A347" s="2" t="s">
        <v>476</v>
      </c>
      <c r="B347" s="3" t="s">
        <v>324</v>
      </c>
      <c r="C347" s="3" t="s">
        <v>8</v>
      </c>
      <c r="D347" s="3" t="s">
        <v>90</v>
      </c>
      <c r="E347" s="3"/>
      <c r="F347" s="3"/>
    </row>
    <row r="348" spans="1:6">
      <c r="A348" s="2" t="s">
        <v>477</v>
      </c>
      <c r="B348" s="3" t="s">
        <v>7</v>
      </c>
      <c r="C348" s="3" t="s">
        <v>8</v>
      </c>
      <c r="D348" s="3" t="s">
        <v>224</v>
      </c>
      <c r="E348" s="3" t="s">
        <v>153</v>
      </c>
      <c r="F348" s="4" t="s">
        <v>70</v>
      </c>
    </row>
    <row r="349" spans="1:6">
      <c r="A349" s="2" t="s">
        <v>478</v>
      </c>
      <c r="B349" s="3" t="s">
        <v>7</v>
      </c>
      <c r="C349" s="3" t="s">
        <v>8</v>
      </c>
      <c r="D349" s="3" t="s">
        <v>224</v>
      </c>
      <c r="E349" s="3" t="s">
        <v>172</v>
      </c>
      <c r="F349" s="4" t="s">
        <v>118</v>
      </c>
    </row>
    <row r="350" spans="1:6">
      <c r="A350" s="2" t="s">
        <v>479</v>
      </c>
      <c r="B350" s="3" t="s">
        <v>192</v>
      </c>
      <c r="C350" s="3" t="s">
        <v>8</v>
      </c>
      <c r="D350" s="3" t="s">
        <v>224</v>
      </c>
      <c r="E350" s="3" t="s">
        <v>155</v>
      </c>
      <c r="F350" s="4" t="s">
        <v>70</v>
      </c>
    </row>
    <row r="351" spans="1:6">
      <c r="A351" s="2" t="s">
        <v>480</v>
      </c>
      <c r="B351" s="3" t="s">
        <v>192</v>
      </c>
      <c r="C351" s="3" t="s">
        <v>8</v>
      </c>
      <c r="D351" s="3" t="s">
        <v>224</v>
      </c>
      <c r="E351" s="3" t="s">
        <v>153</v>
      </c>
      <c r="F351" s="4" t="s">
        <v>70</v>
      </c>
    </row>
    <row r="352" spans="1:6">
      <c r="A352" s="2" t="s">
        <v>481</v>
      </c>
      <c r="B352" s="3" t="s">
        <v>287</v>
      </c>
      <c r="C352" s="3" t="s">
        <v>8</v>
      </c>
      <c r="D352" s="3" t="s">
        <v>224</v>
      </c>
      <c r="E352" s="3" t="s">
        <v>172</v>
      </c>
      <c r="F352" s="4" t="s">
        <v>70</v>
      </c>
    </row>
    <row r="353" spans="1:6">
      <c r="A353" s="2" t="s">
        <v>482</v>
      </c>
      <c r="B353" s="3" t="s">
        <v>483</v>
      </c>
      <c r="C353" s="3" t="s">
        <v>62</v>
      </c>
      <c r="D353" s="3" t="s">
        <v>77</v>
      </c>
      <c r="E353" s="3" t="s">
        <v>10</v>
      </c>
      <c r="F353" s="3" t="s">
        <v>103</v>
      </c>
    </row>
    <row r="354" spans="1:6">
      <c r="A354" s="2" t="s">
        <v>484</v>
      </c>
      <c r="B354" s="3" t="s">
        <v>483</v>
      </c>
      <c r="C354" s="3" t="s">
        <v>62</v>
      </c>
      <c r="D354" s="3" t="s">
        <v>77</v>
      </c>
      <c r="E354" s="3" t="s">
        <v>10</v>
      </c>
      <c r="F354" s="3" t="s">
        <v>113</v>
      </c>
    </row>
    <row r="355" spans="1:6">
      <c r="A355" s="2" t="s">
        <v>485</v>
      </c>
      <c r="B355" s="3" t="s">
        <v>483</v>
      </c>
      <c r="C355" s="3" t="s">
        <v>62</v>
      </c>
      <c r="D355" s="3" t="s">
        <v>24</v>
      </c>
      <c r="E355" s="3" t="s">
        <v>10</v>
      </c>
      <c r="F355" s="3" t="s">
        <v>52</v>
      </c>
    </row>
    <row r="356" spans="1:6">
      <c r="A356" s="2" t="s">
        <v>485</v>
      </c>
      <c r="B356" s="3" t="s">
        <v>483</v>
      </c>
      <c r="C356" s="3" t="s">
        <v>62</v>
      </c>
      <c r="D356" s="3" t="s">
        <v>9</v>
      </c>
      <c r="E356" s="3"/>
      <c r="F356" s="3"/>
    </row>
    <row r="357" spans="1:6">
      <c r="A357" s="2" t="s">
        <v>486</v>
      </c>
      <c r="B357" s="3" t="s">
        <v>483</v>
      </c>
      <c r="C357" s="3" t="s">
        <v>62</v>
      </c>
      <c r="D357" s="3" t="s">
        <v>77</v>
      </c>
      <c r="E357" s="3" t="s">
        <v>10</v>
      </c>
      <c r="F357" s="3" t="s">
        <v>228</v>
      </c>
    </row>
    <row r="358" spans="1:6">
      <c r="A358" s="2" t="s">
        <v>487</v>
      </c>
      <c r="B358" s="3" t="s">
        <v>483</v>
      </c>
      <c r="C358" s="3" t="s">
        <v>62</v>
      </c>
      <c r="D358" s="3" t="s">
        <v>77</v>
      </c>
      <c r="E358" s="3" t="s">
        <v>10</v>
      </c>
      <c r="F358" s="3" t="s">
        <v>106</v>
      </c>
    </row>
    <row r="359" spans="1:6">
      <c r="A359" s="2" t="s">
        <v>488</v>
      </c>
      <c r="B359" s="3" t="s">
        <v>483</v>
      </c>
      <c r="C359" s="3" t="s">
        <v>62</v>
      </c>
      <c r="D359" s="3" t="s">
        <v>9</v>
      </c>
      <c r="E359" s="3" t="s">
        <v>10</v>
      </c>
      <c r="F359" s="3" t="s">
        <v>52</v>
      </c>
    </row>
    <row r="360" spans="1:6">
      <c r="A360" s="2" t="s">
        <v>489</v>
      </c>
      <c r="B360" s="3" t="s">
        <v>483</v>
      </c>
      <c r="C360" s="3" t="s">
        <v>62</v>
      </c>
      <c r="D360" s="3" t="s">
        <v>9</v>
      </c>
      <c r="E360" s="3" t="s">
        <v>10</v>
      </c>
      <c r="F360" s="3" t="s">
        <v>52</v>
      </c>
    </row>
    <row r="361" spans="1:6">
      <c r="A361" s="2" t="s">
        <v>490</v>
      </c>
      <c r="B361" s="3" t="s">
        <v>483</v>
      </c>
      <c r="C361" s="3" t="s">
        <v>62</v>
      </c>
      <c r="D361" s="3" t="s">
        <v>77</v>
      </c>
      <c r="E361" s="3" t="s">
        <v>10</v>
      </c>
      <c r="F361" s="3" t="s">
        <v>120</v>
      </c>
    </row>
    <row r="362" spans="1:6">
      <c r="A362" s="2" t="s">
        <v>491</v>
      </c>
      <c r="B362" s="3" t="s">
        <v>483</v>
      </c>
      <c r="C362" s="3" t="s">
        <v>62</v>
      </c>
      <c r="D362" s="3" t="s">
        <v>9</v>
      </c>
      <c r="E362" s="3" t="s">
        <v>10</v>
      </c>
      <c r="F362" s="3" t="s">
        <v>103</v>
      </c>
    </row>
    <row r="363" spans="1:6">
      <c r="A363" s="2" t="s">
        <v>491</v>
      </c>
      <c r="B363" s="3" t="s">
        <v>483</v>
      </c>
      <c r="C363" s="3" t="s">
        <v>62</v>
      </c>
      <c r="D363" s="3" t="s">
        <v>24</v>
      </c>
      <c r="E363" s="3"/>
      <c r="F363" s="3"/>
    </row>
    <row r="364" spans="1:6">
      <c r="A364" s="2" t="s">
        <v>492</v>
      </c>
      <c r="B364" s="3" t="s">
        <v>483</v>
      </c>
      <c r="C364" s="3" t="s">
        <v>62</v>
      </c>
      <c r="D364" s="3" t="s">
        <v>77</v>
      </c>
      <c r="E364" s="3" t="s">
        <v>10</v>
      </c>
      <c r="F364" s="3" t="s">
        <v>104</v>
      </c>
    </row>
    <row r="365" spans="1:6">
      <c r="A365" s="2" t="s">
        <v>493</v>
      </c>
      <c r="B365" s="3" t="s">
        <v>483</v>
      </c>
      <c r="C365" s="3" t="s">
        <v>62</v>
      </c>
      <c r="D365" s="3" t="s">
        <v>212</v>
      </c>
      <c r="E365" s="3" t="s">
        <v>213</v>
      </c>
      <c r="F365" s="3" t="s">
        <v>136</v>
      </c>
    </row>
    <row r="366" spans="1:6">
      <c r="A366" s="2" t="s">
        <v>494</v>
      </c>
      <c r="B366" s="3" t="s">
        <v>483</v>
      </c>
      <c r="C366" s="3" t="s">
        <v>62</v>
      </c>
      <c r="D366" s="3" t="s">
        <v>24</v>
      </c>
      <c r="E366" s="3" t="s">
        <v>10</v>
      </c>
      <c r="F366" s="3" t="s">
        <v>103</v>
      </c>
    </row>
    <row r="367" spans="1:6">
      <c r="A367" s="2" t="s">
        <v>495</v>
      </c>
      <c r="B367" s="3" t="s">
        <v>483</v>
      </c>
      <c r="C367" s="3" t="s">
        <v>62</v>
      </c>
      <c r="D367" s="3" t="s">
        <v>77</v>
      </c>
      <c r="E367" s="3" t="s">
        <v>10</v>
      </c>
      <c r="F367" s="3" t="s">
        <v>120</v>
      </c>
    </row>
    <row r="368" spans="1:6">
      <c r="A368" s="2" t="s">
        <v>496</v>
      </c>
      <c r="B368" s="3" t="s">
        <v>483</v>
      </c>
      <c r="C368" s="3" t="s">
        <v>62</v>
      </c>
      <c r="D368" s="3" t="s">
        <v>77</v>
      </c>
      <c r="E368" s="3" t="s">
        <v>10</v>
      </c>
      <c r="F368" s="3" t="s">
        <v>103</v>
      </c>
    </row>
    <row r="369" spans="1:6">
      <c r="A369" s="2" t="s">
        <v>497</v>
      </c>
      <c r="B369" s="3" t="s">
        <v>483</v>
      </c>
      <c r="C369" s="3" t="s">
        <v>62</v>
      </c>
      <c r="D369" s="3" t="s">
        <v>77</v>
      </c>
      <c r="E369" s="3" t="s">
        <v>10</v>
      </c>
      <c r="F369" s="3" t="s">
        <v>120</v>
      </c>
    </row>
    <row r="370" spans="1:6">
      <c r="A370" s="2" t="s">
        <v>498</v>
      </c>
      <c r="B370" s="3" t="s">
        <v>483</v>
      </c>
      <c r="C370" s="3" t="s">
        <v>62</v>
      </c>
      <c r="D370" s="3" t="s">
        <v>240</v>
      </c>
      <c r="E370" s="3" t="s">
        <v>10</v>
      </c>
      <c r="F370" s="3" t="s">
        <v>103</v>
      </c>
    </row>
    <row r="371" spans="1:6">
      <c r="A371" s="2" t="s">
        <v>499</v>
      </c>
      <c r="B371" s="3" t="s">
        <v>483</v>
      </c>
      <c r="C371" s="3" t="s">
        <v>62</v>
      </c>
      <c r="D371" s="3" t="s">
        <v>9</v>
      </c>
      <c r="E371" s="3" t="s">
        <v>10</v>
      </c>
      <c r="F371" s="3" t="s">
        <v>52</v>
      </c>
    </row>
    <row r="372" spans="1:6">
      <c r="A372" s="2" t="s">
        <v>500</v>
      </c>
      <c r="B372" s="3" t="s">
        <v>483</v>
      </c>
      <c r="C372" s="3" t="s">
        <v>62</v>
      </c>
      <c r="D372" s="3" t="s">
        <v>9</v>
      </c>
      <c r="E372" s="3" t="s">
        <v>10</v>
      </c>
      <c r="F372" s="3" t="s">
        <v>52</v>
      </c>
    </row>
    <row r="373" spans="1:6">
      <c r="A373" s="2" t="s">
        <v>501</v>
      </c>
      <c r="B373" s="3" t="s">
        <v>483</v>
      </c>
      <c r="C373" s="3" t="s">
        <v>8</v>
      </c>
      <c r="D373" s="3" t="s">
        <v>9</v>
      </c>
      <c r="E373" s="3" t="s">
        <v>10</v>
      </c>
      <c r="F373" s="3" t="s">
        <v>11</v>
      </c>
    </row>
    <row r="374" spans="1:6">
      <c r="A374" s="2" t="s">
        <v>502</v>
      </c>
      <c r="B374" s="3" t="s">
        <v>483</v>
      </c>
      <c r="C374" s="3" t="s">
        <v>62</v>
      </c>
      <c r="D374" s="3" t="s">
        <v>63</v>
      </c>
      <c r="E374" s="3" t="s">
        <v>10</v>
      </c>
      <c r="F374" s="3" t="s">
        <v>65</v>
      </c>
    </row>
    <row r="375" spans="1:6">
      <c r="A375" s="2" t="s">
        <v>503</v>
      </c>
      <c r="B375" s="3" t="s">
        <v>483</v>
      </c>
      <c r="C375" s="3" t="s">
        <v>62</v>
      </c>
      <c r="D375" s="3" t="s">
        <v>37</v>
      </c>
      <c r="E375" s="3" t="s">
        <v>10</v>
      </c>
      <c r="F375" s="3" t="s">
        <v>103</v>
      </c>
    </row>
    <row r="376" spans="1:6">
      <c r="A376" s="2" t="s">
        <v>504</v>
      </c>
      <c r="B376" s="3" t="s">
        <v>483</v>
      </c>
      <c r="C376" s="3" t="s">
        <v>62</v>
      </c>
      <c r="D376" s="3" t="s">
        <v>24</v>
      </c>
      <c r="E376" s="3" t="s">
        <v>10</v>
      </c>
      <c r="F376" s="3" t="s">
        <v>103</v>
      </c>
    </row>
    <row r="377" spans="1:6">
      <c r="A377" s="2" t="s">
        <v>505</v>
      </c>
      <c r="B377" s="3" t="s">
        <v>483</v>
      </c>
      <c r="C377" s="3" t="s">
        <v>62</v>
      </c>
      <c r="D377" s="3" t="s">
        <v>24</v>
      </c>
      <c r="E377" s="3" t="s">
        <v>10</v>
      </c>
      <c r="F377" s="3" t="s">
        <v>52</v>
      </c>
    </row>
    <row r="378" spans="1:6">
      <c r="A378" s="2" t="s">
        <v>505</v>
      </c>
      <c r="B378" s="3" t="s">
        <v>483</v>
      </c>
      <c r="C378" s="3" t="s">
        <v>62</v>
      </c>
      <c r="D378" s="3" t="s">
        <v>9</v>
      </c>
      <c r="E378" s="3"/>
      <c r="F378" s="3"/>
    </row>
    <row r="379" spans="1:6">
      <c r="A379" s="2" t="s">
        <v>506</v>
      </c>
      <c r="B379" s="3" t="s">
        <v>483</v>
      </c>
      <c r="C379" s="3" t="s">
        <v>8</v>
      </c>
      <c r="D379" s="3" t="s">
        <v>24</v>
      </c>
      <c r="E379" s="3" t="s">
        <v>10</v>
      </c>
      <c r="F379" s="3" t="s">
        <v>11</v>
      </c>
    </row>
    <row r="380" spans="1:6">
      <c r="A380" s="2" t="s">
        <v>507</v>
      </c>
      <c r="B380" s="3" t="s">
        <v>483</v>
      </c>
      <c r="C380" s="3" t="s">
        <v>62</v>
      </c>
      <c r="D380" s="3" t="s">
        <v>77</v>
      </c>
      <c r="E380" s="3" t="s">
        <v>10</v>
      </c>
      <c r="F380" s="3" t="s">
        <v>103</v>
      </c>
    </row>
    <row r="381" spans="1:6">
      <c r="A381" s="2" t="s">
        <v>508</v>
      </c>
      <c r="B381" s="3" t="s">
        <v>483</v>
      </c>
      <c r="C381" s="3" t="s">
        <v>62</v>
      </c>
      <c r="D381" s="3" t="s">
        <v>37</v>
      </c>
      <c r="E381" s="3" t="s">
        <v>10</v>
      </c>
      <c r="F381" s="3" t="s">
        <v>120</v>
      </c>
    </row>
    <row r="382" spans="1:6">
      <c r="A382" s="2" t="s">
        <v>509</v>
      </c>
      <c r="B382" s="3" t="s">
        <v>483</v>
      </c>
      <c r="C382" s="3" t="s">
        <v>8</v>
      </c>
      <c r="D382" s="3" t="s">
        <v>63</v>
      </c>
      <c r="E382" s="3" t="s">
        <v>10</v>
      </c>
      <c r="F382" s="3" t="s">
        <v>65</v>
      </c>
    </row>
    <row r="383" spans="1:6">
      <c r="A383" s="2" t="s">
        <v>510</v>
      </c>
      <c r="B383" s="3" t="s">
        <v>483</v>
      </c>
      <c r="C383" s="3" t="s">
        <v>62</v>
      </c>
      <c r="D383" s="3" t="s">
        <v>75</v>
      </c>
      <c r="E383" s="3" t="s">
        <v>10</v>
      </c>
      <c r="F383" s="3" t="s">
        <v>30</v>
      </c>
    </row>
    <row r="384" spans="1:6">
      <c r="A384" s="2" t="s">
        <v>511</v>
      </c>
      <c r="B384" s="3" t="s">
        <v>483</v>
      </c>
      <c r="C384" s="3" t="s">
        <v>62</v>
      </c>
      <c r="D384" s="3" t="s">
        <v>212</v>
      </c>
      <c r="E384" s="3" t="s">
        <v>213</v>
      </c>
      <c r="F384" s="3" t="s">
        <v>136</v>
      </c>
    </row>
    <row r="385" spans="1:6">
      <c r="A385" s="2" t="s">
        <v>512</v>
      </c>
      <c r="B385" s="3" t="s">
        <v>483</v>
      </c>
      <c r="C385" s="3" t="s">
        <v>8</v>
      </c>
      <c r="D385" s="3" t="s">
        <v>9</v>
      </c>
      <c r="E385" s="3" t="s">
        <v>10</v>
      </c>
      <c r="F385" s="3" t="s">
        <v>11</v>
      </c>
    </row>
    <row r="386" spans="1:6">
      <c r="A386" s="2" t="s">
        <v>513</v>
      </c>
      <c r="B386" s="3" t="s">
        <v>483</v>
      </c>
      <c r="C386" s="3" t="s">
        <v>62</v>
      </c>
      <c r="D386" s="3" t="s">
        <v>77</v>
      </c>
      <c r="E386" s="3" t="s">
        <v>10</v>
      </c>
      <c r="F386" s="3" t="s">
        <v>106</v>
      </c>
    </row>
    <row r="387" spans="1:6">
      <c r="A387" s="2" t="s">
        <v>514</v>
      </c>
      <c r="B387" s="3" t="s">
        <v>483</v>
      </c>
      <c r="C387" s="3" t="s">
        <v>8</v>
      </c>
      <c r="D387" s="3" t="s">
        <v>9</v>
      </c>
      <c r="E387" s="3" t="s">
        <v>10</v>
      </c>
      <c r="F387" s="3" t="s">
        <v>11</v>
      </c>
    </row>
    <row r="388" spans="1:6">
      <c r="A388" s="2" t="s">
        <v>515</v>
      </c>
      <c r="B388" s="3" t="s">
        <v>483</v>
      </c>
      <c r="C388" s="3" t="s">
        <v>62</v>
      </c>
      <c r="D388" s="3" t="s">
        <v>24</v>
      </c>
      <c r="E388" s="3" t="s">
        <v>10</v>
      </c>
      <c r="F388" s="3" t="s">
        <v>103</v>
      </c>
    </row>
    <row r="389" spans="1:6">
      <c r="A389" s="2" t="s">
        <v>516</v>
      </c>
      <c r="B389" s="3" t="s">
        <v>483</v>
      </c>
      <c r="C389" s="3" t="s">
        <v>62</v>
      </c>
      <c r="D389" s="3" t="s">
        <v>24</v>
      </c>
      <c r="E389" s="3" t="s">
        <v>10</v>
      </c>
      <c r="F389" s="3" t="s">
        <v>103</v>
      </c>
    </row>
    <row r="390" spans="1:6">
      <c r="A390" s="2" t="s">
        <v>517</v>
      </c>
      <c r="B390" s="3" t="s">
        <v>483</v>
      </c>
      <c r="C390" s="3" t="s">
        <v>62</v>
      </c>
      <c r="D390" s="3" t="s">
        <v>77</v>
      </c>
      <c r="E390" s="3" t="s">
        <v>10</v>
      </c>
      <c r="F390" s="3" t="s">
        <v>78</v>
      </c>
    </row>
    <row r="391" spans="1:6">
      <c r="A391" s="2" t="s">
        <v>518</v>
      </c>
      <c r="B391" s="3" t="s">
        <v>483</v>
      </c>
      <c r="C391" s="3" t="s">
        <v>62</v>
      </c>
      <c r="D391" s="3" t="s">
        <v>212</v>
      </c>
      <c r="E391" s="3" t="s">
        <v>213</v>
      </c>
      <c r="F391" s="3" t="s">
        <v>214</v>
      </c>
    </row>
    <row r="392" spans="1:6">
      <c r="A392" s="2" t="s">
        <v>519</v>
      </c>
      <c r="B392" s="3" t="s">
        <v>483</v>
      </c>
      <c r="C392" s="3" t="s">
        <v>62</v>
      </c>
      <c r="D392" s="3" t="s">
        <v>212</v>
      </c>
      <c r="E392" s="3" t="s">
        <v>213</v>
      </c>
      <c r="F392" s="3" t="s">
        <v>214</v>
      </c>
    </row>
    <row r="393" spans="1:6">
      <c r="A393" s="2" t="s">
        <v>520</v>
      </c>
      <c r="B393" s="3" t="s">
        <v>483</v>
      </c>
      <c r="C393" s="3" t="s">
        <v>62</v>
      </c>
      <c r="D393" s="3" t="s">
        <v>77</v>
      </c>
      <c r="E393" s="3" t="s">
        <v>10</v>
      </c>
      <c r="F393" s="3" t="s">
        <v>106</v>
      </c>
    </row>
    <row r="394" spans="1:6">
      <c r="A394" s="2" t="s">
        <v>521</v>
      </c>
      <c r="B394" s="3" t="s">
        <v>483</v>
      </c>
      <c r="C394" s="3" t="s">
        <v>62</v>
      </c>
      <c r="D394" s="3" t="s">
        <v>63</v>
      </c>
      <c r="E394" s="3" t="s">
        <v>10</v>
      </c>
      <c r="F394" s="3" t="s">
        <v>316</v>
      </c>
    </row>
    <row r="395" spans="1:6">
      <c r="A395" s="2" t="s">
        <v>522</v>
      </c>
      <c r="B395" s="3" t="s">
        <v>483</v>
      </c>
      <c r="C395" s="3" t="s">
        <v>62</v>
      </c>
      <c r="D395" s="3" t="s">
        <v>24</v>
      </c>
      <c r="E395" s="3" t="s">
        <v>10</v>
      </c>
      <c r="F395" s="3" t="s">
        <v>256</v>
      </c>
    </row>
    <row r="396" spans="1:6">
      <c r="A396" s="2" t="s">
        <v>523</v>
      </c>
      <c r="B396" s="3" t="s">
        <v>483</v>
      </c>
      <c r="C396" s="3" t="s">
        <v>62</v>
      </c>
      <c r="D396" s="3" t="s">
        <v>9</v>
      </c>
      <c r="E396" s="3" t="s">
        <v>10</v>
      </c>
      <c r="F396" s="3" t="s">
        <v>52</v>
      </c>
    </row>
    <row r="397" spans="1:6">
      <c r="A397" s="2" t="s">
        <v>524</v>
      </c>
      <c r="B397" s="3" t="s">
        <v>483</v>
      </c>
      <c r="C397" s="3" t="s">
        <v>62</v>
      </c>
      <c r="D397" s="3" t="s">
        <v>75</v>
      </c>
      <c r="E397" s="3" t="s">
        <v>10</v>
      </c>
      <c r="F397" s="3" t="s">
        <v>121</v>
      </c>
    </row>
    <row r="398" spans="1:6">
      <c r="A398" s="2" t="s">
        <v>525</v>
      </c>
      <c r="B398" s="3" t="s">
        <v>483</v>
      </c>
      <c r="C398" s="3" t="s">
        <v>62</v>
      </c>
      <c r="D398" s="3" t="s">
        <v>77</v>
      </c>
      <c r="E398" s="3" t="s">
        <v>10</v>
      </c>
      <c r="F398" s="3" t="s">
        <v>106</v>
      </c>
    </row>
    <row r="399" spans="1:6">
      <c r="A399" s="2" t="s">
        <v>526</v>
      </c>
      <c r="B399" s="3" t="s">
        <v>483</v>
      </c>
      <c r="C399" s="3" t="s">
        <v>62</v>
      </c>
      <c r="D399" s="3" t="s">
        <v>224</v>
      </c>
      <c r="E399" s="3" t="s">
        <v>10</v>
      </c>
      <c r="F399" s="3" t="s">
        <v>70</v>
      </c>
    </row>
    <row r="400" spans="1:6">
      <c r="A400" s="2" t="s">
        <v>527</v>
      </c>
      <c r="B400" s="3" t="s">
        <v>483</v>
      </c>
      <c r="C400" s="3" t="s">
        <v>62</v>
      </c>
      <c r="D400" s="3" t="s">
        <v>202</v>
      </c>
      <c r="E400" s="3" t="s">
        <v>10</v>
      </c>
      <c r="F400" s="3" t="s">
        <v>106</v>
      </c>
    </row>
    <row r="401" spans="1:6">
      <c r="A401" s="2" t="s">
        <v>528</v>
      </c>
      <c r="B401" s="3" t="s">
        <v>483</v>
      </c>
      <c r="C401" s="3" t="s">
        <v>62</v>
      </c>
      <c r="D401" s="3" t="s">
        <v>31</v>
      </c>
      <c r="E401" s="3" t="s">
        <v>10</v>
      </c>
      <c r="F401" s="3" t="s">
        <v>86</v>
      </c>
    </row>
    <row r="402" spans="1:6">
      <c r="A402" s="2" t="s">
        <v>529</v>
      </c>
      <c r="B402" s="3" t="s">
        <v>483</v>
      </c>
      <c r="C402" s="3" t="s">
        <v>62</v>
      </c>
      <c r="D402" s="3" t="s">
        <v>28</v>
      </c>
      <c r="E402" s="3" t="s">
        <v>153</v>
      </c>
      <c r="F402" s="3" t="s">
        <v>138</v>
      </c>
    </row>
    <row r="403" spans="1:6">
      <c r="A403" s="2" t="s">
        <v>530</v>
      </c>
      <c r="B403" s="3" t="s">
        <v>483</v>
      </c>
      <c r="C403" s="3" t="s">
        <v>62</v>
      </c>
      <c r="D403" s="3" t="s">
        <v>54</v>
      </c>
      <c r="E403" s="3" t="s">
        <v>153</v>
      </c>
      <c r="F403" s="3" t="s">
        <v>531</v>
      </c>
    </row>
    <row r="404" spans="1:6">
      <c r="A404" s="2" t="s">
        <v>532</v>
      </c>
      <c r="B404" s="3" t="s">
        <v>483</v>
      </c>
      <c r="C404" s="3" t="s">
        <v>62</v>
      </c>
      <c r="D404" s="3" t="s">
        <v>54</v>
      </c>
      <c r="E404" s="3" t="s">
        <v>153</v>
      </c>
      <c r="F404" s="3" t="s">
        <v>128</v>
      </c>
    </row>
    <row r="405" spans="1:6">
      <c r="A405" s="2" t="s">
        <v>533</v>
      </c>
      <c r="B405" s="3" t="s">
        <v>483</v>
      </c>
      <c r="C405" s="3" t="s">
        <v>62</v>
      </c>
      <c r="D405" s="3" t="s">
        <v>534</v>
      </c>
      <c r="E405" s="3" t="s">
        <v>153</v>
      </c>
      <c r="F405" s="3" t="s">
        <v>92</v>
      </c>
    </row>
    <row r="406" spans="1:6">
      <c r="A406" s="2" t="s">
        <v>535</v>
      </c>
      <c r="B406" s="3" t="s">
        <v>483</v>
      </c>
      <c r="C406" s="3" t="s">
        <v>62</v>
      </c>
      <c r="D406" s="3" t="s">
        <v>41</v>
      </c>
      <c r="E406" s="3" t="s">
        <v>153</v>
      </c>
      <c r="F406" s="3" t="s">
        <v>118</v>
      </c>
    </row>
    <row r="407" spans="1:6">
      <c r="A407" s="2" t="s">
        <v>536</v>
      </c>
      <c r="B407" s="3" t="s">
        <v>483</v>
      </c>
      <c r="C407" s="3" t="s">
        <v>62</v>
      </c>
      <c r="D407" s="3" t="s">
        <v>202</v>
      </c>
      <c r="E407" s="3" t="s">
        <v>153</v>
      </c>
      <c r="F407" s="3" t="s">
        <v>123</v>
      </c>
    </row>
    <row r="408" spans="1:6">
      <c r="A408" s="2" t="s">
        <v>537</v>
      </c>
      <c r="B408" s="3" t="s">
        <v>483</v>
      </c>
      <c r="C408" s="3" t="s">
        <v>62</v>
      </c>
      <c r="D408" s="3" t="s">
        <v>202</v>
      </c>
      <c r="E408" s="3" t="s">
        <v>163</v>
      </c>
      <c r="F408" s="3" t="s">
        <v>109</v>
      </c>
    </row>
    <row r="409" spans="1:6">
      <c r="A409" s="2" t="s">
        <v>538</v>
      </c>
      <c r="B409" s="3" t="s">
        <v>483</v>
      </c>
      <c r="C409" s="3" t="s">
        <v>62</v>
      </c>
      <c r="D409" s="3" t="s">
        <v>54</v>
      </c>
      <c r="E409" s="3" t="s">
        <v>153</v>
      </c>
      <c r="F409" s="3" t="s">
        <v>128</v>
      </c>
    </row>
    <row r="410" spans="1:6">
      <c r="A410" s="2" t="s">
        <v>539</v>
      </c>
      <c r="B410" s="3" t="s">
        <v>483</v>
      </c>
      <c r="C410" s="3" t="s">
        <v>62</v>
      </c>
      <c r="D410" s="3" t="s">
        <v>75</v>
      </c>
      <c r="E410" s="3" t="s">
        <v>153</v>
      </c>
      <c r="F410" s="3" t="s">
        <v>52</v>
      </c>
    </row>
    <row r="411" spans="1:6">
      <c r="A411" s="2" t="s">
        <v>540</v>
      </c>
      <c r="B411" s="3" t="s">
        <v>483</v>
      </c>
      <c r="C411" s="3" t="s">
        <v>62</v>
      </c>
      <c r="D411" s="3" t="s">
        <v>54</v>
      </c>
      <c r="E411" s="3" t="s">
        <v>153</v>
      </c>
      <c r="F411" s="3" t="s">
        <v>130</v>
      </c>
    </row>
    <row r="412" spans="1:6">
      <c r="A412" s="2" t="s">
        <v>541</v>
      </c>
      <c r="B412" s="3" t="s">
        <v>483</v>
      </c>
      <c r="C412" s="3" t="s">
        <v>62</v>
      </c>
      <c r="D412" s="3" t="s">
        <v>31</v>
      </c>
      <c r="E412" s="3" t="s">
        <v>165</v>
      </c>
      <c r="F412" s="3" t="s">
        <v>86</v>
      </c>
    </row>
    <row r="413" spans="1:6">
      <c r="A413" s="2" t="s">
        <v>542</v>
      </c>
      <c r="B413" s="3" t="s">
        <v>483</v>
      </c>
      <c r="C413" s="3" t="s">
        <v>62</v>
      </c>
      <c r="D413" s="3" t="s">
        <v>33</v>
      </c>
      <c r="E413" s="3" t="s">
        <v>153</v>
      </c>
      <c r="F413" s="3" t="s">
        <v>99</v>
      </c>
    </row>
    <row r="414" spans="1:6">
      <c r="A414" s="2" t="s">
        <v>543</v>
      </c>
      <c r="B414" s="3" t="s">
        <v>483</v>
      </c>
      <c r="C414" s="3" t="s">
        <v>62</v>
      </c>
      <c r="D414" s="3" t="s">
        <v>26</v>
      </c>
      <c r="E414" s="3" t="s">
        <v>153</v>
      </c>
      <c r="F414" s="3" t="s">
        <v>113</v>
      </c>
    </row>
    <row r="415" spans="1:6">
      <c r="A415" s="2" t="s">
        <v>544</v>
      </c>
      <c r="B415" s="3" t="s">
        <v>483</v>
      </c>
      <c r="C415" s="3" t="s">
        <v>62</v>
      </c>
      <c r="D415" s="3" t="s">
        <v>33</v>
      </c>
      <c r="E415" s="3" t="s">
        <v>153</v>
      </c>
      <c r="F415" s="3" t="s">
        <v>99</v>
      </c>
    </row>
    <row r="416" spans="1:6">
      <c r="A416" s="2"/>
      <c r="B416" s="3"/>
      <c r="C416" s="3"/>
      <c r="D416" s="3"/>
      <c r="E416" s="3"/>
      <c r="F416" s="3"/>
    </row>
    <row r="417" spans="1:6">
      <c r="A417" s="2"/>
      <c r="B417" s="3"/>
      <c r="C417" s="3"/>
      <c r="D417" s="3"/>
      <c r="E417" s="3"/>
      <c r="F417" s="3"/>
    </row>
    <row r="418" spans="1:6">
      <c r="A418" s="2"/>
      <c r="B418" s="3"/>
      <c r="C418" s="3"/>
      <c r="D418" s="3"/>
      <c r="E418" s="3"/>
      <c r="F418" s="3"/>
    </row>
  </sheetData>
  <autoFilter ref="A1:L415" xr:uid="{3E283707-C4FC-4391-918E-FFA78815A9E6}"/>
  <mergeCells count="32">
    <mergeCell ref="N3:O3"/>
    <mergeCell ref="N24:O24"/>
    <mergeCell ref="N4:N15"/>
    <mergeCell ref="N16:N17"/>
    <mergeCell ref="N18:N20"/>
    <mergeCell ref="H52:I52"/>
    <mergeCell ref="H51:I51"/>
    <mergeCell ref="H4:H15"/>
    <mergeCell ref="H22:I22"/>
    <mergeCell ref="H18:H20"/>
    <mergeCell ref="H16:H17"/>
    <mergeCell ref="H21:I21"/>
    <mergeCell ref="M44:M47"/>
    <mergeCell ref="M48:M50"/>
    <mergeCell ref="H25:H31"/>
    <mergeCell ref="H32:H38"/>
    <mergeCell ref="H39:H43"/>
    <mergeCell ref="H44:H47"/>
    <mergeCell ref="H48:H50"/>
    <mergeCell ref="L3:M3"/>
    <mergeCell ref="M4:M15"/>
    <mergeCell ref="M25:M31"/>
    <mergeCell ref="M32:M38"/>
    <mergeCell ref="M39:M43"/>
    <mergeCell ref="M16:M17"/>
    <mergeCell ref="M18:M20"/>
    <mergeCell ref="L24:M24"/>
    <mergeCell ref="N25:N31"/>
    <mergeCell ref="N32:N38"/>
    <mergeCell ref="N39:N43"/>
    <mergeCell ref="N44:N47"/>
    <mergeCell ref="N48:N50"/>
  </mergeCells>
  <phoneticPr fontId="3" type="noConversion"/>
  <conditionalFormatting sqref="A1:A400 A419:A1048576">
    <cfRule type="duplicateValues" dxfId="2" priority="3"/>
  </conditionalFormatting>
  <conditionalFormatting sqref="A401:A418">
    <cfRule type="duplicateValues" dxfId="1" priority="2"/>
  </conditionalFormatting>
  <conditionalFormatting sqref="A1:A1048576">
    <cfRule type="duplicateValues" dxfId="0" priority="1"/>
  </conditionalFormatting>
  <hyperlinks>
    <hyperlink ref="A11" r:id="rId1" xr:uid="{D9E4FE1D-3203-F048-B679-A5FF47094838}"/>
    <hyperlink ref="A12" r:id="rId2" xr:uid="{456ACBB0-F587-EB45-88E5-671AF7897C3A}"/>
    <hyperlink ref="A13" r:id="rId3" xr:uid="{C56BCA1E-1AEA-6E41-B10C-7A1A1441C969}"/>
    <hyperlink ref="A14" r:id="rId4" xr:uid="{7C4BB86E-487E-204A-BAD3-1D8818B45272}"/>
    <hyperlink ref="A15" r:id="rId5" xr:uid="{72CC3B11-F257-1F4E-8387-E235B04B310B}"/>
    <hyperlink ref="A16" r:id="rId6" xr:uid="{C306106E-FFA8-474C-AF0A-35535F1300B0}"/>
    <hyperlink ref="A17" r:id="rId7" xr:uid="{438B6F60-7DA0-AE45-8E12-10EEBD2C9E24}"/>
    <hyperlink ref="A18" r:id="rId8" xr:uid="{321A084C-E873-964C-8217-4C1941B7C032}"/>
    <hyperlink ref="A19" r:id="rId9" xr:uid="{5DE240A5-4B1B-BA40-9FF0-75CE2607C646}"/>
    <hyperlink ref="A20" r:id="rId10" xr:uid="{CD745827-2635-4241-91C0-AE001A85C339}"/>
    <hyperlink ref="A21" r:id="rId11" xr:uid="{9934EFF5-1F7F-9241-B90C-6164C3A4284D}"/>
    <hyperlink ref="A22" r:id="rId12" xr:uid="{336EEEBD-2D63-F74C-AB7C-8AD3BBFDB8C0}"/>
    <hyperlink ref="A23" r:id="rId13" xr:uid="{6C47F56A-41BE-0249-828D-B16ACC5A9CC3}"/>
    <hyperlink ref="A24" r:id="rId14" xr:uid="{DE58DB9F-51A5-BD49-A6F7-1D800F560C0F}"/>
    <hyperlink ref="A25" r:id="rId15" xr:uid="{721691AD-C063-8E41-A8A6-F9D024C58079}"/>
    <hyperlink ref="A26" r:id="rId16" xr:uid="{A160B3CA-D541-C349-9B4A-E7FF0AF02A1E}"/>
    <hyperlink ref="A27" r:id="rId17" xr:uid="{AB682A1F-46E5-3B4A-9530-862D1C7872CA}"/>
    <hyperlink ref="A28" r:id="rId18" xr:uid="{7037365C-0391-E640-9601-30ACB1FEB9BC}"/>
    <hyperlink ref="A29" r:id="rId19" xr:uid="{667B2D82-FB9B-C745-B5AD-128D209FF037}"/>
    <hyperlink ref="A30" r:id="rId20" xr:uid="{F18FEB08-1A01-0348-9D8A-CC752277B2FE}"/>
    <hyperlink ref="A31" r:id="rId21" xr:uid="{729379A0-CEC6-6A47-8073-68CD91D3E8F6}"/>
    <hyperlink ref="A32" r:id="rId22" xr:uid="{978911CA-AB46-C644-9A7A-A1105D0BE675}"/>
    <hyperlink ref="A33" r:id="rId23" xr:uid="{90C541E1-F706-6B44-BE47-4413578487F2}"/>
    <hyperlink ref="A34" r:id="rId24" xr:uid="{98582FEB-1A93-E642-B083-F38071D9FAF7}"/>
    <hyperlink ref="A35" r:id="rId25" xr:uid="{66BD4E3D-C1DA-A444-90D6-81D61E037166}"/>
    <hyperlink ref="A36" r:id="rId26" xr:uid="{DE01CFD3-AEDE-AA4E-9558-E1E87BAC0854}"/>
    <hyperlink ref="A37" r:id="rId27" xr:uid="{0C2D536A-5F2C-9446-AB10-DE3F4BE81FFE}"/>
    <hyperlink ref="A38" r:id="rId28" xr:uid="{1A561676-5437-2B45-8C5F-E7B4A6CA66D8}"/>
    <hyperlink ref="A39" r:id="rId29" xr:uid="{223BB346-5DCE-7E45-854E-65D6B4CB6756}"/>
    <hyperlink ref="A40" r:id="rId30" xr:uid="{97CDC4B7-5EEA-5440-8CED-6E102752A954}"/>
    <hyperlink ref="A41" r:id="rId31" xr:uid="{3A5237B1-E5B3-8A4B-B83C-FA5877F44D4A}"/>
    <hyperlink ref="A42" r:id="rId32" xr:uid="{95C31893-B3BC-3245-855E-B0F18E1F58B1}"/>
    <hyperlink ref="A43" r:id="rId33" xr:uid="{2622BBB8-2929-4142-A616-BBC6C601D568}"/>
    <hyperlink ref="A44" r:id="rId34" xr:uid="{091D7152-910F-D844-8835-60F567EFA8E0}"/>
    <hyperlink ref="A45" r:id="rId35" xr:uid="{602F8FFC-7F7D-A648-AF5F-E3224E7A4B9A}"/>
    <hyperlink ref="A46" r:id="rId36" xr:uid="{EA243674-BAD0-1445-9027-A5C71ECC6B8A}"/>
    <hyperlink ref="A47" r:id="rId37" xr:uid="{9AA78B52-67E2-7545-8237-74756A65C3F3}"/>
    <hyperlink ref="A48" r:id="rId38" xr:uid="{22C46E07-8817-224F-AFE1-A7B05A870BC2}"/>
    <hyperlink ref="A49" r:id="rId39" xr:uid="{D39EDB54-6E8B-3B47-9CE7-21629419C072}"/>
    <hyperlink ref="A50" r:id="rId40" xr:uid="{97B89562-E5AC-6E4D-B308-1C0211F35854}"/>
    <hyperlink ref="A51" r:id="rId41" xr:uid="{3BB24A7C-E114-BA4D-B0E6-C8056CC8AB92}"/>
    <hyperlink ref="A52" r:id="rId42" xr:uid="{76EF6C87-41C9-C84B-8E6D-55299B5C473D}"/>
    <hyperlink ref="A53" r:id="rId43" xr:uid="{CBD2CB9C-C90C-7549-836C-32A95D429922}"/>
    <hyperlink ref="A54" r:id="rId44" xr:uid="{06F8E058-C13F-4346-8F43-6EEB8099A3A8}"/>
    <hyperlink ref="A55" r:id="rId45" xr:uid="{AFE6F39A-F0F5-5F4D-90E5-DF3820E874B6}"/>
    <hyperlink ref="A56" r:id="rId46" xr:uid="{F1900E17-94E7-4D4F-B50A-DA1C3C79A069}"/>
    <hyperlink ref="A57" r:id="rId47" xr:uid="{13A7A39C-94B3-4644-A510-D9CC1026078E}"/>
    <hyperlink ref="A58" r:id="rId48" xr:uid="{6A203578-21A0-234F-853D-759B9A5D2E09}"/>
    <hyperlink ref="A59" r:id="rId49" xr:uid="{384B17BF-D6F7-5141-A30C-97DDFD63DC3D}"/>
    <hyperlink ref="A60" r:id="rId50" xr:uid="{266E4E8F-FFA6-3E4C-AAFB-3D9699DD5EA0}"/>
    <hyperlink ref="A61" r:id="rId51" xr:uid="{BC539141-589F-A44A-B290-70AB06BB603A}"/>
    <hyperlink ref="A62" r:id="rId52" xr:uid="{69AD852E-8A48-BE42-9B39-52A25DC7FFFB}"/>
    <hyperlink ref="A63" r:id="rId53" xr:uid="{03DAC2E6-C4CC-7449-935A-CB59F39DDF1D}"/>
    <hyperlink ref="A64" r:id="rId54" xr:uid="{9F049D66-45B1-7741-9008-0E561903E91B}"/>
    <hyperlink ref="A65" r:id="rId55" xr:uid="{01C767CE-39B4-A14E-8176-1A34FD10CF4E}"/>
    <hyperlink ref="A66" r:id="rId56" xr:uid="{BCF80FD7-BAA6-444A-9F4A-25674A4672F8}"/>
    <hyperlink ref="A67" r:id="rId57" xr:uid="{3AFF2387-2007-D645-99D0-54E89B5BBA96}"/>
    <hyperlink ref="A68" r:id="rId58" xr:uid="{667B599A-4D3B-8145-B555-CBED3EDDCE6F}"/>
    <hyperlink ref="A69" r:id="rId59" xr:uid="{C150B06C-AC9C-4D4A-8A61-7C874DD16B64}"/>
    <hyperlink ref="A70" r:id="rId60" xr:uid="{B10C0A4F-6ED4-E54F-87A3-0A9D2906F5B9}"/>
    <hyperlink ref="A71" r:id="rId61" xr:uid="{F790AD15-AB02-884E-965E-CB4FAD640873}"/>
    <hyperlink ref="A72" r:id="rId62" xr:uid="{CF2419C3-7431-FC48-94E5-472C2CBA0F15}"/>
    <hyperlink ref="A73" r:id="rId63" xr:uid="{B0A8EBF2-D95C-A24B-9E4F-1EF471DA1180}"/>
    <hyperlink ref="A74" r:id="rId64" xr:uid="{EFC29BB6-41B5-1340-B7C3-7409D0DD1BE8}"/>
    <hyperlink ref="A75" r:id="rId65" xr:uid="{779E95DB-F686-2D4B-882B-846E596B192D}"/>
    <hyperlink ref="A76" r:id="rId66" xr:uid="{03609BB8-6A61-1A4D-9520-BDF7F9D0CEE4}"/>
    <hyperlink ref="A77" r:id="rId67" xr:uid="{CA4AB3BE-718B-C249-9D51-CAE96725D303}"/>
    <hyperlink ref="A78" r:id="rId68" xr:uid="{6733CF1A-4F69-D94E-97F7-BA4A06806B84}"/>
    <hyperlink ref="A79" r:id="rId69" xr:uid="{CB9C41A2-EAA6-8546-AABC-026ADFC501BA}"/>
    <hyperlink ref="A80" r:id="rId70" xr:uid="{1DE9B43F-454C-C44F-8646-D780303A0A3D}"/>
    <hyperlink ref="A94" r:id="rId71" xr:uid="{074AF900-379A-8845-998E-9026C0A545ED}"/>
    <hyperlink ref="A95" r:id="rId72" xr:uid="{A4E47087-CA4E-9546-8945-9503CE4A532B}"/>
    <hyperlink ref="A96" r:id="rId73" xr:uid="{DB629021-37B2-3241-BEA5-68022B3B9DFF}"/>
    <hyperlink ref="A97" r:id="rId74" xr:uid="{D6CCE173-A6EA-3E42-BFD0-CE78110311A1}"/>
    <hyperlink ref="A98" r:id="rId75" xr:uid="{73EA8032-56D2-E347-8346-2E940931C500}"/>
    <hyperlink ref="A99" r:id="rId76" xr:uid="{AE6B26FA-0193-3F4A-AA0D-76EB144B75AC}"/>
    <hyperlink ref="A100" r:id="rId77" xr:uid="{6E81563E-6806-994A-B2D1-CD9721F50FEF}"/>
    <hyperlink ref="A101" r:id="rId78" xr:uid="{E6AF2AA4-46CF-084F-9549-048D3E27DF47}"/>
    <hyperlink ref="A102" r:id="rId79" xr:uid="{EAE15CB3-B22A-054A-8BF5-E4EC62211842}"/>
    <hyperlink ref="A103" r:id="rId80" xr:uid="{274B591D-DB9F-5342-B9E4-BF3D7E875827}"/>
    <hyperlink ref="A104" r:id="rId81" xr:uid="{864320C3-E858-384F-A465-02A1920603A8}"/>
    <hyperlink ref="A105" r:id="rId82" xr:uid="{E71A23D6-FE61-FE4C-8B05-804B1B8EF48F}"/>
    <hyperlink ref="A106" r:id="rId83" xr:uid="{8B8392C5-CC3E-4549-861E-C78B9FBED9D6}"/>
    <hyperlink ref="A107" r:id="rId84" xr:uid="{D38C0CDA-85D4-EA47-B407-F18B2F7B4562}"/>
    <hyperlink ref="A108" r:id="rId85" xr:uid="{10840385-3D35-7548-9A6B-82E61791D580}"/>
    <hyperlink ref="A109" r:id="rId86" xr:uid="{F40677D2-71B8-1241-B567-F90B88915C1E}"/>
    <hyperlink ref="A110" r:id="rId87" xr:uid="{233BF3B2-AF24-554D-8179-E3C8C462F4A1}"/>
    <hyperlink ref="A111" r:id="rId88" xr:uid="{71758931-332B-EE48-B79F-16EB98449ED0}"/>
    <hyperlink ref="A112" r:id="rId89" xr:uid="{84B078FC-ED3D-404B-8BE3-5DD928116CD0}"/>
    <hyperlink ref="A113" r:id="rId90" xr:uid="{9C339386-A347-A14C-9665-B390BAA0726B}"/>
    <hyperlink ref="A114" r:id="rId91" xr:uid="{3ECCBD9C-EACC-A24A-B274-89A98FF8A58B}"/>
    <hyperlink ref="A115" r:id="rId92" xr:uid="{77176169-6453-2B4D-9F60-4A9AA00833C0}"/>
    <hyperlink ref="A116" r:id="rId93" xr:uid="{72A0FF34-3DB0-2A4F-84B4-D73BA62AC572}"/>
    <hyperlink ref="A117" r:id="rId94" xr:uid="{1290B553-81CA-4743-8BA0-3C771789F5E3}"/>
    <hyperlink ref="A118" r:id="rId95" xr:uid="{CC23F624-B4B1-004E-A966-60E97154A6DC}"/>
    <hyperlink ref="A119" r:id="rId96" xr:uid="{96B5DD0A-602D-B744-88B7-5568245E58F9}"/>
    <hyperlink ref="A120" r:id="rId97" xr:uid="{6B30313B-E372-A143-BD8B-32C5F952426F}"/>
    <hyperlink ref="A121" r:id="rId98" xr:uid="{BD61185B-6997-6445-87C8-960A21764BCB}"/>
    <hyperlink ref="A122" r:id="rId99" xr:uid="{66F9CD02-7061-C048-846C-D6568E917352}"/>
    <hyperlink ref="A123" r:id="rId100" xr:uid="{E412E399-4619-D849-B13D-1FA925432609}"/>
    <hyperlink ref="A124" r:id="rId101" xr:uid="{188C66AE-A617-9C40-96E0-223A14F1900D}"/>
    <hyperlink ref="A125" r:id="rId102" xr:uid="{76777A22-F205-0742-BD8D-68DC39AFB0FF}"/>
    <hyperlink ref="A126" r:id="rId103" xr:uid="{9AE7AAE1-251C-4A43-A35F-D247FB9B9C69}"/>
    <hyperlink ref="A127" r:id="rId104" xr:uid="{05B543DE-A377-DA4D-BAF1-19F3DE2DAA14}"/>
    <hyperlink ref="A128" r:id="rId105" xr:uid="{2138D196-4A99-4F45-9C82-AA67D597A272}"/>
    <hyperlink ref="A129" r:id="rId106" xr:uid="{AB1310CA-3E84-A74C-9E29-3163561DE498}"/>
    <hyperlink ref="A130" r:id="rId107" xr:uid="{CDDB1C7B-040F-934E-8625-C909B1A9566A}"/>
    <hyperlink ref="A131" r:id="rId108" xr:uid="{7BD811A6-D7C4-AA4A-A1B7-85F99E05283D}"/>
    <hyperlink ref="A132" r:id="rId109" xr:uid="{B489E8DF-4423-384F-AE39-FAE4BD421745}"/>
    <hyperlink ref="A133" r:id="rId110" xr:uid="{1B43D794-04B9-2A45-893C-335CFCAECA50}"/>
    <hyperlink ref="A134" r:id="rId111" xr:uid="{324331F8-DF1E-7648-A46D-1A0B0BED2158}"/>
    <hyperlink ref="A135" r:id="rId112" xr:uid="{5B60C071-3CD3-8544-A335-B4F7DA14D21E}"/>
    <hyperlink ref="A136" r:id="rId113" xr:uid="{4714D24E-0926-7843-ADD6-5998FAA2383E}"/>
    <hyperlink ref="A137" r:id="rId114" xr:uid="{4A885F26-466D-1C48-A5C4-51593DFF2EA1}"/>
    <hyperlink ref="A138" r:id="rId115" xr:uid="{B431289F-5337-D84B-A9BC-1449EDB08657}"/>
    <hyperlink ref="A139" r:id="rId116" xr:uid="{30E4028B-946B-CA41-BCCD-F9C6F718326F}"/>
    <hyperlink ref="A140" r:id="rId117" xr:uid="{EAB21265-8C2D-5C4F-972E-FA8466C8F574}"/>
    <hyperlink ref="A141" r:id="rId118" xr:uid="{33F47783-0C34-3449-9F05-95691AC29D12}"/>
    <hyperlink ref="A142" r:id="rId119" xr:uid="{A39EA482-D526-7240-AFF0-BCB26DF242ED}"/>
    <hyperlink ref="A143" r:id="rId120" xr:uid="{70C300F7-1EBE-BD43-B8E0-B4B8ECA8DED7}"/>
    <hyperlink ref="A144" r:id="rId121" xr:uid="{887945C0-369B-A14D-8EB0-E29709E0F4C3}"/>
    <hyperlink ref="A145" r:id="rId122" xr:uid="{DF3D5F55-5C98-0348-AC78-DA7FD3D528B7}"/>
    <hyperlink ref="A146" r:id="rId123" xr:uid="{076E1695-0DE6-8B47-BB37-D4470ABE842C}"/>
    <hyperlink ref="A147" r:id="rId124" xr:uid="{2E602D3E-21BA-6246-BC5A-0BF954BD22DF}"/>
    <hyperlink ref="A148" r:id="rId125" xr:uid="{C35012BE-4139-8745-B65F-BE93453278C5}"/>
    <hyperlink ref="A149" r:id="rId126" xr:uid="{E62CE97F-3830-F646-B685-819818F5D13B}"/>
    <hyperlink ref="A150" r:id="rId127" xr:uid="{B8B57579-8AEF-BE41-80EF-3EB212A60D75}"/>
    <hyperlink ref="A151" r:id="rId128" xr:uid="{608F137D-07D2-564D-87E2-056FB809E91F}"/>
    <hyperlink ref="A152" r:id="rId129" xr:uid="{F9DF3FBA-7EBF-644E-977C-C3FBAC39204C}"/>
    <hyperlink ref="A153" r:id="rId130" xr:uid="{CE20B633-AC15-6841-9254-0EE703B1C52C}"/>
    <hyperlink ref="A154" r:id="rId131" xr:uid="{F52B9D77-66D4-2342-86A4-A775618E393B}"/>
    <hyperlink ref="A155" r:id="rId132" xr:uid="{D11AA8C8-E19C-5340-B77F-2ED2520BAE03}"/>
    <hyperlink ref="A156" r:id="rId133" xr:uid="{E82FF7B2-9531-7846-A166-CE04BF9DD70D}"/>
    <hyperlink ref="A157" r:id="rId134" xr:uid="{E7FEA494-428D-2F4A-8FBE-F786A649E377}"/>
    <hyperlink ref="A158" r:id="rId135" xr:uid="{95167588-4993-8A44-9D75-E107B88C4D45}"/>
    <hyperlink ref="A159" r:id="rId136" xr:uid="{3A309665-3CDB-D14F-9822-6AE5A7DD1D0B}"/>
    <hyperlink ref="A163" r:id="rId137" xr:uid="{D11FD4E7-D7AA-C142-B790-CB203B8EFF21}"/>
    <hyperlink ref="A164" r:id="rId138" xr:uid="{F14F048B-D9D5-184B-8A02-295254E9B5EE}"/>
    <hyperlink ref="A165" r:id="rId139" xr:uid="{65F58022-8102-8B4C-AFED-2898C0680FB1}"/>
    <hyperlink ref="A166" r:id="rId140" xr:uid="{0F52CEDD-3024-574B-A17F-7A6909FD2F2C}"/>
    <hyperlink ref="A167" r:id="rId141" xr:uid="{CBBC922C-BD49-3548-AD41-6A6A4DDC3A9F}"/>
    <hyperlink ref="A168" r:id="rId142" xr:uid="{420796DD-9B73-D445-BDF7-4E29A96DB1DE}"/>
    <hyperlink ref="A169" r:id="rId143" xr:uid="{9604F7B4-40FA-5240-84B9-B45DAC522C55}"/>
    <hyperlink ref="A170" r:id="rId144" xr:uid="{C91392F3-7D0B-EC49-A95F-0B36643F2FBC}"/>
    <hyperlink ref="A171" r:id="rId145" xr:uid="{4454AE3F-F521-F345-86BA-215482EDED43}"/>
    <hyperlink ref="A172" r:id="rId146" xr:uid="{3DA80AB8-6BFD-8A46-949E-20602392DB05}"/>
    <hyperlink ref="A173" r:id="rId147" xr:uid="{A12F81BA-2C43-A846-A0C3-6E18383681A1}"/>
    <hyperlink ref="A174" r:id="rId148" xr:uid="{6814B5A5-0BFD-814B-8774-A237C8EA2327}"/>
    <hyperlink ref="A175" r:id="rId149" xr:uid="{311D611E-732C-B744-8494-53E3883B0861}"/>
    <hyperlink ref="A176" r:id="rId150" xr:uid="{1AE668BE-8600-B24F-B75D-5AFEE695B170}"/>
    <hyperlink ref="A177" r:id="rId151" xr:uid="{9A242DD1-23E2-9942-8EFF-053536A96DC0}"/>
    <hyperlink ref="A178" r:id="rId152" xr:uid="{E6DDF6D4-959E-794A-B010-5C16901358BC}"/>
    <hyperlink ref="A179" r:id="rId153" xr:uid="{2B52E8DE-F366-0C49-A677-65D2E3FA4692}"/>
    <hyperlink ref="A180" r:id="rId154" xr:uid="{112BE491-8EE0-FD47-8325-E6CEB8C0C967}"/>
    <hyperlink ref="A182" r:id="rId155" xr:uid="{254061D8-C3C7-FD46-ACDD-75A83D6BD5E9}"/>
    <hyperlink ref="A183" r:id="rId156" xr:uid="{8933A6D2-CACB-DD4D-B9CB-192839CBBC71}"/>
    <hyperlink ref="A184" r:id="rId157" xr:uid="{8FFD310D-CDFC-9840-B7B8-95A16115BA48}"/>
    <hyperlink ref="A185" r:id="rId158" xr:uid="{39791A5B-2CBC-664D-B807-E7F58C3410EC}"/>
    <hyperlink ref="A186" r:id="rId159" xr:uid="{2A232920-046A-614E-BDD1-54025224B683}"/>
    <hyperlink ref="A187" r:id="rId160" xr:uid="{0ED9CE1C-EF20-9E46-8317-597E510D5DC9}"/>
    <hyperlink ref="A188" r:id="rId161" xr:uid="{819D67A8-3B85-484A-A4BE-B42026AF8C52}"/>
    <hyperlink ref="A189" r:id="rId162" xr:uid="{5C0B09B1-FFB7-8144-AA94-3292EA5CAF75}"/>
    <hyperlink ref="A190" r:id="rId163" xr:uid="{2255E4F5-51BF-5B40-96AA-933ED549DF23}"/>
    <hyperlink ref="A191" r:id="rId164" xr:uid="{2FA1C92A-009A-534C-B72C-7AEB3CFE2691}"/>
    <hyperlink ref="A192" r:id="rId165" xr:uid="{B97D5CF8-101C-2249-A02E-11E5B8554AC2}"/>
    <hyperlink ref="A193" r:id="rId166" xr:uid="{CB4B30A3-20B4-124E-A9E0-E57C68FE455A}"/>
    <hyperlink ref="A194" r:id="rId167" xr:uid="{290BF5AC-850C-BA4A-BA5D-89124243D74E}"/>
    <hyperlink ref="A195" r:id="rId168" xr:uid="{0535AA27-DF2D-BC42-8F0E-C53FEB24DB7D}"/>
    <hyperlink ref="A196" r:id="rId169" xr:uid="{ECD5A45D-AC31-EC48-9B75-5942081037AA}"/>
    <hyperlink ref="A197" r:id="rId170" xr:uid="{ACD93A60-F7C4-9540-9284-9C11AD702F05}"/>
    <hyperlink ref="A10" r:id="rId171" xr:uid="{6AAC0D76-CBA2-8F46-AC43-E393F760BBC7}"/>
    <hyperlink ref="A8" r:id="rId172" xr:uid="{857ADA4E-8943-7D4D-9797-25EA411C5C81}"/>
    <hyperlink ref="A7" r:id="rId173" xr:uid="{77CF85AA-1CC2-1043-AD77-EC8502F46D3F}"/>
    <hyperlink ref="A6" r:id="rId174" xr:uid="{19CDE2A1-3835-E146-BAB6-CC2DB460C914}"/>
    <hyperlink ref="A5" r:id="rId175" xr:uid="{1289384B-E39F-0C43-9C70-382264B7E647}"/>
    <hyperlink ref="A4" r:id="rId176" xr:uid="{06ECBABB-4761-CF49-A6D8-E66F132069FB}"/>
    <hyperlink ref="A3" r:id="rId177" xr:uid="{FD39F131-93D0-5041-822B-4135033B534C}"/>
    <hyperlink ref="A2" r:id="rId178" xr:uid="{DB5818C8-16F0-D44C-B413-6178DAD3D77C}"/>
    <hyperlink ref="A93" r:id="rId179" xr:uid="{71317E0C-D72D-5144-8830-7BB6E3BB9BDF}"/>
    <hyperlink ref="A92" r:id="rId180" xr:uid="{312194AC-E7EB-8F41-BC5A-67D1673C6473}"/>
    <hyperlink ref="A91" r:id="rId181" xr:uid="{71239563-FF26-054E-B1BB-B1486A068574}"/>
    <hyperlink ref="A90" r:id="rId182" xr:uid="{26B581BE-C512-E943-8047-E1CA5C662422}"/>
    <hyperlink ref="A89" r:id="rId183" xr:uid="{E7C3305D-8582-1E4E-8CAF-27C321B7E6C0}"/>
    <hyperlink ref="A88" r:id="rId184" xr:uid="{A36DD907-D440-B043-9A92-C61ACF71696A}"/>
    <hyperlink ref="A87" r:id="rId185" xr:uid="{8493EBEC-9C07-9740-BEAD-88AE5ABC5CAE}"/>
    <hyperlink ref="A86" r:id="rId186" xr:uid="{9F6F36F6-917D-9F44-BE8B-4E601799AAAE}"/>
    <hyperlink ref="A85" r:id="rId187" xr:uid="{25FB189E-03D2-7340-A7AB-C56A208AD47D}"/>
    <hyperlink ref="A84" r:id="rId188" xr:uid="{0F0DAF12-3406-7649-97A9-0198223D19F2}"/>
    <hyperlink ref="A83" r:id="rId189" xr:uid="{3FCA94A7-A6E2-F741-AD19-2DA0FF57A367}"/>
    <hyperlink ref="A82" r:id="rId190" xr:uid="{C66C4B0D-38C7-5C4F-90A8-84008E5F5E55}"/>
    <hyperlink ref="A81" r:id="rId191" xr:uid="{520E0C56-C336-844B-A7F9-FC88ACC4D47D}"/>
    <hyperlink ref="A162" r:id="rId192" xr:uid="{C03102B5-8C23-944C-9D98-D6D538F687EF}"/>
    <hyperlink ref="A161" r:id="rId193" xr:uid="{D3256101-3648-4C41-A2D7-963632E8F7EC}"/>
    <hyperlink ref="A160" r:id="rId194" xr:uid="{9CF7691C-7054-7849-BF82-C3D674DED52C}"/>
    <hyperlink ref="A181" r:id="rId195" xr:uid="{E1A14D95-69D8-F74B-B354-23C0C7FB06FA}"/>
    <hyperlink ref="A203" r:id="rId196" xr:uid="{B2A2192A-A19A-4143-A94E-7B62B6311D40}"/>
    <hyperlink ref="A204" r:id="rId197" xr:uid="{834D77C4-BA1D-7B4A-BE76-DCDB348E7AA1}"/>
    <hyperlink ref="A205" r:id="rId198" xr:uid="{AECA248E-5528-2F42-8E21-00AA33907746}"/>
    <hyperlink ref="A206" r:id="rId199" xr:uid="{87AA151C-7CD1-FC4A-BD88-545CD28B2963}"/>
    <hyperlink ref="A207" r:id="rId200" xr:uid="{2C2223EF-D53A-2044-84CB-310C1884AFB1}"/>
    <hyperlink ref="A208" r:id="rId201" xr:uid="{34FFFE7C-DA84-9C43-BD1F-2F787FF0CCDF}"/>
    <hyperlink ref="A209" r:id="rId202" xr:uid="{9333FAB1-1FD7-704C-A125-DA242B93C208}"/>
    <hyperlink ref="A210" r:id="rId203" xr:uid="{822F7C39-70D0-714C-A563-7C4F1540A9EF}"/>
    <hyperlink ref="A211" r:id="rId204" xr:uid="{F6243555-3C16-D840-B50C-3A6FC5D9ABC0}"/>
    <hyperlink ref="A212" r:id="rId205" xr:uid="{9C697388-6604-6947-BF7F-D878C7D5D4C8}"/>
    <hyperlink ref="A213" r:id="rId206" xr:uid="{BA6EF073-688D-A042-B5E9-7D0B4EF9EEDA}"/>
    <hyperlink ref="A214" r:id="rId207" xr:uid="{5E6A8C12-D19B-CA4E-8EBF-DB737597FFBF}"/>
    <hyperlink ref="A215" r:id="rId208" xr:uid="{B48D17DE-C50F-B64E-BED9-4615D97E7455}"/>
    <hyperlink ref="A216" r:id="rId209" xr:uid="{B38C33B4-D1FD-DD43-BC3F-9A1EC7808352}"/>
    <hyperlink ref="A217" r:id="rId210" xr:uid="{D3F7D6B9-49C7-4349-9EE5-5BBC3A2885D4}"/>
    <hyperlink ref="A218" r:id="rId211" xr:uid="{2ED54729-2A6F-2D46-B8CD-6A75780E87D2}"/>
    <hyperlink ref="A219" r:id="rId212" xr:uid="{5D3B777C-5CC3-624E-8378-E93D85164BB4}"/>
    <hyperlink ref="A220" r:id="rId213" xr:uid="{6F351690-C897-EF4E-A586-86594EFAC5AA}"/>
    <hyperlink ref="A221" r:id="rId214" xr:uid="{A98E7D37-1B66-B744-974C-35E75141A77D}"/>
    <hyperlink ref="A222" r:id="rId215" xr:uid="{2E0D17C8-3860-D44C-BC7D-829F0F115BFE}"/>
    <hyperlink ref="A223" r:id="rId216" xr:uid="{6F90BFE1-985F-664E-8CB8-694983703E5C}"/>
    <hyperlink ref="A224" r:id="rId217" xr:uid="{B86D1691-B2FA-9A4A-A1A5-C1B6731499EA}"/>
    <hyperlink ref="A225" r:id="rId218" xr:uid="{B816C1DD-4D54-784B-AE5A-E689CD80AD85}"/>
    <hyperlink ref="A226" r:id="rId219" xr:uid="{D7D94170-6A29-D042-BFF8-13575C76EDAC}"/>
    <hyperlink ref="A227" r:id="rId220" xr:uid="{215C3256-3871-394A-B4D1-F333EDB47577}"/>
    <hyperlink ref="A228" r:id="rId221" xr:uid="{BF08F488-9657-9840-9230-04103AD1A806}"/>
    <hyperlink ref="A229" r:id="rId222" xr:uid="{461F5FDF-A945-544C-AB04-764D8C074765}"/>
    <hyperlink ref="A230" r:id="rId223" xr:uid="{928FAE25-ADDD-1440-B901-0F29DA4EDE21}"/>
    <hyperlink ref="A231" r:id="rId224" xr:uid="{5C037EF8-A7B2-4348-8974-C5B3629F15FB}"/>
    <hyperlink ref="A232" r:id="rId225" xr:uid="{ABC2F760-87C6-BF4C-B577-E568D9766E6C}"/>
    <hyperlink ref="A233" r:id="rId226" xr:uid="{463539D6-C74F-E845-AC94-2157733B0591}"/>
    <hyperlink ref="A234" r:id="rId227" xr:uid="{8861589B-4F25-9746-AE47-848FB6533601}"/>
    <hyperlink ref="A235" r:id="rId228" xr:uid="{EB04A2DB-A76A-0246-BEAA-9AB1C59E17AE}"/>
    <hyperlink ref="A236" r:id="rId229" xr:uid="{581FF172-60FE-1244-9B75-B057B86298F4}"/>
    <hyperlink ref="A237" r:id="rId230" xr:uid="{C71292F9-55C3-444A-BAE0-0F0E466BC7BD}"/>
    <hyperlink ref="A238" r:id="rId231" xr:uid="{0FD7F317-1E10-4247-BA8F-879E005EC6C4}"/>
    <hyperlink ref="A239" r:id="rId232" xr:uid="{1AF93E3F-3F38-DD4E-B0B5-9F9BD5577E47}"/>
    <hyperlink ref="A240" r:id="rId233" xr:uid="{3FF2E05C-D3CC-F947-9A80-A658AFF4E8D6}"/>
    <hyperlink ref="A241" r:id="rId234" xr:uid="{7588F8C6-FD15-464D-98C4-19B2D2655936}"/>
    <hyperlink ref="A242" r:id="rId235" xr:uid="{DEA08E3D-94FC-2044-8AF3-784007643F5B}"/>
    <hyperlink ref="A243" r:id="rId236" xr:uid="{5AF976B5-E605-E14B-9855-98BE7EAF0463}"/>
    <hyperlink ref="A244" r:id="rId237" xr:uid="{88C54A69-CB5E-594B-921F-C25A706319CF}"/>
    <hyperlink ref="A245" r:id="rId238" xr:uid="{E8D99D1A-FD10-9448-B921-E65A535EAE7C}"/>
    <hyperlink ref="A246" r:id="rId239" xr:uid="{6F20C4FB-69F1-B342-B424-ACDF19D4E710}"/>
    <hyperlink ref="A250" r:id="rId240" xr:uid="{5E7346DF-BB62-6840-AF8E-B5FEA67A961C}"/>
    <hyperlink ref="A251" r:id="rId241" xr:uid="{E43916EE-B547-0847-8DF0-49079A36DDA4}"/>
    <hyperlink ref="A252" r:id="rId242" xr:uid="{234E503C-3B6B-6A43-AC23-E2FB90B05B85}"/>
    <hyperlink ref="A253" r:id="rId243" xr:uid="{5424456E-2CB8-5541-8786-3F38BC2370D3}"/>
    <hyperlink ref="A254" r:id="rId244" xr:uid="{512DCD25-0B2D-6F45-A4B9-183923D316D1}"/>
    <hyperlink ref="A255" r:id="rId245" xr:uid="{EA7A0313-0997-C043-A442-55957C373484}"/>
    <hyperlink ref="A256" r:id="rId246" xr:uid="{D8E387E0-22B5-0A4B-9C0D-43B601009AAC}"/>
    <hyperlink ref="A257" r:id="rId247" xr:uid="{CC72FF5C-C97A-D342-B697-2955ACA6FD9B}"/>
    <hyperlink ref="A258" r:id="rId248" xr:uid="{B55C054C-68C1-CA44-9E30-C1768BF77F5B}"/>
    <hyperlink ref="A259" r:id="rId249" xr:uid="{4BBB58D0-0D0D-C04B-9666-BABAA333B632}"/>
    <hyperlink ref="A260" r:id="rId250" xr:uid="{08ACEF81-3DAD-2541-9877-2834CCA7968F}"/>
    <hyperlink ref="A261" r:id="rId251" xr:uid="{8655CF93-307B-2C4B-8C22-2F7C60C6807C}"/>
    <hyperlink ref="A262" r:id="rId252" xr:uid="{26EA9258-45E3-1240-9155-109EE4D91ED1}"/>
    <hyperlink ref="A263" r:id="rId253" xr:uid="{1281AEEB-4370-1A49-AFCC-4AF52CCCDA54}"/>
    <hyperlink ref="A264" r:id="rId254" xr:uid="{CF68CD36-9C70-FC44-8ABE-285EA15BB8F8}"/>
    <hyperlink ref="A265" r:id="rId255" xr:uid="{2C593D98-FAF5-BE4F-BF66-AE42941DF10E}"/>
    <hyperlink ref="A266" r:id="rId256" xr:uid="{DAC0EDAF-1F5B-CA4C-835D-26510E533CA1}"/>
    <hyperlink ref="A267" r:id="rId257" xr:uid="{2B8DD796-9BA6-604B-AAC4-3097A59617E2}"/>
    <hyperlink ref="A268" r:id="rId258" xr:uid="{41CEE2DD-723C-0E44-9641-1423A6B6E111}"/>
    <hyperlink ref="A269" r:id="rId259" xr:uid="{A66E999F-3317-304A-842F-721F47B11309}"/>
    <hyperlink ref="A270" r:id="rId260" xr:uid="{C1C6D4B4-AE1C-7E4C-941B-599538E5F147}"/>
    <hyperlink ref="A271" r:id="rId261" xr:uid="{D6D95D1F-A593-6241-B876-C7C72CC1D0B8}"/>
    <hyperlink ref="A272" r:id="rId262" xr:uid="{CA7799BE-C58A-844C-BE03-3318C64FCD3A}"/>
    <hyperlink ref="A273" r:id="rId263" xr:uid="{B3478076-C3CD-C348-B565-F166B4E2359A}"/>
    <hyperlink ref="A274" r:id="rId264" xr:uid="{4356C758-C5BB-A24A-AC0C-4606102FFD52}"/>
    <hyperlink ref="A275" r:id="rId265" xr:uid="{BAA2E511-8261-0F42-81DE-B5CC00198645}"/>
    <hyperlink ref="A276" r:id="rId266" xr:uid="{A95BB904-1640-3E43-BC8B-AA787D1CF062}"/>
    <hyperlink ref="A277" r:id="rId267" xr:uid="{3A4612AC-1908-C344-9E99-EDEEB1664A08}"/>
    <hyperlink ref="A278" r:id="rId268" xr:uid="{D17A91FE-0774-4C4B-961E-076BA6F9FB4F}"/>
    <hyperlink ref="A279" r:id="rId269" xr:uid="{63528792-5B17-8645-859B-415E070F4995}"/>
    <hyperlink ref="A280" r:id="rId270" xr:uid="{F4820DF0-54F2-F747-A70C-54639E61DE25}"/>
    <hyperlink ref="A281" r:id="rId271" xr:uid="{917D8EF9-A01E-CD40-A812-A91BAAAAFB05}"/>
    <hyperlink ref="A282" r:id="rId272" xr:uid="{9EB96BCA-760F-1B49-A277-BA2ACD05B948}"/>
    <hyperlink ref="A283" r:id="rId273" xr:uid="{1B5B92E6-602D-0D41-86A5-4F449FBD8694}"/>
    <hyperlink ref="A284" r:id="rId274" xr:uid="{0124BC72-98D0-B34E-8BF0-F55DDCE6D42E}"/>
    <hyperlink ref="A285" r:id="rId275" xr:uid="{AB6908A2-361C-3E48-8C51-345F1FE63B27}"/>
    <hyperlink ref="A286" r:id="rId276" xr:uid="{A943B542-92F4-4842-83D2-0DB60E7DAFC0}"/>
    <hyperlink ref="A287" r:id="rId277" xr:uid="{2A5B53F7-5176-8B41-AC4C-946D724DD511}"/>
    <hyperlink ref="A288" r:id="rId278" xr:uid="{05630C4C-A179-494C-9966-62E6071E4C55}"/>
    <hyperlink ref="A289" r:id="rId279" xr:uid="{BE08155C-35BF-C648-8A27-1CD2191DDDCB}"/>
    <hyperlink ref="A290" r:id="rId280" xr:uid="{111D258E-400D-CC4D-9E3A-F2E3304301FE}"/>
    <hyperlink ref="A291" r:id="rId281" xr:uid="{A2BA8F82-879E-DE45-9195-5F60BBC48F13}"/>
    <hyperlink ref="A292" r:id="rId282" xr:uid="{24A9E95E-3BEF-3D47-BBEA-13A4CC014C19}"/>
    <hyperlink ref="A294" r:id="rId283" xr:uid="{85FF285A-8929-E74C-AB6D-6645DD1EA455}"/>
    <hyperlink ref="A295" r:id="rId284" xr:uid="{6509EC57-6CC1-2F41-8B51-4761E0D8EB33}"/>
    <hyperlink ref="A296" r:id="rId285" xr:uid="{299EF55C-2496-EE42-AF2F-DC07B8A5092D}"/>
    <hyperlink ref="A297" r:id="rId286" xr:uid="{36E3FF82-3D42-3E48-8A1B-398F73C46234}"/>
    <hyperlink ref="A298" r:id="rId287" xr:uid="{7EFEE80B-7AB3-1746-A781-D8074AC9C752}"/>
    <hyperlink ref="A299" r:id="rId288" xr:uid="{49F6DBC4-E759-F44A-84E0-CA7701469C4C}"/>
    <hyperlink ref="A300" r:id="rId289" xr:uid="{E6D9E404-E84A-C642-8D0C-CBCD35513C61}"/>
    <hyperlink ref="A301" r:id="rId290" xr:uid="{3EAA34F6-CE5B-1042-B092-F0B33DABB02B}"/>
    <hyperlink ref="A302" r:id="rId291" xr:uid="{A5D13BDF-0C69-0446-AAA1-740DCF041278}"/>
    <hyperlink ref="A303" r:id="rId292" xr:uid="{ED10F4EC-69F9-B144-8384-76495C572161}"/>
    <hyperlink ref="A304" r:id="rId293" xr:uid="{3E4C8E14-7D1F-F544-90F3-D8368AE8578A}"/>
    <hyperlink ref="A305" r:id="rId294" xr:uid="{E2E2E283-9760-4B4A-AB7B-BF617067FBAB}"/>
    <hyperlink ref="A306" r:id="rId295" xr:uid="{619A31D3-6F2E-DA48-8E80-3AE70A56AB74}"/>
    <hyperlink ref="A307" r:id="rId296" xr:uid="{A4B8F279-B07D-0C47-9052-2F348F028414}"/>
    <hyperlink ref="A308" r:id="rId297" xr:uid="{51295A8E-971E-9E43-87A1-0C0DD2E8E75F}"/>
    <hyperlink ref="A309" r:id="rId298" xr:uid="{C3AE1B23-63FC-2843-898E-574F26BD293F}"/>
    <hyperlink ref="A310" r:id="rId299" xr:uid="{1C1E8C62-1035-8342-B8A4-7FE7978BB895}"/>
    <hyperlink ref="A311" r:id="rId300" xr:uid="{7084BEB5-7FC2-1548-80AF-7F5096A429FB}"/>
    <hyperlink ref="A312" r:id="rId301" xr:uid="{3B2AA257-D5A2-114D-AFE3-520059791ECB}"/>
    <hyperlink ref="A313" r:id="rId302" xr:uid="{82F68209-E977-3B40-8E1B-CA8909F355B2}"/>
    <hyperlink ref="A314" r:id="rId303" xr:uid="{CA5AF666-C1CC-4E4C-AC24-2470A8A03C83}"/>
    <hyperlink ref="A315" r:id="rId304" xr:uid="{9EAC4C8A-1DE7-B043-8BD7-6CA350EBBE7D}"/>
    <hyperlink ref="A316" r:id="rId305" xr:uid="{A182EB8C-1CA2-8E48-A487-D5C4CBB27539}"/>
    <hyperlink ref="A317" r:id="rId306" xr:uid="{67194485-048B-CE4F-A776-AF7D5608671A}"/>
    <hyperlink ref="A318" r:id="rId307" xr:uid="{358A5693-AB6E-8844-9D2C-96732615B8E8}"/>
    <hyperlink ref="A319" r:id="rId308" xr:uid="{71B104E6-D616-D740-A536-87F6F86228A2}"/>
    <hyperlink ref="A320" r:id="rId309" xr:uid="{DC2AF3D2-F664-0E4E-BD9C-FF37996A31FC}"/>
    <hyperlink ref="A321" r:id="rId310" xr:uid="{F157E416-AE90-F641-8D6B-535F1528CFE1}"/>
    <hyperlink ref="A325" r:id="rId311" xr:uid="{038363E9-46E2-2341-9CCA-8CFC92A7FF3D}"/>
    <hyperlink ref="A326" r:id="rId312" xr:uid="{D5C857EC-D500-4949-8E11-00A2E82DC686}"/>
    <hyperlink ref="A327" r:id="rId313" xr:uid="{C8461D97-9294-0C42-B01D-DA295DF2D240}"/>
    <hyperlink ref="A328" r:id="rId314" xr:uid="{9B5D9ADE-60D4-C541-ACCB-2F00CE416C14}"/>
    <hyperlink ref="A329" r:id="rId315" xr:uid="{9E11066E-A339-6B48-8A64-DAA66E00889F}"/>
    <hyperlink ref="A330" r:id="rId316" xr:uid="{35477829-CFF4-9E46-9A99-CB61661D8033}"/>
    <hyperlink ref="A331" r:id="rId317" xr:uid="{5C144661-8598-D740-B679-15FB7F824FAA}"/>
    <hyperlink ref="A332" r:id="rId318" xr:uid="{93280FAF-EDD5-4342-BA56-6A365C85E0C3}"/>
    <hyperlink ref="A333" r:id="rId319" xr:uid="{B78ACE5E-BB0F-3D40-BF8D-2B74BA113C7B}"/>
    <hyperlink ref="A335" r:id="rId320" xr:uid="{0E1A7899-4D6A-364B-98CF-76AC32BD547F}"/>
    <hyperlink ref="A336" r:id="rId321" xr:uid="{E51A19FD-7D37-8246-AC5C-BD9F643B9ED7}"/>
    <hyperlink ref="A337" r:id="rId322" xr:uid="{EFE5EBB4-1D1A-B746-8305-252AEEF6F731}"/>
    <hyperlink ref="A339" r:id="rId323" xr:uid="{1959D4A0-AA51-F849-A7DF-312A4DFE573C}"/>
    <hyperlink ref="A340" r:id="rId324" xr:uid="{D667D993-CFD9-004B-9D85-D89D322FF0C1}"/>
    <hyperlink ref="A341" r:id="rId325" xr:uid="{4CE5BB07-077A-EA4F-90D1-2C3F4D4E3E57}"/>
    <hyperlink ref="A342" r:id="rId326" xr:uid="{360A7460-6479-A94F-815F-ADD2C3AFF3E9}"/>
    <hyperlink ref="A343" r:id="rId327" xr:uid="{5274F284-441C-814B-9CC5-8F9B27B9D711}"/>
    <hyperlink ref="A344" r:id="rId328" xr:uid="{78FB5B97-0E97-1643-8959-4FA7C6D76476}"/>
    <hyperlink ref="A345" r:id="rId329" xr:uid="{D7107FC6-9890-B945-9C95-9264DB79318B}"/>
    <hyperlink ref="A346" r:id="rId330" xr:uid="{41D013B3-9A46-9A40-B491-2DDE318E0E14}"/>
    <hyperlink ref="A347" r:id="rId331" xr:uid="{31DFD548-4703-EC4B-A36D-8EFFBDBD9073}"/>
    <hyperlink ref="A348" r:id="rId332" xr:uid="{EDF6E1E5-2EDF-DA4E-9BC3-245DAB44F591}"/>
    <hyperlink ref="A349" r:id="rId333" xr:uid="{61FEB56C-6B2D-974C-88D6-8AF7818D6A48}"/>
    <hyperlink ref="A350" r:id="rId334" xr:uid="{1EC64FD7-AC67-E442-B1AD-1F5080C6973D}"/>
    <hyperlink ref="A351" r:id="rId335" xr:uid="{3FC1DA07-C8E4-FF43-8572-7C9B95CFE675}"/>
    <hyperlink ref="A352" r:id="rId336" xr:uid="{DAF29DA5-57D1-2A43-AEB6-E84C5F4088A0}"/>
    <hyperlink ref="A201" r:id="rId337" xr:uid="{2CCE2D50-B9BA-C24E-A177-EC1380C4F206}"/>
    <hyperlink ref="A200" r:id="rId338" xr:uid="{7E8FF6C9-5DE7-1A42-9B3A-E2C86DD767D2}"/>
    <hyperlink ref="A199" r:id="rId339" xr:uid="{6EC4FD8E-D542-AA46-8694-8F52B70357B5}"/>
    <hyperlink ref="A202" r:id="rId340" xr:uid="{0EBFCBC0-4C01-544F-9FC9-E24E03A1EF8D}"/>
    <hyperlink ref="A247" r:id="rId341" xr:uid="{1BFD9706-10AA-7E42-9447-CAC258F3A9E6}"/>
    <hyperlink ref="A248" r:id="rId342" xr:uid="{D1D2B639-6306-944E-AD73-35860C06A762}"/>
    <hyperlink ref="A249" r:id="rId343" xr:uid="{0CB2F25A-B8AF-8945-BCFE-E63F5ACD904A}"/>
    <hyperlink ref="A293" r:id="rId344" xr:uid="{41548B65-B3AC-EE45-9D09-198EFCCFF298}"/>
    <hyperlink ref="A322" r:id="rId345" xr:uid="{B28BCBC5-74E0-AA4B-B806-9060C87938C4}"/>
    <hyperlink ref="A323" r:id="rId346" xr:uid="{EA4C53CA-0777-AA4E-8290-999DB8488378}"/>
    <hyperlink ref="A324" r:id="rId347" xr:uid="{F9555851-0DAB-744E-B23B-7A8550F3A436}"/>
    <hyperlink ref="A338" r:id="rId348" xr:uid="{CDC24F3A-6EE7-8E4B-9C17-E2AD5DE2673E}"/>
    <hyperlink ref="A334" r:id="rId349" xr:uid="{1E5491E5-63E0-FD4E-B1D4-B5D69A70065D}"/>
    <hyperlink ref="A353" r:id="rId350" xr:uid="{BAF7C298-32DA-AF4A-A37F-5D494839646D}"/>
    <hyperlink ref="A354" r:id="rId351" xr:uid="{7A6380DD-4057-EF42-A8E5-923AB67DB6F5}"/>
    <hyperlink ref="A355" r:id="rId352" xr:uid="{06D925B3-F4C7-864E-8850-B9523122E660}"/>
    <hyperlink ref="A356" r:id="rId353" xr:uid="{C2515000-5676-5247-AC82-2EB9C385614A}"/>
    <hyperlink ref="A357" r:id="rId354" xr:uid="{2A74EC62-2AC9-3D4D-876D-6FE64500078B}"/>
    <hyperlink ref="A358" r:id="rId355" xr:uid="{3706BCA4-3AF2-0D47-BD4C-E8E5AC768F40}"/>
    <hyperlink ref="A359" r:id="rId356" xr:uid="{812737D4-252C-7147-AF63-73558A2D4896}"/>
    <hyperlink ref="A360" r:id="rId357" xr:uid="{4EDF58FE-63AD-CF4F-903E-5DEE2FEB25F9}"/>
    <hyperlink ref="A361" r:id="rId358" xr:uid="{394144F3-0B21-7B4D-A776-20E16A593B64}"/>
    <hyperlink ref="A362" r:id="rId359" xr:uid="{5962BFAF-99F6-BB44-BDE5-98BE0ED4B811}"/>
    <hyperlink ref="A363" r:id="rId360" xr:uid="{590F0086-ADC9-2B45-AC76-2812F5D1B9BB}"/>
    <hyperlink ref="A364" r:id="rId361" xr:uid="{63F85A5D-8E24-E045-A5BC-EB95CC5C5540}"/>
    <hyperlink ref="A365" r:id="rId362" xr:uid="{2BDAD404-55CD-204C-83C9-F990F017DB8F}"/>
    <hyperlink ref="A366" r:id="rId363" xr:uid="{0126ADC9-BA91-844C-896D-48284D6DB625}"/>
    <hyperlink ref="A367" r:id="rId364" xr:uid="{450E9470-FB42-2A43-B6D3-9290C9B729A5}"/>
    <hyperlink ref="A368" r:id="rId365" xr:uid="{4A57A2D7-038C-574E-B70B-158AED97C690}"/>
    <hyperlink ref="A369" r:id="rId366" xr:uid="{0536A5AA-F515-7C41-8762-EFDF627487E7}"/>
    <hyperlink ref="A370" r:id="rId367" xr:uid="{7CBCA176-5752-5E40-8D3F-4E8AD1999C37}"/>
    <hyperlink ref="A371" r:id="rId368" xr:uid="{3689451F-815A-9744-B319-0914039D6B65}"/>
    <hyperlink ref="A372" r:id="rId369" xr:uid="{A5BAB368-EF63-2848-8C66-1981FBEA38E2}"/>
    <hyperlink ref="A373" r:id="rId370" xr:uid="{862935DB-810E-5147-9C14-E2E3E0D33FCC}"/>
    <hyperlink ref="A374" r:id="rId371" xr:uid="{610A18B3-4509-9244-A99B-FE802E1817C3}"/>
    <hyperlink ref="A375" r:id="rId372" xr:uid="{EF7AC3EC-BDA8-6447-A3FC-AE4EB16B97CC}"/>
    <hyperlink ref="A376" r:id="rId373" xr:uid="{C143E3E2-C304-E14D-92E3-F0C9906F6A7F}"/>
    <hyperlink ref="A377" r:id="rId374" xr:uid="{507F1A9C-C4E6-934E-919A-9D789D9F416F}"/>
    <hyperlink ref="A378" r:id="rId375" xr:uid="{E256542D-3191-4643-AD8E-0098812D0481}"/>
    <hyperlink ref="A379" r:id="rId376" xr:uid="{72F1176A-1CD2-634F-BF4E-F7F07A257A35}"/>
    <hyperlink ref="A380" r:id="rId377" xr:uid="{542A88C0-BCFC-8442-AC94-4B7CBB9539C2}"/>
    <hyperlink ref="A381" r:id="rId378" xr:uid="{7B435B14-BDA9-A44B-B7D7-93266CD9CBD4}"/>
    <hyperlink ref="A382" r:id="rId379" xr:uid="{1BB4FB6F-56CB-3A4C-8C30-26EC893D1604}"/>
    <hyperlink ref="A383" r:id="rId380" xr:uid="{4619633C-6C42-0E45-B1C9-D4430D23E57D}"/>
    <hyperlink ref="A384" r:id="rId381" xr:uid="{39F78E38-588A-9D40-8E14-CBD372F4CC4E}"/>
    <hyperlink ref="A385" r:id="rId382" xr:uid="{2FA2F6DB-FC1E-D644-BE9A-069D420A2ADD}"/>
    <hyperlink ref="A386" r:id="rId383" xr:uid="{3219C710-CBED-4945-94E9-B3108A19E0CA}"/>
    <hyperlink ref="A387" r:id="rId384" xr:uid="{27FB8FF0-5FD3-2F42-B95B-19C4374ECF1A}"/>
    <hyperlink ref="A388" r:id="rId385" xr:uid="{651FEB9F-CB7B-9240-83D5-1AA45D8FF04F}"/>
    <hyperlink ref="A389" r:id="rId386" xr:uid="{7AD38A5F-B388-C548-9FB5-CD9D36370931}"/>
    <hyperlink ref="A390" r:id="rId387" xr:uid="{400EC4F9-865C-4643-A966-13C07BEB4405}"/>
    <hyperlink ref="A391" r:id="rId388" xr:uid="{CD9613F9-2566-744A-8312-A1A259272C5E}"/>
    <hyperlink ref="A392" r:id="rId389" xr:uid="{110F7260-B719-F549-BCFC-F122F114D12B}"/>
    <hyperlink ref="A393" r:id="rId390" xr:uid="{89D1EACF-A8C3-5249-8E68-061A88182489}"/>
    <hyperlink ref="A394" r:id="rId391" xr:uid="{9CFD892D-A6AB-254A-976F-F5EA6F036F49}"/>
    <hyperlink ref="A395" r:id="rId392" xr:uid="{59764737-AB99-7447-811C-9B598F8F2F8E}"/>
    <hyperlink ref="A396" r:id="rId393" xr:uid="{59329DB6-62F2-5946-A07D-1D0A29D6EB1B}"/>
    <hyperlink ref="A397" r:id="rId394" xr:uid="{C75E799D-158B-7041-B835-D33439FD2607}"/>
    <hyperlink ref="A398" r:id="rId395" xr:uid="{8CA54366-B858-054D-884C-82CBE4859428}"/>
    <hyperlink ref="A399" r:id="rId396" xr:uid="{BF377922-A134-894F-88A4-D76B375E7FB3}"/>
    <hyperlink ref="A400" r:id="rId397" xr:uid="{784FD2F6-7935-D246-BA12-BF687DB19540}"/>
    <hyperlink ref="A401" r:id="rId398" xr:uid="{1C1576FA-418A-524A-B000-A2E50B3D6A4F}"/>
    <hyperlink ref="A402" r:id="rId399" xr:uid="{974554CC-70BB-A742-BCDA-C2FCBBC2D11E}"/>
    <hyperlink ref="A403" r:id="rId400" xr:uid="{5E329FFA-3DEB-2C4C-85F5-07B8EFEDF16C}"/>
    <hyperlink ref="A404" r:id="rId401" xr:uid="{D1957FC9-F6CD-9B4F-BBEE-5F8A7927C85C}"/>
    <hyperlink ref="A405" r:id="rId402" xr:uid="{66DA801E-72F7-8A48-9DC6-D6CFFD1122AB}"/>
    <hyperlink ref="A406" r:id="rId403" xr:uid="{A1191D15-DBBC-304B-AA01-5BE87029B95D}"/>
    <hyperlink ref="A407" r:id="rId404" xr:uid="{D635669C-C612-9547-9CC1-0180E47212E4}"/>
    <hyperlink ref="A408" r:id="rId405" xr:uid="{3B96A376-7494-7C4A-BE47-A0DCA1DEA0E8}"/>
    <hyperlink ref="A409" r:id="rId406" xr:uid="{6A4A8C17-02AE-0E4D-921B-9AA16C8EC4FF}"/>
    <hyperlink ref="A410" r:id="rId407" xr:uid="{B07581B8-3530-B341-830C-94FF10B92F30}"/>
    <hyperlink ref="A411" r:id="rId408" xr:uid="{C413D8DD-0497-E541-83E7-E86332F88891}"/>
    <hyperlink ref="A412" r:id="rId409" xr:uid="{68B942A7-835C-F549-87D8-23F80C1DF2D6}"/>
    <hyperlink ref="A415" r:id="rId410" xr:uid="{272AA8B5-5317-FE4C-8833-64A37B96A998}"/>
    <hyperlink ref="A414" r:id="rId411" xr:uid="{52FFB89E-2015-2945-8775-5B741BFB8B99}"/>
    <hyperlink ref="A413" r:id="rId412" xr:uid="{74231A3A-EE36-2241-860C-5B9C27D37FC6}"/>
  </hyperlinks>
  <pageMargins left="0.7" right="0.7" top="0.75" bottom="0.75" header="0.3" footer="0.3"/>
  <pageSetup paperSize="9" orientation="portrait" horizontalDpi="0" verticalDpi="0" r:id="rId4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Du Xiaohu</cp:lastModifiedBy>
  <cp:revision/>
  <dcterms:created xsi:type="dcterms:W3CDTF">2022-07-21T01:14:45Z</dcterms:created>
  <dcterms:modified xsi:type="dcterms:W3CDTF">2022-08-29T12:08:05Z</dcterms:modified>
  <cp:category/>
  <cp:contentStatus/>
</cp:coreProperties>
</file>