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5815" windowHeight="15000"/>
  </bookViews>
  <sheets>
    <sheet name="C金龙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C9" i="1" s="1"/>
  <c r="G9" i="1"/>
  <c r="H3" i="1" l="1"/>
  <c r="H4" i="1"/>
  <c r="H5" i="1"/>
  <c r="C5" i="1" s="1"/>
  <c r="H6" i="1"/>
  <c r="H7" i="1"/>
  <c r="H8" i="1"/>
  <c r="H2" i="1"/>
  <c r="G3" i="1"/>
  <c r="G4" i="1"/>
  <c r="G5" i="1"/>
  <c r="G6" i="1"/>
  <c r="G7" i="1"/>
  <c r="G8" i="1"/>
  <c r="G2" i="1"/>
  <c r="C2" i="1"/>
  <c r="C16" i="1"/>
  <c r="C6" i="1"/>
  <c r="C7" i="1"/>
  <c r="C4" i="1" l="1"/>
  <c r="C3" i="1"/>
  <c r="C8" i="1"/>
  <c r="C15" i="1" l="1"/>
  <c r="C14" i="1"/>
  <c r="C13" i="1" l="1"/>
  <c r="C17" i="1" s="1"/>
</calcChain>
</file>

<file path=xl/sharedStrings.xml><?xml version="1.0" encoding="utf-8"?>
<sst xmlns="http://schemas.openxmlformats.org/spreadsheetml/2006/main" count="23" uniqueCount="19">
  <si>
    <t>交易日期</t>
    <phoneticPr fontId="1" type="noConversion"/>
  </si>
  <si>
    <t>交易类型</t>
    <phoneticPr fontId="1" type="noConversion"/>
  </si>
  <si>
    <t>金额</t>
    <phoneticPr fontId="1" type="noConversion"/>
  </si>
  <si>
    <t>单价</t>
    <phoneticPr fontId="1" type="noConversion"/>
  </si>
  <si>
    <t>佣金</t>
    <phoneticPr fontId="1" type="noConversion"/>
  </si>
  <si>
    <t>过户费</t>
    <phoneticPr fontId="1" type="noConversion"/>
  </si>
  <si>
    <t>印花税</t>
    <phoneticPr fontId="1" type="noConversion"/>
  </si>
  <si>
    <t>股数</t>
    <phoneticPr fontId="1" type="noConversion"/>
  </si>
  <si>
    <t>股票买入</t>
    <phoneticPr fontId="1" type="noConversion"/>
  </si>
  <si>
    <t>股票买入</t>
    <phoneticPr fontId="1" type="noConversion"/>
  </si>
  <si>
    <t>股票买入</t>
    <phoneticPr fontId="1" type="noConversion"/>
  </si>
  <si>
    <t>转账日期</t>
    <phoneticPr fontId="1" type="noConversion"/>
  </si>
  <si>
    <t>转账金额</t>
    <phoneticPr fontId="1" type="noConversion"/>
  </si>
  <si>
    <t>转账总金额</t>
    <phoneticPr fontId="1" type="noConversion"/>
  </si>
  <si>
    <t>买入总金额</t>
    <phoneticPr fontId="1" type="noConversion"/>
  </si>
  <si>
    <t>卖出总金额</t>
    <phoneticPr fontId="1" type="noConversion"/>
  </si>
  <si>
    <t>委托余额</t>
    <phoneticPr fontId="1" type="noConversion"/>
  </si>
  <si>
    <t>股票卖出</t>
  </si>
  <si>
    <t>持仓股数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</si>
</sst>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4.25" x14ac:dyDescent="0.2"/>
  <cols>
    <col min="1" max="1" width="11.125" style="1" bestFit="1" customWidth="1"/>
    <col min="2" max="2" width="12.75" style="2" customWidth="1"/>
    <col min="3" max="3" width="10.875" style="2" customWidth="1"/>
    <col min="4" max="5" width="9" style="2"/>
    <col min="7" max="8" width="9" style="2"/>
    <col min="10" max="10" width="11.125" bestFit="1" customWidth="1"/>
    <col min="11" max="11" width="9" style="2"/>
  </cols>
  <sheetData>
    <row r="1" spans="1:1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4" t="s">
        <v>6</v>
      </c>
      <c r="J1" s="4" t="s">
        <v>11</v>
      </c>
      <c r="K1" s="4" t="s">
        <v>12</v>
      </c>
    </row>
    <row r="2" spans="1:11" x14ac:dyDescent="0.2">
      <c r="A2" s="1">
        <v>44120</v>
      </c>
      <c r="B2" s="2" t="s">
        <v>8</v>
      </c>
      <c r="C2" s="2">
        <f>IF(B2="股票买入",(D2*E2+F2+G2+H2)*-1, D2*E2*-1-F2-G2-H2)</f>
        <v>-10290.209999999999</v>
      </c>
      <c r="D2" s="2">
        <v>51.424999999999997</v>
      </c>
      <c r="E2" s="2">
        <v>200</v>
      </c>
      <c r="F2" s="2">
        <v>5</v>
      </c>
      <c r="G2" s="2">
        <f>IF(E2&gt;0,ROUND(D2*E2*0.002%,2),-ROUND(D2*E2*0.002%,2))</f>
        <v>0.21</v>
      </c>
      <c r="H2" s="2">
        <f>ROUND(IF(B2="股票买入",0,-D2*E2*0.1%),2)</f>
        <v>0</v>
      </c>
      <c r="J2" s="1">
        <v>44120</v>
      </c>
      <c r="K2" s="2">
        <v>10290.209999999999</v>
      </c>
    </row>
    <row r="3" spans="1:11" x14ac:dyDescent="0.2">
      <c r="A3" s="1">
        <v>44127</v>
      </c>
      <c r="B3" s="2" t="s">
        <v>8</v>
      </c>
      <c r="C3" s="2">
        <f t="shared" ref="C3:C7" si="0">IF(B3="股票买入",(D3*E3+F3+G3+H3)*-1, D3*E3*-1-F3-G3-H3)</f>
        <v>-9605.19</v>
      </c>
      <c r="D3" s="2">
        <v>48</v>
      </c>
      <c r="E3" s="2">
        <v>200</v>
      </c>
      <c r="F3" s="2">
        <v>5</v>
      </c>
      <c r="G3" s="2">
        <f t="shared" ref="G3:G9" si="1">IF(E3&gt;0,ROUND(D3*E3*0.002%,2),-ROUND(D3*E3*0.002%,2))</f>
        <v>0.19</v>
      </c>
      <c r="H3" s="2">
        <f t="shared" ref="H3:H9" si="2">ROUND(IF(B3="股票买入",0,-D3*E3*0.1%),2)</f>
        <v>0</v>
      </c>
      <c r="J3" s="1">
        <v>44127</v>
      </c>
      <c r="K3" s="2">
        <v>10000</v>
      </c>
    </row>
    <row r="4" spans="1:11" x14ac:dyDescent="0.2">
      <c r="A4" s="1">
        <v>44130</v>
      </c>
      <c r="B4" s="2" t="s">
        <v>9</v>
      </c>
      <c r="C4" s="2">
        <f t="shared" si="0"/>
        <v>-9329.19</v>
      </c>
      <c r="D4" s="2">
        <v>46.62</v>
      </c>
      <c r="E4" s="2">
        <v>200</v>
      </c>
      <c r="F4" s="2">
        <v>5</v>
      </c>
      <c r="G4" s="2">
        <f t="shared" si="1"/>
        <v>0.19</v>
      </c>
      <c r="H4" s="2">
        <f t="shared" si="2"/>
        <v>0</v>
      </c>
      <c r="J4" s="1">
        <v>44130</v>
      </c>
      <c r="K4" s="2">
        <v>10000</v>
      </c>
    </row>
    <row r="5" spans="1:11" x14ac:dyDescent="0.2">
      <c r="A5" s="1">
        <v>44131</v>
      </c>
      <c r="B5" s="2" t="s">
        <v>8</v>
      </c>
      <c r="C5" s="2">
        <f t="shared" si="0"/>
        <v>-9105.18</v>
      </c>
      <c r="D5" s="2">
        <v>45.5</v>
      </c>
      <c r="E5" s="2">
        <v>200</v>
      </c>
      <c r="F5" s="2">
        <v>5</v>
      </c>
      <c r="G5" s="2">
        <f t="shared" si="1"/>
        <v>0.18</v>
      </c>
      <c r="H5" s="2">
        <f t="shared" si="2"/>
        <v>0</v>
      </c>
      <c r="J5" s="1">
        <v>44131</v>
      </c>
      <c r="K5" s="2">
        <v>10000</v>
      </c>
    </row>
    <row r="6" spans="1:11" x14ac:dyDescent="0.2">
      <c r="A6" s="1">
        <v>44131</v>
      </c>
      <c r="B6" s="2" t="s">
        <v>10</v>
      </c>
      <c r="C6" s="2">
        <f t="shared" si="0"/>
        <v>-4395.09</v>
      </c>
      <c r="D6" s="2">
        <v>43.9</v>
      </c>
      <c r="E6" s="2">
        <v>100</v>
      </c>
      <c r="F6" s="2">
        <v>5</v>
      </c>
      <c r="G6" s="2">
        <f t="shared" si="1"/>
        <v>0.09</v>
      </c>
      <c r="H6" s="2">
        <f t="shared" si="2"/>
        <v>0</v>
      </c>
      <c r="J6" s="1">
        <v>44131</v>
      </c>
      <c r="K6" s="2">
        <v>10000</v>
      </c>
    </row>
    <row r="7" spans="1:11" x14ac:dyDescent="0.2">
      <c r="A7" s="1">
        <v>44134</v>
      </c>
      <c r="B7" s="2" t="s">
        <v>10</v>
      </c>
      <c r="C7" s="2">
        <f t="shared" si="0"/>
        <v>-8621.17</v>
      </c>
      <c r="D7" s="2">
        <v>43.08</v>
      </c>
      <c r="E7" s="2">
        <v>200</v>
      </c>
      <c r="F7" s="2">
        <v>5</v>
      </c>
      <c r="G7" s="2">
        <f t="shared" si="1"/>
        <v>0.17</v>
      </c>
      <c r="H7" s="2">
        <f t="shared" si="2"/>
        <v>0</v>
      </c>
    </row>
    <row r="8" spans="1:11" x14ac:dyDescent="0.2">
      <c r="A8" s="1">
        <v>44137</v>
      </c>
      <c r="B8" s="2" t="s">
        <v>17</v>
      </c>
      <c r="C8" s="2">
        <f>IF(B8="股票买入",(D8*E8+F8+G8+H8)*-1, D8*E8*-1-F8-G8-H8)</f>
        <v>9605.1899999999987</v>
      </c>
      <c r="D8" s="2">
        <v>48.1</v>
      </c>
      <c r="E8" s="2">
        <v>-200</v>
      </c>
      <c r="F8" s="2">
        <v>5</v>
      </c>
      <c r="G8" s="2">
        <f t="shared" si="1"/>
        <v>0.19</v>
      </c>
      <c r="H8" s="2">
        <f t="shared" si="2"/>
        <v>9.6199999999999992</v>
      </c>
    </row>
    <row r="9" spans="1:11" x14ac:dyDescent="0.2">
      <c r="A9" s="1">
        <v>44137</v>
      </c>
      <c r="B9" s="2" t="s">
        <v>17</v>
      </c>
      <c r="C9" s="2">
        <f>IF(B9="股票买入",(D9*E9+F9+G9+H9)*-1, D9*E9*-1-F9-G9-H9)</f>
        <v>9984.7999999999993</v>
      </c>
      <c r="D9" s="2">
        <v>50</v>
      </c>
      <c r="E9" s="2">
        <v>-200</v>
      </c>
      <c r="F9" s="2">
        <v>5</v>
      </c>
      <c r="G9" s="2">
        <f t="shared" si="1"/>
        <v>0.2</v>
      </c>
      <c r="H9" s="2">
        <f>ROUND(IF(B9="股票买入",0,-D9*E9*0.1%),2)</f>
        <v>10</v>
      </c>
    </row>
    <row r="10" spans="1:11" x14ac:dyDescent="0.2">
      <c r="F10" s="2"/>
    </row>
    <row r="13" spans="1:11" x14ac:dyDescent="0.2">
      <c r="B13" s="2" t="s">
        <v>14</v>
      </c>
      <c r="C13" s="2">
        <f>SUMIFS(C2:C12,B2:B12,"股票买入")</f>
        <v>-51346.03</v>
      </c>
    </row>
    <row r="14" spans="1:11" x14ac:dyDescent="0.2">
      <c r="B14" s="2" t="s">
        <v>13</v>
      </c>
      <c r="C14" s="2">
        <f>SUM(K2:K258)</f>
        <v>50290.21</v>
      </c>
    </row>
    <row r="15" spans="1:11" x14ac:dyDescent="0.2">
      <c r="B15" s="2" t="s">
        <v>15</v>
      </c>
      <c r="C15" s="2">
        <f>SUMIFS(C2:C12,B2:B12,"股票卖出")</f>
        <v>19589.989999999998</v>
      </c>
    </row>
    <row r="16" spans="1:11" x14ac:dyDescent="0.2">
      <c r="B16" s="2" t="s">
        <v>18</v>
      </c>
      <c r="C16" s="2">
        <f>SUM(E2:E12)</f>
        <v>700</v>
      </c>
    </row>
    <row r="17" spans="2:3" x14ac:dyDescent="0.2">
      <c r="B17" s="2" t="s">
        <v>16</v>
      </c>
      <c r="C17" s="2">
        <f>C13+C14+C15</f>
        <v>18534.169999999998</v>
      </c>
    </row>
  </sheetData>
  <phoneticPr fontId="1" type="noConversion"/>
  <dataValidations count="1">
    <dataValidation type="list" allowBlank="1" showInputMessage="1" showErrorMessage="1" sqref="B2:B12">
      <formula1>"股票买入,股票卖出"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C金龙鱼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2020-11-02T05:38:49Z</dcterms:modified>
</cp:coreProperties>
</file>