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56116457-2E11-452B-83A9-4EF1D741CFD5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C金龙鱼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6" i="1" l="1"/>
  <c r="C17" i="1"/>
  <c r="H9" i="1" l="1"/>
  <c r="G9" i="1"/>
  <c r="C9" i="1" l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C15" i="1"/>
  <c r="C21" i="1" s="1"/>
  <c r="C2" i="1" l="1"/>
  <c r="C7" i="1"/>
  <c r="C6" i="1"/>
  <c r="C5" i="1"/>
  <c r="C4" i="1"/>
  <c r="C3" i="1"/>
  <c r="C8" i="1"/>
  <c r="C14" i="1" s="1"/>
  <c r="C22" i="1" s="1"/>
  <c r="C13" i="1" l="1"/>
  <c r="C23" i="1" s="1"/>
  <c r="C24" i="1" l="1"/>
  <c r="C25" i="1" s="1"/>
</calcChain>
</file>

<file path=xl/sharedStrings.xml><?xml version="1.0" encoding="utf-8"?>
<sst xmlns="http://schemas.openxmlformats.org/spreadsheetml/2006/main" count="44" uniqueCount="36">
  <si>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</si>
  <si>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</si>
  <si>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</si>
  <si>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</si>
  <si>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</si>
  <si>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</si>
  <si>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</si>
  <si>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</si>
  <si>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</si>
  <si>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</si>
  <si>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</si>
  <si>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</si>
  <si>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</si>
  <si>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股票卖出</t>
  </si>
  <si>
    <t>持仓股数</t>
    <phoneticPr fontId="1" type="noConversion"/>
  </si>
  <si>
    <t>现金提回</t>
    <phoneticPr fontId="1" type="noConversion"/>
  </si>
  <si>
    <t>转账类型</t>
    <phoneticPr fontId="1" type="noConversion"/>
  </si>
  <si>
    <t>转入</t>
    <phoneticPr fontId="1" type="noConversion"/>
  </si>
  <si>
    <t>转出</t>
    <phoneticPr fontId="1" type="noConversion"/>
  </si>
  <si>
    <t>转入总金额</t>
    <phoneticPr fontId="1" type="noConversion"/>
  </si>
  <si>
    <t>转出总金额</t>
    <phoneticPr fontId="1" type="noConversion"/>
  </si>
  <si>
    <t>当前股价</t>
    <phoneticPr fontId="1" type="noConversion"/>
  </si>
  <si>
    <t>持仓市值</t>
    <phoneticPr fontId="1" type="noConversion"/>
  </si>
  <si>
    <t>清仓时价值</t>
    <phoneticPr fontId="1" type="noConversion"/>
  </si>
  <si>
    <t>持仓盈亏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</si>
  <si>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持仓市值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当前股价 × 持仓股数</t>
    </r>
    <phoneticPr fontId="1" type="noConversion"/>
  </si>
  <si>
    <t>盈利赠送(10%)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</si>
  <si>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盈利赠送</t>
    </r>
    <r>
      <rPr>
        <sz val="11"/>
        <color theme="1"/>
        <rFont val="等线"/>
        <family val="2"/>
        <scheme val="minor"/>
      </rPr>
      <t xml:space="preserve"> = 持仓盈利 × 10%，亏损不相干</t>
    </r>
    <phoneticPr fontId="1" type="noConversion"/>
  </si>
  <si>
    <t>最终结算金额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</si>
  <si>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最终结算金额</t>
    </r>
    <r>
      <rPr>
        <sz val="11"/>
        <color theme="1"/>
        <rFont val="等线"/>
        <family val="2"/>
        <scheme val="minor"/>
      </rPr>
      <t xml:space="preserve"> = 转入总金额 - 转出总金额 + 持仓盈亏 - 盈利赠送</t>
    </r>
    <phoneticPr fontId="1" type="noConversion"/>
  </si>
  <si>
    <t>← 请更新股价</t>
    <phoneticPr fontId="1" type="noConversion"/>
  </si>
  <si>
    <t>股票买入金额</t>
    <phoneticPr fontId="1" type="noConversion"/>
  </si>
  <si>
    <t>股票卖出金额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</si>
  <si>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清仓时价值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持仓市值 + 股票卖出金额</t>
    </r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</si>
  <si>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持仓盈亏</t>
    </r>
    <r>
      <rPr>
        <sz val="11"/>
        <color theme="1"/>
        <rFont val="等线"/>
        <family val="2"/>
        <scheme val="minor"/>
      </rPr>
      <t xml:space="preserve"> = 股票买入金额(负数) + 清仓时价值</t>
    </r>
    <phoneticPr fontId="1" type="noConversion"/>
  </si>
  <si>
    <t>可用本金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</si>
</sst>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bestFit="1" customWidth="1"/>
    <col min="12" max="12" width="10.5" style="2" bestFit="1" customWidth="1"/>
  </cols>
  <sheetData>
    <row r="1" spans="1:13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16</v>
      </c>
      <c r="L1" s="4" t="s">
        <v>12</v>
      </c>
    </row>
    <row r="2" spans="1:13" x14ac:dyDescent="0.2">
      <c r="A2" s="1">
        <v>44120</v>
      </c>
      <c r="B2" s="2" t="s">
        <v>8</v>
      </c>
      <c r="C2" s="2">
        <f>IF(B2="股票买入",(D2*E2+F2+G2+H2)*-1, D2*E2*-1-F2-G2-H2)</f>
        <v>-10290.209999999999</v>
      </c>
      <c r="D2" s="2">
        <v>51.424999999999997</v>
      </c>
      <c r="E2" s="2">
        <v>200</v>
      </c>
      <c r="F2" s="2">
        <v>5</v>
      </c>
      <c r="G2" s="2">
        <f>IF(E2&gt;0,ROUND(D2*E2*0.002%,2),-ROUND(D2*E2*0.002%,2))</f>
        <v>0.21</v>
      </c>
      <c r="H2" s="2">
        <f>ROUND(IF(B2="股票买入",0,-D2*E2*0.1%),2)</f>
        <v>0</v>
      </c>
      <c r="J2" s="1">
        <v>44120</v>
      </c>
      <c r="K2" s="1" t="s">
        <v>17</v>
      </c>
      <c r="L2" s="2">
        <v>10290.209999999999</v>
      </c>
    </row>
    <row r="3" spans="1:13" x14ac:dyDescent="0.2">
      <c r="A3" s="1">
        <v>44127</v>
      </c>
      <c r="B3" s="2" t="s">
        <v>8</v>
      </c>
      <c r="C3" s="2">
        <f t="shared" ref="C3:C7" si="0">IF(B3="股票买入",(D3*E3+F3+G3+H3)*-1, D3*E3*-1-F3-G3-H3)</f>
        <v>-9605.19</v>
      </c>
      <c r="D3" s="2">
        <v>48</v>
      </c>
      <c r="E3" s="2">
        <v>200</v>
      </c>
      <c r="F3" s="2">
        <v>5</v>
      </c>
      <c r="G3" s="2">
        <f t="shared" ref="G3:G9" si="1">IF(E3&gt;0,ROUND(D3*E3*0.002%,2),-ROUND(D3*E3*0.002%,2))</f>
        <v>0.19</v>
      </c>
      <c r="H3" s="2">
        <f t="shared" ref="H3:H8" si="2">ROUND(IF(B3="股票买入",0,-D3*E3*0.1%),2)</f>
        <v>0</v>
      </c>
      <c r="J3" s="1">
        <v>44127</v>
      </c>
      <c r="K3" s="1" t="s">
        <v>17</v>
      </c>
      <c r="L3" s="2">
        <v>10000</v>
      </c>
    </row>
    <row r="4" spans="1:13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 t="shared" si="1"/>
        <v>0.19</v>
      </c>
      <c r="H4" s="2">
        <f t="shared" si="2"/>
        <v>0</v>
      </c>
      <c r="J4" s="1">
        <v>44130</v>
      </c>
      <c r="K4" s="1" t="s">
        <v>17</v>
      </c>
      <c r="L4" s="2">
        <v>10000</v>
      </c>
    </row>
    <row r="5" spans="1:13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 t="shared" si="1"/>
        <v>0.18</v>
      </c>
      <c r="H5" s="2">
        <f t="shared" si="2"/>
        <v>0</v>
      </c>
      <c r="J5" s="1">
        <v>44131</v>
      </c>
      <c r="K5" s="1" t="s">
        <v>17</v>
      </c>
      <c r="L5" s="2">
        <v>10000</v>
      </c>
    </row>
    <row r="6" spans="1:13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 t="shared" si="1"/>
        <v>0.09</v>
      </c>
      <c r="H6" s="2">
        <f t="shared" si="2"/>
        <v>0</v>
      </c>
      <c r="J6" s="1">
        <v>44131</v>
      </c>
      <c r="K6" s="1" t="s">
        <v>17</v>
      </c>
      <c r="L6" s="2">
        <v>10000</v>
      </c>
    </row>
    <row r="7" spans="1:13" x14ac:dyDescent="0.2">
      <c r="A7" s="1">
        <v>44134</v>
      </c>
      <c r="B7" s="2" t="s">
        <v>10</v>
      </c>
      <c r="C7" s="2">
        <f t="shared" si="0"/>
        <v>-9221.18</v>
      </c>
      <c r="D7" s="2">
        <v>46.08</v>
      </c>
      <c r="E7" s="2">
        <v>200</v>
      </c>
      <c r="F7" s="2">
        <v>5</v>
      </c>
      <c r="G7" s="2">
        <f t="shared" si="1"/>
        <v>0.18</v>
      </c>
      <c r="H7" s="2">
        <f t="shared" si="2"/>
        <v>0</v>
      </c>
      <c r="J7" s="1">
        <v>44138</v>
      </c>
      <c r="K7" s="1" t="s">
        <v>18</v>
      </c>
      <c r="L7" s="2">
        <v>10290.209999999999</v>
      </c>
      <c r="M7" t="s">
        <v>15</v>
      </c>
    </row>
    <row r="8" spans="1:13" x14ac:dyDescent="0.2">
      <c r="A8" s="1">
        <v>44137</v>
      </c>
      <c r="B8" s="2" t="s">
        <v>13</v>
      </c>
      <c r="C8" s="2">
        <f>IF(B8="股票买入",(D8*E8+F8+G8+H8)*-1, D8*E8*-1-F8-G8-H8)</f>
        <v>9605.1899999999987</v>
      </c>
      <c r="D8" s="2">
        <v>48.1</v>
      </c>
      <c r="E8" s="2">
        <v>-200</v>
      </c>
      <c r="F8" s="2">
        <v>5</v>
      </c>
      <c r="G8" s="2">
        <f t="shared" si="1"/>
        <v>0.19</v>
      </c>
      <c r="H8" s="2">
        <f t="shared" si="2"/>
        <v>9.6199999999999992</v>
      </c>
    </row>
    <row r="9" spans="1:13" x14ac:dyDescent="0.2">
      <c r="A9" s="1">
        <v>44137</v>
      </c>
      <c r="B9" s="2" t="s">
        <v>13</v>
      </c>
      <c r="C9" s="2">
        <f>IF(B9="股票买入",(D9*E9+F9+G9+H9)*-1, D9*E9*-1-F9-G9-H9)</f>
        <v>9984.7999999999993</v>
      </c>
      <c r="D9" s="2">
        <v>50</v>
      </c>
      <c r="E9" s="2">
        <v>-200</v>
      </c>
      <c r="F9" s="2">
        <v>5</v>
      </c>
      <c r="G9" s="2">
        <f t="shared" si="1"/>
        <v>0.2</v>
      </c>
      <c r="H9" s="2">
        <f>ROUND(IF(B9="股票买入",0,-D9*E9*0.1%),2)</f>
        <v>10</v>
      </c>
    </row>
    <row r="10" spans="1:13" x14ac:dyDescent="0.2">
      <c r="F10" s="2"/>
    </row>
    <row r="13" spans="1:13" x14ac:dyDescent="0.2">
      <c r="B13" s="2" t="s">
        <v>31</v>
      </c>
      <c r="C13" s="2">
        <f>SUMIFS(C2:C12,B2:B12,"股票买入")</f>
        <v>-51946.04</v>
      </c>
    </row>
    <row r="14" spans="1:13" x14ac:dyDescent="0.2">
      <c r="B14" s="2" t="s">
        <v>32</v>
      </c>
      <c r="C14" s="2">
        <f>SUMIFS(C2:C12,B2:B12,"股票卖出")</f>
        <v>19589.989999999998</v>
      </c>
    </row>
    <row r="15" spans="1:13" x14ac:dyDescent="0.2">
      <c r="B15" s="2" t="s">
        <v>14</v>
      </c>
      <c r="C15" s="2">
        <f>SUM(E2:E12)</f>
        <v>700</v>
      </c>
    </row>
    <row r="16" spans="1:13" x14ac:dyDescent="0.2">
      <c r="B16" s="2" t="s">
        <v>19</v>
      </c>
      <c r="C16" s="2">
        <f>SUMIF(K2:K12,"转入",L2:L12)</f>
        <v>50290.21</v>
      </c>
    </row>
    <row r="17" spans="1:12" x14ac:dyDescent="0.2">
      <c r="B17" s="2" t="s">
        <v>20</v>
      </c>
      <c r="C17" s="2">
        <f>SUMIF(K2:K12,"转出",L2:L12)</f>
        <v>10290.209999999999</v>
      </c>
    </row>
    <row r="18" spans="1:12" x14ac:dyDescent="0.2">
      <c r="B18" s="2" t="s">
        <v>35</v>
      </c>
      <c r="C18" s="4">
        <f>C16-C17+C13+C14</f>
        <v>7643.9499999999971</v>
      </c>
    </row>
    <row r="20" spans="1:12" s="9" customFormat="1" ht="21.75" customHeight="1" x14ac:dyDescent="0.2">
      <c r="A20" s="7"/>
      <c r="B20" s="10" t="s">
        <v>21</v>
      </c>
      <c r="C20" s="10">
        <v>60.9</v>
      </c>
      <c r="D20" s="11" t="s">
        <v>30</v>
      </c>
      <c r="E20" s="10"/>
      <c r="G20" s="8"/>
      <c r="H20" s="8"/>
      <c r="L20" s="8"/>
    </row>
    <row r="21" spans="1:12" x14ac:dyDescent="0.2">
      <c r="B21" s="2" t="s">
        <v>22</v>
      </c>
      <c r="C21" s="2">
        <f>C20*C15</f>
        <v>42630</v>
      </c>
      <c r="D21" s="6" t="s">
        <v>25</v>
      </c>
    </row>
    <row r="22" spans="1:12" x14ac:dyDescent="0.2">
      <c r="B22" s="2" t="s">
        <v>23</v>
      </c>
      <c r="C22" s="2">
        <f>C21+C14</f>
        <v>62219.99</v>
      </c>
      <c r="D22" s="6" t="s">
        <v>33</v>
      </c>
    </row>
    <row r="23" spans="1:12" x14ac:dyDescent="0.2">
      <c r="B23" s="2" t="s">
        <v>24</v>
      </c>
      <c r="C23" s="2">
        <f>C22+C13</f>
        <v>10273.949999999997</v>
      </c>
      <c r="D23" s="6" t="s">
        <v>34</v>
      </c>
    </row>
    <row r="24" spans="1:12" x14ac:dyDescent="0.2">
      <c r="B24" s="2" t="s">
        <v>26</v>
      </c>
      <c r="C24" s="2">
        <f>IF(C23&gt;0,ROUND(C23*10%,2),0)</f>
        <v>1027.4000000000001</v>
      </c>
      <c r="D24" s="6" t="s">
        <v>27</v>
      </c>
    </row>
    <row r="25" spans="1:12" x14ac:dyDescent="0.2">
      <c r="B25" s="5" t="s">
        <v>28</v>
      </c>
      <c r="C25" s="12">
        <f>C16-C17+C23-C24</f>
        <v>49246.549999999996</v>
      </c>
      <c r="D25" s="6" t="s">
        <v>29</v>
      </c>
    </row>
  </sheetData>
  <phoneticPr fontId="1" type="noConversion"/>
  <dataValidations count="1">
    <dataValidation type="list" allowBlank="1" showInputMessage="1" showErrorMessage="1" sqref="B2:B12" xr:uid="{00000000-0002-0000-0000-000000000000}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2020-11-07T12:27:35Z</dcterms:modified>
</cp:coreProperties>
</file>