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1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2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xiao/Developer/UIUC-BADM567-Process-Management/cases/"/>
    </mc:Choice>
  </mc:AlternateContent>
  <xr:revisionPtr revIDLastSave="0" documentId="13_ncr:81_{73AC0B84-9FB9-CD47-8525-CF38DA2BBE29}" xr6:coauthVersionLast="47" xr6:coauthVersionMax="47" xr10:uidLastSave="{00000000-0000-0000-0000-000000000000}"/>
  <bookViews>
    <workbookView xWindow="-33540" yWindow="500" windowWidth="32600" windowHeight="20880" activeTab="3" xr2:uid="{00000000-000D-0000-FFFF-FFFF00000000}"/>
  </bookViews>
  <sheets>
    <sheet name="Exhibit 1 - Market Data" sheetId="1" r:id="rId1"/>
    <sheet name="Exhibit 2 - IS" sheetId="2" r:id="rId2"/>
    <sheet name="Exhibit 3 - BS" sheetId="3" r:id="rId3"/>
    <sheet name="Exhibit 4 - Proposal" sheetId="4" r:id="rId4"/>
    <sheet name="Sheet1" sheetId="5" r:id="rId5"/>
  </sheets>
  <calcPr calcId="191029"/>
  <customWorkbookViews>
    <customWorkbookView name="Microsoft Office User - Personal View" guid="{EFBE3071-28B5-B948-A4E3-171BEC7CB2FF}" mergeInterval="0" personalView="1" xWindow="-1677" yWindow="25" windowWidth="1630" windowHeight="1044" activeSheetId="4"/>
    <customWorkbookView name="DeRocco, Mike - Personal View" guid="{CE293B06-7009-4BB8-8F01-017503554FA1}" mergeInterval="0" personalView="1" maximized="1" windowWidth="1276" windowHeight="809" activeSheetId="4"/>
    <customWorkbookView name="Lenovo User - Personal View" guid="{109AAEB2-61FC-4F63-8891-83BCCEFC65EE}" mergeInterval="0" personalView="1" maximized="1" xWindow="1" yWindow="1" windowWidth="1276" windowHeight="579" activeSheetId="4"/>
    <customWorkbookView name="mlehmbeck - Personal View" guid="{33F5A827-26E5-42CE-A4A0-40E081EB0DA5}" mergeInterval="0" personalView="1" maximized="1" xWindow="1" yWindow="1" windowWidth="1269" windowHeight="7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4" l="1"/>
  <c r="C61" i="4"/>
  <c r="C48" i="4"/>
  <c r="C63" i="4" s="1"/>
  <c r="C42" i="4"/>
  <c r="C65" i="4" s="1"/>
  <c r="E42" i="4"/>
  <c r="E65" i="4" s="1"/>
  <c r="C39" i="4"/>
  <c r="E39" i="4"/>
  <c r="C30" i="4"/>
  <c r="C38" i="4" s="1"/>
  <c r="E30" i="4"/>
  <c r="E38" i="4" s="1"/>
  <c r="E8" i="4"/>
  <c r="E35" i="4" s="1"/>
  <c r="C8" i="4"/>
  <c r="C35" i="4" s="1"/>
  <c r="C64" i="4" l="1"/>
  <c r="C66" i="4" s="1"/>
  <c r="C49" i="4"/>
  <c r="F5" i="1"/>
  <c r="E5" i="1"/>
  <c r="D5" i="1"/>
  <c r="E18" i="4" l="1"/>
  <c r="E20" i="4" s="1"/>
  <c r="E37" i="4" s="1"/>
  <c r="C20" i="4"/>
  <c r="C37" i="4" s="1"/>
  <c r="E15" i="4" l="1"/>
  <c r="E36" i="4" s="1"/>
  <c r="E40" i="4" s="1"/>
  <c r="E44" i="4" s="1"/>
  <c r="E47" i="4" s="1"/>
  <c r="E48" i="4" s="1"/>
  <c r="C15" i="4"/>
  <c r="C36" i="4" s="1"/>
  <c r="C40" i="4" s="1"/>
  <c r="C44" i="4" s="1"/>
  <c r="E63" i="4" l="1"/>
  <c r="E49" i="4"/>
  <c r="E64" i="4"/>
  <c r="E66" i="4" s="1"/>
</calcChain>
</file>

<file path=xl/sharedStrings.xml><?xml version="1.0" encoding="utf-8"?>
<sst xmlns="http://schemas.openxmlformats.org/spreadsheetml/2006/main" count="135" uniqueCount="127">
  <si>
    <t>Labor</t>
  </si>
  <si>
    <t>GenieTech</t>
  </si>
  <si>
    <t xml:space="preserve">In-House </t>
  </si>
  <si>
    <t>Supervision</t>
  </si>
  <si>
    <t>Direct / Indirect Labor</t>
  </si>
  <si>
    <t>Benefits and Taxes</t>
  </si>
  <si>
    <t>Total Labor</t>
  </si>
  <si>
    <t>Overhead</t>
  </si>
  <si>
    <t>Rent / Floor Space</t>
  </si>
  <si>
    <t>Depreciation</t>
  </si>
  <si>
    <t>Utilities</t>
  </si>
  <si>
    <t>Insurance (Equipment)</t>
  </si>
  <si>
    <t>Repairs &amp; Maintenance</t>
  </si>
  <si>
    <t>Variable Overhead</t>
  </si>
  <si>
    <t>Total Overhead</t>
  </si>
  <si>
    <t>Cost per lb, delivered</t>
  </si>
  <si>
    <t>Lbs for annual demand</t>
  </si>
  <si>
    <t>Comparison of Cost per Unit</t>
  </si>
  <si>
    <t>Contingency</t>
  </si>
  <si>
    <t>Raw Materials</t>
  </si>
  <si>
    <t>Annual Production of Cartridges</t>
  </si>
  <si>
    <t>Cost per Unit</t>
  </si>
  <si>
    <t>Cost per Unit, Bergerac</t>
  </si>
  <si>
    <t>Savings per Unit</t>
  </si>
  <si>
    <t>Capital Requirements</t>
  </si>
  <si>
    <t>Acquisition Price</t>
  </si>
  <si>
    <t>Machinery &amp; Equipment</t>
  </si>
  <si>
    <t>Molding Machines Cost</t>
  </si>
  <si>
    <t>Number of Molding Machines</t>
  </si>
  <si>
    <t>Installation Cost</t>
  </si>
  <si>
    <t>Auxiliary Equipment</t>
  </si>
  <si>
    <t>Building &amp; Building Equipment</t>
  </si>
  <si>
    <t>Total Capital Requirements</t>
  </si>
  <si>
    <t>Break-Even Volume</t>
  </si>
  <si>
    <t>Annual Production Volume</t>
  </si>
  <si>
    <t>Payback Period, Years</t>
  </si>
  <si>
    <t>RM Costs - Cartridges</t>
  </si>
  <si>
    <t>Average cost per cartridge</t>
  </si>
  <si>
    <t>Labor - Cartridge</t>
  </si>
  <si>
    <t>Labor and Raw Materials - Reagents</t>
  </si>
  <si>
    <t>Labor and RM Costs - Reagents</t>
  </si>
  <si>
    <t>Reagents Costs</t>
  </si>
  <si>
    <t>Molds</t>
  </si>
  <si>
    <t>Annual Savings @ Current Production</t>
  </si>
  <si>
    <t>Production coordinator, 3 foremen</t>
  </si>
  <si>
    <t>Production supervisor, 2 foremen</t>
  </si>
  <si>
    <t>Total cartridges (units)</t>
  </si>
  <si>
    <t>Avg cost, Q1/Q2 2010 for specialty PMMA</t>
  </si>
  <si>
    <t>Yield  (RM lbs per 1000 units)</t>
  </si>
  <si>
    <t>Current RM requirement</t>
  </si>
  <si>
    <t>3% reduction in RM waste with new machines</t>
  </si>
  <si>
    <t>Current rental of 25K sq ft, incl office space</t>
  </si>
  <si>
    <t>Allocation of 10K sq ft at Parsippany plant</t>
  </si>
  <si>
    <t>2010 EOY estimated installed base x 2.5 cartridges/day</t>
  </si>
  <si>
    <t>8 presses @ $275K + $320K aux equip, 8-year straight-line depreciation</t>
  </si>
  <si>
    <t>Controller, billing, sales order clerk, and warehouse manager</t>
  </si>
  <si>
    <t>No incremental cost; all functions performed by current Parsippany staff</t>
  </si>
  <si>
    <t>Includes allowance for consulting engineer @ $7.5K/month</t>
  </si>
  <si>
    <t>No allowance required for ongoing operation</t>
  </si>
  <si>
    <t>Annual Operating Cost</t>
  </si>
  <si>
    <t>Current Cost per Unit, Delivered</t>
  </si>
  <si>
    <t>Includes delivery costs (transportation, fuel, handling) of $0.15/unit</t>
  </si>
  <si>
    <t>No delivery required</t>
  </si>
  <si>
    <t>Cartridge cover and base molds for each molding machine</t>
  </si>
  <si>
    <t>Estimated cost for new Hitachi molding machine</t>
  </si>
  <si>
    <t>Quoted installation cost</t>
  </si>
  <si>
    <t>Allowance of 5% of total capital investment in equipment</t>
  </si>
  <si>
    <t>Exhibit 4</t>
  </si>
  <si>
    <t>Exhibit 1</t>
  </si>
  <si>
    <t>Exhibit 2</t>
  </si>
  <si>
    <t>Exhibit 3</t>
  </si>
  <si>
    <t>2011F</t>
  </si>
  <si>
    <t>Veterinary care spending ($B)</t>
  </si>
  <si>
    <t>Source: American Pet Products Association</t>
  </si>
  <si>
    <t>Annual growth</t>
  </si>
  <si>
    <t>Note: Veterinary care spending excludes over-the-counter medicines</t>
  </si>
  <si>
    <t>Cash and cash equivalents</t>
  </si>
  <si>
    <t>Short-term investments</t>
  </si>
  <si>
    <t>Current Assets</t>
  </si>
  <si>
    <t>ASSETS</t>
  </si>
  <si>
    <t>Accounts receivable</t>
  </si>
  <si>
    <t>Inventories</t>
  </si>
  <si>
    <t>Prepaid expenses and other current assets</t>
  </si>
  <si>
    <t>Total Current Assets</t>
  </si>
  <si>
    <t>Long-Term Assets</t>
  </si>
  <si>
    <t>Intangible assets, net</t>
  </si>
  <si>
    <t>Plant, property, and equipment, net</t>
  </si>
  <si>
    <t>Other assets</t>
  </si>
  <si>
    <t>Total Long-Term Assets</t>
  </si>
  <si>
    <t>Total Assets</t>
  </si>
  <si>
    <t>LIABILITIES AND STOCKHOLDERS EQUITY</t>
  </si>
  <si>
    <t>Current Liabilities</t>
  </si>
  <si>
    <t>Accounts payable</t>
  </si>
  <si>
    <t>Accrued payroll and other liabilities</t>
  </si>
  <si>
    <t>Warranty reserve</t>
  </si>
  <si>
    <t>Total Current Liabilities</t>
  </si>
  <si>
    <t>Long-Term Liabilities</t>
  </si>
  <si>
    <t>Notes payable, less current portion</t>
  </si>
  <si>
    <t>Total Long-Term Liabilities</t>
  </si>
  <si>
    <t>Stockholders' Equity</t>
  </si>
  <si>
    <t>Common stock</t>
  </si>
  <si>
    <t>Retained earnings</t>
  </si>
  <si>
    <t>Total Stockholders' Equity</t>
  </si>
  <si>
    <t>Total Liabilities and Stockholders' Equity</t>
  </si>
  <si>
    <t>At December 31 (in thousands)</t>
  </si>
  <si>
    <t>Revenues</t>
  </si>
  <si>
    <t>Cost of revenues</t>
  </si>
  <si>
    <t>Gross profit</t>
  </si>
  <si>
    <t>Operating Expenses</t>
  </si>
  <si>
    <t>Research &amp; development</t>
  </si>
  <si>
    <t>Sales &amp; marketing</t>
  </si>
  <si>
    <t>General &amp; administrative</t>
  </si>
  <si>
    <t>Total Operating Expenses</t>
  </si>
  <si>
    <t>Income from Operations</t>
  </si>
  <si>
    <t>Income tax provision</t>
  </si>
  <si>
    <t>Pre-Tax Income</t>
  </si>
  <si>
    <t>Net Income</t>
  </si>
  <si>
    <t>Interest and other income (expense), net</t>
  </si>
  <si>
    <t>Year ended December 31st (in thousands)</t>
  </si>
  <si>
    <t>Based on 5x EBITDA multiple</t>
  </si>
  <si>
    <t>Raw Material (RM) Costs - Cartridge</t>
  </si>
  <si>
    <t>Maintenance, Repair, &amp; Ops Supplies</t>
  </si>
  <si>
    <t xml:space="preserve">4 presses @ $490K + $645K aux equip + $425K installation, 8-year straight-line depreciation </t>
  </si>
  <si>
    <t>Incl 4 presses @ 75 kw x 24 hrs x 5 days x 50 weeks x ~$0.23/kwh</t>
  </si>
  <si>
    <t>Incl 8 presses @ 50 kw x 24 hrs x 5 days x 50 weeks x ~$0.20/kwh</t>
  </si>
  <si>
    <t>12 machine operators @ ~$22K</t>
  </si>
  <si>
    <t>6 machine operators @ ~$30K, plus profit-sharing bonus in line with current compensation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</si>
</sst>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[$$-409]#,##0.00_);\([$$-409]#,##0.00\)"/>
    <numFmt numFmtId="168" formatCode="[$$-409]#,##0.000_);\([$$-409]#,##0.00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0"/>
      <name val="Verdana"/>
      <family val="2"/>
    </font>
    <font>
      <b/>
      <sz val="9"/>
      <color theme="1"/>
      <name val="Verdana"/>
      <family val="2"/>
    </font>
    <font>
      <b/>
      <i/>
      <sz val="9"/>
      <color theme="1"/>
      <name val="Verdana"/>
      <family val="2"/>
    </font>
    <font>
      <i/>
      <sz val="9"/>
      <color theme="1"/>
      <name val="Verdana"/>
      <family val="2"/>
    </font>
    <font>
      <sz val="9"/>
      <color theme="0"/>
      <name val="Verdana"/>
      <family val="2"/>
    </font>
    <font>
      <b/>
      <sz val="10"/>
      <color theme="0"/>
      <name val="Verdana"/>
      <family val="2"/>
    </font>
    <font>
      <sz val="10"/>
      <color theme="0"/>
      <name val="Verdana"/>
      <family val="2"/>
    </font>
    <font>
      <sz val="10"/>
      <color theme="1"/>
      <name val="Verdana"/>
      <family val="2"/>
    </font>
    <font>
      <i/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i/>
      <sz val="9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2" borderId="2" xfId="0" applyFont="1" applyFill="1" applyBorder="1" applyAlignment="1">
      <alignment horizontal="center"/>
    </xf>
    <xf numFmtId="0" fontId="4" fillId="0" borderId="0" xfId="0" applyFont="1"/>
    <xf numFmtId="165" fontId="2" fillId="0" borderId="0" xfId="1" applyNumberFormat="1" applyFont="1"/>
    <xf numFmtId="0" fontId="7" fillId="3" borderId="0" xfId="0" applyFont="1" applyFill="1"/>
    <xf numFmtId="0" fontId="3" fillId="3" borderId="0" xfId="0" applyFont="1" applyFill="1"/>
    <xf numFmtId="0" fontId="8" fillId="3" borderId="0" xfId="0" applyFont="1" applyFill="1"/>
    <xf numFmtId="0" fontId="9" fillId="3" borderId="0" xfId="0" applyFont="1" applyFill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166" fontId="10" fillId="0" borderId="0" xfId="2" applyNumberFormat="1" applyFont="1" applyAlignment="1">
      <alignment horizontal="center"/>
    </xf>
    <xf numFmtId="0" fontId="12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2" fillId="0" borderId="4" xfId="0" applyFont="1" applyBorder="1"/>
    <xf numFmtId="165" fontId="0" fillId="0" borderId="0" xfId="1" applyNumberFormat="1" applyFont="1"/>
    <xf numFmtId="165" fontId="0" fillId="0" borderId="0" xfId="0" applyNumberFormat="1"/>
    <xf numFmtId="0" fontId="12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9" fontId="0" fillId="0" borderId="0" xfId="0" applyNumberFormat="1"/>
    <xf numFmtId="165" fontId="12" fillId="0" borderId="0" xfId="1" applyNumberFormat="1" applyFont="1"/>
    <xf numFmtId="165" fontId="13" fillId="0" borderId="0" xfId="1" applyNumberFormat="1" applyFont="1"/>
    <xf numFmtId="9" fontId="0" fillId="0" borderId="0" xfId="2" applyFont="1"/>
    <xf numFmtId="0" fontId="3" fillId="3" borderId="0" xfId="0" applyFont="1" applyFill="1" applyAlignment="1">
      <alignment vertical="top"/>
    </xf>
    <xf numFmtId="0" fontId="7" fillId="3" borderId="0" xfId="0" applyFont="1" applyFill="1" applyAlignment="1">
      <alignment vertical="top"/>
    </xf>
    <xf numFmtId="0" fontId="14" fillId="3" borderId="0" xfId="0" applyFont="1" applyFill="1" applyAlignment="1">
      <alignment vertical="top" wrapText="1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165" fontId="2" fillId="0" borderId="0" xfId="1" applyNumberFormat="1" applyFont="1" applyAlignment="1">
      <alignment vertical="top"/>
    </xf>
    <xf numFmtId="0" fontId="4" fillId="0" borderId="4" xfId="0" applyFont="1" applyBorder="1" applyAlignment="1">
      <alignment vertical="top"/>
    </xf>
    <xf numFmtId="165" fontId="4" fillId="0" borderId="4" xfId="1" applyNumberFormat="1" applyFont="1" applyBorder="1" applyAlignment="1">
      <alignment vertical="top"/>
    </xf>
    <xf numFmtId="167" fontId="2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168" fontId="4" fillId="0" borderId="4" xfId="0" applyNumberFormat="1" applyFont="1" applyBorder="1" applyAlignment="1">
      <alignment vertical="top"/>
    </xf>
    <xf numFmtId="168" fontId="2" fillId="0" borderId="0" xfId="1" applyNumberFormat="1" applyFont="1" applyAlignment="1">
      <alignment vertical="top"/>
    </xf>
    <xf numFmtId="168" fontId="2" fillId="0" borderId="0" xfId="0" applyNumberFormat="1" applyFont="1" applyAlignment="1">
      <alignment vertical="top"/>
    </xf>
    <xf numFmtId="0" fontId="6" fillId="0" borderId="0" xfId="0" applyFont="1" applyAlignment="1">
      <alignment horizontal="left" vertical="top"/>
    </xf>
    <xf numFmtId="164" fontId="4" fillId="0" borderId="4" xfId="1" applyNumberFormat="1" applyFont="1" applyBorder="1" applyAlignment="1">
      <alignment vertical="top"/>
    </xf>
    <xf numFmtId="49" fontId="6" fillId="0" borderId="0" xfId="1" applyNumberFormat="1" applyFont="1" applyAlignment="1">
      <alignment vertical="top" wrapText="1"/>
    </xf>
    <xf numFmtId="49" fontId="5" fillId="0" borderId="4" xfId="1" applyNumberFormat="1" applyFont="1" applyBorder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6" fillId="0" borderId="0" xfId="2" applyNumberFormat="1" applyFont="1" applyAlignment="1">
      <alignment vertical="top" wrapText="1"/>
    </xf>
    <xf numFmtId="43" fontId="2" fillId="0" borderId="0" xfId="0" applyNumberFormat="1" applyFont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9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330C6EB-D920-444E-B8E1-9B1C9CF1798B}" diskRevisions="1" revisionId="8" version="4">
  <header guid="{0330C6EB-D920-444E-B8E1-9B1C9CF1798B}" dateTime="2023-01-27T17:45:16" maxSheetId="6" userName="Microsoft Office User" r:id="rId9">
    <sheetIdMap count="5">
      <sheetId val="1"/>
      <sheetId val="2"/>
      <sheetId val="3"/>
      <sheetId val="4"/>
      <sheetId val="5"/>
    </sheetIdMap>
  </header>
</header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FBE3071-28B5-B948-A4E3-171BEC7CB2F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showGridLines="0" zoomScale="199" zoomScaleNormal="199" workbookViewId="0">
      <selection activeCell="H11" sqref="H11"/>
    </sheetView>
  </sheetViews>
  <sheetFormatPr baseColWidth="10" defaultColWidth="9.1640625" defaultRowHeight="13" x14ac:dyDescent="0.15"/>
  <cols>
    <col min="1" max="1" width="3.6640625" style="9" customWidth="1"/>
    <col min="2" max="2" width="38.6640625" style="9" customWidth="1"/>
    <col min="3" max="6" width="15.6640625" style="9" customWidth="1"/>
    <col min="7" max="16384" width="9.1640625" style="9"/>
  </cols>
  <sheetData>
    <row r="1" spans="1:6" x14ac:dyDescent="0.15">
      <c r="A1" s="7"/>
      <c r="B1" s="7" t="s">
        <v>68</v>
      </c>
      <c r="C1" s="8"/>
      <c r="D1" s="8"/>
      <c r="E1" s="8"/>
      <c r="F1" s="8"/>
    </row>
    <row r="3" spans="1:6" x14ac:dyDescent="0.15">
      <c r="C3" s="2">
        <v>2008</v>
      </c>
      <c r="D3" s="2">
        <v>2009</v>
      </c>
      <c r="E3" s="2">
        <v>2010</v>
      </c>
      <c r="F3" s="2" t="s">
        <v>71</v>
      </c>
    </row>
    <row r="4" spans="1:6" x14ac:dyDescent="0.15">
      <c r="B4" s="9" t="s">
        <v>72</v>
      </c>
      <c r="C4" s="10">
        <v>11.1</v>
      </c>
      <c r="D4" s="10">
        <v>12.04</v>
      </c>
      <c r="E4" s="10">
        <v>13.01</v>
      </c>
      <c r="F4" s="10">
        <v>14.11</v>
      </c>
    </row>
    <row r="5" spans="1:6" x14ac:dyDescent="0.15">
      <c r="B5" s="9" t="s">
        <v>74</v>
      </c>
      <c r="D5" s="12">
        <f>D4/C4-1</f>
        <v>8.4684684684684708E-2</v>
      </c>
      <c r="E5" s="12">
        <f>E4/D4-1</f>
        <v>8.0564784053156258E-2</v>
      </c>
      <c r="F5" s="12">
        <f>F4/E4-1</f>
        <v>8.4550345887778544E-2</v>
      </c>
    </row>
    <row r="7" spans="1:6" x14ac:dyDescent="0.15">
      <c r="B7" s="11" t="s">
        <v>73</v>
      </c>
    </row>
    <row r="8" spans="1:6" x14ac:dyDescent="0.15">
      <c r="B8" s="11" t="s">
        <v>75</v>
      </c>
    </row>
  </sheetData>
  <customSheetViews>
    <customSheetView guid="{EFBE3071-28B5-B948-A4E3-171BEC7CB2FF}" scale="199" showGridLines="0">
      <selection activeCell="H11" sqref="H11"/>
      <pageMargins left="0.7" right="0.7" top="0.75" bottom="0.75" header="0.3" footer="0.3"/>
      <pageSetup orientation="portrait" r:id="rId1"/>
      <headerFooter>
        <oddFooter>&amp;L_x000D_&amp;1#&amp;"Calibri"&amp;10&amp;K0000FF Internal</oddFooter>
      </headerFooter>
    </customSheetView>
    <customSheetView guid="{CE293B06-7009-4BB8-8F01-017503554FA1}" showGridLines="0">
      <selection activeCell="B1" sqref="B1"/>
      <pageMargins left="0.7" right="0.7" top="0.75" bottom="0.75" header="0.3" footer="0.3"/>
      <pageSetup orientation="portrait" r:id="rId2"/>
    </customSheetView>
    <customSheetView guid="{109AAEB2-61FC-4F63-8891-83BCCEFC65EE}" showGridLines="0">
      <selection activeCell="B1" sqref="B1"/>
      <pageMargins left="0.7" right="0.7" top="0.75" bottom="0.75" header="0.3" footer="0.3"/>
      <pageSetup orientation="portrait" r:id="rId3"/>
    </customSheetView>
    <customSheetView guid="{33F5A827-26E5-42CE-A4A0-40E081EB0DA5}" showGridLines="0">
      <selection activeCell="B1" sqref="B1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  <headerFooter>
    <oddFooter>&amp;L_x000D_&amp;1#&amp;"Calibri"&amp;10&amp;K0000FF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"/>
  <sheetViews>
    <sheetView showGridLines="0" zoomScale="170" zoomScaleNormal="170" workbookViewId="0">
      <selection activeCell="B1" sqref="B1"/>
    </sheetView>
  </sheetViews>
  <sheetFormatPr baseColWidth="10" defaultColWidth="8.83203125" defaultRowHeight="15" x14ac:dyDescent="0.2"/>
  <cols>
    <col min="1" max="1" width="3.6640625" customWidth="1"/>
    <col min="2" max="2" width="40.83203125" customWidth="1"/>
    <col min="3" max="7" width="15.6640625" customWidth="1"/>
  </cols>
  <sheetData>
    <row r="1" spans="1:10" x14ac:dyDescent="0.2">
      <c r="A1" s="6"/>
      <c r="B1" s="6" t="s">
        <v>69</v>
      </c>
      <c r="C1" s="5"/>
      <c r="D1" s="5"/>
      <c r="E1" s="5"/>
      <c r="F1" s="5"/>
    </row>
    <row r="3" spans="1:10" x14ac:dyDescent="0.2">
      <c r="B3" s="16" t="s">
        <v>118</v>
      </c>
      <c r="C3" s="19">
        <v>2009</v>
      </c>
      <c r="D3" s="19">
        <v>2008</v>
      </c>
      <c r="E3" s="19">
        <v>2007</v>
      </c>
    </row>
    <row r="4" spans="1:10" x14ac:dyDescent="0.2">
      <c r="B4" s="13"/>
      <c r="C4" s="15"/>
      <c r="D4" s="15"/>
      <c r="E4" s="15"/>
    </row>
    <row r="5" spans="1:10" x14ac:dyDescent="0.2">
      <c r="B5" s="21" t="s">
        <v>105</v>
      </c>
      <c r="C5" s="17">
        <v>66248</v>
      </c>
      <c r="D5" s="17">
        <v>56044</v>
      </c>
      <c r="E5" s="17">
        <v>48200</v>
      </c>
    </row>
    <row r="6" spans="1:10" ht="18" x14ac:dyDescent="0.35">
      <c r="B6" s="14" t="s">
        <v>106</v>
      </c>
      <c r="C6" s="24">
        <v>26109</v>
      </c>
      <c r="D6" s="24">
        <v>22008</v>
      </c>
      <c r="E6" s="24">
        <v>18362</v>
      </c>
    </row>
    <row r="7" spans="1:10" x14ac:dyDescent="0.2">
      <c r="B7" s="21" t="s">
        <v>107</v>
      </c>
      <c r="C7" s="23">
        <v>40139</v>
      </c>
      <c r="D7" s="23">
        <v>34036</v>
      </c>
      <c r="E7" s="23">
        <v>29838</v>
      </c>
      <c r="J7" s="22"/>
    </row>
    <row r="8" spans="1:10" x14ac:dyDescent="0.2">
      <c r="B8" s="20"/>
    </row>
    <row r="9" spans="1:10" x14ac:dyDescent="0.2">
      <c r="B9" s="21" t="s">
        <v>108</v>
      </c>
      <c r="C9" s="17"/>
      <c r="D9" s="17"/>
    </row>
    <row r="10" spans="1:10" x14ac:dyDescent="0.2">
      <c r="B10" s="14" t="s">
        <v>109</v>
      </c>
      <c r="C10" s="17">
        <v>6020</v>
      </c>
      <c r="D10" s="17">
        <v>4464</v>
      </c>
      <c r="E10" s="17">
        <v>4176</v>
      </c>
    </row>
    <row r="11" spans="1:10" x14ac:dyDescent="0.2">
      <c r="B11" s="14" t="s">
        <v>110</v>
      </c>
      <c r="C11" s="17">
        <v>17784</v>
      </c>
      <c r="D11" s="17">
        <v>16272</v>
      </c>
      <c r="E11" s="17">
        <v>14256</v>
      </c>
      <c r="F11" s="17"/>
      <c r="G11" s="17"/>
    </row>
    <row r="12" spans="1:10" ht="18" x14ac:dyDescent="0.35">
      <c r="B12" s="14" t="s">
        <v>111</v>
      </c>
      <c r="C12" s="24">
        <v>4952</v>
      </c>
      <c r="D12" s="24">
        <v>4248</v>
      </c>
      <c r="E12" s="24">
        <v>3960</v>
      </c>
    </row>
    <row r="13" spans="1:10" x14ac:dyDescent="0.2">
      <c r="B13" s="21" t="s">
        <v>112</v>
      </c>
      <c r="C13" s="23">
        <v>28756</v>
      </c>
      <c r="D13" s="23">
        <v>24984</v>
      </c>
      <c r="E13" s="23">
        <v>22392</v>
      </c>
    </row>
    <row r="14" spans="1:10" x14ac:dyDescent="0.2">
      <c r="B14" s="20"/>
      <c r="C14" s="25"/>
      <c r="D14" s="25"/>
      <c r="E14" s="25"/>
    </row>
    <row r="15" spans="1:10" x14ac:dyDescent="0.2">
      <c r="B15" s="21" t="s">
        <v>113</v>
      </c>
      <c r="C15" s="23">
        <v>11383</v>
      </c>
      <c r="D15" s="23">
        <v>9052</v>
      </c>
      <c r="E15" s="23">
        <v>7446</v>
      </c>
    </row>
    <row r="16" spans="1:10" ht="18" x14ac:dyDescent="0.35">
      <c r="B16" s="14" t="s">
        <v>117</v>
      </c>
      <c r="C16" s="24">
        <v>-576</v>
      </c>
      <c r="D16" s="24">
        <v>-432</v>
      </c>
      <c r="E16" s="24">
        <v>-360</v>
      </c>
      <c r="F16" s="17"/>
      <c r="G16" s="25"/>
    </row>
    <row r="17" spans="2:7" x14ac:dyDescent="0.2">
      <c r="B17" s="21" t="s">
        <v>115</v>
      </c>
      <c r="C17" s="23">
        <v>10807</v>
      </c>
      <c r="D17" s="23">
        <v>8620</v>
      </c>
      <c r="E17" s="23">
        <v>7086</v>
      </c>
      <c r="F17" s="17"/>
      <c r="G17" s="17"/>
    </row>
    <row r="18" spans="2:7" ht="18" x14ac:dyDescent="0.35">
      <c r="B18" s="14" t="s">
        <v>114</v>
      </c>
      <c r="C18" s="24">
        <v>4191</v>
      </c>
      <c r="D18" s="24">
        <v>3361.8</v>
      </c>
      <c r="E18" s="24">
        <v>2763.54</v>
      </c>
    </row>
    <row r="19" spans="2:7" x14ac:dyDescent="0.2">
      <c r="B19" s="21" t="s">
        <v>116</v>
      </c>
      <c r="C19" s="23">
        <v>6616</v>
      </c>
      <c r="D19" s="23">
        <v>5258.2</v>
      </c>
      <c r="E19" s="23">
        <v>4322.46</v>
      </c>
      <c r="F19" s="17"/>
      <c r="G19" s="17"/>
    </row>
    <row r="20" spans="2:7" x14ac:dyDescent="0.2">
      <c r="B20" s="20"/>
    </row>
    <row r="21" spans="2:7" x14ac:dyDescent="0.2">
      <c r="B21" s="20"/>
    </row>
    <row r="22" spans="2:7" x14ac:dyDescent="0.2">
      <c r="B22" s="20"/>
    </row>
    <row r="23" spans="2:7" x14ac:dyDescent="0.2">
      <c r="B23" s="20"/>
      <c r="C23" s="17"/>
      <c r="D23" s="17"/>
    </row>
    <row r="24" spans="2:7" x14ac:dyDescent="0.2">
      <c r="B24" s="20"/>
      <c r="C24" s="17"/>
      <c r="D24" s="17"/>
    </row>
    <row r="25" spans="2:7" x14ac:dyDescent="0.2">
      <c r="B25" s="20"/>
      <c r="C25" s="17"/>
      <c r="D25" s="17"/>
    </row>
    <row r="26" spans="2:7" x14ac:dyDescent="0.2">
      <c r="B26" s="20"/>
      <c r="C26" s="17"/>
      <c r="D26" s="17"/>
      <c r="F26" s="17"/>
      <c r="G26" s="17"/>
    </row>
    <row r="27" spans="2:7" x14ac:dyDescent="0.2">
      <c r="B27" s="20"/>
      <c r="C27" s="17"/>
      <c r="D27" s="17"/>
    </row>
    <row r="28" spans="2:7" x14ac:dyDescent="0.2">
      <c r="B28" s="20"/>
      <c r="C28" s="17"/>
      <c r="D28" s="17"/>
    </row>
    <row r="29" spans="2:7" x14ac:dyDescent="0.2">
      <c r="B29" s="20"/>
      <c r="C29" s="17"/>
      <c r="D29" s="17"/>
    </row>
    <row r="30" spans="2:7" x14ac:dyDescent="0.2">
      <c r="B30" s="20"/>
      <c r="C30" s="17"/>
      <c r="D30" s="17"/>
    </row>
    <row r="31" spans="2:7" x14ac:dyDescent="0.2">
      <c r="B31" s="20"/>
      <c r="C31" s="17"/>
      <c r="D31" s="17"/>
      <c r="F31" s="17"/>
      <c r="G31" s="17"/>
    </row>
    <row r="32" spans="2:7" x14ac:dyDescent="0.2">
      <c r="B32" s="20"/>
      <c r="C32" s="17"/>
      <c r="D32" s="17"/>
    </row>
    <row r="33" spans="2:7" x14ac:dyDescent="0.2">
      <c r="B33" s="20"/>
      <c r="C33" s="17"/>
      <c r="D33" s="17"/>
    </row>
    <row r="34" spans="2:7" x14ac:dyDescent="0.2">
      <c r="B34" s="20"/>
      <c r="C34" s="17"/>
      <c r="D34" s="17"/>
    </row>
    <row r="35" spans="2:7" x14ac:dyDescent="0.2">
      <c r="B35" s="20"/>
      <c r="C35" s="17"/>
      <c r="D35" s="17"/>
    </row>
    <row r="36" spans="2:7" x14ac:dyDescent="0.2">
      <c r="B36" s="20"/>
      <c r="C36" s="17"/>
      <c r="D36" s="17"/>
      <c r="F36" s="17"/>
      <c r="G36" s="17"/>
    </row>
    <row r="37" spans="2:7" x14ac:dyDescent="0.2">
      <c r="B37" s="20"/>
      <c r="C37" s="17"/>
      <c r="D37" s="17"/>
    </row>
    <row r="38" spans="2:7" x14ac:dyDescent="0.2">
      <c r="B38" s="20"/>
      <c r="C38" s="17"/>
      <c r="D38" s="17"/>
      <c r="F38" s="17"/>
      <c r="G38" s="17"/>
    </row>
    <row r="39" spans="2:7" x14ac:dyDescent="0.2">
      <c r="B39" s="20"/>
      <c r="C39" s="18"/>
    </row>
    <row r="40" spans="2:7" x14ac:dyDescent="0.2">
      <c r="B40" s="20"/>
      <c r="D40" s="18"/>
    </row>
    <row r="41" spans="2:7" x14ac:dyDescent="0.2">
      <c r="B41" s="20"/>
    </row>
    <row r="42" spans="2:7" x14ac:dyDescent="0.2">
      <c r="B42" s="20"/>
    </row>
    <row r="43" spans="2:7" x14ac:dyDescent="0.2">
      <c r="B43" s="20"/>
    </row>
    <row r="44" spans="2:7" x14ac:dyDescent="0.2">
      <c r="B44" s="20"/>
    </row>
    <row r="45" spans="2:7" x14ac:dyDescent="0.2">
      <c r="B45" s="20"/>
    </row>
    <row r="46" spans="2:7" x14ac:dyDescent="0.2">
      <c r="B46" s="20"/>
    </row>
    <row r="47" spans="2:7" x14ac:dyDescent="0.2">
      <c r="B47" s="20"/>
    </row>
    <row r="48" spans="2:7" x14ac:dyDescent="0.2">
      <c r="B48" s="20"/>
    </row>
    <row r="49" spans="2:2" x14ac:dyDescent="0.2">
      <c r="B49" s="20"/>
    </row>
    <row r="50" spans="2:2" x14ac:dyDescent="0.2">
      <c r="B50" s="20"/>
    </row>
    <row r="51" spans="2:2" x14ac:dyDescent="0.2">
      <c r="B51" s="20"/>
    </row>
    <row r="52" spans="2:2" x14ac:dyDescent="0.2">
      <c r="B52" s="20"/>
    </row>
    <row r="53" spans="2:2" x14ac:dyDescent="0.2">
      <c r="B53" s="20"/>
    </row>
    <row r="54" spans="2:2" x14ac:dyDescent="0.2">
      <c r="B54" s="20"/>
    </row>
    <row r="55" spans="2:2" x14ac:dyDescent="0.2">
      <c r="B55" s="20"/>
    </row>
    <row r="56" spans="2:2" x14ac:dyDescent="0.2">
      <c r="B56" s="20"/>
    </row>
    <row r="57" spans="2:2" x14ac:dyDescent="0.2">
      <c r="B57" s="20"/>
    </row>
    <row r="58" spans="2:2" x14ac:dyDescent="0.2">
      <c r="B58" s="20"/>
    </row>
    <row r="59" spans="2:2" x14ac:dyDescent="0.2">
      <c r="B59" s="20"/>
    </row>
    <row r="60" spans="2:2" x14ac:dyDescent="0.2">
      <c r="B60" s="20"/>
    </row>
    <row r="61" spans="2:2" x14ac:dyDescent="0.2">
      <c r="B61" s="20"/>
    </row>
    <row r="62" spans="2:2" x14ac:dyDescent="0.2">
      <c r="B62" s="20"/>
    </row>
    <row r="63" spans="2:2" x14ac:dyDescent="0.2">
      <c r="B63" s="20"/>
    </row>
    <row r="64" spans="2:2" x14ac:dyDescent="0.2">
      <c r="B64" s="20"/>
    </row>
    <row r="65" spans="2:2" x14ac:dyDescent="0.2">
      <c r="B65" s="20"/>
    </row>
    <row r="66" spans="2:2" x14ac:dyDescent="0.2">
      <c r="B66" s="20"/>
    </row>
    <row r="67" spans="2:2" x14ac:dyDescent="0.2">
      <c r="B67" s="20"/>
    </row>
    <row r="68" spans="2:2" x14ac:dyDescent="0.2">
      <c r="B68" s="20"/>
    </row>
    <row r="69" spans="2:2" x14ac:dyDescent="0.2">
      <c r="B69" s="20"/>
    </row>
    <row r="70" spans="2:2" x14ac:dyDescent="0.2">
      <c r="B70" s="20"/>
    </row>
    <row r="71" spans="2:2" x14ac:dyDescent="0.2">
      <c r="B71" s="20"/>
    </row>
    <row r="72" spans="2:2" x14ac:dyDescent="0.2">
      <c r="B72" s="20"/>
    </row>
    <row r="73" spans="2:2" x14ac:dyDescent="0.2">
      <c r="B73" s="20"/>
    </row>
    <row r="74" spans="2:2" x14ac:dyDescent="0.2">
      <c r="B74" s="20"/>
    </row>
    <row r="75" spans="2:2" x14ac:dyDescent="0.2">
      <c r="B75" s="20"/>
    </row>
    <row r="76" spans="2:2" x14ac:dyDescent="0.2">
      <c r="B76" s="20"/>
    </row>
    <row r="77" spans="2:2" x14ac:dyDescent="0.2">
      <c r="B77" s="20"/>
    </row>
    <row r="78" spans="2:2" x14ac:dyDescent="0.2">
      <c r="B78" s="20"/>
    </row>
    <row r="79" spans="2:2" x14ac:dyDescent="0.2">
      <c r="B79" s="20"/>
    </row>
    <row r="80" spans="2:2" x14ac:dyDescent="0.2">
      <c r="B80" s="20"/>
    </row>
    <row r="81" spans="2:2" x14ac:dyDescent="0.2">
      <c r="B81" s="20"/>
    </row>
    <row r="82" spans="2:2" x14ac:dyDescent="0.2">
      <c r="B82" s="20"/>
    </row>
    <row r="83" spans="2:2" x14ac:dyDescent="0.2">
      <c r="B83" s="20"/>
    </row>
    <row r="84" spans="2:2" x14ac:dyDescent="0.2">
      <c r="B84" s="20"/>
    </row>
    <row r="85" spans="2:2" x14ac:dyDescent="0.2">
      <c r="B85" s="20"/>
    </row>
    <row r="86" spans="2:2" x14ac:dyDescent="0.2">
      <c r="B86" s="20"/>
    </row>
    <row r="87" spans="2:2" x14ac:dyDescent="0.2">
      <c r="B87" s="20"/>
    </row>
    <row r="88" spans="2:2" x14ac:dyDescent="0.2">
      <c r="B88" s="20"/>
    </row>
    <row r="89" spans="2:2" x14ac:dyDescent="0.2">
      <c r="B89" s="20"/>
    </row>
    <row r="90" spans="2:2" x14ac:dyDescent="0.2">
      <c r="B90" s="20"/>
    </row>
    <row r="91" spans="2:2" x14ac:dyDescent="0.2">
      <c r="B91" s="20"/>
    </row>
    <row r="92" spans="2:2" x14ac:dyDescent="0.2">
      <c r="B92" s="20"/>
    </row>
    <row r="93" spans="2:2" x14ac:dyDescent="0.2">
      <c r="B93" s="20"/>
    </row>
    <row r="94" spans="2:2" x14ac:dyDescent="0.2">
      <c r="B94" s="20"/>
    </row>
    <row r="95" spans="2:2" x14ac:dyDescent="0.2">
      <c r="B95" s="20"/>
    </row>
    <row r="96" spans="2:2" x14ac:dyDescent="0.2">
      <c r="B96" s="20"/>
    </row>
    <row r="97" spans="2:2" x14ac:dyDescent="0.2">
      <c r="B97" s="20"/>
    </row>
    <row r="98" spans="2:2" x14ac:dyDescent="0.2">
      <c r="B98" s="20"/>
    </row>
    <row r="99" spans="2:2" x14ac:dyDescent="0.2">
      <c r="B99" s="20"/>
    </row>
    <row r="100" spans="2:2" x14ac:dyDescent="0.2">
      <c r="B100" s="20"/>
    </row>
  </sheetData>
  <customSheetViews>
    <customSheetView guid="{EFBE3071-28B5-B948-A4E3-171BEC7CB2FF}" scale="170" showGridLines="0">
      <selection activeCell="B1" sqref="B1"/>
      <pageMargins left="0.7" right="0.7" top="0.75" bottom="0.75" header="0.3" footer="0.3"/>
      <pageSetup orientation="portrait" r:id="rId1"/>
      <headerFooter>
        <oddFooter>&amp;L_x000D_&amp;1#&amp;"Calibri"&amp;10&amp;K0000FF Internal</oddFooter>
      </headerFooter>
    </customSheetView>
    <customSheetView guid="{CE293B06-7009-4BB8-8F01-017503554FA1}" showGridLines="0">
      <selection activeCell="B1" sqref="B1"/>
      <pageMargins left="0.7" right="0.7" top="0.75" bottom="0.75" header="0.3" footer="0.3"/>
      <pageSetup orientation="portrait" r:id="rId2"/>
    </customSheetView>
    <customSheetView guid="{109AAEB2-61FC-4F63-8891-83BCCEFC65EE}" showGridLines="0">
      <selection activeCell="B1" sqref="B1"/>
      <pageMargins left="0.7" right="0.7" top="0.75" bottom="0.75" header="0.3" footer="0.3"/>
      <pageSetup orientation="portrait" r:id="rId3"/>
    </customSheetView>
    <customSheetView guid="{33F5A827-26E5-42CE-A4A0-40E081EB0DA5}" showGridLines="0">
      <selection activeCell="B1" sqref="B1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  <headerFooter>
    <oddFooter>&amp;L_x000D_&amp;1#&amp;"Calibri"&amp;10&amp;K0000FF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showGridLines="0" topLeftCell="A14" zoomScale="189" zoomScaleNormal="189" workbookViewId="0">
      <selection activeCell="B1" sqref="B1"/>
    </sheetView>
  </sheetViews>
  <sheetFormatPr baseColWidth="10" defaultColWidth="8.83203125" defaultRowHeight="15" x14ac:dyDescent="0.2"/>
  <cols>
    <col min="1" max="1" width="3.6640625" customWidth="1"/>
    <col min="2" max="2" width="40.83203125" customWidth="1"/>
    <col min="3" max="5" width="15.6640625" customWidth="1"/>
    <col min="6" max="6" width="66.6640625" customWidth="1"/>
  </cols>
  <sheetData>
    <row r="1" spans="1:6" x14ac:dyDescent="0.2">
      <c r="A1" s="6"/>
      <c r="B1" s="6" t="s">
        <v>70</v>
      </c>
      <c r="C1" s="5"/>
      <c r="D1" s="5"/>
      <c r="E1" s="5"/>
      <c r="F1" s="5"/>
    </row>
    <row r="3" spans="1:6" x14ac:dyDescent="0.2">
      <c r="B3" s="16" t="s">
        <v>104</v>
      </c>
      <c r="C3" s="19">
        <v>2009</v>
      </c>
      <c r="D3" s="19">
        <v>2008</v>
      </c>
    </row>
    <row r="4" spans="1:6" x14ac:dyDescent="0.2">
      <c r="B4" s="13" t="s">
        <v>79</v>
      </c>
      <c r="C4" s="15"/>
      <c r="D4" s="15"/>
    </row>
    <row r="5" spans="1:6" x14ac:dyDescent="0.2">
      <c r="B5" s="13" t="s">
        <v>78</v>
      </c>
    </row>
    <row r="6" spans="1:6" x14ac:dyDescent="0.2">
      <c r="B6" s="14" t="s">
        <v>76</v>
      </c>
      <c r="C6" s="17">
        <v>20187</v>
      </c>
      <c r="D6" s="17">
        <v>16842</v>
      </c>
    </row>
    <row r="7" spans="1:6" x14ac:dyDescent="0.2">
      <c r="B7" s="14" t="s">
        <v>77</v>
      </c>
      <c r="C7" s="17">
        <v>12047</v>
      </c>
      <c r="D7" s="17">
        <v>12218</v>
      </c>
    </row>
    <row r="8" spans="1:6" x14ac:dyDescent="0.2">
      <c r="B8" s="14" t="s">
        <v>80</v>
      </c>
      <c r="C8" s="17">
        <v>12931</v>
      </c>
      <c r="D8" s="17">
        <v>10724</v>
      </c>
    </row>
    <row r="9" spans="1:6" x14ac:dyDescent="0.2">
      <c r="B9" s="14" t="s">
        <v>81</v>
      </c>
      <c r="C9" s="17">
        <v>9210</v>
      </c>
      <c r="D9" s="17">
        <v>8191</v>
      </c>
    </row>
    <row r="10" spans="1:6" x14ac:dyDescent="0.2">
      <c r="B10" s="14" t="s">
        <v>82</v>
      </c>
      <c r="C10" s="17">
        <v>1628</v>
      </c>
      <c r="D10" s="17">
        <v>1132</v>
      </c>
    </row>
    <row r="11" spans="1:6" x14ac:dyDescent="0.2">
      <c r="B11" s="13" t="s">
        <v>83</v>
      </c>
      <c r="C11" s="23">
        <v>56003</v>
      </c>
      <c r="D11" s="23">
        <v>49107</v>
      </c>
    </row>
    <row r="12" spans="1:6" x14ac:dyDescent="0.2">
      <c r="B12" s="13"/>
      <c r="C12" s="17"/>
      <c r="D12" s="17"/>
    </row>
    <row r="13" spans="1:6" x14ac:dyDescent="0.2">
      <c r="B13" s="13" t="s">
        <v>84</v>
      </c>
      <c r="C13" s="17"/>
      <c r="D13" s="17"/>
    </row>
    <row r="14" spans="1:6" x14ac:dyDescent="0.2">
      <c r="B14" s="14" t="s">
        <v>86</v>
      </c>
      <c r="C14" s="17">
        <v>9117</v>
      </c>
      <c r="D14" s="17">
        <v>7014</v>
      </c>
    </row>
    <row r="15" spans="1:6" x14ac:dyDescent="0.2">
      <c r="B15" s="14" t="s">
        <v>85</v>
      </c>
      <c r="C15" s="17">
        <v>1954</v>
      </c>
      <c r="D15" s="17">
        <v>2082</v>
      </c>
    </row>
    <row r="16" spans="1:6" x14ac:dyDescent="0.2">
      <c r="B16" s="14" t="s">
        <v>87</v>
      </c>
      <c r="C16" s="17">
        <v>559</v>
      </c>
      <c r="D16" s="17">
        <v>408</v>
      </c>
    </row>
    <row r="17" spans="2:4" x14ac:dyDescent="0.2">
      <c r="B17" s="13" t="s">
        <v>88</v>
      </c>
      <c r="C17" s="23">
        <v>11630</v>
      </c>
      <c r="D17" s="23">
        <v>9504</v>
      </c>
    </row>
    <row r="18" spans="2:4" x14ac:dyDescent="0.2">
      <c r="C18" s="17"/>
      <c r="D18" s="17"/>
    </row>
    <row r="19" spans="2:4" x14ac:dyDescent="0.2">
      <c r="B19" s="13" t="s">
        <v>89</v>
      </c>
      <c r="C19" s="23">
        <v>67633</v>
      </c>
      <c r="D19" s="23">
        <v>58611</v>
      </c>
    </row>
    <row r="21" spans="2:4" x14ac:dyDescent="0.2">
      <c r="B21" s="13" t="s">
        <v>90</v>
      </c>
    </row>
    <row r="22" spans="2:4" x14ac:dyDescent="0.2">
      <c r="B22" s="13" t="s">
        <v>91</v>
      </c>
    </row>
    <row r="23" spans="2:4" x14ac:dyDescent="0.2">
      <c r="B23" s="14" t="s">
        <v>92</v>
      </c>
      <c r="C23" s="17">
        <v>5392</v>
      </c>
      <c r="D23" s="17">
        <v>4525</v>
      </c>
    </row>
    <row r="24" spans="2:4" x14ac:dyDescent="0.2">
      <c r="B24" s="14" t="s">
        <v>93</v>
      </c>
      <c r="C24" s="17">
        <v>2838</v>
      </c>
      <c r="D24" s="17">
        <v>2534</v>
      </c>
    </row>
    <row r="25" spans="2:4" x14ac:dyDescent="0.2">
      <c r="B25" s="14" t="s">
        <v>94</v>
      </c>
      <c r="C25" s="17">
        <v>559</v>
      </c>
      <c r="D25" s="17">
        <v>543</v>
      </c>
    </row>
    <row r="26" spans="2:4" x14ac:dyDescent="0.2">
      <c r="B26" s="13" t="s">
        <v>95</v>
      </c>
      <c r="C26" s="23">
        <v>8789</v>
      </c>
      <c r="D26" s="23">
        <v>7602</v>
      </c>
    </row>
    <row r="27" spans="2:4" x14ac:dyDescent="0.2">
      <c r="B27" s="13"/>
      <c r="C27" s="17"/>
      <c r="D27" s="17"/>
    </row>
    <row r="28" spans="2:4" x14ac:dyDescent="0.2">
      <c r="B28" s="13" t="s">
        <v>96</v>
      </c>
      <c r="C28" s="17"/>
      <c r="D28" s="17"/>
    </row>
    <row r="29" spans="2:4" x14ac:dyDescent="0.2">
      <c r="B29" s="14" t="s">
        <v>94</v>
      </c>
      <c r="C29" s="17">
        <v>1354</v>
      </c>
      <c r="D29" s="17">
        <v>1192</v>
      </c>
    </row>
    <row r="30" spans="2:4" x14ac:dyDescent="0.2">
      <c r="B30" s="14" t="s">
        <v>97</v>
      </c>
      <c r="C30" s="17">
        <v>5582</v>
      </c>
      <c r="D30" s="17">
        <v>4525</v>
      </c>
    </row>
    <row r="31" spans="2:4" x14ac:dyDescent="0.2">
      <c r="B31" s="13" t="s">
        <v>98</v>
      </c>
      <c r="C31" s="23">
        <v>6936</v>
      </c>
      <c r="D31" s="23">
        <v>5717</v>
      </c>
    </row>
    <row r="32" spans="2:4" x14ac:dyDescent="0.2">
      <c r="B32" s="13"/>
      <c r="C32" s="17"/>
      <c r="D32" s="17"/>
    </row>
    <row r="33" spans="2:4" x14ac:dyDescent="0.2">
      <c r="B33" s="13" t="s">
        <v>99</v>
      </c>
      <c r="C33" s="17"/>
      <c r="D33" s="17"/>
    </row>
    <row r="34" spans="2:4" x14ac:dyDescent="0.2">
      <c r="B34" s="14" t="s">
        <v>100</v>
      </c>
      <c r="C34" s="17">
        <v>34884</v>
      </c>
      <c r="D34" s="17">
        <v>34884</v>
      </c>
    </row>
    <row r="35" spans="2:4" x14ac:dyDescent="0.2">
      <c r="B35" s="14" t="s">
        <v>101</v>
      </c>
      <c r="C35" s="17">
        <v>17024</v>
      </c>
      <c r="D35" s="17">
        <v>10408</v>
      </c>
    </row>
    <row r="36" spans="2:4" x14ac:dyDescent="0.2">
      <c r="B36" s="13" t="s">
        <v>102</v>
      </c>
      <c r="C36" s="23">
        <v>51908</v>
      </c>
      <c r="D36" s="23">
        <v>45292</v>
      </c>
    </row>
    <row r="37" spans="2:4" x14ac:dyDescent="0.2">
      <c r="C37" s="17"/>
      <c r="D37" s="17"/>
    </row>
    <row r="38" spans="2:4" x14ac:dyDescent="0.2">
      <c r="B38" s="13" t="s">
        <v>103</v>
      </c>
      <c r="C38" s="23">
        <v>67633</v>
      </c>
      <c r="D38" s="23">
        <v>58611</v>
      </c>
    </row>
    <row r="40" spans="2:4" x14ac:dyDescent="0.2">
      <c r="C40" s="18"/>
    </row>
  </sheetData>
  <customSheetViews>
    <customSheetView guid="{EFBE3071-28B5-B948-A4E3-171BEC7CB2FF}" scale="189" showGridLines="0" topLeftCell="A14">
      <selection activeCell="B1" sqref="B1"/>
      <pageMargins left="0.7" right="0.7" top="0.75" bottom="0.75" header="0.3" footer="0.3"/>
      <headerFooter>
        <oddFooter>&amp;L_x000D_&amp;1#&amp;"Calibri"&amp;10&amp;K0000FF Internal</oddFooter>
      </headerFooter>
    </customSheetView>
    <customSheetView guid="{CE293B06-7009-4BB8-8F01-017503554FA1}" showGridLines="0">
      <selection activeCell="B1" sqref="B1"/>
      <pageMargins left="0.7" right="0.7" top="0.75" bottom="0.75" header="0.3" footer="0.3"/>
    </customSheetView>
    <customSheetView guid="{109AAEB2-61FC-4F63-8891-83BCCEFC65EE}" showGridLines="0">
      <selection activeCell="B1" sqref="B1"/>
      <pageMargins left="0.7" right="0.7" top="0.75" bottom="0.75" header="0.3" footer="0.3"/>
    </customSheetView>
    <customSheetView guid="{33F5A827-26E5-42CE-A4A0-40E081EB0DA5}" showGridLines="0">
      <selection activeCell="B1" sqref="B1"/>
      <pageMargins left="0.7" right="0.7" top="0.75" bottom="0.75" header="0.3" footer="0.3"/>
    </customSheetView>
  </customSheetViews>
  <pageMargins left="0.7" right="0.7" top="0.75" bottom="0.75" header="0.3" footer="0.3"/>
  <headerFooter>
    <oddFooter>&amp;L_x000D_&amp;1#&amp;"Calibri"&amp;10&amp;K0000FF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4"/>
  <sheetViews>
    <sheetView showGridLines="0" tabSelected="1" zoomScale="178" zoomScaleNormal="178" workbookViewId="0">
      <selection activeCell="B23" sqref="B23"/>
    </sheetView>
  </sheetViews>
  <sheetFormatPr baseColWidth="10" defaultColWidth="9.1640625" defaultRowHeight="12" x14ac:dyDescent="0.15"/>
  <cols>
    <col min="1" max="1" width="3.6640625" style="1" customWidth="1"/>
    <col min="2" max="2" width="38.6640625" style="29" customWidth="1"/>
    <col min="3" max="3" width="15.6640625" style="29" customWidth="1"/>
    <col min="4" max="4" width="30.6640625" style="31" customWidth="1"/>
    <col min="5" max="5" width="15.6640625" style="29" customWidth="1"/>
    <col min="6" max="6" width="30.6640625" style="31" customWidth="1"/>
    <col min="7" max="7" width="9.33203125" style="1" bestFit="1" customWidth="1"/>
    <col min="8" max="8" width="15.83203125" style="4" customWidth="1"/>
    <col min="9" max="9" width="2.5" style="4" customWidth="1"/>
    <col min="10" max="10" width="15.83203125" style="4" customWidth="1"/>
    <col min="11" max="11" width="2.5" style="1" customWidth="1"/>
    <col min="12" max="12" width="12.6640625" style="1" bestFit="1" customWidth="1"/>
    <col min="13" max="13" width="34.33203125" style="1" customWidth="1"/>
    <col min="14" max="14" width="17.83203125" style="1" bestFit="1" customWidth="1"/>
    <col min="15" max="15" width="5.1640625" style="1" customWidth="1"/>
    <col min="16" max="16" width="17.83203125" style="1" bestFit="1" customWidth="1"/>
    <col min="17" max="17" width="5.1640625" style="1" customWidth="1"/>
    <col min="18" max="18" width="9.1640625" style="1"/>
    <col min="19" max="19" width="22.5" style="1" customWidth="1"/>
    <col min="20" max="20" width="12.83203125" style="1" customWidth="1"/>
    <col min="21" max="21" width="11.5" style="1" bestFit="1" customWidth="1"/>
    <col min="22" max="22" width="9.1640625" style="1"/>
    <col min="23" max="23" width="11.5" style="1" bestFit="1" customWidth="1"/>
    <col min="24" max="16384" width="9.1640625" style="1"/>
  </cols>
  <sheetData>
    <row r="1" spans="1:13" x14ac:dyDescent="0.15">
      <c r="A1" s="6"/>
      <c r="B1" s="26" t="s">
        <v>67</v>
      </c>
      <c r="C1" s="27"/>
      <c r="D1" s="28"/>
      <c r="E1" s="27"/>
      <c r="F1" s="28"/>
    </row>
    <row r="3" spans="1:13" x14ac:dyDescent="0.15">
      <c r="C3" s="47" t="s">
        <v>1</v>
      </c>
      <c r="D3" s="48"/>
      <c r="E3" s="49" t="s">
        <v>2</v>
      </c>
      <c r="F3" s="48"/>
      <c r="G3" s="3"/>
      <c r="M3" s="4"/>
    </row>
    <row r="4" spans="1:13" x14ac:dyDescent="0.15">
      <c r="B4" s="30" t="s">
        <v>38</v>
      </c>
    </row>
    <row r="5" spans="1:13" ht="13" x14ac:dyDescent="0.15">
      <c r="B5" s="29" t="s">
        <v>3</v>
      </c>
      <c r="C5" s="32">
        <v>236500</v>
      </c>
      <c r="D5" s="42" t="s">
        <v>44</v>
      </c>
      <c r="E5" s="32">
        <v>242100</v>
      </c>
      <c r="F5" s="42" t="s">
        <v>45</v>
      </c>
    </row>
    <row r="6" spans="1:13" ht="39" x14ac:dyDescent="0.15">
      <c r="B6" s="29" t="s">
        <v>4</v>
      </c>
      <c r="C6" s="32">
        <v>260700</v>
      </c>
      <c r="D6" s="42" t="s">
        <v>125</v>
      </c>
      <c r="E6" s="32">
        <v>230500</v>
      </c>
      <c r="F6" s="42" t="s">
        <v>126</v>
      </c>
    </row>
    <row r="7" spans="1:13" x14ac:dyDescent="0.15">
      <c r="B7" s="29" t="s">
        <v>5</v>
      </c>
      <c r="C7" s="32">
        <v>646400</v>
      </c>
      <c r="D7" s="44"/>
      <c r="E7" s="32">
        <v>614400</v>
      </c>
      <c r="F7" s="42"/>
    </row>
    <row r="8" spans="1:13" x14ac:dyDescent="0.15">
      <c r="B8" s="33" t="s">
        <v>6</v>
      </c>
      <c r="C8" s="34">
        <f>SUM(C5:C7)</f>
        <v>1143600</v>
      </c>
      <c r="D8" s="43"/>
      <c r="E8" s="34">
        <f>SUM(E5:E7)</f>
        <v>1087000</v>
      </c>
      <c r="F8" s="43"/>
    </row>
    <row r="9" spans="1:13" x14ac:dyDescent="0.15">
      <c r="C9" s="32"/>
      <c r="D9" s="44"/>
      <c r="E9" s="32"/>
      <c r="F9" s="42"/>
    </row>
    <row r="10" spans="1:13" x14ac:dyDescent="0.15">
      <c r="B10" s="30" t="s">
        <v>120</v>
      </c>
      <c r="C10" s="32"/>
      <c r="D10" s="44"/>
      <c r="E10" s="32"/>
      <c r="F10" s="42"/>
    </row>
    <row r="11" spans="1:13" ht="26" x14ac:dyDescent="0.15">
      <c r="B11" s="29" t="s">
        <v>15</v>
      </c>
      <c r="C11" s="35">
        <v>2.4500000000000002</v>
      </c>
      <c r="D11" s="44" t="s">
        <v>47</v>
      </c>
      <c r="E11" s="35">
        <v>2.4500000000000002</v>
      </c>
      <c r="F11" s="44" t="s">
        <v>47</v>
      </c>
    </row>
    <row r="12" spans="1:13" ht="26" x14ac:dyDescent="0.15">
      <c r="B12" s="29" t="s">
        <v>48</v>
      </c>
      <c r="C12" s="32">
        <v>320</v>
      </c>
      <c r="D12" s="44" t="s">
        <v>49</v>
      </c>
      <c r="E12" s="32">
        <v>310</v>
      </c>
      <c r="F12" s="44" t="s">
        <v>50</v>
      </c>
    </row>
    <row r="13" spans="1:13" ht="26" x14ac:dyDescent="0.15">
      <c r="B13" s="29" t="s">
        <v>46</v>
      </c>
      <c r="C13" s="32">
        <v>4687500</v>
      </c>
      <c r="D13" s="44" t="s">
        <v>53</v>
      </c>
      <c r="E13" s="32">
        <v>4687500</v>
      </c>
      <c r="F13" s="44" t="s">
        <v>53</v>
      </c>
    </row>
    <row r="14" spans="1:13" x14ac:dyDescent="0.15">
      <c r="B14" s="29" t="s">
        <v>16</v>
      </c>
      <c r="C14" s="32">
        <v>1500000</v>
      </c>
      <c r="D14" s="44"/>
      <c r="E14" s="32">
        <v>1453125</v>
      </c>
      <c r="F14" s="42"/>
    </row>
    <row r="15" spans="1:13" x14ac:dyDescent="0.15">
      <c r="B15" s="33" t="s">
        <v>36</v>
      </c>
      <c r="C15" s="34">
        <f>C14*C11</f>
        <v>3675000.0000000005</v>
      </c>
      <c r="D15" s="43"/>
      <c r="E15" s="34">
        <f>E14*E11</f>
        <v>3560156.2500000005</v>
      </c>
      <c r="F15" s="43"/>
    </row>
    <row r="16" spans="1:13" x14ac:dyDescent="0.15">
      <c r="C16" s="32"/>
      <c r="D16" s="44"/>
      <c r="E16" s="32"/>
      <c r="F16" s="42"/>
    </row>
    <row r="17" spans="2:6" x14ac:dyDescent="0.15">
      <c r="B17" s="30" t="s">
        <v>39</v>
      </c>
      <c r="C17" s="32"/>
      <c r="D17" s="44"/>
      <c r="E17" s="32"/>
      <c r="F17" s="42"/>
    </row>
    <row r="18" spans="2:6" x14ac:dyDescent="0.15">
      <c r="B18" s="29" t="s">
        <v>37</v>
      </c>
      <c r="C18" s="35">
        <v>1.1499999999999999</v>
      </c>
      <c r="D18" s="44"/>
      <c r="E18" s="35">
        <f>C18</f>
        <v>1.1499999999999999</v>
      </c>
      <c r="F18" s="44"/>
    </row>
    <row r="19" spans="2:6" x14ac:dyDescent="0.15">
      <c r="B19" s="29" t="s">
        <v>46</v>
      </c>
      <c r="C19" s="32">
        <v>4687500</v>
      </c>
      <c r="D19" s="44"/>
      <c r="E19" s="32">
        <v>4687500</v>
      </c>
      <c r="F19" s="42"/>
    </row>
    <row r="20" spans="2:6" x14ac:dyDescent="0.15">
      <c r="B20" s="33" t="s">
        <v>40</v>
      </c>
      <c r="C20" s="34">
        <f>C19*C18</f>
        <v>5390625</v>
      </c>
      <c r="D20" s="43"/>
      <c r="E20" s="34">
        <f>E19*E18</f>
        <v>5390625</v>
      </c>
      <c r="F20" s="43"/>
    </row>
    <row r="21" spans="2:6" x14ac:dyDescent="0.15">
      <c r="B21" s="36"/>
      <c r="C21" s="32"/>
      <c r="D21" s="44"/>
      <c r="E21" s="32"/>
      <c r="F21" s="42"/>
    </row>
    <row r="22" spans="2:6" x14ac:dyDescent="0.15">
      <c r="B22" s="30" t="s">
        <v>7</v>
      </c>
      <c r="C22" s="32"/>
      <c r="D22" s="44"/>
      <c r="E22" s="32"/>
      <c r="F22" s="42"/>
    </row>
    <row r="23" spans="2:6" ht="26" x14ac:dyDescent="0.15">
      <c r="B23" s="29" t="s">
        <v>8</v>
      </c>
      <c r="C23" s="32">
        <v>255000</v>
      </c>
      <c r="D23" s="42" t="s">
        <v>51</v>
      </c>
      <c r="E23" s="32">
        <v>147900</v>
      </c>
      <c r="F23" s="42" t="s">
        <v>52</v>
      </c>
    </row>
    <row r="24" spans="2:6" ht="39" x14ac:dyDescent="0.15">
      <c r="B24" s="29" t="s">
        <v>9</v>
      </c>
      <c r="C24" s="32">
        <v>315400</v>
      </c>
      <c r="D24" s="42" t="s">
        <v>54</v>
      </c>
      <c r="E24" s="32">
        <v>378800</v>
      </c>
      <c r="F24" s="42" t="s">
        <v>122</v>
      </c>
    </row>
    <row r="25" spans="2:6" ht="26" x14ac:dyDescent="0.15">
      <c r="B25" s="29" t="s">
        <v>10</v>
      </c>
      <c r="C25" s="32">
        <v>482400</v>
      </c>
      <c r="D25" s="42" t="s">
        <v>124</v>
      </c>
      <c r="E25" s="32">
        <v>411100</v>
      </c>
      <c r="F25" s="42" t="s">
        <v>123</v>
      </c>
    </row>
    <row r="26" spans="2:6" x14ac:dyDescent="0.15">
      <c r="B26" s="29" t="s">
        <v>11</v>
      </c>
      <c r="C26" s="32">
        <v>54900</v>
      </c>
      <c r="D26" s="42"/>
      <c r="E26" s="32">
        <v>32800</v>
      </c>
      <c r="F26" s="42"/>
    </row>
    <row r="27" spans="2:6" x14ac:dyDescent="0.15">
      <c r="B27" s="29" t="s">
        <v>12</v>
      </c>
      <c r="C27" s="32">
        <v>213200</v>
      </c>
      <c r="D27" s="42"/>
      <c r="E27" s="32">
        <v>57100</v>
      </c>
      <c r="F27" s="42"/>
    </row>
    <row r="28" spans="2:6" x14ac:dyDescent="0.15">
      <c r="B28" s="29" t="s">
        <v>121</v>
      </c>
      <c r="C28" s="32">
        <v>108900</v>
      </c>
      <c r="D28" s="42"/>
      <c r="E28" s="32">
        <v>45700</v>
      </c>
      <c r="F28" s="42"/>
    </row>
    <row r="29" spans="2:6" ht="26" x14ac:dyDescent="0.15">
      <c r="B29" s="29" t="s">
        <v>13</v>
      </c>
      <c r="C29" s="32">
        <v>329700</v>
      </c>
      <c r="D29" s="42" t="s">
        <v>55</v>
      </c>
      <c r="E29" s="32">
        <v>0</v>
      </c>
      <c r="F29" s="42" t="s">
        <v>56</v>
      </c>
    </row>
    <row r="30" spans="2:6" x14ac:dyDescent="0.15">
      <c r="B30" s="33" t="s">
        <v>14</v>
      </c>
      <c r="C30" s="34">
        <f>SUM(C23:C29)</f>
        <v>1759500</v>
      </c>
      <c r="D30" s="43"/>
      <c r="E30" s="34">
        <f>SUM(E23:E29)</f>
        <v>1073400</v>
      </c>
      <c r="F30" s="43"/>
    </row>
    <row r="31" spans="2:6" x14ac:dyDescent="0.15">
      <c r="C31" s="32"/>
      <c r="D31" s="44"/>
      <c r="E31" s="32"/>
      <c r="F31" s="42"/>
    </row>
    <row r="32" spans="2:6" ht="37.5" customHeight="1" x14ac:dyDescent="0.15">
      <c r="B32" s="29" t="s">
        <v>18</v>
      </c>
      <c r="C32" s="32">
        <v>0</v>
      </c>
      <c r="D32" s="42" t="s">
        <v>58</v>
      </c>
      <c r="E32" s="32">
        <v>90000</v>
      </c>
      <c r="F32" s="42" t="s">
        <v>57</v>
      </c>
    </row>
    <row r="33" spans="2:6" x14ac:dyDescent="0.15">
      <c r="C33" s="32"/>
      <c r="D33" s="44"/>
      <c r="E33" s="32"/>
      <c r="F33" s="42"/>
    </row>
    <row r="34" spans="2:6" x14ac:dyDescent="0.15">
      <c r="B34" s="30" t="s">
        <v>17</v>
      </c>
      <c r="C34" s="32"/>
      <c r="D34" s="44"/>
      <c r="E34" s="32"/>
      <c r="F34" s="42"/>
    </row>
    <row r="35" spans="2:6" x14ac:dyDescent="0.15">
      <c r="B35" s="29" t="s">
        <v>0</v>
      </c>
      <c r="C35" s="32">
        <f>C8</f>
        <v>1143600</v>
      </c>
      <c r="D35" s="45"/>
      <c r="E35" s="32">
        <f>E8</f>
        <v>1087000</v>
      </c>
      <c r="F35" s="42"/>
    </row>
    <row r="36" spans="2:6" x14ac:dyDescent="0.15">
      <c r="B36" s="29" t="s">
        <v>19</v>
      </c>
      <c r="C36" s="32">
        <f>C15</f>
        <v>3675000.0000000005</v>
      </c>
      <c r="D36" s="45"/>
      <c r="E36" s="32">
        <f>E15</f>
        <v>3560156.2500000005</v>
      </c>
      <c r="F36" s="42"/>
    </row>
    <row r="37" spans="2:6" x14ac:dyDescent="0.15">
      <c r="B37" s="29" t="s">
        <v>41</v>
      </c>
      <c r="C37" s="32">
        <f>C20</f>
        <v>5390625</v>
      </c>
      <c r="D37" s="45"/>
      <c r="E37" s="32">
        <f>E20</f>
        <v>5390625</v>
      </c>
      <c r="F37" s="42"/>
    </row>
    <row r="38" spans="2:6" x14ac:dyDescent="0.15">
      <c r="B38" s="29" t="s">
        <v>7</v>
      </c>
      <c r="C38" s="32">
        <f>C30</f>
        <v>1759500</v>
      </c>
      <c r="D38" s="45"/>
      <c r="E38" s="32">
        <f>E30</f>
        <v>1073400</v>
      </c>
      <c r="F38" s="42"/>
    </row>
    <row r="39" spans="2:6" x14ac:dyDescent="0.15">
      <c r="B39" s="29" t="s">
        <v>18</v>
      </c>
      <c r="C39" s="32">
        <f>C32</f>
        <v>0</v>
      </c>
      <c r="D39" s="42"/>
      <c r="E39" s="32">
        <f>E32</f>
        <v>90000</v>
      </c>
      <c r="F39" s="42"/>
    </row>
    <row r="40" spans="2:6" x14ac:dyDescent="0.15">
      <c r="B40" s="33" t="s">
        <v>59</v>
      </c>
      <c r="C40" s="34">
        <f>SUM(C35:C39)</f>
        <v>11968725</v>
      </c>
      <c r="D40" s="43"/>
      <c r="E40" s="34">
        <f>SUM(E35:E39)</f>
        <v>11201181.25</v>
      </c>
      <c r="F40" s="43"/>
    </row>
    <row r="41" spans="2:6" x14ac:dyDescent="0.15">
      <c r="C41" s="32"/>
      <c r="D41" s="44"/>
      <c r="E41" s="32"/>
      <c r="F41" s="42"/>
    </row>
    <row r="42" spans="2:6" x14ac:dyDescent="0.15">
      <c r="B42" s="29" t="s">
        <v>20</v>
      </c>
      <c r="C42" s="32">
        <f>C13</f>
        <v>4687500</v>
      </c>
      <c r="D42" s="44"/>
      <c r="E42" s="32">
        <f>E13</f>
        <v>4687500</v>
      </c>
      <c r="F42" s="42"/>
    </row>
    <row r="43" spans="2:6" x14ac:dyDescent="0.15">
      <c r="C43" s="32"/>
      <c r="D43" s="44"/>
      <c r="E43" s="32"/>
      <c r="F43" s="42"/>
    </row>
    <row r="44" spans="2:6" x14ac:dyDescent="0.15">
      <c r="B44" s="33" t="s">
        <v>21</v>
      </c>
      <c r="C44" s="37">
        <f>C40/C42</f>
        <v>2.553328</v>
      </c>
      <c r="D44" s="43"/>
      <c r="E44" s="37">
        <f>E40/E42</f>
        <v>2.3895853333333332</v>
      </c>
      <c r="F44" s="43"/>
    </row>
    <row r="45" spans="2:6" x14ac:dyDescent="0.15">
      <c r="C45" s="38"/>
      <c r="D45" s="44"/>
      <c r="E45" s="38"/>
      <c r="F45" s="42"/>
    </row>
    <row r="46" spans="2:6" x14ac:dyDescent="0.15">
      <c r="B46" s="29" t="s">
        <v>60</v>
      </c>
      <c r="C46" s="39">
        <v>2.96</v>
      </c>
      <c r="D46" s="44"/>
      <c r="E46" s="39">
        <v>2.96</v>
      </c>
      <c r="F46" s="42"/>
    </row>
    <row r="47" spans="2:6" ht="39" x14ac:dyDescent="0.15">
      <c r="B47" s="29" t="s">
        <v>22</v>
      </c>
      <c r="C47" s="39">
        <v>2.7029999999999998</v>
      </c>
      <c r="D47" s="44" t="s">
        <v>61</v>
      </c>
      <c r="E47" s="39">
        <f>E44</f>
        <v>2.3895853333333332</v>
      </c>
      <c r="F47" s="42" t="s">
        <v>62</v>
      </c>
    </row>
    <row r="48" spans="2:6" x14ac:dyDescent="0.15">
      <c r="B48" s="29" t="s">
        <v>23</v>
      </c>
      <c r="C48" s="39">
        <f>C46-C47</f>
        <v>0.25700000000000012</v>
      </c>
      <c r="D48" s="44"/>
      <c r="E48" s="39">
        <f>E46-E47</f>
        <v>0.57041466666666674</v>
      </c>
      <c r="F48" s="42"/>
    </row>
    <row r="49" spans="2:6" x14ac:dyDescent="0.15">
      <c r="B49" s="33" t="s">
        <v>43</v>
      </c>
      <c r="C49" s="34">
        <f>C42*C48</f>
        <v>1204687.5000000005</v>
      </c>
      <c r="D49" s="43"/>
      <c r="E49" s="34">
        <f>E42*E48</f>
        <v>2673818.7500000005</v>
      </c>
      <c r="F49" s="43"/>
    </row>
    <row r="50" spans="2:6" x14ac:dyDescent="0.15">
      <c r="C50" s="32"/>
      <c r="D50" s="44"/>
      <c r="E50" s="32"/>
      <c r="F50" s="42"/>
    </row>
    <row r="51" spans="2:6" x14ac:dyDescent="0.15">
      <c r="B51" s="30" t="s">
        <v>24</v>
      </c>
      <c r="C51" s="32"/>
      <c r="D51" s="44"/>
      <c r="E51" s="32"/>
      <c r="F51" s="42"/>
    </row>
    <row r="52" spans="2:6" ht="13" x14ac:dyDescent="0.15">
      <c r="B52" s="29" t="s">
        <v>25</v>
      </c>
      <c r="C52" s="32">
        <v>5750000</v>
      </c>
      <c r="D52" s="44" t="s">
        <v>119</v>
      </c>
      <c r="E52" s="32">
        <v>0</v>
      </c>
      <c r="F52" s="42"/>
    </row>
    <row r="53" spans="2:6" x14ac:dyDescent="0.15">
      <c r="B53" s="29" t="s">
        <v>26</v>
      </c>
      <c r="C53" s="32">
        <v>0</v>
      </c>
      <c r="D53" s="44"/>
      <c r="E53" s="32">
        <v>3182000</v>
      </c>
      <c r="F53" s="42"/>
    </row>
    <row r="54" spans="2:6" ht="26" x14ac:dyDescent="0.15">
      <c r="B54" s="40" t="s">
        <v>27</v>
      </c>
      <c r="C54" s="32">
        <v>0</v>
      </c>
      <c r="D54" s="44"/>
      <c r="E54" s="32">
        <v>375000</v>
      </c>
      <c r="F54" s="42" t="s">
        <v>64</v>
      </c>
    </row>
    <row r="55" spans="2:6" ht="26" x14ac:dyDescent="0.15">
      <c r="B55" s="40" t="s">
        <v>42</v>
      </c>
      <c r="C55" s="32">
        <v>0</v>
      </c>
      <c r="D55" s="44"/>
      <c r="E55" s="32">
        <v>115000</v>
      </c>
      <c r="F55" s="42" t="s">
        <v>63</v>
      </c>
    </row>
    <row r="56" spans="2:6" x14ac:dyDescent="0.15">
      <c r="B56" s="40" t="s">
        <v>28</v>
      </c>
      <c r="C56" s="32">
        <v>0</v>
      </c>
      <c r="D56" s="44"/>
      <c r="E56" s="32">
        <v>4</v>
      </c>
      <c r="F56" s="42"/>
    </row>
    <row r="57" spans="2:6" ht="13" x14ac:dyDescent="0.15">
      <c r="B57" s="40" t="s">
        <v>29</v>
      </c>
      <c r="C57" s="32">
        <v>0</v>
      </c>
      <c r="D57" s="44"/>
      <c r="E57" s="32">
        <v>425000</v>
      </c>
      <c r="F57" s="42" t="s">
        <v>65</v>
      </c>
    </row>
    <row r="58" spans="2:6" x14ac:dyDescent="0.15">
      <c r="B58" s="40" t="s">
        <v>30</v>
      </c>
      <c r="C58" s="32">
        <v>0</v>
      </c>
      <c r="D58" s="44"/>
      <c r="E58" s="32">
        <v>645000</v>
      </c>
      <c r="F58" s="42"/>
    </row>
    <row r="59" spans="2:6" ht="26" x14ac:dyDescent="0.15">
      <c r="B59" s="40" t="s">
        <v>18</v>
      </c>
      <c r="C59" s="32">
        <v>0</v>
      </c>
      <c r="D59" s="44"/>
      <c r="E59" s="32">
        <v>152000</v>
      </c>
      <c r="F59" s="45" t="s">
        <v>66</v>
      </c>
    </row>
    <row r="60" spans="2:6" x14ac:dyDescent="0.15">
      <c r="B60" s="29" t="s">
        <v>31</v>
      </c>
      <c r="C60" s="32">
        <v>0</v>
      </c>
      <c r="D60" s="44"/>
      <c r="E60" s="32">
        <v>425000</v>
      </c>
      <c r="F60" s="42"/>
    </row>
    <row r="61" spans="2:6" x14ac:dyDescent="0.15">
      <c r="B61" s="33" t="s">
        <v>32</v>
      </c>
      <c r="C61" s="34">
        <f>C60+C53+C52</f>
        <v>5750000</v>
      </c>
      <c r="D61" s="43"/>
      <c r="E61" s="34">
        <f>E60+E53+E52</f>
        <v>3607000</v>
      </c>
      <c r="F61" s="43"/>
    </row>
    <row r="62" spans="2:6" x14ac:dyDescent="0.15">
      <c r="C62" s="32"/>
      <c r="D62" s="44"/>
      <c r="E62" s="32"/>
      <c r="F62" s="42"/>
    </row>
    <row r="63" spans="2:6" x14ac:dyDescent="0.15">
      <c r="B63" s="29" t="s">
        <v>23</v>
      </c>
      <c r="C63" s="39">
        <f>C48</f>
        <v>0.25700000000000012</v>
      </c>
      <c r="D63" s="44"/>
      <c r="E63" s="39">
        <f>E48</f>
        <v>0.57041466666666674</v>
      </c>
      <c r="F63" s="42"/>
    </row>
    <row r="64" spans="2:6" x14ac:dyDescent="0.15">
      <c r="B64" s="29" t="s">
        <v>33</v>
      </c>
      <c r="C64" s="32">
        <f>C61/C48</f>
        <v>22373540.85603112</v>
      </c>
      <c r="D64" s="42"/>
      <c r="E64" s="32">
        <f>E61/E48</f>
        <v>6323469.9435030883</v>
      </c>
      <c r="F64" s="42"/>
    </row>
    <row r="65" spans="2:6" x14ac:dyDescent="0.15">
      <c r="B65" s="29" t="s">
        <v>34</v>
      </c>
      <c r="C65" s="32">
        <f>C42</f>
        <v>4687500</v>
      </c>
      <c r="D65" s="42"/>
      <c r="E65" s="32">
        <f>E42</f>
        <v>4687500</v>
      </c>
      <c r="F65" s="42"/>
    </row>
    <row r="66" spans="2:6" x14ac:dyDescent="0.15">
      <c r="B66" s="33" t="s">
        <v>35</v>
      </c>
      <c r="C66" s="41">
        <f>C64/C65</f>
        <v>4.7730220492866389</v>
      </c>
      <c r="D66" s="43"/>
      <c r="E66" s="41">
        <f>E64/E65</f>
        <v>1.3490069212806588</v>
      </c>
      <c r="F66" s="43"/>
    </row>
    <row r="68" spans="2:6" x14ac:dyDescent="0.15">
      <c r="C68" s="46"/>
    </row>
    <row r="74" spans="2:6" x14ac:dyDescent="0.15">
      <c r="E74" s="46"/>
    </row>
  </sheetData>
  <customSheetViews>
    <customSheetView guid="{EFBE3071-28B5-B948-A4E3-171BEC7CB2FF}" scale="178" showGridLines="0">
      <selection activeCell="B23" sqref="B23"/>
      <pageMargins left="0.7" right="0.7" top="0.75" bottom="0.75" header="0.3" footer="0.3"/>
      <pageSetup orientation="portrait" r:id="rId1"/>
      <headerFooter>
        <oddFooter>&amp;L_x000D_&amp;1#&amp;"Calibri"&amp;10&amp;K0000FF Internal</oddFooter>
      </headerFooter>
    </customSheetView>
    <customSheetView guid="{CE293B06-7009-4BB8-8F01-017503554FA1}" scale="90" showGridLines="0">
      <selection activeCell="C9" sqref="C9"/>
      <pageMargins left="0.7" right="0.7" top="0.75" bottom="0.75" header="0.3" footer="0.3"/>
      <pageSetup orientation="portrait" r:id="rId2"/>
    </customSheetView>
    <customSheetView guid="{109AAEB2-61FC-4F63-8891-83BCCEFC65EE}" scale="90" showGridLines="0">
      <selection activeCell="F24" sqref="F24"/>
      <pageMargins left="0.7" right="0.7" top="0.75" bottom="0.75" header="0.3" footer="0.3"/>
      <pageSetup orientation="portrait" r:id="rId3"/>
    </customSheetView>
    <customSheetView guid="{33F5A827-26E5-42CE-A4A0-40E081EB0DA5}" scale="90" showGridLines="0">
      <selection activeCell="B1" sqref="B1"/>
      <pageMargins left="0.7" right="0.7" top="0.75" bottom="0.75" header="0.3" footer="0.3"/>
      <pageSetup orientation="portrait" r:id="rId4"/>
    </customSheetView>
  </customSheetViews>
  <mergeCells count="2">
    <mergeCell ref="C3:D3"/>
    <mergeCell ref="E3:F3"/>
  </mergeCells>
  <pageMargins left="0.7" right="0.7" top="0.75" bottom="0.75" header="0.3" footer="0.3"/>
  <pageSetup orientation="portrait" r:id="rId5"/>
  <headerFooter>
    <oddFooter>&amp;L_x000D_&amp;1#&amp;"Calibri"&amp;10&amp;K0000FF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customSheetViews>
    <customSheetView guid="{EFBE3071-28B5-B948-A4E3-171BEC7CB2FF}">
      <pageMargins left="0.7" right="0.7" top="0.75" bottom="0.75" header="0.3" footer="0.3"/>
      <headerFooter>
        <oddFooter>&amp;L_x000D_&amp;1#&amp;"Calibri"&amp;10&amp;K0000FF Internal</oddFooter>
      </headerFooter>
    </customSheetView>
    <customSheetView guid="{CE293B06-7009-4BB8-8F01-017503554FA1}">
      <pageMargins left="0.7" right="0.7" top="0.75" bottom="0.75" header="0.3" footer="0.3"/>
    </customSheetView>
    <customSheetView guid="{109AAEB2-61FC-4F63-8891-83BCCEFC65EE}">
      <pageMargins left="0.7" right="0.7" top="0.75" bottom="0.75" header="0.3" footer="0.3"/>
    </customSheetView>
    <customSheetView guid="{33F5A827-26E5-42CE-A4A0-40E081EB0DA5}">
      <pageMargins left="0.7" right="0.7" top="0.75" bottom="0.75" header="0.3" footer="0.3"/>
    </customSheetView>
  </customSheetViews>
  <pageMargins left="0.7" right="0.7" top="0.75" bottom="0.75" header="0.3" footer="0.3"/>
  <headerFooter>
    <oddFooter>&amp;L_x000D_&amp;1#&amp;"Calibri"&amp;10&amp;K0000FF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Exhibit 1 - Market Data</vt:lpstr>
      <vt:lpstr>Exhibit 2 - IS</vt:lpstr>
      <vt:lpstr>Exhibit 3 - BS</vt:lpstr>
      <vt:lpstr>Exhibit 4 - Proposal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Chen</dc:creator>
  <cp:lastModifiedBy>Microsoft Office User</cp:lastModifiedBy>
  <dcterms:created xsi:type="dcterms:W3CDTF">2011-09-07T07:11:17Z</dcterms:created>
  <dcterms:modified xsi:type="dcterms:W3CDTF">2023-01-27T09:45:16Z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deb6a9-0bd6-4c97-a15f-b01aae19ec55_Enabled">
    <vt:lpwstr>true</vt:lpwstr>
  </property>
  <property fmtid="{D5CDD505-2E9C-101B-9397-08002B2CF9AE}" pid="3" name="MSIP_Label_92deb6a9-0bd6-4c97-a15f-b01aae19ec55_SetDate">
    <vt:lpwstr>2023-01-27T09:45:16Z</vt:lpwstr>
  </property>
  <property fmtid="{D5CDD505-2E9C-101B-9397-08002B2CF9AE}" pid="4" name="MSIP_Label_92deb6a9-0bd6-4c97-a15f-b01aae19ec55_Method">
    <vt:lpwstr>Standard</vt:lpwstr>
  </property>
  <property fmtid="{D5CDD505-2E9C-101B-9397-08002B2CF9AE}" pid="5" name="MSIP_Label_92deb6a9-0bd6-4c97-a15f-b01aae19ec55_Name">
    <vt:lpwstr>Internal - test</vt:lpwstr>
  </property>
  <property fmtid="{D5CDD505-2E9C-101B-9397-08002B2CF9AE}" pid="6" name="MSIP_Label_92deb6a9-0bd6-4c97-a15f-b01aae19ec55_SiteId">
    <vt:lpwstr>75f66454-79b5-4efd-8233-0349b412607c</vt:lpwstr>
  </property>
  <property fmtid="{D5CDD505-2E9C-101B-9397-08002B2CF9AE}" pid="7" name="MSIP_Label_92deb6a9-0bd6-4c97-a15f-b01aae19ec55_ActionId">
    <vt:lpwstr>0dc0742e-6d08-4e57-900e-0cf9456e7107</vt:lpwstr>
  </property>
  <property fmtid="{D5CDD505-2E9C-101B-9397-08002B2CF9AE}" pid="8" name="MSIP_Label_92deb6a9-0bd6-4c97-a15f-b01aae19ec55_ContentBits">
    <vt:lpwstr>2</vt:lpwstr>
  </property>
</Properties>
</file>