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月表" sheetId="6" r:id="rId1"/>
    <sheet name="字典" sheetId="4" r:id="rId2"/>
    <sheet name="待申请表" sheetId="17" r:id="rId3"/>
    <sheet name="字段待处理" sheetId="5" r:id="rId4"/>
    <sheet name="PAG_XWH_WG_MON" sheetId="1" r:id="rId5"/>
    <sheet name="XJ_SMALLMODULE" sheetId="9" r:id="rId6"/>
    <sheet name="XN_MARKETING_PAC" sheetId="2" r:id="rId7"/>
    <sheet name="XN_MARKETING_PAC_Eight" sheetId="3" r:id="rId8"/>
    <sheet name="serv_mon_yyyymm_t" sheetId="14" r:id="rId9"/>
    <sheet name="xn_backup" sheetId="16" r:id="rId10"/>
    <sheet name="xj_jifei_check" sheetId="15" r:id="rId11"/>
    <sheet name="XJ" sheetId="12" r:id="rId12"/>
    <sheet name="a_boss_serv_counrty" sheetId="13" r:id="rId13"/>
    <sheet name="XN_ZZ_PAC_ONE" sheetId="7" r:id="rId14"/>
    <sheet name="XN_ZQ_PAC_ONE" sheetId="8" r:id="rId15"/>
    <sheet name="XN_KPI" sheetId="10" r:id="rId16"/>
    <sheet name="XJ_OFFER" sheetId="11" r:id="rId17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56" authorId="0">
      <text>
        <r>
          <rPr>
            <sz val="10"/>
            <rFont val="宋体"/>
            <charset val="134"/>
          </rPr>
          <t>create  view xj_staff_old as
select t2.ORG_NAME,t1.STAFF_ID,t1.STAFF_CODE,t1.ORG_ID,t1.name
from staff_t   t1
left join  organization_t  t2 on (t1.ORG_ID=t2.ORG_ID);</t>
        </r>
      </text>
    </comment>
    <comment ref="D71" authorId="0">
      <text>
        <r>
          <rPr>
            <sz val="10"/>
            <rFont val="宋体"/>
            <charset val="134"/>
          </rPr>
          <t xml:space="preserve">create or replace view bas_prd_inst_pricing_cur_main as
with s1 as (
select a.prd_inst_id  serv_id,
        b.Pricing_Plan_id,
       b.Pricing_Plan_Name,
       a.Eff_Date,
			 Brand_Base_Charge / 100.00 as 套餐值,
			 row_number()  over (partition  by   Prd_Inst_Id    ORDER BY a.Eff_Date  DESC  )  rn
  from sjjs_xn.bas_prd_inst_pricing_cur a
 inner join --定价
 (select Pricing_Plan_Id, Pricing_Plan_Name, Brand_Base_Charge
    from ls65_sid2.pricing_plan_t@to_sid_tb
   where Transit_Pricing_Flag = 1) b
    on a.pricing_plan_id = b.pricing_plan_id
 where a.Exp_Date &gt; sysdate  )
select "SERV_ID","PRICING_PLAN_ID","PRICING_PLAN_NAME","EFF_DATE","套餐值","RN" from s1 where  rn=1
</t>
        </r>
      </text>
    </comment>
    <comment ref="F71" authorId="0">
      <text>
        <r>
          <rPr>
            <sz val="10"/>
            <rFont val="宋体"/>
            <charset val="134"/>
          </rPr>
          <t xml:space="preserve">create or replace view bas_prd_inst_pricing_cur_main as
with s1 as (
select a.prd_inst_id  serv_id,
        b.Pricing_Plan_id,
       b.Pricing_Plan_Name,
       a.Eff_Date,
			 Brand_Base_Charge / 100.00 as 套餐值,
			 row_number()  over (partition  by   Prd_Inst_Id    ORDER BY a.Eff_Date  DESC  )  rn
  from sjjs_xn.bas_prd_inst_pricing_cur a
 inner join --定价
 (select Pricing_Plan_Id, Pricing_Plan_Name, Brand_Base_Charge
    from ls65_sid2.pricing_plan_t@to_sid_tb
   where Transit_Pricing_Flag = 1) b
    on a.pricing_plan_id = b.pricing_plan_id
 where a.Exp_Date &gt; sysdate  )
select "SERV_ID","PRICING_PLAN_ID","PRICING_PLAN_NAME","EFF_DATE","套餐值","RN" from s1 where  rn=1
</t>
        </r>
      </text>
    </comment>
  </commentList>
</comments>
</file>

<file path=xl/sharedStrings.xml><?xml version="1.0" encoding="utf-8"?>
<sst xmlns="http://schemas.openxmlformats.org/spreadsheetml/2006/main" count="26564" uniqueCount="16039">
  <si>
    <t>原始数据</t>
  </si>
  <si>
    <t>分类</t>
  </si>
  <si>
    <t>O_USER</t>
  </si>
  <si>
    <t>O_TB</t>
  </si>
  <si>
    <t>PG_USER</t>
  </si>
  <si>
    <t>PG_TB</t>
  </si>
  <si>
    <t xml:space="preserve">XN_BEIFEN.SERV_MON_'||CUR_MONTH_M1||'_T </t>
  </si>
  <si>
    <t>待处理</t>
  </si>
  <si>
    <t/>
  </si>
  <si>
    <t xml:space="preserve">ACCT_BALANCE_'||I||'_T@TO_SID </t>
  </si>
  <si>
    <t xml:space="preserve">XN_BEIFEN.ACCT_BALANCE_LOG_'||I||'_T </t>
  </si>
  <si>
    <t xml:space="preserve">ABM1_BAL_XN.ACCT_BALANCE_LOG_'||I||'_T@TO_QTXX_TB </t>
  </si>
  <si>
    <t xml:space="preserve">BILL_XN.MOBILE_CALL_EVENT_CLOUD_'||I||'@TO_TICKET </t>
  </si>
  <si>
    <t xml:space="preserve">BILL_XN.DATA_EVENT_CLOUD_'||I||'@TO_TICKET </t>
  </si>
  <si>
    <t xml:space="preserve">ACCT_ITEM_'||I||'_T@TO_SID </t>
  </si>
  <si>
    <t xml:space="preserve">HB_YZF_REPART_'||I||'_T@TO_SID </t>
  </si>
  <si>
    <t xml:space="preserve">LS65_BILL_XN.ACCT_ITEM_'||CUR_MONTH||'_T@TO_QTXX_TB </t>
  </si>
  <si>
    <t xml:space="preserve">ACCT_ITEM_'||CUR_MONTH||'_T </t>
  </si>
  <si>
    <t>客分</t>
  </si>
  <si>
    <t>XNSJJS</t>
  </si>
  <si>
    <t>KF_JSCL_DETAIL</t>
  </si>
  <si>
    <t>HBGZ_YF2_SJGX</t>
  </si>
  <si>
    <t>KF_JSCL_DETAIL_1008</t>
  </si>
  <si>
    <t>KF_BAS_PROBLEMPROCESS_DAY</t>
  </si>
  <si>
    <t>KF_BAS_PROBLEMPROCESS_DAY_1008</t>
  </si>
  <si>
    <t>KF_REPEAT_CMPLT_DETAIL</t>
  </si>
  <si>
    <t>KF_REPEAT_CMPLT_DETAIL_1008</t>
  </si>
  <si>
    <t>KF_SERVICE_SATISFY_DETAIL</t>
  </si>
  <si>
    <t>KF_SERVICE_SATISFY_DETAIL_1008</t>
  </si>
  <si>
    <t>KF_CUST_RECEPTION_FEEDBACK</t>
  </si>
  <si>
    <t>KF_CUST_RECEPTION_FEEDBACK_1008</t>
  </si>
  <si>
    <t>KF_PARAM_REASON_TYPE</t>
  </si>
  <si>
    <t>KF_PARAM_TYPE_DEPT</t>
  </si>
  <si>
    <t>KF_DMN_SERV_TYPE</t>
  </si>
  <si>
    <t>KF_SDT_PARA_REGION</t>
  </si>
  <si>
    <t>KF_DMN_SMALL_BUREAU</t>
  </si>
  <si>
    <t>SJJS_XN</t>
  </si>
  <si>
    <t>DWM_TMP_ZBJ_HM_MX_LL_H_HUBEI_D</t>
  </si>
  <si>
    <t>DWM_TMP_ZBJ_HM_MX_LL_H_HUBEI_D_1008</t>
  </si>
  <si>
    <t>BWT_PRD_PD_INST_M</t>
  </si>
  <si>
    <t>BWT_PRD_PD_INST_M_1008</t>
  </si>
  <si>
    <t>ORD_SO</t>
  </si>
  <si>
    <t>ORDER_ATTR</t>
  </si>
  <si>
    <t>HBGZ_YF3_SJGX</t>
  </si>
  <si>
    <t>EVT_ORDER_ATTR_1008</t>
  </si>
  <si>
    <t>APP_MOB_ACT_LST_DAY</t>
  </si>
  <si>
    <t>HBDX_CBZS_SJFX</t>
  </si>
  <si>
    <t>B_ACCT_ITEM_AMOUNT_T</t>
  </si>
  <si>
    <t>BAS_PRD_INST_SERV_ORDER</t>
  </si>
  <si>
    <t>BAS_PRD_INST_SERV_ORDER_1008</t>
  </si>
  <si>
    <t>ORDER_ITEM</t>
  </si>
  <si>
    <t>HV_CRM_ORD_SO</t>
  </si>
  <si>
    <t>CUS_INST</t>
  </si>
  <si>
    <t>PROD_INST_ACCT_REL_HIS</t>
  </si>
  <si>
    <t>HV_CRM_CUS_INST</t>
  </si>
  <si>
    <t>PRICEDB_INST</t>
  </si>
  <si>
    <t>PROD_INST_ACCT_REL</t>
  </si>
  <si>
    <t>PROD_INST_INVALID</t>
  </si>
  <si>
    <t>PROD_INST_INVALID_1008</t>
  </si>
  <si>
    <t>PROD_INST</t>
  </si>
  <si>
    <t>PROD_INST_1008</t>
  </si>
  <si>
    <t>XN_PROD_INST</t>
  </si>
  <si>
    <t>HV_BILL_PRICEDB_INST</t>
  </si>
  <si>
    <t>OFFER_INST</t>
  </si>
  <si>
    <t>BAS_PRD_INST_CHANNEL_EDA_DAY</t>
  </si>
  <si>
    <t>BAS_PRD_INST_CHANNEL_EDA_DAY_1008</t>
  </si>
  <si>
    <t>XN_PROD_INST_ATTR</t>
  </si>
  <si>
    <t>PROD_INST_ATTR</t>
  </si>
  <si>
    <t>CUS_CUST</t>
  </si>
  <si>
    <t>PARTY_CERT</t>
  </si>
  <si>
    <t>hv_crm_cus_cust</t>
  </si>
  <si>
    <t>ORD_PROD_INST_ACC_NUM</t>
  </si>
  <si>
    <t xml:space="preserve">TMP_STAFF_ORGANIZATION_CHANNEL </t>
  </si>
  <si>
    <t>XNDX</t>
  </si>
  <si>
    <t>XJ_STAFF_ORGANIZATION_CHANNEL</t>
  </si>
  <si>
    <t>CUSTOMER_ORDER</t>
  </si>
  <si>
    <t>CPCP_SPEC</t>
  </si>
  <si>
    <t xml:space="preserve">OFFER_EXT_ATTR </t>
  </si>
  <si>
    <t>CRM_CPCP_SPEC</t>
  </si>
  <si>
    <t xml:space="preserve">ORD_PROD_INST_ACCT_REL </t>
  </si>
  <si>
    <t xml:space="preserve">ORD_PROD_INST  </t>
  </si>
  <si>
    <t>ORD_PROD_INST</t>
  </si>
  <si>
    <t>PRE_ORDER_CO_REL</t>
  </si>
  <si>
    <t>CRM_ORD_SO</t>
  </si>
  <si>
    <t>CPCP_CMS</t>
  </si>
  <si>
    <t xml:space="preserve">ORGANIZATION </t>
  </si>
  <si>
    <t>CRM_CPCP_CMS</t>
  </si>
  <si>
    <t>ORGANIZATION</t>
  </si>
  <si>
    <t>STAFF</t>
  </si>
  <si>
    <t>CRM_BAS_SM</t>
  </si>
  <si>
    <t>COMMON_REGION</t>
  </si>
  <si>
    <t xml:space="preserve">ORD_DEV_STAFF_INFO </t>
  </si>
  <si>
    <t xml:space="preserve">DEV_STAFF_INFO </t>
  </si>
  <si>
    <t>CUSTOM</t>
  </si>
  <si>
    <t xml:space="preserve">V_SERV_MSG_XN </t>
  </si>
  <si>
    <t>SERV_MSG_D_1008</t>
  </si>
  <si>
    <t>ORDER_HANDLER</t>
  </si>
  <si>
    <t>千兆</t>
  </si>
  <si>
    <t>REP_KMH_7867_FEEL_DETAIL_DAY1</t>
  </si>
  <si>
    <t>REP_KMH_7867_FEEL_DETAIL_DAY_1008</t>
  </si>
  <si>
    <t>REP_KMH_7867_FEEL_DETAIL_DAY2</t>
  </si>
  <si>
    <t>REP_KMH_7867_FEEL_DETAIL_DAY2_1008</t>
  </si>
  <si>
    <t>REP_KMH_7867_FEEL_DETAIL_DAY3</t>
  </si>
  <si>
    <t>REP_KMH_7867_FEEL_DETAIL_DAY3_1008</t>
  </si>
  <si>
    <t>PTY_CHANNEL</t>
  </si>
  <si>
    <t>PTY_CHANNEL_1008</t>
  </si>
  <si>
    <t>PTY_CHANNEL_MEMBER</t>
  </si>
  <si>
    <t>PTY_CHANNEL_MEMBER_1000</t>
  </si>
  <si>
    <t>PRICEDB_COMM</t>
  </si>
  <si>
    <t>OFFER</t>
  </si>
  <si>
    <t>PROD_OFFER_CUR</t>
  </si>
  <si>
    <t>PROD_OFFER_CUR_1000</t>
  </si>
  <si>
    <t>LS65_SID2</t>
  </si>
  <si>
    <t>PRICING_PLAN_T</t>
  </si>
  <si>
    <t>PRODUCT_OFFER_T</t>
  </si>
  <si>
    <t xml:space="preserve">PTY_CHANNEL_MEMBER </t>
  </si>
  <si>
    <t>PTY_CHANNEL_ORG</t>
  </si>
  <si>
    <t>PTY_CHANNEL_ORG_1008</t>
  </si>
  <si>
    <t xml:space="preserve">XJ_STAFF_OLD </t>
  </si>
  <si>
    <t>STAFF_T</t>
  </si>
  <si>
    <t>ORGANIZATION_T</t>
  </si>
  <si>
    <t>PTY_CHN_ORG_UNIT_MEM</t>
  </si>
  <si>
    <t>OFFER_CATALOG_LOCATION</t>
  </si>
  <si>
    <t>crm_cpcp_spec</t>
  </si>
  <si>
    <t>XN_OFFER_PROD_INST_REL</t>
  </si>
  <si>
    <t>hv_crm_cus_inst</t>
  </si>
  <si>
    <t>OFFER_PROD_INST_REL</t>
  </si>
  <si>
    <t>offer_obj_rel_role</t>
  </si>
  <si>
    <t>prod_offer_cur</t>
  </si>
  <si>
    <r>
      <rPr>
        <sz val="10.5"/>
        <color rgb="FF2C3E50"/>
        <rFont val="Helvetica"/>
        <charset val="134"/>
      </rPr>
      <t>hbgz_yf2_sjgx</t>
    </r>
  </si>
  <si>
    <r>
      <rPr>
        <sz val="10.5"/>
        <color rgb="FF606266"/>
        <rFont val="Helvetica"/>
        <charset val="134"/>
      </rPr>
      <t>prod_offer_cur_1000</t>
    </r>
  </si>
  <si>
    <t>taglib_prd_latn_inst_cur</t>
  </si>
  <si>
    <t>XJ_OFFER_套餐值</t>
  </si>
  <si>
    <t>XJ_OFFER_VALUE</t>
  </si>
  <si>
    <t>xj_offer_套餐值_V</t>
  </si>
  <si>
    <t>XJ_OFFER_VALUE_V</t>
  </si>
  <si>
    <t>bas_prd_inst_cur</t>
  </si>
  <si>
    <t>bas_prd_inst_offer_cur_1008</t>
  </si>
  <si>
    <t>PRODUCT_OFFER_DETAIL_T</t>
  </si>
  <si>
    <t>BAS_PRD_INST_PRICING_CUR</t>
  </si>
  <si>
    <t>替代</t>
  </si>
  <si>
    <t xml:space="preserve">BAS_PRD_INST_PRICING_CUR_MAIN </t>
  </si>
  <si>
    <t>CUST_MOVE_DALIULIANG_PRICING</t>
  </si>
  <si>
    <t xml:space="preserve">ABM.ACCT_BALANCE_8@TO_ABM_ST </t>
  </si>
  <si>
    <t xml:space="preserve">ABM1_BAL_XN.ACCT_BAL_'||CUR_MONTH_M1||'_T@TO_QTXX_TB </t>
  </si>
  <si>
    <t xml:space="preserve">ABM1_BAL_XN.BALANCE_LOG_'||CUR_MONTH_M1||'_T@TO_QTXX_TB </t>
  </si>
  <si>
    <t xml:space="preserve">ACCT_BALANCE_T </t>
  </si>
  <si>
    <t xml:space="preserve">ACCT_ITEM_BILLINGDAY_DETAIL </t>
  </si>
  <si>
    <t xml:space="preserve">ACCT_ITEM_TYPE_T </t>
  </si>
  <si>
    <t xml:space="preserve">ACCTDB.ACCT_ITEM_HIS@TO_JFDB </t>
  </si>
  <si>
    <t xml:space="preserve">ACCTDB.BALANCE_TYPE@TO_JFDB </t>
  </si>
  <si>
    <t xml:space="preserve">ACCTDB.PAYMENT_]'||I||Q'[@TO_JFDB </t>
  </si>
  <si>
    <t xml:space="preserve">ACCTDB.PAYMENT_]'||V_ACCT_MONTH||Q'[@TO_JFDB </t>
  </si>
  <si>
    <t xml:space="preserve">ACTIVE_USERS_T_KD) </t>
  </si>
  <si>
    <t xml:space="preserve">ALL_OBJECTS </t>
  </si>
  <si>
    <t xml:space="preserve">APP_PROM_NO_LIMIT_DAY_XN </t>
  </si>
  <si>
    <t xml:space="preserve">BAS_PRD_INST_OFFER_CUR </t>
  </si>
  <si>
    <t xml:space="preserve">BAS_PROM_MERGE_INIT_MON </t>
  </si>
  <si>
    <t xml:space="preserve">BILL_ACCT_ITEM_' </t>
  </si>
  <si>
    <t xml:space="preserve">BILL_ACCT_ITEM_]'||V_ACCT_MONTH||Q'[_T </t>
  </si>
  <si>
    <t xml:space="preserve">BILL_ACCT_ITEM_'||V_ACCT_MONTH||'_T </t>
  </si>
  <si>
    <t xml:space="preserve">BILL_ACCT_REAL_SUM_T </t>
  </si>
  <si>
    <t xml:space="preserve">BILL_MONTH_DD </t>
  </si>
  <si>
    <t xml:space="preserve">BILL_PRO.BILL_OTHER_MON_TEST_T@TO_TICKET </t>
  </si>
  <si>
    <t xml:space="preserve">BILL_XN.ACCT_ITEM_AGGR_BILLINGDAY@TO_TICKET </t>
  </si>
  <si>
    <t xml:space="preserve">BILL_XN.CALL_EVENT_CLOUD_]'||CUR_MONTH||Q'[@TO_TICKET </t>
  </si>
  <si>
    <t xml:space="preserve">BILL_XN.CALL_EVENT_CLOUD_'||TOP_DATE0||'@TO_TICKET </t>
  </si>
  <si>
    <t xml:space="preserve">BILL_XN.CALL_EVENT_CLOUD_'||V_ACCT_MONTH||'@TO_TICKET </t>
  </si>
  <si>
    <t xml:space="preserve">BILL_XN.DATA_EVENT_CLOUD_'||TOP_DATE0||'@TO_TICKET </t>
  </si>
  <si>
    <t xml:space="preserve">BILL_XN.MOBILE_CALL_EVENT_CLOUD_]'||CUR_MONTH||Q'[@TO_TICKET </t>
  </si>
  <si>
    <t xml:space="preserve">BILL_XN.MOBILE_CALL_EVENT_CLOUD_'||TOP_DATE0||'@TO_TICKET </t>
  </si>
  <si>
    <t xml:space="preserve">BILL_XN.MOBILE_CALL_EVENT_CLOUD_'||V_ACCT_MONTH||'@TO_TICKET </t>
  </si>
  <si>
    <t xml:space="preserve">BILL_XN.MOBILE_DATA_EVENT_CLOUD_'||V_ACCT_MONTH||'@TO_TICKET </t>
  </si>
  <si>
    <t xml:space="preserve">BILL_XN.MOBILE_SMS_EVENT_CLOUD_'||TOP_DATE0||'@TO_TICKET </t>
  </si>
  <si>
    <t xml:space="preserve">BILL_XN.MOBILE_SMS_EVENT_CLOUD_'||V_ACCT_MONTH||'@TO_TICKET </t>
  </si>
  <si>
    <t xml:space="preserve">BILL_XN.MOBILE_VALUE_EVENT_CLUD_'||V_ACCT_MONTH||'@TO_TICKET </t>
  </si>
  <si>
    <t xml:space="preserve">BILL_XN.VALUE_ADDED_EVENT_CLOUD_'||V_ACCT_MONTH||'@TO_TICKET </t>
  </si>
  <si>
    <t xml:space="preserve">BSS_LIST_XT </t>
  </si>
  <si>
    <t xml:space="preserve">BWT_INFO_MIX_BUS_ORDER_DAY </t>
  </si>
  <si>
    <t xml:space="preserve">BWT_YX_BRD_ADD_C_DAY_XN </t>
  </si>
  <si>
    <t xml:space="preserve">C_STOP_OPEN_ITF </t>
  </si>
  <si>
    <t xml:space="preserve">CODE_MAPPING_QS </t>
  </si>
  <si>
    <t xml:space="preserve">CODE_NAME_V </t>
  </si>
  <si>
    <t xml:space="preserve">CONT_ICT_T </t>
  </si>
  <si>
    <t xml:space="preserve">CONTACTS_INFO </t>
  </si>
  <si>
    <t xml:space="preserve">CPCP_CMS.STAFF_ORG_REL@TO_CRM30 </t>
  </si>
  <si>
    <t xml:space="preserve">CUS_ACCT.ACCOUNT@TO_CRM30 </t>
  </si>
  <si>
    <t xml:space="preserve">CUS_CUST.PARTY_CERT@TO_CRM30 </t>
  </si>
  <si>
    <t xml:space="preserve">CUS_INST.PROD_INST_ACCT_REL@TO_CRMDB </t>
  </si>
  <si>
    <t xml:space="preserve">CUS_INST.PROD_INST_ACCT_REL_HIS@TO_CRM30 </t>
  </si>
  <si>
    <t xml:space="preserve">CUS_INST.PROD_INST_ATTR@TO_CRM30 </t>
  </si>
  <si>
    <t xml:space="preserve">CUS_INST.XN_OFFER_INST@TO_CRM30 </t>
  </si>
  <si>
    <t xml:space="preserve">CUS_INST.XN_PROD_INST@TO_CRMDB </t>
  </si>
  <si>
    <t xml:space="preserve">CUS_INST.XN_PROD_INST_ATTR@TO_CRM30 </t>
  </si>
  <si>
    <t xml:space="preserve">CUST_INDENT_ATTR_T_DAY </t>
  </si>
  <si>
    <t xml:space="preserve">CUST_ORDER_ITEM_T </t>
  </si>
  <si>
    <t xml:space="preserve">CUST_PRICE_PLAN_T </t>
  </si>
  <si>
    <t xml:space="preserve">CUSTOM.V_SERV_MSG_XN@TO_GRID </t>
  </si>
  <si>
    <t xml:space="preserve">DUAL </t>
  </si>
  <si>
    <t xml:space="preserve">DZD_YYT </t>
  </si>
  <si>
    <t xml:space="preserve">EVT_ORDER_ITEM </t>
  </si>
  <si>
    <t xml:space="preserve">F1N_SERV_T </t>
  </si>
  <si>
    <t xml:space="preserve">F1N_SERV_T1 </t>
  </si>
  <si>
    <t xml:space="preserve">HB_YZF_INST_SEND_T </t>
  </si>
  <si>
    <t xml:space="preserve">HB_YZF_INST_T </t>
  </si>
  <si>
    <t xml:space="preserve">ID_666 </t>
  </si>
  <si>
    <t xml:space="preserve">IMP_FXY_STAFF </t>
  </si>
  <si>
    <t xml:space="preserve">ITMS_GATEWAY_BRD_LIST_MON </t>
  </si>
  <si>
    <t xml:space="preserve">ITZX_REPORT2.MID_INCOME_LIST_'||CUR_MONTH_M1||'_T@TO_NEWREPORT2 </t>
  </si>
  <si>
    <t xml:space="preserve">ITZX_REPORT2.SERV_MON_'||V_ACCT_MONTH||'_T@TO_NEWREPORT2 </t>
  </si>
  <si>
    <t xml:space="preserve">ITZX_REPORT2.SERV_MON_T@TO_NEWREPORT2 </t>
  </si>
  <si>
    <t xml:space="preserve">ITZX_REPORT2.STA_TREE_STRUCT_ITEM_T@TO_NEWREPORT2 </t>
  </si>
  <si>
    <t xml:space="preserve">JT_XN.BWT_INFO_MIX_BUS_ORDER_DAY </t>
  </si>
  <si>
    <t xml:space="preserve">JYFX.ACCT_ITEM_CURRENT_T@TO_ORA10 </t>
  </si>
  <si>
    <t xml:space="preserve">MOB_CELL_LIVE_T </t>
  </si>
  <si>
    <t xml:space="preserve">NBR_HY) </t>
  </si>
  <si>
    <t xml:space="preserve">OFFER_T </t>
  </si>
  <si>
    <t xml:space="preserve">ORD_OFFER_PROD_INST_REL </t>
  </si>
  <si>
    <t xml:space="preserve">ORD_PROD_INST </t>
  </si>
  <si>
    <t xml:space="preserve">ORD_SO.ORD_OFFER_PROD_INST_REL@TO_CRMDB </t>
  </si>
  <si>
    <t xml:space="preserve">ORD_SO.ORD_PROD_INST_ACC_NUM@TO_CRMDB </t>
  </si>
  <si>
    <t xml:space="preserve">ORD_SO.ORD_PROD_INST_ACCT_REL@TO_CRM30 </t>
  </si>
  <si>
    <t xml:space="preserve">ORD_SO.ORDER_ITEM@TO_CRM30 </t>
  </si>
  <si>
    <t xml:space="preserve">ORD_SOC.ORD_DEV_STAFF_INFO@TO_CRMDB </t>
  </si>
  <si>
    <t xml:space="preserve">ORDER_ITEM_ATTR_V </t>
  </si>
  <si>
    <t xml:space="preserve">OUTCALL.CHANNEL_CONTACT_ORDER@TO_ODS_CPCP </t>
  </si>
  <si>
    <t xml:space="preserve">PAYMENT_'||I||'_T </t>
  </si>
  <si>
    <t xml:space="preserve">PD_DATA_JYFX.PRD_SERV_MON </t>
  </si>
  <si>
    <t xml:space="preserve">PRD_NEW_DQ_KD_D_HIS </t>
  </si>
  <si>
    <t xml:space="preserve">PRD_NEW_DQ_KD_D_HIS) </t>
  </si>
  <si>
    <t xml:space="preserve">PRD_ORDER_ESMP_DAY </t>
  </si>
  <si>
    <t xml:space="preserve">PRD_TMN_MOB_SERV_DAY </t>
  </si>
  <si>
    <t xml:space="preserve">PRE_INDENT_T </t>
  </si>
  <si>
    <t xml:space="preserve">PRICE_T </t>
  </si>
  <si>
    <t xml:space="preserve">PRICEDB_INST.OFFER_INST@TO_JFDB </t>
  </si>
  <si>
    <t xml:space="preserve">PRICEDB_INST.PROD_INST_ACCT_REL@TO_JFDB </t>
  </si>
  <si>
    <t xml:space="preserve">PRICEDB_INST.PROD_INST_SUB@TO_JFDB </t>
  </si>
  <si>
    <t xml:space="preserve">PRICING_PLAN_T电子劵 </t>
  </si>
  <si>
    <t xml:space="preserve">PROD_INST_SUB </t>
  </si>
  <si>
    <t xml:space="preserve">SERV_CREDIT_VALUE_T@TO_SID </t>
  </si>
  <si>
    <t xml:space="preserve">SERV_MON_&amp;&lt;NAME </t>
  </si>
  <si>
    <t xml:space="preserve">SERV_MON_]'||V_ACCT_MONTH_M1||Q'[_T </t>
  </si>
  <si>
    <t xml:space="preserve">SERV_MON_]'||V_ACCT_MONTH||Q'[_T </t>
  </si>
  <si>
    <t xml:space="preserve">SERV_MON_'||BILL_MONTH||'_T </t>
  </si>
  <si>
    <t xml:space="preserve">SERV_MON_'||CUR_DATE||'_T </t>
  </si>
  <si>
    <t xml:space="preserve">SERV_MON_'||DATE_MONTH||'_T </t>
  </si>
  <si>
    <t xml:space="preserve">SERV_MON_'||TICKET_SYMONTH1||'_T </t>
  </si>
  <si>
    <t xml:space="preserve">SERV_MON_201701_T </t>
  </si>
  <si>
    <t xml:space="preserve">SERV_MON_201912_T </t>
  </si>
  <si>
    <t xml:space="preserve">SERV_MON_202002_T </t>
  </si>
  <si>
    <t xml:space="preserve">SERV_MON_202208_T </t>
  </si>
  <si>
    <t xml:space="preserve">SERV_T </t>
  </si>
  <si>
    <t xml:space="preserve">SJJS_XN.APP_PROM_5G_DAY </t>
  </si>
  <si>
    <t xml:space="preserve">SJJS_XN.BAS_MOB_MCARD_REL_CUR </t>
  </si>
  <si>
    <t xml:space="preserve">SJJS_XN.BAS_MOB_TERM_STR_CUR </t>
  </si>
  <si>
    <t xml:space="preserve">SJJS_XN.BAS_MOB_TERM_STR_DAILY </t>
  </si>
  <si>
    <t xml:space="preserve">SJJS_XN.BAS_PRD_INST_BRD_BEH_MONTH </t>
  </si>
  <si>
    <t xml:space="preserve">SJJS_XN.BAS_PRD_INST_CHANNEL_EDA_MON </t>
  </si>
  <si>
    <t xml:space="preserve">SJJS_XN.BAS_PRD_INST_CUR </t>
  </si>
  <si>
    <t xml:space="preserve">SJJS_XN.BAS_PRD_INST_MONTH </t>
  </si>
  <si>
    <t xml:space="preserve">SJJS_XN.BAS_PRD_INST_OFFER_CUR </t>
  </si>
  <si>
    <t xml:space="preserve">SJJS_XN.BAS_PRD_INST_OFFER_MONTH </t>
  </si>
  <si>
    <t xml:space="preserve">SJJS_XN.BAS_PRD_INST_OWE_DAILY </t>
  </si>
  <si>
    <t xml:space="preserve">SJJS_XN.BAS_PROM_MERGE_INIT_MON </t>
  </si>
  <si>
    <t xml:space="preserve">SJJS_XN.BAS_SERV_BRD_CUR </t>
  </si>
  <si>
    <t xml:space="preserve">SJJS_XN.BWT_4_TO_5_PO_VAL_LIST_D </t>
  </si>
  <si>
    <t xml:space="preserve">SJJS_XN.BWT_CLOUDACC_CUST_REL_D) </t>
  </si>
  <si>
    <t xml:space="preserve">SJJS_XN.BWT_CUST_INFO_M </t>
  </si>
  <si>
    <t xml:space="preserve">SJJS_XN.BWT_CUST_POINT_M </t>
  </si>
  <si>
    <t xml:space="preserve">SJJS_XN.BWT_DIM_MAPPING_PD_D)B </t>
  </si>
  <si>
    <t xml:space="preserve">SJJS_XN.BWT_EVT_PD_DATA_ACTIVE_MBL_M </t>
  </si>
  <si>
    <t xml:space="preserve">SJJS_XN.BWT_EVT_PD_VOICE_ACTIVE_MBL_M </t>
  </si>
  <si>
    <t xml:space="preserve">SJJS_XN.BWT_PRD_INST_INCOME_M </t>
  </si>
  <si>
    <t xml:space="preserve">SJJS_XN.BWT_PRD_PD_INST_D </t>
  </si>
  <si>
    <t xml:space="preserve">SJJS_XN.BWT_TERML_SPEC_STATUS_M </t>
  </si>
  <si>
    <t xml:space="preserve">SJJS_XN.BWT_YX_INT_SENCE_LIST </t>
  </si>
  <si>
    <t xml:space="preserve">SJJS_XN.BWT_YX_INT_SENCE_TAG </t>
  </si>
  <si>
    <t xml:space="preserve">SJJS_XN.DMN_SMALL_CLCT_BUREAU_NEW </t>
  </si>
  <si>
    <t xml:space="preserve">SJJS_XN.NET_DATA_BRD_CLOUD_DAY </t>
  </si>
  <si>
    <t xml:space="preserve">SJJS_XN.PRD_JINGFEN_SMSX_LIST_D </t>
  </si>
  <si>
    <t xml:space="preserve">SJJS_XN.PRD_NEW_DQ_KD_D </t>
  </si>
  <si>
    <t xml:space="preserve">SJJS_XN.PRD_NP_NUMBER_APP_STA_DAY </t>
  </si>
  <si>
    <t xml:space="preserve">SJJS_XN.PRD_PRD_INST_EXT_CUR </t>
  </si>
  <si>
    <t xml:space="preserve">SJJS_XN.PRD_PRD_INST_EXT_MON </t>
  </si>
  <si>
    <t xml:space="preserve">SJJS_XN.PRD_TMN_REG_LST_DAY </t>
  </si>
  <si>
    <t xml:space="preserve">SJJS_XN.PRD_TYJY_AUTHLOG_DAY </t>
  </si>
  <si>
    <t xml:space="preserve">SJJS_XN.PRD_TYZX_MON_D </t>
  </si>
  <si>
    <t xml:space="preserve">SJJS_XN.PTY_CHN_ORG_UNIT_MEM </t>
  </si>
  <si>
    <t xml:space="preserve">SJJS_XN.SERV_LOCK_LIST_2021 </t>
  </si>
  <si>
    <t xml:space="preserve">SYS_BMD1 </t>
  </si>
  <si>
    <t xml:space="preserve">SYS_HMD </t>
  </si>
  <si>
    <t xml:space="preserve">SYS_MD </t>
  </si>
  <si>
    <t xml:space="preserve">SYS_OUT </t>
  </si>
  <si>
    <t xml:space="preserve">SYS_YYT </t>
  </si>
  <si>
    <t xml:space="preserve">TABLE(FN_SPLIT(COL,',')) </t>
  </si>
  <si>
    <t xml:space="preserve">TABLE(FN_SPLIT(COL_GET, </t>
  </si>
  <si>
    <t xml:space="preserve">TABLE(FN_SPLIT(COL_GET,',')) </t>
  </si>
  <si>
    <t xml:space="preserve">TABLE(FN_SPLIT(''MOB,KD,ITV'','','')) </t>
  </si>
  <si>
    <t xml:space="preserve">TABLE(FN_SPLIT(TRIM(INDEX_ALL),',')) </t>
  </si>
  <si>
    <t xml:space="preserve">TABLE(FN_SPLIT('出账情况,活跃情况',',')) </t>
  </si>
  <si>
    <t xml:space="preserve">TEMP </t>
  </si>
  <si>
    <t xml:space="preserve">TIAN_BSS30_PROD_NEW </t>
  </si>
  <si>
    <t xml:space="preserve">TIAN_BSS30_PROD_NEW_DAY </t>
  </si>
  <si>
    <t xml:space="preserve">TIAN_BSS30_PROD_NEW_T1 </t>
  </si>
  <si>
    <t xml:space="preserve">TIAN_REGION </t>
  </si>
  <si>
    <t xml:space="preserve">TICKET_BACKUP.XJ_ZZ_CDMA_F1N_日流量 </t>
  </si>
  <si>
    <t xml:space="preserve">TMP_CHANNEL_ZQ </t>
  </si>
  <si>
    <t xml:space="preserve">TMP_FXY_STAFF </t>
  </si>
  <si>
    <t xml:space="preserve">TMP_KD_ACTIVE </t>
  </si>
  <si>
    <t xml:space="preserve">TMP_ORDER_ESMP_DAY_ALL </t>
  </si>
  <si>
    <t xml:space="preserve">TMP_ORDER_ESMP_DAY_INIT </t>
  </si>
  <si>
    <t xml:space="preserve">TMP_SERV_ACTIVE </t>
  </si>
  <si>
    <t xml:space="preserve">TMP_SERV_BASE </t>
  </si>
  <si>
    <t xml:space="preserve">TMP_SERV_CHANGE </t>
  </si>
  <si>
    <t xml:space="preserve">TMP_SERV_F1N </t>
  </si>
  <si>
    <t xml:space="preserve">TMP_STAFF_ORGANIZATION_QUDAO </t>
  </si>
  <si>
    <t xml:space="preserve">TMP_STAFF_ORGANIZATION_YYQ </t>
  </si>
  <si>
    <t xml:space="preserve">TMP_TYWD_PRD_ORDER_LIST_D </t>
  </si>
  <si>
    <t xml:space="preserve">V_GRID_MSG_XN </t>
  </si>
  <si>
    <t xml:space="preserve">WD_FIX </t>
  </si>
  <si>
    <t xml:space="preserve">XIAOHYA_4 </t>
  </si>
  <si>
    <t xml:space="preserve">XNSJJS.CODE_MAPPING_QS </t>
  </si>
  <si>
    <t xml:space="preserve">XNSJJS.HSP_STAR_LOCK_WXY) </t>
  </si>
  <si>
    <t xml:space="preserve">XNSJJS.LS_XJ_CZFX_T </t>
  </si>
  <si>
    <t xml:space="preserve">XNSJJS.XN_ACCT_ITEM_NEW </t>
  </si>
  <si>
    <t xml:space="preserve">ZW1_1 </t>
  </si>
  <si>
    <t>O库</t>
  </si>
  <si>
    <t>H库</t>
  </si>
  <si>
    <t>入网时间</t>
  </si>
  <si>
    <t>inner_date</t>
  </si>
  <si>
    <t>存增量</t>
  </si>
  <si>
    <t>czl</t>
  </si>
  <si>
    <t>cur_month_m3</t>
  </si>
  <si>
    <t>${month_no_3pre}</t>
  </si>
  <si>
    <t>create or replace package body PAG_XWH_WG_MON  is</t>
  </si>
  <si>
    <t xml:space="preserve">  vc_sql varchar2(8000);</t>
  </si>
  <si>
    <t xml:space="preserve">  type emp_cursor is ref cursor;</t>
  </si>
  <si>
    <t xml:space="preserve">  cur_date       Varchar2(6);</t>
  </si>
  <si>
    <t xml:space="preserve">  cur_date_dd    varchar2(2);</t>
  </si>
  <si>
    <t xml:space="preserve">  cur_mon_minus1 varchar2(6);</t>
  </si>
  <si>
    <t xml:space="preserve">  monday         Varchar2(6);</t>
  </si>
  <si>
    <t xml:space="preserve">  v_i            number(1);</t>
  </si>
  <si>
    <t xml:space="preserve">  an_errsys      number;</t>
  </si>
  <si>
    <t xml:space="preserve">  avc_syserrtext varchar2(256);</t>
  </si>
  <si>
    <t xml:space="preserve">  run_point      Number;</t>
  </si>
  <si>
    <t>-----==================================================</t>
  </si>
  <si>
    <t>PROCEDURE home21(i number  default  0 )  is ---晚上9点</t>
  </si>
  <si>
    <t xml:space="preserve"> cur_date_dd varchar2(2);</t>
  </si>
  <si>
    <t xml:space="preserve">    XX  TY_WHO_CALLED_ME:=xj_log_object().GET_WHO_CALLED_ME;</t>
  </si>
  <si>
    <t xml:space="preserve">    log1  xj_log_object:=xj_log_object(XX,'pac_xwh_wg_mon-home21  j724 ');</t>
  </si>
  <si>
    <t>/*</t>
  </si>
  <si>
    <t xml:space="preserve">  功能：备份几个特大工单表  只备份7天</t>
  </si>
  <si>
    <t>set serveroutput on size     10000000;</t>
  </si>
  <si>
    <t>exec  PAG_XWH_WG_MON.home21 ;</t>
  </si>
  <si>
    <t>*/</t>
  </si>
  <si>
    <t xml:space="preserve">  begin</t>
  </si>
  <si>
    <t>---------------------------------------------------------------------------------------</t>
  </si>
  <si>
    <t xml:space="preserve">   log1.increase_breakpoint(log1.GET_WHO_CALLED_ME,' xj_7day_ORDER_item  '); </t>
  </si>
  <si>
    <t xml:space="preserve">    PAG_XWH_WG_MON.xj_7day_ORDER_item;</t>
  </si>
  <si>
    <t>--------------------------------</t>
  </si>
  <si>
    <t xml:space="preserve">   log1.increase_breakpoint(log1.GET_WHO_CALLED_ME,'pro_xj_PROD_INST_cj'); </t>
  </si>
  <si>
    <t>if  dd&gt;=5 and dd&lt;=10   then</t>
  </si>
  <si>
    <t xml:space="preserve">    PAG_XWH_WG_MON.pro_xj_PROD_INST_cj ;</t>
  </si>
  <si>
    <t xml:space="preserve">    end if;</t>
  </si>
  <si>
    <t xml:space="preserve">   log1.increase_breakpoint(log1.GET_WHO_CALLED_ME,'pro_sfz_new_old'); </t>
  </si>
  <si>
    <t>if  dd&gt;=2 and dd&lt;=5   then</t>
  </si>
  <si>
    <t xml:space="preserve">    PAG_XWH_WG_MON.pro_sfz_new_old ;</t>
  </si>
  <si>
    <t xml:space="preserve">   log1.increase_breakpoint(log1.GET_WHO_CALLED_ME,' xj_sc_携号转网_t  '); </t>
  </si>
  <si>
    <t>PAG_XWH_WG_MON.xj_sc_携号转网_t;</t>
  </si>
  <si>
    <t xml:space="preserve"> </t>
  </si>
  <si>
    <t xml:space="preserve">   log1.increase_breakpoint(log1.GET_WHO_CALLED_ME,' xj_mob_call_last_visit  '); </t>
  </si>
  <si>
    <t>PAG_XWH_WG_MON.xj_mob_call_last_visit;</t>
  </si>
  <si>
    <t>---------------------------------------------------------------</t>
  </si>
  <si>
    <t xml:space="preserve">   log1.increase_breakpoint(log1.GET_WHO_CALLED_ME,'完成');</t>
  </si>
  <si>
    <t xml:space="preserve">  Exception</t>
  </si>
  <si>
    <t xml:space="preserve">    when others Then</t>
  </si>
  <si>
    <t xml:space="preserve">      dbms_output.put_line('对不起，报错啦!');</t>
  </si>
  <si>
    <t xml:space="preserve">      dbms_output.put_line('SQLCODE:' || SQLCODE);</t>
  </si>
  <si>
    <t xml:space="preserve">      dbms_output.put_line('SQLERRM:' || sqlerrm);</t>
  </si>
  <si>
    <t xml:space="preserve">      dbms_output.put_line('format_error_backtrace():' ||</t>
  </si>
  <si>
    <t xml:space="preserve">                           dbms_utility.format_error_backtrace());</t>
  </si>
  <si>
    <t xml:space="preserve">      log1.storage(SQLCODE,SQLERRM,DBMS_UTILITY.FORMAT_ERROR_BACKTRACE());</t>
  </si>
  <si>
    <t>end   home21;</t>
  </si>
  <si>
    <t>---=====================================================</t>
  </si>
  <si>
    <t>PROCEDURE home20(i number  default  0 )   is</t>
  </si>
  <si>
    <t xml:space="preserve">    cur_date_dd varchar2(2);</t>
  </si>
  <si>
    <t xml:space="preserve">    log1  xj_log_object:=xj_log_object(XX,'pac_xwh_wg_mon-home20');</t>
  </si>
  <si>
    <t xml:space="preserve">  /*</t>
  </si>
  <si>
    <t xml:space="preserve">    功能：跟新支撑系统的一些表</t>
  </si>
  <si>
    <t>job---    524</t>
  </si>
  <si>
    <t xml:space="preserve"> set serveroutput on size     10000000;</t>
  </si>
  <si>
    <t xml:space="preserve"> exec  PAG_XWH_WG_MON.home20 ;</t>
  </si>
  <si>
    <t xml:space="preserve">    */</t>
  </si>
  <si>
    <t xml:space="preserve">  DBMS_OUTPUT.ENABLE(buffer_size =&gt; null) ;</t>
  </si>
  <si>
    <t>if   HH24 &lt;= 21     then</t>
  </si>
  <si>
    <t xml:space="preserve"> ------------------------XJ_SERV_T-----------------------------------------------------</t>
  </si>
  <si>
    <t xml:space="preserve"> log1.increase_breakpoint(log1.GET_WHO_CALLED_ME,' PAG_XWH_WG_MON. XJ_SERV_T;');</t>
  </si>
  <si>
    <t xml:space="preserve"> PAG_XWH_WG_MON.XJ_SERV_T;</t>
  </si>
  <si>
    <t xml:space="preserve"> ------------------------渠道-------------------------------------------------------------</t>
  </si>
  <si>
    <t xml:space="preserve">  log1.increase_breakpoint(log1.GET_WHO_CALLED_ME,'xwh_wg_mon_qudao;');</t>
  </si>
  <si>
    <t xml:space="preserve"> PAG_XWH_WG_MON.xwh_wg_mon_qudao;</t>
  </si>
  <si>
    <t>------------------------------------------------------------------------------------------</t>
  </si>
  <si>
    <t xml:space="preserve">   log1.increase_breakpoint(log1.GET_WHO_CALLED_ME,' pro_xj_xn_offer_inst  '); </t>
  </si>
  <si>
    <t xml:space="preserve"> PAG_XWH_WG_MON.pro_xj_xn_offer_inst ;</t>
  </si>
  <si>
    <t xml:space="preserve">   log1.increase_breakpoint(log1.GET_WHO_CALLED_ME,' pro_XN_OFFER_INST_PROD_SKB  ');</t>
  </si>
  <si>
    <t xml:space="preserve">  PAG_XWH_WG_MON.pro_XN_OFFER_INST_PROD_SKB;</t>
  </si>
  <si>
    <t xml:space="preserve">   log1.increase_breakpoint(log1.GET_WHO_CALLED_ME,' pro_xj_ord_prod_inst  ');</t>
  </si>
  <si>
    <t xml:space="preserve">  PAG_XWH_WG_MON.pro_xj_ord_prod_inst;</t>
  </si>
  <si>
    <t xml:space="preserve">   log1.increase_breakpoint(log1.GET_WHO_CALLED_ME,' pro_分销员  ');</t>
  </si>
  <si>
    <t xml:space="preserve">  PAG_XWH_WG_MON.pro_分销员 ;</t>
  </si>
  <si>
    <t xml:space="preserve"> ------------------------------------------------------------------------------------------</t>
  </si>
  <si>
    <t xml:space="preserve">    --  log1.increase_breakpoint(log1.GET_WHO_CALLED_ME,'xj_PROD_INST_all');</t>
  </si>
  <si>
    <t xml:space="preserve">  --  PAG_XWH_WG_MON.xj_PROD_INST_all ;</t>
  </si>
  <si>
    <t>---------------------------------------------------------</t>
  </si>
  <si>
    <t xml:space="preserve">  log1.increase_breakpoint(log1.GET_WHO_CALLED_ME,'pro_Active_users_T_kd');</t>
  </si>
  <si>
    <t>PAG_XWH_WG_MON.pro_Active_users_T_kd ;</t>
  </si>
  <si>
    <t xml:space="preserve">  log1.increase_breakpoint(log1.GET_WHO_CALLED_ME,'xj_sc_群主_t');</t>
  </si>
  <si>
    <t>PAG_XWH_WG_MON.xj_sc_群主_t ;</t>
  </si>
  <si>
    <t xml:space="preserve"> ------------------------------------------------------------</t>
  </si>
  <si>
    <t xml:space="preserve">   log1.increase_breakpoint(log1.GET_WHO_CALLED_ME,'xj_mob_移动过网');</t>
  </si>
  <si>
    <t xml:space="preserve"> if  dd&lt;=4 then</t>
  </si>
  <si>
    <t xml:space="preserve"> PAG_XWH_WG_MON.xj_mob_移动过网(cur_month_m1);</t>
  </si>
  <si>
    <t>end if;</t>
  </si>
  <si>
    <t xml:space="preserve"> PAG_XWH_WG_MON.xj_mob_移动过网(cur_month);</t>
  </si>
  <si>
    <t xml:space="preserve">      log1.increase_breakpoint(log1.GET_WHO_CALLED_ME,'PAG_XWH_WG_MON.pro_Active_mob_call');</t>
  </si>
  <si>
    <t xml:space="preserve">  PAG_XWH_WG_MON.pro_Active_mob_call ;</t>
  </si>
  <si>
    <t xml:space="preserve">      log1.increase_breakpoint(log1.GET_WHO_CALLED_ME,'pro_ls_xwh_SERV_ADDR_NULL');</t>
  </si>
  <si>
    <t xml:space="preserve">     PAG_XWH_WG_MON.pro_ls_xwh_SERV_ADDR_NULL; </t>
  </si>
  <si>
    <t xml:space="preserve">      log1.increase_breakpoint(log1.GET_WHO_CALLED_ME,'pro_公免'); </t>
  </si>
  <si>
    <t xml:space="preserve"> PAG_XWH_WG_MON.pro_公免 ;</t>
  </si>
  <si>
    <t>------------------------------------------------------------------------------</t>
  </si>
  <si>
    <t xml:space="preserve"> -----------------------------</t>
  </si>
  <si>
    <t xml:space="preserve">       --_________________________________________________________________________________________</t>
  </si>
  <si>
    <t xml:space="preserve">  end   home20;</t>
  </si>
  <si>
    <t>-----===================================================</t>
  </si>
  <si>
    <t xml:space="preserve">Procedure home0(i number  default  0 ) </t>
  </si>
  <si>
    <t>job---    664</t>
  </si>
  <si>
    <t xml:space="preserve"> exec  PAG_XWH_WG_MON.home0 (1);</t>
  </si>
  <si>
    <t xml:space="preserve">   is</t>
  </si>
  <si>
    <t xml:space="preserve">    log1  xj_log_object:=xj_log_object(XX,'pac_xwh_wg_mon_home0');</t>
  </si>
  <si>
    <t xml:space="preserve"> if   HH24   BETWEEN   20  AND  22   OR  i=1   then</t>
  </si>
  <si>
    <t xml:space="preserve">      log1.increase_breakpoint(log1.GET_WHO_CALLED_ME,' 清理xj_back_work_log  ');</t>
  </si>
  <si>
    <t xml:space="preserve">  xn_do_sql_Block(q'[  delete   back_work_log   where    create_date&lt;sysdate-1   ]');</t>
  </si>
  <si>
    <t>commit;</t>
  </si>
  <si>
    <t>xn_do_sql_Block(q'[  delete   xj_back_work_log   where    create_date&lt;sysdate-1   ]');</t>
  </si>
  <si>
    <t xml:space="preserve">    xn_do_sql_Block(q'[ delete  xj_back_work_log_breakpoint   where    break_time&lt;sysdate-1    ]');</t>
  </si>
  <si>
    <t xml:space="preserve">    commit;</t>
  </si>
  <si>
    <t xml:space="preserve">   log1.increase_breakpoint(log1.GET_WHO_CALLED_ME,' xj_ls_acct_id  ');</t>
  </si>
  <si>
    <t xml:space="preserve"> PAG_XWH_WG_MON.xj_acct_id;</t>
  </si>
  <si>
    <t xml:space="preserve">   ----------------------------------------------------------------------------------------------</t>
  </si>
  <si>
    <t xml:space="preserve">      log1.increase_breakpoint(log1.GET_WHO_CALLED_ME,'xj_customer');</t>
  </si>
  <si>
    <t xml:space="preserve"> PAG_XWH_WG_MON.xj_customer;</t>
  </si>
  <si>
    <t xml:space="preserve">   ------------------------------------------------------------------------------------------</t>
  </si>
  <si>
    <t xml:space="preserve">      log1.increase_breakpoint(log1.GET_WHO_CALLED_ME,'xj_xn_prod_inst');</t>
  </si>
  <si>
    <t xml:space="preserve">      PAG_XWH_WG_MON.xj_xn_prod_inst;</t>
  </si>
  <si>
    <t xml:space="preserve">      log1.increase_breakpoint(log1.GET_WHO_CALLED_ME,' 宽带速率  xj_kd_sl');</t>
  </si>
  <si>
    <t xml:space="preserve">      PAG_XWH_WG_MON.xj_kd_sl;</t>
  </si>
  <si>
    <t xml:space="preserve">      ------------------------------------------------------------------------------------------</t>
  </si>
  <si>
    <t xml:space="preserve">     log1.increase_breakpoint(log1.GET_WHO_CALLED_ME,'xj_tkj');</t>
  </si>
  <si>
    <t xml:space="preserve">     PAG_XWH_WG_MON.xj_tkj;</t>
  </si>
  <si>
    <t xml:space="preserve">   log1.increase_breakpoint(log1.GET_WHO_CALLED_ME,'xj_offer_套餐值');</t>
  </si>
  <si>
    <t xml:space="preserve"> PAG_XWH_WG_MON.xj_offer_套餐值;</t>
  </si>
  <si>
    <t xml:space="preserve">   log1.increase_breakpoint(log1.GET_WHO_CALLED_ME,'xj_sc_mob_单K单C_t');</t>
  </si>
  <si>
    <t xml:space="preserve">   PAG_XWH_WG_MON.pro_xj_sc_mob_单K单C_t;</t>
  </si>
  <si>
    <t xml:space="preserve">   log1.increase_breakpoint(log1.GET_WHO_CALLED_ME,' pro_XWH_wg_mon_HIS  ');</t>
  </si>
  <si>
    <t xml:space="preserve">  PAG_XWH_WG_MON.pro_XWH_wg_mon_HIS;</t>
  </si>
  <si>
    <t xml:space="preserve"> -------===================else ============================================</t>
  </si>
  <si>
    <t>-------************小表************************************************************************</t>
  </si>
  <si>
    <t xml:space="preserve">      log1.increase_breakpoint(log1.GET_WHO_CALLED_ME,' PAG_XWH_WG_MON.xj_xwh;');</t>
  </si>
  <si>
    <t xml:space="preserve"> PAG_XWH_WG_MON.xj_xwh;</t>
  </si>
  <si>
    <t xml:space="preserve">      log1.increase_breakpoint(log1.GET_WHO_CALLED_ME,' PAG_XWH_WG_MON.pro_备份_boss_litter_eight;');</t>
  </si>
  <si>
    <t xml:space="preserve"> PAG_XWH_WG_MON.pro_备份_boss_litter_eight;</t>
  </si>
  <si>
    <t xml:space="preserve">      log1.increase_breakpoint(log1.GET_WHO_CALLED_ME,' PAG_XWH_WG_MON.tmp_staff_organization_channel;');</t>
  </si>
  <si>
    <t xml:space="preserve"> PAG_XWH_WG_MON.tmp_staff_organization_channel;</t>
  </si>
  <si>
    <t xml:space="preserve">      log1.increase_breakpoint(log1.GET_WHO_CALLED_ME,' PAG_XWH_WG_MON.serv_mon_yyyymm_t;');</t>
  </si>
  <si>
    <t xml:space="preserve"> PAG_XWH_WG_MON.serv_mon_yyyymm_t;</t>
  </si>
  <si>
    <t xml:space="preserve"> -------************小表END************************************************************************</t>
  </si>
  <si>
    <t xml:space="preserve">  log1.increase_breakpoint(log1.GET_WHO_CALLED_ME,' PAG_XWH_WG_MON.xj_9;');</t>
  </si>
  <si>
    <t xml:space="preserve">  PAG_XWH_WG_MON.xj_9;</t>
  </si>
  <si>
    <t xml:space="preserve">  </t>
  </si>
  <si>
    <t xml:space="preserve">    -----------------------------</t>
  </si>
  <si>
    <t xml:space="preserve">  end   home0;</t>
  </si>
  <si>
    <t>----==================================================</t>
  </si>
  <si>
    <t xml:space="preserve">Procedure home6(i number  default  0 ) </t>
  </si>
  <si>
    <t>job---    747</t>
  </si>
  <si>
    <t xml:space="preserve"> exec  PAG_XWH_WG_MON.home6 (1);</t>
  </si>
  <si>
    <t xml:space="preserve"> 6 点跑</t>
  </si>
  <si>
    <t xml:space="preserve">    log1  xj_log_object:=xj_log_object(XX,'pac_xwh_wg_mon-home6');</t>
  </si>
  <si>
    <t xml:space="preserve"> if   HH24   BETWEEN   1  AND   10   OR  i=1   then</t>
  </si>
  <si>
    <t xml:space="preserve">      log1.increase_breakpoint(log1.GET_WHO_CALLED_ME,'欠费表刷新xn_acct_item_new');</t>
  </si>
  <si>
    <t>PAG_XWH_WG_MON.xn_acct_item_new;</t>
  </si>
  <si>
    <t xml:space="preserve">  end   home6;</t>
  </si>
  <si>
    <t>----=========================================</t>
  </si>
  <si>
    <t xml:space="preserve">Procedure home6_2(i number  default  0 ) </t>
  </si>
  <si>
    <t>job---    804</t>
  </si>
  <si>
    <t xml:space="preserve"> exec  PAG_XWH_WG_MON.home6_2;</t>
  </si>
  <si>
    <t xml:space="preserve"> exec  PAG_XWH_WG_MON.home6_2 (1);</t>
  </si>
  <si>
    <t xml:space="preserve">    log1  xj_log_object:=xj_log_object(XX,'pac_xwh_wg_mon-home6_2');</t>
  </si>
  <si>
    <t xml:space="preserve"> if   HH24   BETWEEN   5  AND  10   OR  i=1   then</t>
  </si>
  <si>
    <t xml:space="preserve">      log1.increase_breakpoint(log1.GET_WHO_CALLED_ME,'余额表刷新xn_acct_balance_t');</t>
  </si>
  <si>
    <t xml:space="preserve">   PAG_XWH_WG_MON.xn_acct_balance_t;</t>
  </si>
  <si>
    <t>end  ;</t>
  </si>
  <si>
    <t>---========================================</t>
  </si>
  <si>
    <t xml:space="preserve">Procedure home8(i number  default  0 ) </t>
  </si>
  <si>
    <t>------   exec  PAG_XWH_WG_MON.home8;</t>
  </si>
  <si>
    <t xml:space="preserve">    log1  xj_log_object:=xj_log_object(XX,'home8');</t>
  </si>
  <si>
    <t xml:space="preserve">   --dbms_output.enable(40000);</t>
  </si>
  <si>
    <t xml:space="preserve"> DBMS_OUTPUT.ENABLE(buffer_size =&gt; null) ;</t>
  </si>
  <si>
    <t xml:space="preserve">   log1.increase_breakpoint(log1.GET_WHO_CALLED_ME,' 开始调用过程pro_create_index  建索引  '); </t>
  </si>
  <si>
    <t xml:space="preserve"> PAG_XWH_WG_MON.pro_create_index;</t>
  </si>
  <si>
    <t xml:space="preserve">   log1.increase_breakpoint(log1.GET_WHO_CALLED_ME,' 建表 xj_imp_返档激活  '); </t>
  </si>
  <si>
    <t xml:space="preserve">  PAG_XWH_WG_MON.xj_imp_返档激活 ; </t>
  </si>
  <si>
    <t xml:space="preserve"> ------------------------------------------------------------------------------------</t>
  </si>
  <si>
    <t xml:space="preserve">   log1.increase_breakpoint(log1.GET_WHO_CALLED_ME,' pro_XWH_wg_mon_evening  '); </t>
  </si>
  <si>
    <t xml:space="preserve"> PAG_XWH_WG_MON.pro_XWH_wg_mon_evening();   --不要改1，改1报错无法人工调试</t>
  </si>
  <si>
    <t xml:space="preserve">   log1.increase_breakpoint(log1.GET_WHO_CALLED_ME,' pro_XWH_wg_mon  '); </t>
  </si>
  <si>
    <t xml:space="preserve">   PAG_XWH_WG_MON.pro_XWH_wg_mon();    --不要改1，改1报错无法人工调试</t>
  </si>
  <si>
    <t xml:space="preserve">  end   home8;</t>
  </si>
  <si>
    <t>---=================================================</t>
  </si>
  <si>
    <t>PROCEDURE home8_2(i number  default  0 )    is  ---早上7点辅线</t>
  </si>
  <si>
    <t>XX  TY_WHO_CALLED_ME:=xj_log_object().GET_WHO_CALLED_ME;</t>
  </si>
  <si>
    <t>log1  xj_log_object:=xj_log_object(XX,'home8_2  624');</t>
  </si>
  <si>
    <t xml:space="preserve">   /*</t>
  </si>
  <si>
    <t>set serveroutput on size   10000000；</t>
  </si>
  <si>
    <t>exec PAG_XWH_WG_MON.home8_2 ;</t>
  </si>
  <si>
    <t xml:space="preserve">begin </t>
  </si>
  <si>
    <t xml:space="preserve">   log1.increase_breakpoint(log1.GET_WHO_CALLED_ME,'开始时间    ');  </t>
  </si>
  <si>
    <t xml:space="preserve">   log1.increase_breakpoint(log1.GET_WHO_CALLED_ME,' pro_Active_三大基础 '); </t>
  </si>
  <si>
    <t>PAG_XWH_WG_MON.pro_Active_三大基础;</t>
  </si>
  <si>
    <t>select   xj.f_get_tb_last_ddl_time('bas_mob_term_str_cur')    bas_mob_term_str_cur,</t>
  </si>
  <si>
    <t xml:space="preserve"> xj.f_get_tb_last_ddl_time('net_data_brd_cloud_day')    net_data_brd_cloud_day,</t>
  </si>
  <si>
    <t xml:space="preserve">  xj.f_get_tb_last_ddl_time('PRD_TYJY_AUTHLOG_DAY ')    PRD_TYJY_AUTHLOG_DAY</t>
  </si>
  <si>
    <t xml:space="preserve">from   DUAL  </t>
  </si>
  <si>
    <t xml:space="preserve">   log1.increase_breakpoint(log1.GET_WHO_CALLED_ME,' pro_千兆网关 '); </t>
  </si>
  <si>
    <t xml:space="preserve">   PAG_XWH_WG_MON.pro_千兆网关;</t>
  </si>
  <si>
    <t>end   home8_2;</t>
  </si>
  <si>
    <t>---======================================</t>
  </si>
  <si>
    <t xml:space="preserve">PROCEDURE home10(i  integer   default  0 )   IS </t>
  </si>
  <si>
    <t>log1  xj_log_object:=xj_log_object(XX,'home10  644');</t>
  </si>
  <si>
    <t>exec PAG_XWH_WG_MON.home10(1) ;</t>
  </si>
  <si>
    <t xml:space="preserve">  log1.increase_breakpoint(log1.GET_WHO_CALLED_ME,'开始时间    ');  </t>
  </si>
  <si>
    <t>-------------------********************************---------------------</t>
  </si>
  <si>
    <t xml:space="preserve"> if   HH24   BETWEEN   10  AND  12   OR  i=1   then</t>
  </si>
  <si>
    <t>----------------------------------------------------</t>
  </si>
  <si>
    <t xml:space="preserve"> log1.increase_breakpoint(log1.GET_WHO_CALLED_ME,' pro_zw_三大业务新装明细_9加2 ;    '); </t>
  </si>
  <si>
    <t xml:space="preserve">   pro_zw_三大业务新装明细_9加2 ;</t>
  </si>
  <si>
    <t xml:space="preserve">   log1.increase_breakpoint(log1.GET_WHO_CALLED_ME,' pro_cpcp ;    '); </t>
  </si>
  <si>
    <t xml:space="preserve">   pro_cpcp;</t>
  </si>
  <si>
    <t xml:space="preserve">   log1.increase_breakpoint(log1.GET_WHO_CALLED_ME,' PRO_ZDYY ;    '); </t>
  </si>
  <si>
    <t xml:space="preserve">   PRO_ZDYY;</t>
  </si>
  <si>
    <t xml:space="preserve">   log1.increase_breakpoint(log1.GET_WHO_CALLED_ME,' PRO_ZQ_SPY ;    '); </t>
  </si>
  <si>
    <t xml:space="preserve">   PRO_ZQ_SPY;</t>
  </si>
  <si>
    <t xml:space="preserve"> ------------------------------------------------------------------</t>
  </si>
  <si>
    <t xml:space="preserve"> else  null ;</t>
  </si>
  <si>
    <t xml:space="preserve"> end if;</t>
  </si>
  <si>
    <t>-------------------*******************************---------------------</t>
  </si>
  <si>
    <t>END   home10;</t>
  </si>
  <si>
    <t>----===============================================</t>
  </si>
  <si>
    <t xml:space="preserve">Procedure pro_XWH_wg_mon_evening (i number  default  0 ) is </t>
  </si>
  <si>
    <t xml:space="preserve">/*  </t>
  </si>
  <si>
    <t>---   默认不传参数，人工传1,2</t>
  </si>
  <si>
    <t>set serveroutput on size    1000000;</t>
  </si>
  <si>
    <t>exec   PAG_XWH_WG_MON.pro_XWH_wg_mon_evening(1);</t>
  </si>
  <si>
    <t xml:space="preserve">  */</t>
  </si>
  <si>
    <t xml:space="preserve">      XX  TY_WHO_CALLED_ME:=xj_log_object().GET_WHO_CALLED_ME;</t>
  </si>
  <si>
    <t xml:space="preserve">    log1  xj_log_object:=xj_log_object(XX,'pro_XWH_wg_mon_evening');</t>
  </si>
  <si>
    <t>---------------------------------------------------</t>
  </si>
  <si>
    <t xml:space="preserve">    --DBMS_OUTPUT.ENABLE (buffer_size=&gt;null) ;</t>
  </si>
  <si>
    <t>dbms_output.enable(40000);</t>
  </si>
  <si>
    <t>-------------------------------------------------------------</t>
  </si>
  <si>
    <t xml:space="preserve">      log1.increase_breakpoint(log1.GET_WHO_CALLED_ME,'开始时间  建表 xwh_wg_mon_evening  ');   ---  备注</t>
  </si>
  <si>
    <t xml:space="preserve">      if     hh24&lt;=10  or   i=1  then</t>
  </si>
  <si>
    <t xml:space="preserve">       -- </t>
  </si>
  <si>
    <t xml:space="preserve">GOTO   repeat_loop;     --循环点  </t>
  </si>
  <si>
    <t xml:space="preserve">  pro_drop_table('xwh_wg_mon_evening') ;  </t>
  </si>
  <si>
    <t xml:space="preserve">    xn_do_sql_Block('</t>
  </si>
  <si>
    <t xml:space="preserve">    create table xwh_wg_mon_evening   (</t>
  </si>
  <si>
    <t xml:space="preserve">    ACCT_ID             NUMBER(12) ,                             </t>
  </si>
  <si>
    <t xml:space="preserve">    SERV_ID             NUMBER(12)   ,   </t>
  </si>
  <si>
    <t xml:space="preserve">    PROD_ID  NUMBER(16) ,                     </t>
  </si>
  <si>
    <t xml:space="preserve">    ACC_NBR           VARCHAR2(64) ,                                       </t>
  </si>
  <si>
    <t xml:space="preserve">    ACCOUNT         VARCHAR2(500)  ,   </t>
  </si>
  <si>
    <t xml:space="preserve">ACC_NBR_OLD           VARCHAR2(64) ,       </t>
  </si>
  <si>
    <t xml:space="preserve">    COMPLETED_DATE DATE    ,     </t>
  </si>
  <si>
    <t xml:space="preserve">入网时间            VARCHAR2(8) ,               </t>
  </si>
  <si>
    <t xml:space="preserve">    SERV_NAME       VARCHAR2(500) ,                             </t>
  </si>
  <si>
    <t xml:space="preserve">    SERV_ADDR        VARCHAR2(500) ,                             </t>
  </si>
  <si>
    <t xml:space="preserve">    STATE                 VARCHAR2(3)      ,  </t>
  </si>
  <si>
    <t xml:space="preserve">    STATUS_CD          VARCHAR2(20) ,</t>
  </si>
  <si>
    <t xml:space="preserve">    ACTIVE_STAT        VARCHAR2(3) ,                                 </t>
  </si>
  <si>
    <t xml:space="preserve">    CERTIFICATE_NO VARCHAR2(4000) ,                             </t>
  </si>
  <si>
    <t xml:space="preserve">    RELA_INFO         VARCHAR2(500) ,                             </t>
  </si>
  <si>
    <t xml:space="preserve">    STAFF_NAME     VARCHAR2(100) ,                             </t>
  </si>
  <si>
    <t xml:space="preserve">    GRID_ID             NUMBER(12) ,                             </t>
  </si>
  <si>
    <t xml:space="preserve">    GRID_NAME       VARCHAR2(200) ,</t>
  </si>
  <si>
    <t xml:space="preserve">GRID_TYPE_NAME VARCHAR2(20)  ,                           </t>
  </si>
  <si>
    <t xml:space="preserve">    ORG_ID              NUMBER(15) ,                             </t>
  </si>
  <si>
    <t xml:space="preserve">    ORG_NAME        VARCHAR2(128) ,                             </t>
  </si>
  <si>
    <t xml:space="preserve">    AREA_ID             NUMBER(12)  default  0,                           </t>
  </si>
  <si>
    <t xml:space="preserve">    AREA_NAME       VARCHAR2(200)  default  0  ,                         </t>
  </si>
  <si>
    <t xml:space="preserve">    划小经营单元       VARCHAR2(200) ,                             </t>
  </si>
  <si>
    <t xml:space="preserve">    REGION_ID         NUMBER ,     </t>
  </si>
  <si>
    <t xml:space="preserve">    COMM_LATN_ID  NUMBER(16) ,                        </t>
  </si>
  <si>
    <t xml:space="preserve">    营业区                VARCHAR2(12) ,</t>
  </si>
  <si>
    <t xml:space="preserve">    COUNTRY_AREA_seq    number,  </t>
  </si>
  <si>
    <t xml:space="preserve">    COUNTRY_AREA_NAME VARCHAR2(50) ,     </t>
  </si>
  <si>
    <t xml:space="preserve">    渠道              VARCHAR2(12) ,      </t>
  </si>
  <si>
    <t>政企Mkt_Seg     VARCHAR2(15),</t>
  </si>
  <si>
    <t xml:space="preserve">  城乡标识     char(4),         </t>
  </si>
  <si>
    <t xml:space="preserve">    CREATE_TABLE_DATE VARCHAR2(8) ,                             </t>
  </si>
  <si>
    <t xml:space="preserve">    CUST_ID             NUMBER(12) ,                             </t>
  </si>
  <si>
    <t xml:space="preserve">    CUST_NAME       VARCHAR2(250) ,                                               </t>
  </si>
  <si>
    <t xml:space="preserve">    ACC_NBR_FLAG  VARCHAR2(1) ,                             </t>
  </si>
  <si>
    <t xml:space="preserve">    OFR_ID               NUMBER(16) ,                             </t>
  </si>
  <si>
    <t xml:space="preserve">    OFR_NAME        VARCHAR2(150) ,                             </t>
  </si>
  <si>
    <t xml:space="preserve">    套餐值                NUMBER ,</t>
  </si>
  <si>
    <t xml:space="preserve">    ----------------------</t>
  </si>
  <si>
    <t xml:space="preserve">    OFR_INST_ID        VARCHAR2(18) , </t>
  </si>
  <si>
    <t xml:space="preserve">    combo_instance_id    NUMBER(16) ,                     </t>
  </si>
  <si>
    <t xml:space="preserve">    COMBO_OFFER_ID NUMBER(16) ,                     </t>
  </si>
  <si>
    <t xml:space="preserve">    COMBO_OFFER_NAME VARCHAR2(250) , </t>
  </si>
  <si>
    <t xml:space="preserve">    松捆绑套餐值                NUMBER ,    </t>
  </si>
  <si>
    <t>松捆绑竣工日期      varchar2(8) ,</t>
  </si>
  <si>
    <t>套餐最早入网时间    varchar2(8) ,</t>
  </si>
  <si>
    <t xml:space="preserve">    ----------------------------               </t>
  </si>
  <si>
    <t xml:space="preserve">    产品类型             VARCHAR2(100) ,     </t>
  </si>
  <si>
    <t xml:space="preserve">    融合类型    varchar2(15)  ,   </t>
  </si>
  <si>
    <t xml:space="preserve">橙分期  VARCHAR2(300),  </t>
  </si>
  <si>
    <t xml:space="preserve">翼支付红包 VARCHAR2(300),                                              </t>
  </si>
  <si>
    <t xml:space="preserve">    每期赠送总额 NUMBER ,</t>
  </si>
  <si>
    <t xml:space="preserve">     CKV_F0A    varchar2(12)  ,                          </t>
  </si>
  <si>
    <t xml:space="preserve">    最早欠费月          VARCHAR2(6) ,                             </t>
  </si>
  <si>
    <t xml:space="preserve">    欠费                    NUMBER ,       </t>
  </si>
  <si>
    <t xml:space="preserve">用户欠费                       NUMBER ,           </t>
  </si>
  <si>
    <t xml:space="preserve">    SFZ_HEFA           VARCHAR2(6) ,         </t>
  </si>
  <si>
    <t xml:space="preserve">SFZ_ADDR           VARCHAR2(500) ,                       </t>
  </si>
  <si>
    <t xml:space="preserve">    身份证新老          VARCHAR2(6) ,    </t>
  </si>
  <si>
    <t xml:space="preserve">    AGREEMENT_ID  NUMBER(12) ,                         </t>
  </si>
  <si>
    <t xml:space="preserve">    NEW_STAFF_ID   VARCHAR2(20) ,       </t>
  </si>
  <si>
    <t>cj_staff_id VARCHAR2(20) ,</t>
  </si>
  <si>
    <t xml:space="preserve">    cj_date  VARCHAR2(8) ,                      </t>
  </si>
  <si>
    <t xml:space="preserve">    主副卡                VARCHAR2(50),</t>
  </si>
  <si>
    <t>近2月活跃    VARCHAR2(10)  ,</t>
  </si>
  <si>
    <t>本月活跃     VARCHAR2(10)  ,</t>
  </si>
  <si>
    <t>近2月过网    VARCHAR2(30)  ,</t>
  </si>
  <si>
    <t>联系号码    VARCHAR2(100)  ,</t>
  </si>
  <si>
    <t>副卡数  number(2),</t>
  </si>
  <si>
    <t>加装WIFI个数   VARCHAR2(5),</t>
  </si>
  <si>
    <t xml:space="preserve">    区域      VARCHAR2(50),</t>
  </si>
  <si>
    <t xml:space="preserve">    条线    VARCHAR2(64),</t>
  </si>
  <si>
    <t>移动语音本月活跃      VARCHAR2(10),</t>
  </si>
  <si>
    <t>入网年龄    VARCHAR2(10),</t>
  </si>
  <si>
    <t>宽带信息  varchar2(200),</t>
  </si>
  <si>
    <t>账户余额  varchar2(70),</t>
  </si>
  <si>
    <t xml:space="preserve">停机状态            VARCHAR2(32) ,                        </t>
  </si>
  <si>
    <t xml:space="preserve">    停机时间     VARCHAR2(8) ,</t>
  </si>
  <si>
    <t>包店的渠道经理</t>
  </si>
  <si>
    <t xml:space="preserve">    CHAR(6),</t>
  </si>
  <si>
    <t>手机本月通话次数   NUMBER,</t>
  </si>
  <si>
    <t>手机本月活跃天数    NUMBER,</t>
  </si>
  <si>
    <t>手机最近通话时间  VARCHAR2(8) ,</t>
  </si>
  <si>
    <t>手机最近通话地点  VARCHAR2(10) ,</t>
  </si>
  <si>
    <t>存增量  char(1)   ,</t>
  </si>
  <si>
    <t xml:space="preserve">发展人       VARCHAR2(500) </t>
  </si>
  <si>
    <t xml:space="preserve">  )');   </t>
  </si>
  <si>
    <t xml:space="preserve">      </t>
  </si>
  <si>
    <t xml:space="preserve">    xn_do_sql_Block(q'[     comment on column  xwh_wg_mon_evening.  ACCT_ID   is '  账户   ' ]');</t>
  </si>
  <si>
    <t xml:space="preserve">    xn_do_sql_Block(q'[     comment on column  xwh_wg_mon_evening.  SERV_ID   is '  PR0D_INST_ID 用户ID   ' ]');</t>
  </si>
  <si>
    <t xml:space="preserve">    xn_do_sql_Block(q'[     comment on column  xwh_wg_mon_evening.  ACC_NBR   is '  主接入号码   ' ]');</t>
  </si>
  <si>
    <t xml:space="preserve">    xn_do_sql_Block(q'[     comment on column  xwh_wg_mon_evening.  ACCOUNT   is '  非主接入号码   ' ]');</t>
  </si>
  <si>
    <t xml:space="preserve">    xn_do_sql_Block(q'[     comment on column  xwh_wg_mon_evening.  COMPLETED_DATE   is '  新装时间   ' ]');</t>
  </si>
  <si>
    <t xml:space="preserve">    xn_do_sql_Block(q'[     comment on column  xwh_wg_mon_evening.  SERV_NAME   is '  用户名   ' ]');</t>
  </si>
  <si>
    <t xml:space="preserve">    xn_do_sql_Block(q'[     comment on column  xwh_wg_mon_evening.  SERV_ADDR   is '  用户装机地址   ' ]');</t>
  </si>
  <si>
    <t xml:space="preserve">    xn_do_sql_Block(q'[     comment on column  xwh_wg_mon_evening.  STATE   is '  状态 FOA正常 F0J欠费停机或者停机保号 其他拆机    ' ]');</t>
  </si>
  <si>
    <t xml:space="preserve">    xn_do_sql_Block(q'[     comment on column  xwh_wg_mon_evening.STATUS_CD   is '  100000 在用   120000停机 ****** 110000  110001拆机   130000未竣工 140000 140002未激活  140001预开通 140003 预开通待返档激活  ' ]');</t>
  </si>
  <si>
    <t xml:space="preserve">    xn_do_sql_Block(q'[     comment on column  xwh_wg_mon_evening.  ACTIVE_STAT   is '  号码激活状态  E00未激活   ' ]');</t>
  </si>
  <si>
    <t xml:space="preserve">    xn_do_sql_Block(q'[     comment on column  xwh_wg_mon_evening.  CERTIFICATE_NO   is '  身份证   ' ]');</t>
  </si>
  <si>
    <t xml:space="preserve">    xn_do_sql_Block(q'[     comment on column  xwh_wg_mon_evening.  RELA_INFO   is '  联系信息   ' ]');</t>
  </si>
  <si>
    <t xml:space="preserve">    xn_do_sql_Block(q'[     comment on column  xwh_wg_mon_evening.  STAFF_NAME   is '  网格经理   ' ]');</t>
  </si>
  <si>
    <t xml:space="preserve">    xn_do_sql_Block(q'[     comment on column  xwh_wg_mon_evening.  GRID_ID   is '  支局ID   ' ]');</t>
  </si>
  <si>
    <t xml:space="preserve">    xn_do_sql_Block(q'[     comment on column  xwh_wg_mon_evening.  GRID_NAME   is '  支局   ' ]');</t>
  </si>
  <si>
    <t xml:space="preserve">    xn_do_sql_Block(q'[     comment on column  xwh_wg_mon_evening.  ORG_ID   is '  网格ID   ' ]');</t>
  </si>
  <si>
    <t xml:space="preserve">    xn_do_sql_Block(q'[     comment on column  xwh_wg_mon_evening.  ORG_NAME   is '  网格   ' ]');</t>
  </si>
  <si>
    <t xml:space="preserve">    xn_do_sql_Block(q'[     comment on column  xwh_wg_mon_evening.  AREA_ID   is '  片区ID   ' ]');</t>
  </si>
  <si>
    <t xml:space="preserve">    xn_do_sql_Block(q'[     comment on column  xwh_wg_mon_evening.  AREA_NAME   is '  片区   ' ]');</t>
  </si>
  <si>
    <t xml:space="preserve">    xn_do_sql_Block(q'[     comment on column  xwh_wg_mon_evening.  划小经营单元   is '  划小经营单元   ' ]');</t>
  </si>
  <si>
    <t xml:space="preserve">    xn_do_sql_Block(q'[     comment on column  xwh_wg_mon_evening.  REGION_ID   is '  REGION_ID   ' ]');</t>
  </si>
  <si>
    <t xml:space="preserve">    xn_do_sql_Block(q'[     comment on column  xwh_wg_mon_evening.  COMM_LATN_ID   is '  咸宁市辖区（温泉） 8421201 咸安区 8421202  通山县 8421224   崇阳县 8421223  通城县 8421222  赤壁市 8421281   嘉鱼县 8421221   咸宁市 8421200   ' ]');</t>
  </si>
  <si>
    <t xml:space="preserve">    xn_do_sql_Block(q'[     comment on column  xwh_wg_mon_evening.  营业区   is '  营业区   ' ]');</t>
  </si>
  <si>
    <t xml:space="preserve">    xn_do_sql_Block(q'[     comment on column  xwh_wg_mon_evening.COUNTRY_AREA_NAME   is '  经营单元  ' ]');</t>
  </si>
  <si>
    <t xml:space="preserve">    xn_do_sql_Block(q'[     comment on column  xwh_wg_mon_evening.渠道   </t>
  </si>
  <si>
    <t xml:space="preserve">    is ' 渠道口径： sjjs_xn.bas_prd_inst_channel_eda_day   </t>
  </si>
  <si>
    <t xml:space="preserve">Channel_Type_Id </t>
  </si>
  <si>
    <t xml:space="preserve">in (36,37,42,43,45,46,48,49,51,52,54,55)  then 政企财务口径     </t>
  </si>
  <si>
    <t xml:space="preserve">in (38,39,64,65,66,67,68) then 实体  </t>
  </si>
  <si>
    <t xml:space="preserve">in  63 then 其他    else 实体 end )   渠道   </t>
  </si>
  <si>
    <t xml:space="preserve">    ' ]');</t>
  </si>
  <si>
    <t xml:space="preserve">    xn_do_sql_Block(q'[     comment on column  xwh_wg_mon_evening.  CREATE_TABLE_DATE   is '  建表时间   ' ]');</t>
  </si>
  <si>
    <t xml:space="preserve">    xn_do_sql_Block(q'[     comment on column  xwh_wg_mon_evening.  CUST_ID   is '  客户ID   ' ]');</t>
  </si>
  <si>
    <t xml:space="preserve">    xn_do_sql_Block(q'[     comment on column  xwh_wg_mon_evening.  CUST_NAME   is '  客户名称   ' ]');</t>
  </si>
  <si>
    <t xml:space="preserve">    xn_do_sql_Block(q'[     comment on column  xwh_wg_mon_evening.  ACC_NBR_FLAG   is '  号码按SERV_ID打标, 号码最近一次新装的SERV_ID 记录打标 T   ' ]');</t>
  </si>
  <si>
    <t xml:space="preserve">    xn_do_sql_Block(q'[     comment on column  xwh_wg_mon_evening.  OFR_ID   is '  商品ID   ' ]');</t>
  </si>
  <si>
    <t xml:space="preserve">    xn_do_sql_Block(q'[     comment on column  xwh_wg_mon_evening.  OFR_NAME   is '  商品名称   ' ]');</t>
  </si>
  <si>
    <t xml:space="preserve">    xn_do_sql_Block(q'[     comment on column  xwh_wg_mon_evening.  套餐值   is '  套餐值   ' ]');</t>
  </si>
  <si>
    <t xml:space="preserve">    xn_do_sql_Block(q'[     comment on column  xwh_wg_mon_evening.  OFR_INST_ID   is '  商品实例ID   ' ]');</t>
  </si>
  <si>
    <t xml:space="preserve">    xn_do_sql_Block(q'[     comment on column  xwh_wg_mon_evening.  COMBO_INSTANCE_ID   is '  松捆绑实例ID   ' ]');</t>
  </si>
  <si>
    <t xml:space="preserve">    xn_do_sql_Block(q'[     comment on column  xwh_wg_mon_evening.  COMBO_OFFER_ID   is '  松捆绑销售品ID   ' ]');</t>
  </si>
  <si>
    <t xml:space="preserve">    xn_do_sql_Block(q'[     comment on column  xwh_wg_mon_evening.  COMBO_OFFER_NAME   is '  松捆绑销售品名称   ' ]');</t>
  </si>
  <si>
    <t xml:space="preserve">    xn_do_sql_Block(q'[     comment on column  xwh_wg_mon_evening.  产品类型   is '  产品类型   ' ]');</t>
  </si>
  <si>
    <t xml:space="preserve">    xn_do_sql_Block(q'[     comment on column  xwh_wg_mon_evening.  融合类型   is '   融合类型    ' ]');</t>
  </si>
  <si>
    <t xml:space="preserve">    xn_do_sql_Block(q'[     comment on column  xwh_wg_mon_evening.  CKV_F0A   is '  CKV_F0A   ' ]');</t>
  </si>
  <si>
    <t xml:space="preserve">    xn_do_sql_Block(q'[     comment on column  xwh_wg_mon_evening.  最早欠费月   is '  最早欠费月   ' ]');</t>
  </si>
  <si>
    <t xml:space="preserve">    xn_do_sql_Block(q'[     comment on column  xwh_wg_mon_evening.  欠费   is '  账户欠费  与BOSS查询一致  ' ]');</t>
  </si>
  <si>
    <t>xn_do_sql_Block(q'[     comment on column  xwh_wg_mon_evening.  用户欠费   is '  用户欠费  来源tmp_serv_qf表，用户开户以来所有欠费（含历史账户欠费）  ' ]');</t>
  </si>
  <si>
    <t xml:space="preserve">    xn_do_sql_Block(q'[     comment on column  xwh_wg_mon_evening.  SFZ_HEFA   is '  SFZ_HEFA   ' ]');</t>
  </si>
  <si>
    <t xml:space="preserve">    xn_do_sql_Block(q'[     comment on column  xwh_wg_mon_evening.  身份证新老   is '  身份证新老   ' ]');</t>
  </si>
  <si>
    <t xml:space="preserve">    xn_do_sql_Block(q'[     comment on column  xwh_wg_mon_evening.  AGREEMENT_ID   is '  AGREEMENT_ID   ' ]');</t>
  </si>
  <si>
    <t xml:space="preserve">    xn_do_sql_Block(q'[     comment on column  xwh_wg_mon_evening.  NEW_STAFF_ID   is '  号码新装营业员工号ID  STAFF_ID   ' ]');</t>
  </si>
  <si>
    <t xml:space="preserve">  xn_do_sql_Block(q'[     comment on column  xwh_wg_mon_evening.  cj_staff_id   is '  号码拆机工号  STAFF_ID   ' ]');</t>
  </si>
  <si>
    <t>xn_do_sql_Block(q'[     comment on column  xwh_wg_mon_evening.  cj_date   is '  号码拆机日期   ' ]');</t>
  </si>
  <si>
    <t xml:space="preserve">    xn_do_sql_Block(q'[     comment on column  xwh_wg_mon_evening.  主副卡   is '  主副卡   ' ]');</t>
  </si>
  <si>
    <t>xn_do_sql_Block(q'[     comment on column  xwh_wg_mon_evening.  近2月活跃   is '活跃天数' ]');</t>
  </si>
  <si>
    <t>xn_do_sql_Block(q'[     comment on column  xwh_wg_mon_evening.  本月活跃   is '取至李工表 nbr_hy  本月截止今天凌晨 活跃情况' ]');</t>
  </si>
  <si>
    <t>xn_do_sql_Block(q'[     comment on column  xwh_wg_mon_evening.  近2月过网   is '过网次数' ]');</t>
  </si>
  <si>
    <t>xn_do_sql_Block(q'[     comment on column  xwh_wg_mon_evening.  联系号码   is '账户下最活跃的号码  或者客户联系人' ]');</t>
  </si>
  <si>
    <t xml:space="preserve"> xn_do_sql_Block(q'[     comment on column  xwh_wg_mon_evening.  加装WIFI个数   is '  宽带新装 前后15天内 加装WIFI 个数，跑wifi的时候打标   ' ]');</t>
  </si>
  <si>
    <t xml:space="preserve">    xn_do_sql_Block(q'[     comment on column  xwh_wg_mon_evening.  区域   is '  区域   按网格划分  ' ]');</t>
  </si>
  <si>
    <t xml:space="preserve">    xn_do_sql_Block(q'[     comment on column  xwh_wg_mon_evening.  条线   is '  条线     按号码新装厅店 ，由渠道部胡娇上传更新    ' ]');</t>
  </si>
  <si>
    <t>xn_do_sql_Block(q'[     comment on column  xwh_wg_mon_evening.  存增量   is ' 存增量 小于3个月即为新用户设为0  ,  存量设为1    涂**   ' ]');</t>
  </si>
  <si>
    <t>---------------------------------------------------------------------------------------------------------------</t>
  </si>
  <si>
    <t xml:space="preserve">      log1.increase_breakpoint(log1.GET_WHO_CALLED_ME,' INSERT INTO xwh_wg_mon_evening   ');   </t>
  </si>
  <si>
    <t xml:space="preserve"> ----    插入遗漏</t>
  </si>
  <si>
    <t xml:space="preserve">        xn_do_sql_Block(q'[          </t>
  </si>
  <si>
    <t xml:space="preserve">     INSERT INTO xwh_wg_mon_evening    (</t>
  </si>
  <si>
    <t xml:space="preserve">     cust_id,CUST_NAME,</t>
  </si>
  <si>
    <t xml:space="preserve">     serv_name ,SERV_ADDR,SFZ_ADDR,CERTIFICATE_NO,RELA_INFO,</t>
  </si>
  <si>
    <t>PROD_ID,</t>
  </si>
  <si>
    <t>COMM_LATN_ID,</t>
  </si>
  <si>
    <t>SERV_ID,</t>
  </si>
  <si>
    <t>ACC_NBR,</t>
  </si>
  <si>
    <t>ACCOUNT,</t>
  </si>
  <si>
    <t>COMPLETED_DATE,</t>
  </si>
  <si>
    <t>入网时间,</t>
  </si>
  <si>
    <t>入网年龄,</t>
  </si>
  <si>
    <t>产品类型,</t>
  </si>
  <si>
    <t>营业区,</t>
  </si>
  <si>
    <t>STATE,</t>
  </si>
  <si>
    <t>STATUS_CD,</t>
  </si>
  <si>
    <t>NEW_STAFF_ID</t>
  </si>
  <si>
    <t xml:space="preserve"> )</t>
  </si>
  <si>
    <t>select   owner_cust_id cust_id</t>
  </si>
  <si>
    <t xml:space="preserve">         ,case  when  length(OWNER_CUST_NAME)&lt;=3  then   replace(OWNER_CUST_NAME,SUBSTR(OWNER_CUST_NAME,2,1),'*') </t>
  </si>
  <si>
    <t xml:space="preserve">                       else   OWNER_CUST_NAME   end as  CUST_NAME</t>
  </si>
  <si>
    <t xml:space="preserve">     ,replace(serv_name,SUBSTR(serv_name,2,1),'*') </t>
  </si>
  <si>
    <t xml:space="preserve">serv_name </t>
  </si>
  <si>
    <t xml:space="preserve"> ,ADDRESS_DESC SERV_ADDR, CERT_ADDR   SFZ_ADDR, CERTIFICATE_NO,RELA_INFO,</t>
  </si>
  <si>
    <t xml:space="preserve">      t1.prod_id,REGION_ID COMM_LATN_ID,prod_inst_id serv_id,acc_num ACC_NBR,ACCOUNT</t>
  </si>
  <si>
    <t xml:space="preserve">                   ---     ,STATUS_DATE_to_DATE(FIRST_FINISH_DATE)    COMPLETED_DATE</t>
  </si>
  <si>
    <t xml:space="preserve">                   ,FIRST_FINISH_DATE    COMPLETED_DATE</t>
  </si>
  <si>
    <t xml:space="preserve">                   ,to_char(FIRST_FINISH_DATE,'yyyymmdd')    入网时间   ,t1.入网年龄</t>
  </si>
  <si>
    <t xml:space="preserve">                        ,case when t2.产品类型 is not null then  t2.产品类型 else   NULL       end as 产品类型</t>
  </si>
  <si>
    <t xml:space="preserve">                        ,营业区</t>
  </si>
  <si>
    <t xml:space="preserve">                        ,state</t>
  </si>
  <si>
    <t xml:space="preserve">                        ,STATUS_CD_NAME  STATUS_CD   </t>
  </si>
  <si>
    <t xml:space="preserve">                        ,T1.CREATE_STAFF  NEW_STAFF_ID</t>
  </si>
  <si>
    <t xml:space="preserve">      from  XJ_XN_PROD_INST  T1</t>
  </si>
  <si>
    <t xml:space="preserve">      left join  tmp_产品_手机宽带itv  t2 on (t1.prod_id=t2.prod_id)</t>
  </si>
  <si>
    <t xml:space="preserve"> ]');</t>
  </si>
  <si>
    <t xml:space="preserve">    COMMIT; </t>
  </si>
  <si>
    <t xml:space="preserve">    ---------------------------------------------------------------------------------</t>
  </si>
  <si>
    <t xml:space="preserve">     log1.increase_breakpoint(log1.GET_WHO_CALLED_ME,'acct_id');  </t>
  </si>
  <si>
    <t xml:space="preserve">  xj_smallmodule.Module('xwh_wg_mon_evening','xj_acct_id','acct_id','serv_id  prod_inst_id'); </t>
  </si>
  <si>
    <t>-------产品类型---------------------</t>
  </si>
  <si>
    <t xml:space="preserve">    xn_do_sql_Block(q'[        </t>
  </si>
  <si>
    <t>merge into  xwh_wg_mon_evening  a</t>
  </si>
  <si>
    <t>using product  b  on (a.prod_id=b.PROD_ID)</t>
  </si>
  <si>
    <t xml:space="preserve">when matched then </t>
  </si>
  <si>
    <t>update set   a.产品类型=b.PROD_NAME</t>
  </si>
  <si>
    <t>where  nvl(a.产品类型,'0')  not in  ('ITV','固话','宽带','手机')    ]');</t>
  </si>
  <si>
    <t xml:space="preserve">commit; </t>
  </si>
  <si>
    <t xml:space="preserve">    --------------index---------------</t>
  </si>
  <si>
    <t xml:space="preserve">     log1.increase_breakpoint(log1.GET_WHO_CALLED_ME,'建索引');   ---  备注     </t>
  </si>
  <si>
    <t xml:space="preserve">     xn_do_sql_Block('create index  index_serv_id'||to_char(sysdate,'yyyymmddhh24mmss')||'  on  xwh_wg_mon_evening(serv_id)  ');</t>
  </si>
  <si>
    <t xml:space="preserve">     xn_do_sql_Block('create index  index_ACC_NBR'||to_char(sysdate,'yyyymmddhh24mmss')||'  on  xwh_wg_mon_evening(ACC_NBR)  ');</t>
  </si>
  <si>
    <t xml:space="preserve"> xn_do_sql_Block('create index  index_skb_ID'||to_char(sysdate,'yyyymmddhh24mmss')||'  on  xwh_wg_mon_evening(COMBO_INSTANCE_ID) '); </t>
  </si>
  <si>
    <t xml:space="preserve"> xn_do_sql_Block('create index  index_account'||to_char(sysdate,'yyyymmddhh24mmss')||'  on  xwh_wg_mon_evening(account) '); </t>
  </si>
  <si>
    <t xml:space="preserve">     xn_do_sql_Block('create index  index_ruwang'||to_char(sysdate,'yyyymmddhh24mmss')||'  on  xwh_wg_mon_evening(入网时间) ');</t>
  </si>
  <si>
    <t xml:space="preserve">     xn_do_sql_Block('create index  index_ACCT_ID'||to_char(sysdate,'yyyymmddhh24mmss')||'  on  xwh_wg_mon_evening(ACCT_ID) '); </t>
  </si>
  <si>
    <t xml:space="preserve"> ---------------------------------------------------------------'</t>
  </si>
  <si>
    <t xml:space="preserve">    log1.increase_breakpoint(log1.GET_WHO_CALLED_ME,'移动语音本月活跃  '); </t>
  </si>
  <si>
    <t xml:space="preserve">  xj_smallmodule.Module('xwh_wg_mon_evening','xj_mob_call_nbr_hy_本月','移动语音本月活跃,手机本月通话次数,手机本月活跃天数,手机最近通话时间 '); </t>
  </si>
  <si>
    <t xml:space="preserve">  ---------------------------------------------------------------------------------------------------------------</t>
  </si>
  <si>
    <t xml:space="preserve"> --  剔除已经拆机数据</t>
  </si>
  <si>
    <t xml:space="preserve">  xn_do_sql_Block(q'[      </t>
  </si>
  <si>
    <t>delete  xwh_wg_mon_evening</t>
  </si>
  <si>
    <t>where   serv_id  in  (select serv_id   from   xwh_wg_mon_his )</t>
  </si>
  <si>
    <t>and  state='F0H'          ]');</t>
  </si>
  <si>
    <t>delete  xwh_wg_mon_his</t>
  </si>
  <si>
    <t>where   serv_id  in  (select serv_id   from   xwh_wg_mon_evening  where   state in ('F0A','F0J')  )        ]');</t>
  </si>
  <si>
    <t xml:space="preserve">      log1.increase_breakpoint(log1.GET_WHO_CALLED_ME,' ACC_NBR_OLD    ');   </t>
  </si>
  <si>
    <t xml:space="preserve">xn_do_sql_Block(q'[         </t>
  </si>
  <si>
    <t>MERGE INTO  xwh_wg_mon_evening  A</t>
  </si>
  <si>
    <t>USING XJ_SERV_T  B ON (A.SERV_ID=B.SERV_ID )</t>
  </si>
  <si>
    <t xml:space="preserve">WHEN MATCHED THEN </t>
  </si>
  <si>
    <t>UPDATE SET   A.ACC_NBR_OLD=B.ACC_NBR     ]');</t>
  </si>
  <si>
    <t xml:space="preserve">COMMIT ; </t>
  </si>
  <si>
    <t xml:space="preserve">--&lt;&lt;repeat_loop&gt;&gt; --循环点  </t>
  </si>
  <si>
    <t xml:space="preserve">      log1.increase_breakpoint(log1.GET_WHO_CALLED_ME,' 身份证合法    ');   </t>
  </si>
  <si>
    <t xml:space="preserve">      ---------------------------------------------------------------------------------------------------------------</t>
  </si>
  <si>
    <t xml:space="preserve"> pro_drop_table('xwh_wg_mon_e_sfz') ;</t>
  </si>
  <si>
    <t xml:space="preserve">      xn_do_sql_Block(q'[    </t>
  </si>
  <si>
    <t xml:space="preserve">      create table  xwh_wg_mon_e_sfz  as </t>
  </si>
  <si>
    <t>select  distinct CERTIFICATE_NO, FN_CHECK_CERTIFICATE_NO(CERTIFICATE_NO)  SFZ_HEFA   from      xwh_wg_mon_evening           ]');</t>
  </si>
  <si>
    <t xml:space="preserve">   xn_do_sql_Block(q'[         </t>
  </si>
  <si>
    <t xml:space="preserve"> merge into xwh_wg_mon_evening  a</t>
  </si>
  <si>
    <t xml:space="preserve">      using    xwh_wg_mon_e_sfz    b on (a.CERTIFICATE_NO=b.CERTIFICATE_NO)</t>
  </si>
  <si>
    <t xml:space="preserve">      when matched then </t>
  </si>
  <si>
    <t xml:space="preserve">      update set   a.SFZ_HEFA=b.SFZ_HEFA    ]');</t>
  </si>
  <si>
    <t xml:space="preserve">      commit ;</t>
  </si>
  <si>
    <t xml:space="preserve">      ------------   套餐  ---------------------------------------------------------------------------------------------------------</t>
  </si>
  <si>
    <t xml:space="preserve">     log1.increase_breakpoint(log1.GET_WHO_CALLED_ME,'套餐-商品  XN_OFFER_INST_PROD ');  </t>
  </si>
  <si>
    <t xml:space="preserve">    xn_do_sql_Block(q'[      </t>
  </si>
  <si>
    <t xml:space="preserve">    merge into  xwh_wg_mon_evening a</t>
  </si>
  <si>
    <t xml:space="preserve">    using  xn_OFFER_INST_prod  b on (a.serv_id=b.PROD_INST_ID)</t>
  </si>
  <si>
    <t xml:space="preserve">    when matched then </t>
  </si>
  <si>
    <t xml:space="preserve">    update set   a.OFR_INST_ID=b.OFFER_INST_ID  ,</t>
  </si>
  <si>
    <t xml:space="preserve">              a.ofr_id=b.offer_id           ]');</t>
  </si>
  <si>
    <t xml:space="preserve">    </t>
  </si>
  <si>
    <t xml:space="preserve">     xn_do_sql_Block(q'[         </t>
  </si>
  <si>
    <t xml:space="preserve"> merge into   xwh_wg_mon_evening  a</t>
  </si>
  <si>
    <t>using  xj_offer_套餐值  b on (a.ofr_id=b.ofr_id )</t>
  </si>
  <si>
    <t>update set   a.ofr_name=b.ofr_name,</t>
  </si>
  <si>
    <t>a.套餐值=b.套餐值</t>
  </si>
  <si>
    <t xml:space="preserve">    ]');</t>
  </si>
  <si>
    <t xml:space="preserve">      --------------------------------</t>
  </si>
  <si>
    <t xml:space="preserve">       log1.increase_breakpoint(log1.GET_WHO_CALLED_ME,'商品 未知 ');  --      </t>
  </si>
  <si>
    <t xml:space="preserve">       xn_do_sql_Block(q'[     </t>
  </si>
  <si>
    <t xml:space="preserve">       merge into   xwh_wg_mon_evening   a</t>
  </si>
  <si>
    <t xml:space="preserve">      using  offer  b on (a.OFR_ID=b.offer_id)</t>
  </si>
  <si>
    <t xml:space="preserve">      update set    a.ofr_name=b.offer_name </t>
  </si>
  <si>
    <t xml:space="preserve">      where  ofr_name='未知' or   ofr_name is null   ]');</t>
  </si>
  <si>
    <t xml:space="preserve">      commit;</t>
  </si>
  <si>
    <t>--------------------------------------------------------------------------------------------------------------------</t>
  </si>
  <si>
    <t xml:space="preserve">       log1.increase_breakpoint(log1.GET_WHO_CALLED_ME,'套餐-松捆绑  XN_OFFER_INST_PROD_SKB ');  </t>
  </si>
  <si>
    <t xml:space="preserve">      begin </t>
  </si>
  <si>
    <t xml:space="preserve">      xn_do_sql_Block(q'[       </t>
  </si>
  <si>
    <t xml:space="preserve">          MERGE INTO  xwh_wg_mon_evening   A</t>
  </si>
  <si>
    <t xml:space="preserve">      USING  XN_OFFER_INST_PROD_SKB   B    </t>
  </si>
  <si>
    <t xml:space="preserve">      ON (A.SERV_ID=B.PROD_INST_ID  ) </t>
  </si>
  <si>
    <t xml:space="preserve">      WHEN  MATCHED THEN </t>
  </si>
  <si>
    <t xml:space="preserve">      UPDATE SET    A.COMBO_INSTANCE_ID=B.OFFER_INST_ID ,</t>
  </si>
  <si>
    <t>a.COMBO_OFFER_ID=b.OFFER_ID,</t>
  </si>
  <si>
    <t>a.COMBO_OFFER_NAME=b.OFFER_NAME,</t>
  </si>
  <si>
    <t xml:space="preserve">            a.松捆绑竣工日期=to_char(b.status_date,'yyyymmdd')</t>
  </si>
  <si>
    <t xml:space="preserve">  ]');</t>
  </si>
  <si>
    <t xml:space="preserve">      COMMIT ;</t>
  </si>
  <si>
    <t xml:space="preserve">   ----- 松捆绑  有手机的   按手机套餐修改</t>
  </si>
  <si>
    <t xml:space="preserve">          xn_do_sql_Block(q'[        </t>
  </si>
  <si>
    <t xml:space="preserve">          merge into   xwh_wg_mon_evening  a</t>
  </si>
  <si>
    <t xml:space="preserve">          using (</t>
  </si>
  <si>
    <t xml:space="preserve">          select  COMBO_INSTANCE_ID,max(套餐值)  套餐值</t>
  </si>
  <si>
    <t xml:space="preserve">          from  xwh_wg_mon_evening</t>
  </si>
  <si>
    <t xml:space="preserve">          where   产品类型='手机'</t>
  </si>
  <si>
    <t xml:space="preserve">          and COMBO_INSTANCE_ID    IS NOT NULL  </t>
  </si>
  <si>
    <t xml:space="preserve">          group by  COMBO_INSTANCE_ID  ) b</t>
  </si>
  <si>
    <t xml:space="preserve">          on (a.COMBO_INSTANCE_ID=b.COMBO_INSTANCE_ID)</t>
  </si>
  <si>
    <t xml:space="preserve">          when matched then </t>
  </si>
  <si>
    <t xml:space="preserve">          update set   a.松捆绑套餐值=b.套餐值</t>
  </si>
  <si>
    <t xml:space="preserve">          where   COMBO_INSTANCE_ID    IS NOT NULL       ]');</t>
  </si>
  <si>
    <t xml:space="preserve">          commit; </t>
  </si>
  <si>
    <t xml:space="preserve">          -----  松捆绑  没手机的   按最高套餐修改</t>
  </si>
  <si>
    <t xml:space="preserve">          merge into   xwh_wg_mon_evening    a</t>
  </si>
  <si>
    <t xml:space="preserve">          where COMBO_INSTANCE_ID    IS NOT NULL  </t>
  </si>
  <si>
    <t xml:space="preserve">          where   COMBO_INSTANCE_ID    IS NOT NULL </t>
  </si>
  <si>
    <t xml:space="preserve">          and 松捆绑套餐值   is null       ]');</t>
  </si>
  <si>
    <t xml:space="preserve">      Exception   when others Then   </t>
  </si>
  <si>
    <t xml:space="preserve">          ------------------------------------------------------------------------------</t>
  </si>
  <si>
    <t xml:space="preserve">       log1.increase_breakpoint(log1.GET_WHO_CALLED_ME,'套餐-松捆绑  XN_OFFER_INST_PROD_SKB 报错 ');  </t>
  </si>
  <si>
    <t xml:space="preserve">      end ;</t>
  </si>
  <si>
    <t xml:space="preserve">   </t>
  </si>
  <si>
    <t xml:space="preserve">   ------------融合------------------   </t>
  </si>
  <si>
    <t xml:space="preserve">     log1.increase_breakpoint(log1.GET_WHO_CALLED_ME,'融合   ');   ---  备注      </t>
  </si>
  <si>
    <t xml:space="preserve">    xn_do_sql_Block(q'[  update   xwh_wg_mon_evening  set  融合类型='松捆绑'   where   serv_id in (select prod_inst_id  from    XN_OFFER_INST_PROD_SKB)     ]');</t>
  </si>
  <si>
    <t xml:space="preserve">xn_do_sql_Block(q'[     </t>
  </si>
  <si>
    <t xml:space="preserve"> update   xwh_wg_mon_evening    set  融合类型= '松捆绑_含宽带'</t>
  </si>
  <si>
    <t xml:space="preserve"> where   COMBO_INSTANCE_ID  in (select    OFFER_INST_ID    from    XN_OFFER_INST_PROD_SKB   where ROLE_NAME like  '%宽带%'  )  </t>
  </si>
  <si>
    <t xml:space="preserve">  commit;</t>
  </si>
  <si>
    <t xml:space="preserve">    pro_drop_table('xwh_wg_mon_e_jmrh') ;    </t>
  </si>
  <si>
    <t xml:space="preserve">xn_do_sql_Block(q'[      </t>
  </si>
  <si>
    <t xml:space="preserve">create table  xwh_wg_mon_e_jmrh  as  </t>
  </si>
  <si>
    <t>select OFR_INST_ID,count(distinct  case when  产品类型='手机'  then '手机' else  null   end )  c</t>
  </si>
  <si>
    <t>,count(distinct case  when  产品类型='宽带'  then '宽带' else  null   end )   k</t>
  </si>
  <si>
    <t xml:space="preserve">from xwh_wg_mon_evening  where 融合类型  is null </t>
  </si>
  <si>
    <t>and state in ('F0A','F0J')</t>
  </si>
  <si>
    <t>GROUP BY  OFR_INST_ID</t>
  </si>
  <si>
    <t>HAVING COUNT(distinct 产品类型 )&gt;=2        ]');</t>
  </si>
  <si>
    <t>merge  into   xwh_wg_mon_evening  a</t>
  </si>
  <si>
    <t>using   xwh_wg_mon_e_jmrh  b  on (a.OFR_INST_ID=b.OFR_INST_ID)</t>
  </si>
  <si>
    <t xml:space="preserve">when matched  then </t>
  </si>
  <si>
    <t>update  set    a.融合类型='紧密融合'||decode(b.k,1,'_含宽带',null)</t>
  </si>
  <si>
    <t xml:space="preserve">where  融合类型  is null  </t>
  </si>
  <si>
    <t xml:space="preserve">pro_drop_table('xwh_wg_mon_e_jmrh') ;    </t>
  </si>
  <si>
    <t xml:space="preserve">commit;  </t>
  </si>
  <si>
    <t xml:space="preserve">     xn_do_sql_Block(q'[   </t>
  </si>
  <si>
    <t xml:space="preserve">    update   xwh_wg_mon_evening  set  融合类型='单产品'    where 融合类型  is null   and state in ('F0A','F0J')   ]');</t>
  </si>
  <si>
    <t xml:space="preserve">      --- 主副卡  -----------------------------------------------------------------------------------</t>
  </si>
  <si>
    <t xml:space="preserve">       log1.increase_breakpoint(log1.GET_WHO_CALLED_ME,'主副卡');  </t>
  </si>
  <si>
    <t>merge into   xwh_wg_mon_evening   a</t>
  </si>
  <si>
    <t>using (</t>
  </si>
  <si>
    <t>SELect  PRD_INST_ID  ,decode(Card_Type,1,'主卡',2,'副卡',3,'带副卡的主卡','其他'  )  主副卡</t>
  </si>
  <si>
    <t xml:space="preserve">FROM  sjjs_xn.BAS_MOB_MCARD_REL_CUR  ) b </t>
  </si>
  <si>
    <t>on (a.serv_id=b.PRD_INST_ID)</t>
  </si>
  <si>
    <t>update set   a.主副卡=b.主副卡     ]');</t>
  </si>
  <si>
    <t xml:space="preserve">   pro_drop_table('xj_ls_202110ofR_inst_id') ;</t>
  </si>
  <si>
    <t xml:space="preserve">    xn_do_sql_Block(q'[         </t>
  </si>
  <si>
    <t xml:space="preserve"> create table xj_ls_202110ofR_inst_id  as </t>
  </si>
  <si>
    <t>select 　 ofR_inst_id</t>
  </si>
  <si>
    <t xml:space="preserve">    from xwh_wg_mon_evening</t>
  </si>
  <si>
    <t xml:space="preserve">   where 产品类型 = '手机'</t>
  </si>
  <si>
    <t xml:space="preserve">     and 主副卡 is null</t>
  </si>
  <si>
    <t xml:space="preserve">     and STATE IN ('F0A', 'F0J')       ]');</t>
  </si>
  <si>
    <t xml:space="preserve">    pro_drop_table('xwh_wg_mon_fk_null') ;</t>
  </si>
  <si>
    <t xml:space="preserve"> CREATE TABLE  xwh_wg_mon_fk_null  AS </t>
  </si>
  <si>
    <t>select t1.offer_inst_id,</t>
  </si>
  <si>
    <t xml:space="preserve">       t1.PROD_INST_ID,</t>
  </si>
  <si>
    <t xml:space="preserve">       role_name,</t>
  </si>
  <si>
    <t xml:space="preserve">       ROW_NUMBER() OVER(PARTITION BY offer_inst_id, PROD_INST_ID ORDER BY t1.CREATE_DATE DESC) RN</t>
  </si>
  <si>
    <t xml:space="preserve">  from xn_offer_prod_inst_rel t1</t>
  </si>
  <si>
    <t xml:space="preserve"> inner join offer_obj_rel_role t2</t>
  </si>
  <si>
    <t xml:space="preserve">    on (t1.role_id = t2.role_id)</t>
  </si>
  <si>
    <t>where  T1.offer_inst_id  IN (select  ofR_inst_id   from    xj_ls_202110ofR_inst_id  )       ]');</t>
  </si>
  <si>
    <t xml:space="preserve">    xn_do_sql_Block(q'[       </t>
  </si>
  <si>
    <t xml:space="preserve">      merge into   xwh_wg_mon_evening      a</t>
  </si>
  <si>
    <t xml:space="preserve">      using   xwh_wg_mon_fk_null    b on (a.serv_id=b.PROD_INST_ID   and a.ofr_inst_id=b.offer_inst_id  AND B.RN=1    )</t>
  </si>
  <si>
    <t xml:space="preserve">      update set    a.主副卡=b.role_name </t>
  </si>
  <si>
    <t xml:space="preserve">      where   a.产品类型='手机'and  a.主副卡 is null    </t>
  </si>
  <si>
    <t xml:space="preserve">      and  to_char(a.completed_date,'yyyymm')&gt;=201912         ]');</t>
  </si>
  <si>
    <t xml:space="preserve">     pro_drop_table('xwh_wg_mon_fk_null') ;</t>
  </si>
  <si>
    <t xml:space="preserve"> --------------------------------------------------------------------------------------------------</t>
  </si>
  <si>
    <t xml:space="preserve">       log1.increase_breakpoint(log1.GET_WHO_CALLED_ME,'副卡数');  </t>
  </si>
  <si>
    <t xml:space="preserve">      -------------------------------------------------------------------------------------------------</t>
  </si>
  <si>
    <t xml:space="preserve"> xn_do_sql_Block(q'[        </t>
  </si>
  <si>
    <t>merge into  xwh_wg_mon_evening    a</t>
  </si>
  <si>
    <t>select  ROWID  ROWID_IN , serv_id , ( count(*) over (partition by  ofr_inst_id  ) )-1 副卡数</t>
  </si>
  <si>
    <t xml:space="preserve">from  xwh_wg_mon_evening  </t>
  </si>
  <si>
    <t xml:space="preserve">where   产品类型='手机' </t>
  </si>
  <si>
    <t xml:space="preserve">and state in ('F0A','F0J')   </t>
  </si>
  <si>
    <t>and  ofr_inst_id&lt;&gt;'-1'     )  B</t>
  </si>
  <si>
    <t>ON (A.ROWID=B.ROWID_IN)</t>
  </si>
  <si>
    <t>WHEN MATCHED THEN</t>
  </si>
  <si>
    <t>UPDATE SET   A.副卡数=B.副卡数    ]');</t>
  </si>
  <si>
    <t xml:space="preserve">commit;       </t>
  </si>
  <si>
    <t xml:space="preserve">      ----------身份证新老--------</t>
  </si>
  <si>
    <t xml:space="preserve">      log1.increase_breakpoint(log1.GET_WHO_CALLED_ME,'身份证新老   ');   ---  备注    </t>
  </si>
  <si>
    <t xml:space="preserve">      pro_drop_table('XN_CERTIFICATE_NO_Active') ;</t>
  </si>
  <si>
    <t xml:space="preserve">      xn_do_sql_Block(q'[     </t>
  </si>
  <si>
    <t xml:space="preserve">      create table  XN_CERTIFICATE_NO_Active  AS</t>
  </si>
  <si>
    <t xml:space="preserve">      select    cert_nbr  CERTIFICATE_NO, substr(min(Active_Date),1,6) as Active_mon</t>
  </si>
  <si>
    <t xml:space="preserve">      from     sjjs_xn.bas_prd_inst_cur</t>
  </si>
  <si>
    <t xml:space="preserve">      where   cert_nbr  is not null  </t>
  </si>
  <si>
    <t xml:space="preserve">      and  substr(trim(std_prd_id), 1, 4) = 1015   </t>
  </si>
  <si>
    <t xml:space="preserve">      group by cert_nbr  </t>
  </si>
  <si>
    <t xml:space="preserve">       ]');</t>
  </si>
  <si>
    <t xml:space="preserve">      -------</t>
  </si>
  <si>
    <t xml:space="preserve">      xn_do_sql_Block('create index  XN_CERTIFICATE_NO_index01  on XN_CERTIFICATE_NO_Active(CERTIFICATE_NO)  ');</t>
  </si>
  <si>
    <t xml:space="preserve">      xn_do_sql_Block('</t>
  </si>
  <si>
    <t xml:space="preserve">      merge into xwh_wg_mon_evening  a</t>
  </si>
  <si>
    <t xml:space="preserve">      using (</t>
  </si>
  <si>
    <t xml:space="preserve">      select  a.rowid  rowid_in,''新'' 身份证新老</t>
  </si>
  <si>
    <t xml:space="preserve">      from  xwh_wg_mon_evening   a</t>
  </si>
  <si>
    <t xml:space="preserve">      left join  XN_CERTIFICATE_NO_Active    b on (a.CERTIFICATE_NO=b.CERTIFICATE_NO  ) </t>
  </si>
  <si>
    <t xml:space="preserve">      where  to_char(a.completed_date,''yyyymm'')&lt;=b.ACTIVE_MON</t>
  </si>
  <si>
    <t xml:space="preserve">      and  state in (''F0A'',''F0J'')  AND 产品类型=''手机''</t>
  </si>
  <si>
    <t xml:space="preserve">       ) b</t>
  </si>
  <si>
    <t xml:space="preserve">      on (a.rowid=b.rowid_in)</t>
  </si>
  <si>
    <t xml:space="preserve">      update set   a.身份证新老=b.身份证新老    ');</t>
  </si>
  <si>
    <t xml:space="preserve">      commit; </t>
  </si>
  <si>
    <t xml:space="preserve">xn_do_sql_Block(q'[          </t>
  </si>
  <si>
    <t xml:space="preserve">merge into  XNSJJS.xwh_wg_mon_evening   a  </t>
  </si>
  <si>
    <t>using   xwh_wg_mon_acct_存增量 b   on  ( a.ACCT_ID=b.ACCT_ID  )</t>
  </si>
  <si>
    <t xml:space="preserve">when  matched then </t>
  </si>
  <si>
    <t xml:space="preserve">update set    </t>
  </si>
  <si>
    <t>a.存增量=b.存增量    ]');</t>
  </si>
  <si>
    <t>update  XNSJJS.xwh_wg_mon_evening    set     存增量='0'     where     存增量 is null        ]');</t>
  </si>
  <si>
    <t>---------------------------------------------------------------------------</t>
  </si>
  <si>
    <t xml:space="preserve">      log1.increase_breakpoint(log1.GET_WHO_CALLED_ME,'手机最近通话地点'); </t>
  </si>
  <si>
    <t xml:space="preserve">xj_smallmodule.Module('xwh_wg_mon_evening','xj_mob_call_last_visit','手机最近通话地点'); </t>
  </si>
  <si>
    <t xml:space="preserve">      ---------------------------------------------------------------------</t>
  </si>
  <si>
    <t xml:space="preserve">      end if;</t>
  </si>
  <si>
    <t xml:space="preserve">   ---------------------------------------------------------------------------</t>
  </si>
  <si>
    <t xml:space="preserve">      log1.increase_breakpoint(log1.GET_WHO_CALLED_ME,'完成'); </t>
  </si>
  <si>
    <t xml:space="preserve">   ----------------------------------------------------------------------------</t>
  </si>
  <si>
    <t xml:space="preserve">       log1.storage;    </t>
  </si>
  <si>
    <t>Exception</t>
  </si>
  <si>
    <t xml:space="preserve">      when others Then</t>
  </si>
  <si>
    <t xml:space="preserve">        dbms_output.put_line('对不起，报错啦!');</t>
  </si>
  <si>
    <t xml:space="preserve">        dbms_output.put_line('SQLCODE:' || SQLCODE);</t>
  </si>
  <si>
    <t xml:space="preserve">        dbms_output.put_line('SQLERRM:' || sqlerrm);</t>
  </si>
  <si>
    <t xml:space="preserve">        dbms_output.put_line('format_error_backtrace():' ||</t>
  </si>
  <si>
    <t xml:space="preserve">        dbms_utility.format_error_backtrace());</t>
  </si>
  <si>
    <t xml:space="preserve">           --_________________________________________________________________________________________</t>
  </si>
  <si>
    <t>end   pro_XWH_wg_mon_evening;</t>
  </si>
  <si>
    <t>----=====================================================</t>
  </si>
  <si>
    <t xml:space="preserve">Procedure pro_XWH_wg_mon(i number  default  0) is </t>
  </si>
  <si>
    <t xml:space="preserve">----------     </t>
  </si>
  <si>
    <t>job---  301</t>
  </si>
  <si>
    <t>set serveroutput on size   1000000;</t>
  </si>
  <si>
    <t>---   默认不传参数，人工传1</t>
  </si>
  <si>
    <t>exec  PAG_XWH_WG_MON.pro_XWH_wg_mon(1) ;</t>
  </si>
  <si>
    <t xml:space="preserve">    log1  xj_log_object:=xj_log_object(XX,'pro_XWH_wg_mon');</t>
  </si>
  <si>
    <t>v_XWH_wg_mon   varchar2(30);</t>
  </si>
  <si>
    <t xml:space="preserve">     ---DBMS_OUTPUT.ENABLE (buffer_size=&gt;null) ; </t>
  </si>
  <si>
    <t xml:space="preserve">    --______________________________________________________________</t>
  </si>
  <si>
    <t xml:space="preserve">      log1.increase_breakpoint(log1.GET_WHO_CALLED_ME,'开始时间'); </t>
  </si>
  <si>
    <t xml:space="preserve">    if   hh24&lt;=10  or i=1  then</t>
  </si>
  <si>
    <t xml:space="preserve">      --------------------------------------------------------------------------------------------------------------</t>
  </si>
  <si>
    <t xml:space="preserve">      log1.increase_breakpoint(log1.GET_WHO_CALLED_ME,'分渠道  '); </t>
  </si>
  <si>
    <t xml:space="preserve">     ----  慢    渠道</t>
  </si>
  <si>
    <t xml:space="preserve">      xn_do_sql_Block(q'[      </t>
  </si>
  <si>
    <t xml:space="preserve">        merge    into  xwh_wg_mon_evening    a</t>
  </si>
  <si>
    <t xml:space="preserve">        using  xwh_wg_mon_qudao   b</t>
  </si>
  <si>
    <t xml:space="preserve">        on (a.serv_id=b.serv_id )</t>
  </si>
  <si>
    <t xml:space="preserve">        when matched then </t>
  </si>
  <si>
    <t xml:space="preserve">        update set   </t>
  </si>
  <si>
    <t xml:space="preserve">        a.渠道=b.渠道  ,</t>
  </si>
  <si>
    <t>a.政企Mkt_Seg=b.政企Mkt_Seg    ]');</t>
  </si>
  <si>
    <t xml:space="preserve">        commit; </t>
  </si>
  <si>
    <t xml:space="preserve">xn_do_sql_Block(q'[        </t>
  </si>
  <si>
    <t>update  xwh_wg_mon_evening    set  渠道='实体'</t>
  </si>
  <si>
    <t xml:space="preserve">where   渠道 is null  </t>
  </si>
  <si>
    <t>and  state in ('F0J','F0A')     ]');</t>
  </si>
  <si>
    <t>------------------  条线   ---------------</t>
  </si>
  <si>
    <t>merge  into  xwh_wg_mon_evening     a</t>
  </si>
  <si>
    <t>using   tmp_staff_organization_channel  b on (a.new_staff_id=to_char(b.staff_id))</t>
  </si>
  <si>
    <t>update  set  a.条线=b.条线, a.包店的渠道经理=b.包店的渠道经理    ]');</t>
  </si>
  <si>
    <t>using   xj_acct_id   b on (a.serv_id=b.prod_inst_id)</t>
  </si>
  <si>
    <t>update set    a.acct_id=b.acct_id          ]');</t>
  </si>
  <si>
    <t xml:space="preserve">      -----------------------------欠费--------------------------------------------------------------------- </t>
  </si>
  <si>
    <t xml:space="preserve">      log1.increase_breakpoint(log1.GET_WHO_CALLED_ME,'欠费   ');   ---  备注      </t>
  </si>
  <si>
    <t xml:space="preserve">      xn_do_sql_Block(q'[          update   xwh_wg_mon_evening    set  最早欠费月=null ,  欠费=null  ,用户欠费  =null   ]');</t>
  </si>
  <si>
    <t xml:space="preserve">      merge into  xwh_wg_mon_evening    a</t>
  </si>
  <si>
    <t xml:space="preserve">      using    xn_acct_item_new_acct   b  on (a.acct_id=b.acct_id )</t>
  </si>
  <si>
    <t xml:space="preserve">      update set   a.最早欠费月=b.最早欠费月,</t>
  </si>
  <si>
    <t xml:space="preserve">             a.欠费=b.欠费    ') ;</t>
  </si>
  <si>
    <t xml:space="preserve">      commit;     </t>
  </si>
  <si>
    <t>xn_do_sql_Block('</t>
  </si>
  <si>
    <t xml:space="preserve">      using    xn_acct_item_new_serv      b  on (a.serv_id=b.PROD_INST_ID )</t>
  </si>
  <si>
    <t xml:space="preserve">      update set   a.用户欠费=b.欠费  ') ;</t>
  </si>
  <si>
    <t xml:space="preserve">      ------------------ new_staff_id   -------------------------------------------------------------------------------</t>
  </si>
  <si>
    <t xml:space="preserve">    xn_do_sql_Block(q'[     </t>
  </si>
  <si>
    <t xml:space="preserve">    merge into  xwh_wg_mon_evening     a</t>
  </si>
  <si>
    <t xml:space="preserve">    using   (</t>
  </si>
  <si>
    <t xml:space="preserve">    select  prd_inst_id,   REGEXP_REPLACE(create_EMP_ID,'10*',null,1,1,'i')  staff_id  </t>
  </si>
  <si>
    <t xml:space="preserve">             ,row_number() over (partition by  prd_inst_id order by  1 )   rn </t>
  </si>
  <si>
    <t xml:space="preserve">    from  sjjs_xn.BAS_PRD_INST_SERV_ORDER  </t>
  </si>
  <si>
    <t xml:space="preserve">    where  CREATE_EMP_ID  &lt;&gt;'-1'</t>
  </si>
  <si>
    <t xml:space="preserve">    AND  SERV_ORDER_STAT_ID  ='700' </t>
  </si>
  <si>
    <t xml:space="preserve">    and   Prd_Serv_Order_Flag = 'T' </t>
  </si>
  <si>
    <t xml:space="preserve">    and APDT_PRD_ID in (90604030,10501110,20201010,10101010)</t>
  </si>
  <si>
    <t xml:space="preserve">    ---and  t2.FLAG_ID IN ('A','C')</t>
  </si>
  <si>
    <t xml:space="preserve">    ---4070400000 反档激活不要   '4040001080' 拆机复装 不要 </t>
  </si>
  <si>
    <t xml:space="preserve">     AND SERV_OFR_ID   in ('4010100000','400001')   ) b   on (a.serv_id=b.prd_inst_id  and b.rn=1 )</t>
  </si>
  <si>
    <t xml:space="preserve">     when matched then </t>
  </si>
  <si>
    <t xml:space="preserve">     update set   a.new_staff_id=b.staff_id</t>
  </si>
  <si>
    <t xml:space="preserve">    where    a.new_staff_id&lt;&gt;b.staff_id        ]');</t>
  </si>
  <si>
    <t xml:space="preserve">   log1.increase_breakpoint(log1.GET_WHO_CALLED_ME,'xj_imp_返档激活');</t>
  </si>
  <si>
    <t xml:space="preserve"> xj_smallmodule.Module('xwh_wg_mon_evening','xj_imp_返档激活','反档日期 入网时间,反档STAFF_ID  new_staff_id');</t>
  </si>
  <si>
    <t xml:space="preserve">       --------------------------------------------------------------------------------------------------</t>
  </si>
  <si>
    <t xml:space="preserve">  log1.increase_breakpoint(log1.GET_WHO_CALLED_ME,'翼支付红包');  </t>
  </si>
  <si>
    <t>--</t>
  </si>
  <si>
    <t>SEQ</t>
  </si>
  <si>
    <t xml:space="preserve"> SEQ_OFR_INST_ID</t>
  </si>
  <si>
    <t xml:space="preserve"> SEQ_COMBO_INSTANCE_ID</t>
  </si>
  <si>
    <t xml:space="preserve"> SEQ_ACCT_ID</t>
  </si>
  <si>
    <t xml:space="preserve">xn_do_sql_Block(q'[    </t>
  </si>
  <si>
    <t>merge into xwh_wg_mon_evening   a</t>
  </si>
  <si>
    <t>using (select SERV_ID, offer_name 翼支付红包, 每期赠送总额,办红包日期</t>
  </si>
  <si>
    <t xml:space="preserve"> from XJ_SC_翼支付红包_T</t>
  </si>
  <si>
    <t>where seq = 1) b</t>
  </si>
  <si>
    <t>on (a.serv_id = b.serv_id)</t>
  </si>
  <si>
    <t>when matched then</t>
  </si>
  <si>
    <t xml:space="preserve">update set a.翼支付红包 ='号码下有红包  '||b.办红包日期||'  '|| b.翼支付红包, a.每期赠送总额 = b.每期赠送总额 </t>
  </si>
  <si>
    <t xml:space="preserve">where  state  in ('F0A','F0J')   ]'); </t>
  </si>
  <si>
    <t xml:space="preserve">       xn_do_sql_Block(q'[    </t>
  </si>
  <si>
    <t>using (select  OFR_INST_ID_套餐  OFR_INST_ID, offer_name 翼支付红包, 每期赠送总额,办红包日期</t>
  </si>
  <si>
    <t>where SEQ_OFR_INST_ID = 1) b</t>
  </si>
  <si>
    <t>on (a.OFR_INST_ID = b.OFR_INST_ID)</t>
  </si>
  <si>
    <t xml:space="preserve">update set a.翼支付红包 ='套餐下有红包  '||b.办红包日期||'  '|| b.翼支付红包, a.每期赠送总额 = b.每期赠送总额   </t>
  </si>
  <si>
    <t xml:space="preserve">where         翼支付红包   is null    AND  A.state  in ('F0A','F0J')     ]'); </t>
  </si>
  <si>
    <t>using (select  COMBO_INSTANCE_ID, offer_name 翼支付红包, 每期赠送总额,办红包日期</t>
  </si>
  <si>
    <t>where    SEQ_COMBO_INSTANCE_ID = 1) b</t>
  </si>
  <si>
    <t>on (a.COMBO_INSTANCE_ID = b.COMBO_INSTANCE_ID)</t>
  </si>
  <si>
    <t xml:space="preserve">where         翼支付红包   is null    AND  A.state  in ('F0A','F0J')    ]'); </t>
  </si>
  <si>
    <t>using (select  ACCT_ID, offer_name 翼支付红包, 每期赠送总额,办红包日期</t>
  </si>
  <si>
    <t>where    SEQ_ACCT_ID = 1) b</t>
  </si>
  <si>
    <t>on (a.ACCT_ID = b.ACCT_ID)</t>
  </si>
  <si>
    <t xml:space="preserve">update set a.翼支付红包 ='账户下有红包  '||b.办红包日期||'  '|| b.翼支付红包, a.每期赠送总额 = b.每期赠送总额   </t>
  </si>
  <si>
    <t xml:space="preserve">where         翼支付红包   is null     AND  A.state  in ('F0A','F0J')     ]'); </t>
  </si>
  <si>
    <t xml:space="preserve">     --------------------------------------------------------------------------------------------------</t>
  </si>
  <si>
    <t xml:space="preserve">  log1.increase_breakpoint(log1.GET_WHO_CALLED_ME,'橙分期');  </t>
  </si>
  <si>
    <t>update  xwh_wg_mon_evening  set   橙分期=null ;</t>
  </si>
  <si>
    <t>select count(*)  from   xwh_wg_mon_evening</t>
  </si>
  <si>
    <t xml:space="preserve">where   橙分期  is not null  </t>
  </si>
  <si>
    <t xml:space="preserve">    ----  update  xwh_wg_mon set 橙分期=null </t>
  </si>
  <si>
    <t xml:space="preserve">          update  xwh_wg_mon_evening   set 橙分期='①橙分期业务' </t>
  </si>
  <si>
    <t xml:space="preserve">          where  serv_id in   (select serv_id  from   xj_sc_橙分期业务_prod  )        ]');</t>
  </si>
  <si>
    <t xml:space="preserve">          xn_do_sql_Block(q'[         </t>
  </si>
  <si>
    <t xml:space="preserve">          update  xwh_wg_mon_evening    set 橙分期=橙分期||','   </t>
  </si>
  <si>
    <t>where     橙分期  is not null       ]');</t>
  </si>
  <si>
    <t xml:space="preserve">          commit ;</t>
  </si>
  <si>
    <t xml:space="preserve">            </t>
  </si>
  <si>
    <t xml:space="preserve">        xn_do_sql_Block(q'[       </t>
  </si>
  <si>
    <t xml:space="preserve">        merge into xwh_wg_mon_evening a</t>
  </si>
  <si>
    <t xml:space="preserve">        using (select serv_id, 竣工时间 || '   ' || 商品名称 橙分期</t>
  </si>
  <si>
    <t xml:space="preserve">                 from xn_橙分期_t</t>
  </si>
  <si>
    <t xml:space="preserve">                where seq = 1) b</t>
  </si>
  <si>
    <t xml:space="preserve">        on (a.serv_id = b.serv_id)</t>
  </si>
  <si>
    <t xml:space="preserve">        when matched then</t>
  </si>
  <si>
    <t xml:space="preserve">          update</t>
  </si>
  <si>
    <t xml:space="preserve">             set a.橙分期 =a.橙分期||'②'||b.橙分期        ]');</t>
  </si>
  <si>
    <t xml:space="preserve">            commit;</t>
  </si>
  <si>
    <t xml:space="preserve">        xn_do_sql_Block(q'[           </t>
  </si>
  <si>
    <t xml:space="preserve">        update xwh_wg_mon_evening  a  set  a.橙分期 =a.橙分期|| '②'||'套餐下有橙分期'</t>
  </si>
  <si>
    <t xml:space="preserve">         where ofr_inst_id in (select ofr_inst_id</t>
  </si>
  <si>
    <t xml:space="preserve">                                 from xwh_wg_mon_evening</t>
  </si>
  <si>
    <t xml:space="preserve">                                where 橙分期 is not null</t>
  </si>
  <si>
    <t xml:space="preserve">                                  and state in ('F0A', 'F0J')</t>
  </si>
  <si>
    <t>and  产品类型='手机'</t>
  </si>
  <si>
    <t>)</t>
  </si>
  <si>
    <t xml:space="preserve">           and state in ('F0A', 'F0J')</t>
  </si>
  <si>
    <t xml:space="preserve">           and 橙分期 is null       ]');</t>
  </si>
  <si>
    <t xml:space="preserve">          commit;</t>
  </si>
  <si>
    <t xml:space="preserve">         xn_do_sql_Block(q'[          </t>
  </si>
  <si>
    <t xml:space="preserve">         update xwh_wg_mon_evening  a  set  a.橙分期 = a.橙分期||'②'||'套餐下有橙分期'</t>
  </si>
  <si>
    <t xml:space="preserve">         where COMBO_INSTANCE_ID in</t>
  </si>
  <si>
    <t xml:space="preserve">               (select COMBO_INSTANCE_ID</t>
  </si>
  <si>
    <t xml:space="preserve">                  from xwh_wg_mon_evening</t>
  </si>
  <si>
    <t xml:space="preserve">                 where 橙分期 is not null</t>
  </si>
  <si>
    <t xml:space="preserve">                   and state in ('F0A', 'F0J'))</t>
  </si>
  <si>
    <t xml:space="preserve">            and 橙分期 is null   ]');</t>
  </si>
  <si>
    <t xml:space="preserve">        commit;</t>
  </si>
  <si>
    <t xml:space="preserve">      ------------------------------------------------------------------------------</t>
  </si>
  <si>
    <t xml:space="preserve">       log1.increase_breakpoint(log1.GET_WHO_CALLED_ME,'更新网格资料');  </t>
  </si>
  <si>
    <t xml:space="preserve">  PAG_XWH_WG_MON.xwh_wg_mon_wg;</t>
  </si>
  <si>
    <t xml:space="preserve">   xj_smallmodule.Module('xwh_wg_mon_evening','xwh_wg_mon_wg','SERV_ADDR,REGION_ID,GRID_ID,AREA_ID,AREA_NAME,GRID_NAME,ORG_ID,ORG_NAME,STAFF_NAME,GRID_TYPE GRID_TYPE_NAME,COUNTRY_AREA_NAME,划小经营单元'); </t>
  </si>
  <si>
    <t xml:space="preserve">--------  区域   校园打标     </t>
  </si>
  <si>
    <t xml:space="preserve">      MERGE INTO xwh_wg_mon_evening    A</t>
  </si>
  <si>
    <t xml:space="preserve">      USING  tmp_org_name_dabiao  B ON (A.ORG_ID=B.ORG_ID)</t>
  </si>
  <si>
    <t xml:space="preserve">      WHEN MATCHED THEN </t>
  </si>
  <si>
    <t xml:space="preserve">      UPDATE SET   A.区域=B.区域           ]');</t>
  </si>
  <si>
    <t xml:space="preserve">      COMMIT;  </t>
  </si>
  <si>
    <t xml:space="preserve">xn_do_sql_Block(q'[ </t>
  </si>
  <si>
    <t>update   xwh_wg_mon_evening   set          区域='校园'</t>
  </si>
  <si>
    <t>where  serv_id in  ( select serv_id   from   xj_xy_锁定清单  )          ]');</t>
  </si>
  <si>
    <t>where  serv_id in  ( select serv_id   from   xj_xy_锁定清单_WG  )          ]');</t>
  </si>
  <si>
    <t xml:space="preserve">      xn_do_sql_Block(q'[ update   xwh_wg_mon_evening   set      COUNTRY_AREA_NAME=trim(COUNTRY_AREA_NAME)    ]');</t>
  </si>
  <si>
    <t xml:space="preserve">      COMMIT;</t>
  </si>
  <si>
    <t xml:space="preserve">      MERGE INTO    xwh_wg_mon_evening    A </t>
  </si>
  <si>
    <t xml:space="preserve">      USING (</t>
  </si>
  <si>
    <t xml:space="preserve">      select   SERV_ID ,COUNTRY_AREA_NAME,ROWID  ROWID_IN ,</t>
  </si>
  <si>
    <t xml:space="preserve">               CASE  WHEN    COUNTRY_AREA_NAME='政企客户部'   THEN  0</t>
  </si>
  <si>
    <t xml:space="preserve">               WHEN  COUNTRY_AREA_NAME='现业营维中心'   THEN 1</t>
  </si>
  <si>
    <t xml:space="preserve">               WHEN  COUNTRY_AREA_NAME='咸安区分公司'   THEN 2</t>
  </si>
  <si>
    <t xml:space="preserve">               WHEN  COUNTRY_AREA_NAME='通山分公司'   THEN 3</t>
  </si>
  <si>
    <t xml:space="preserve">               WHEN  COUNTRY_AREA_NAME='崇阳分公司'   THEN 4</t>
  </si>
  <si>
    <t xml:space="preserve">               WHEN  COUNTRY_AREA_NAME='通城分公司'   THEN 5</t>
  </si>
  <si>
    <t xml:space="preserve">               WHEN  COUNTRY_AREA_NAME='赤壁分公司'   THEN 6</t>
  </si>
  <si>
    <t xml:space="preserve">               WHEN  COUNTRY_AREA_NAME='嘉鱼分公司'   THEN 7</t>
  </si>
  <si>
    <t xml:space="preserve">               WHEN  COUNTRY_AREA_NAME IS NULL   THEN  999</t>
  </si>
  <si>
    <t xml:space="preserve">               ELSE  888 END AS    COUNTRY_AREA_SEQ</t>
  </si>
  <si>
    <t xml:space="preserve">      from      xwh_wg_mon_evening     )  B ON (A.ROWID=B.ROWID_IN )</t>
  </si>
  <si>
    <t xml:space="preserve">      UPDATE SET   A.COUNTRY_AREA_SEQ=B.COUNTRY_AREA_SEQ        ]');   </t>
  </si>
  <si>
    <t xml:space="preserve"> pro_drop_table('xj_ls_wg') ;</t>
  </si>
  <si>
    <t xml:space="preserve"> xn_do_sql_Block(q'[           </t>
  </si>
  <si>
    <t xml:space="preserve">create table   xj_ls_wg as </t>
  </si>
  <si>
    <t xml:space="preserve">  select   SERV_ID ,ROWID  ROWID_IN ,</t>
  </si>
  <si>
    <t xml:space="preserve">               CASE  WHEN    渠道='政企'   THEN  0</t>
  </si>
  <si>
    <t xml:space="preserve">               WHEN  营业区='温泉'   THEN 1</t>
  </si>
  <si>
    <t xml:space="preserve">               WHEN  营业区='咸安'   THEN 2</t>
  </si>
  <si>
    <t xml:space="preserve">               WHEN  营业区='通山'   THEN 3</t>
  </si>
  <si>
    <t xml:space="preserve">               WHEN  营业区='崇阳'   THEN 4</t>
  </si>
  <si>
    <t xml:space="preserve">               WHEN  营业区='通城'   THEN 5</t>
  </si>
  <si>
    <t xml:space="preserve">               WHEN  营业区='赤壁'   THEN 6</t>
  </si>
  <si>
    <t xml:space="preserve">               WHEN  营业区='嘉鱼'   THEN 7</t>
  </si>
  <si>
    <t xml:space="preserve">               WHEN  营业区  IS NULL   THEN  999</t>
  </si>
  <si>
    <t xml:space="preserve">               ELSE  888 END AS    COUNTRY_AREA_SEQ,</t>
  </si>
  <si>
    <t xml:space="preserve">               </t>
  </si>
  <si>
    <t xml:space="preserve">        CASE  WHEN    渠道='政企'   THEN  '政企客户部' </t>
  </si>
  <si>
    <t xml:space="preserve">               WHEN  营业区='温泉'   THEN   '现业营维中心' </t>
  </si>
  <si>
    <t xml:space="preserve">               WHEN  营业区='咸安'   THEN   '咸安区分公司' </t>
  </si>
  <si>
    <t xml:space="preserve">               WHEN  营业区='通山'   THEN  '通山分公司' </t>
  </si>
  <si>
    <t xml:space="preserve">               WHEN  营业区='崇阳'   THEN   '崇阳分公司'</t>
  </si>
  <si>
    <t xml:space="preserve">               WHEN  营业区='通城'   THEN   '通城分公司' </t>
  </si>
  <si>
    <t xml:space="preserve">               WHEN  营业区='赤壁'   THEN   '赤壁分公司'</t>
  </si>
  <si>
    <t xml:space="preserve">               WHEN  营业区='嘉鱼'   THEN   '嘉鱼分公司'</t>
  </si>
  <si>
    <t xml:space="preserve">               ELSE  null  END AS    COUNTRY_AREA_NAME </t>
  </si>
  <si>
    <t xml:space="preserve">      from      xwh_wg_mon_evening    </t>
  </si>
  <si>
    <t xml:space="preserve">where  COUNTRY_AREA_SEQ  =999    ]'); </t>
  </si>
  <si>
    <t xml:space="preserve">  xj_smallmodule.Module('xwh_wg_mon_evening','xj_ls_wg','COUNTRY_AREA_SEQ,COUNTRY_AREA_NAME'); </t>
  </si>
  <si>
    <t>COMMIT;</t>
  </si>
  <si>
    <t>-------------------移动过网打标-----------------------------------------------------------------------</t>
  </si>
  <si>
    <t xml:space="preserve">      log1.increase_breakpoint(log1.GET_WHO_CALLED_ME,'移动过网打标 ');  </t>
  </si>
  <si>
    <t>merge into   xwh_wg_mon_evening     a</t>
  </si>
  <si>
    <t>using  xj_ls_mob_移动过网90  b  on (a.serv_id=b.serv_id  )</t>
  </si>
  <si>
    <t>update set    a.近2月过网='  90天过网'||b.day_id</t>
  </si>
  <si>
    <t>]');</t>
  </si>
  <si>
    <t xml:space="preserve">     /*</t>
  </si>
  <si>
    <t>--------------</t>
  </si>
  <si>
    <t>using   xj_mob_移动过网_]'||cur_month_m1||q'[   b</t>
  </si>
  <si>
    <t>on  (a.serv_id=b.serv_id )</t>
  </si>
  <si>
    <t>update set   a.近2月过网=a.近2月过网||'上月 '||b.过网情况         ]');</t>
  </si>
  <si>
    <t xml:space="preserve">    xn_do_sql_Block(q'[  </t>
  </si>
  <si>
    <t>using   xj_mob_移动过网_]'||cur_month||q'[   b</t>
  </si>
  <si>
    <t>update set   a.近2月过网=a.近2月过网||'本月 '||b.过网情况      ]');</t>
  </si>
  <si>
    <t>commit; */</t>
  </si>
  <si>
    <t xml:space="preserve">Exception   when others Then   </t>
  </si>
  <si>
    <t xml:space="preserve">  insert Into back_work_log(work_module,id,work_desc,create_date) Values('pro_xwh_wg_mon-移动过网打标',run_point,avc_syserrtext,Sysdate) ;</t>
  </si>
  <si>
    <t xml:space="preserve">      Commit;</t>
  </si>
  <si>
    <t>end;</t>
  </si>
  <si>
    <t xml:space="preserve">       log1.increase_breakpoint(log1.GET_WHO_CALLED_ME,'活跃打标-本月活跃 ');  </t>
  </si>
  <si>
    <t>----------------活跃打标 -----------------------------------------------------------</t>
  </si>
  <si>
    <t xml:space="preserve">       -----  本月活跃</t>
  </si>
  <si>
    <t xml:space="preserve">  ---李工语音活跃打标</t>
  </si>
  <si>
    <t xml:space="preserve"> UPDATE xwh_wg_mon_evening set  本月活跃=1</t>
  </si>
  <si>
    <t>where SERV_ID IN (select  SERV_ID from   NBR_HY)        ]');</t>
  </si>
  <si>
    <t xml:space="preserve">COMMIT ;  */ </t>
  </si>
  <si>
    <t xml:space="preserve">xj_smallmodule.Module('xwh_wg_mon_evening','xj_sc_active_三大基础_cur','本月活跃','serv_id','and a.产品类型=b.产品类型'); </t>
  </si>
  <si>
    <t xml:space="preserve"> PAG_XWH_WG_MON.pro_Active_活跃联系('xwh_wg_mon_evening') ;</t>
  </si>
  <si>
    <t xml:space="preserve">       log1.increase_breakpoint(log1.GET_WHO_CALLED_ME,'活跃打标-近2月活跃 ');  </t>
  </si>
  <si>
    <t xml:space="preserve">-----  活跃打标   上月    ]'|TRIM(ACCT_MONTH)||q'[ </t>
  </si>
  <si>
    <t>merge into   xwh_wg_mon_evening    a</t>
  </si>
  <si>
    <t>using serv_mon_]'||Bill_MONTH||q'[_t  b on (a.serv_id=b.SERV_ID   and  b.nbr_hy=1  )</t>
  </si>
  <si>
    <t>update set   a.近2月活跃='上月活跃'        ]');</t>
  </si>
  <si>
    <t xml:space="preserve">commit ; </t>
  </si>
  <si>
    <t xml:space="preserve">pro_drop_table('xj_mob_nbr_hy') ;  </t>
  </si>
  <si>
    <t xml:space="preserve">create  table    xj_mob_nbr_hy  as </t>
  </si>
  <si>
    <t>select   prd_inst_id  ,count(*)  活跃天数</t>
  </si>
  <si>
    <t>from  sjjs_xn.APP_MOB_ACT_LST_DAY</t>
  </si>
  <si>
    <t>where  date_id&gt;=to_char(sysdate-31,'yyyymmdd')</t>
  </si>
  <si>
    <t>group by  prd_inst_id    ]');</t>
  </si>
  <si>
    <t xml:space="preserve">     </t>
  </si>
  <si>
    <t>using  xj_mob_nbr_hy    b on (a.serv_id=b.prd_inst_id    )</t>
  </si>
  <si>
    <t>update set   a.近2月活跃=b.活跃天数       ]');</t>
  </si>
  <si>
    <t xml:space="preserve">xn_do_sql_Block(q'[   </t>
  </si>
  <si>
    <t xml:space="preserve"> update   xwh_wg_mon_evening  </t>
  </si>
  <si>
    <t xml:space="preserve"> set 本月活跃=1  </t>
  </si>
  <si>
    <t>where 移动语音本月活跃  is not null           ]');</t>
  </si>
  <si>
    <t xml:space="preserve"> set    近2月活跃=1  </t>
  </si>
  <si>
    <t xml:space="preserve">where 移动语音本月活跃  is not null  </t>
  </si>
  <si>
    <t>and    nvl(近2月活跃,'上月活跃') ='上月活跃'         ]');</t>
  </si>
  <si>
    <t>----------- ITV 活跃 ---------------------------</t>
  </si>
  <si>
    <t xml:space="preserve">pro_drop_table('xj_ITV_nbr_hy') ;  </t>
  </si>
  <si>
    <t xml:space="preserve">xn_do_sql_Block(q'[       </t>
  </si>
  <si>
    <t xml:space="preserve">create  table    xj_ITV_nbr_hy  as </t>
  </si>
  <si>
    <t>from  sjjs_xn.Prd_Tyjy_Authlog_Day</t>
  </si>
  <si>
    <t xml:space="preserve">where  date_id&gt;=]'||Bill_MONTH||q'[01  </t>
  </si>
  <si>
    <t>group by  prd_inst_id      ]');</t>
  </si>
  <si>
    <t>using  xj_ITV_nbr_hy    b on (a.serv_id=b.prd_inst_id    )</t>
  </si>
  <si>
    <t>update set   a.近2月活跃=b.活跃天数,a.本月活跃=1       ]');</t>
  </si>
  <si>
    <t xml:space="preserve">--------------- 宽带 活跃      ]'|TRIM(ACCT_MONTH)||q'[ </t>
  </si>
  <si>
    <t xml:space="preserve">BEGIN </t>
  </si>
  <si>
    <t>using   ( select distinct  serv_id   from    Active_users_T_kd)    b on (a.serv_id=b.serv_id    )</t>
  </si>
  <si>
    <t>update set   a.近2月活跃='活跃',a.本月活跃=1</t>
  </si>
  <si>
    <t>where  产品类型='宽带'  ]');</t>
  </si>
  <si>
    <t xml:space="preserve">    log1.storage(SQLCODE,SQLERRM,DBMS_UTILITY.FORMAT_ERROR_BACKTRACE());</t>
  </si>
  <si>
    <t>END ;</t>
  </si>
  <si>
    <t xml:space="preserve">     --------------------------松捆绑 备份 -------------------------------------------------</t>
  </si>
  <si>
    <t xml:space="preserve">  log1.increase_breakpoint(log1.GET_WHO_CALLED_ME,'松捆绑 备份 ');  </t>
  </si>
  <si>
    <t xml:space="preserve"> pro_drop_table('xwh_skb_手机宽带') ;  </t>
  </si>
  <si>
    <t xml:space="preserve"> xn_do_sql_Block(q'[       </t>
  </si>
  <si>
    <t xml:space="preserve">create table  xwh_skb_手机宽带   as </t>
  </si>
  <si>
    <t>select   acct_id,COMBO_INSTANCE_ID,COMBO_OFFER_ID,COMBO_OFFER_NAME,产品类型,acc_nbr,ofr_id,ofr_name</t>
  </si>
  <si>
    <t xml:space="preserve"> ,to_char(COMPLETED_DATE,'yyyymmdd') 入网时间</t>
  </si>
  <si>
    <t xml:space="preserve"> ,row_number() over (partition  by  COMBO_INSTANCE_ID  order by    COMPLETED_DATE  )  rn </t>
  </si>
  <si>
    <t>from   xwh_wg_mon_evening</t>
  </si>
  <si>
    <t xml:space="preserve">where   state in ('F0A','F0J')  </t>
  </si>
  <si>
    <t>and  产品类型  in ('手机','宽带')</t>
  </si>
  <si>
    <t>and    COMBO_INSTANCE_ID  is not null          ]');</t>
  </si>
  <si>
    <t>merge into    xwh_wg_mon_evening     a</t>
  </si>
  <si>
    <t xml:space="preserve">using     xwh_skb_手机宽带        b </t>
  </si>
  <si>
    <t>on (a.COMBO_INSTANCE_ID=b.COMBO_INSTANCE_ID     and b.rn=1   )</t>
  </si>
  <si>
    <t>update set  a.套餐最早入网时间=b.入网时间         ]');</t>
  </si>
  <si>
    <t>pro_drop_table('xwh_wg_mon_ofr') ;</t>
  </si>
  <si>
    <t xml:space="preserve">create table  xwh_wg_mon_ofr  as </t>
  </si>
  <si>
    <t>select   ofr_inst_id ,to_char(min(COMPLETED_DATE),'yyyymmdd') 入网时间</t>
  </si>
  <si>
    <t>from        xwh_wg_mon_evening</t>
  </si>
  <si>
    <t>and  length(ofr_inst_id)&gt;=10</t>
  </si>
  <si>
    <t>group by     ofr_inst_id      ]');</t>
  </si>
  <si>
    <t>merge into    xwh_wg_mon_evening   a</t>
  </si>
  <si>
    <t xml:space="preserve">using   xwh_wg_mon_ofr      b </t>
  </si>
  <si>
    <t>on (a.ofr_inst_id=b.ofr_inst_id   )</t>
  </si>
  <si>
    <t xml:space="preserve">update set  a.套餐最早入网时间=b.入网时间      </t>
  </si>
  <si>
    <t xml:space="preserve">where   a.套餐最早入网时间  is null </t>
  </si>
  <si>
    <t>and  state in ('F0A','F0J')        ]');</t>
  </si>
  <si>
    <t xml:space="preserve">     commit;</t>
  </si>
  <si>
    <t xml:space="preserve"> xn_do_sql_Block(q'[    </t>
  </si>
  <si>
    <t xml:space="preserve"> update  xwh_wg_mon_evening  set  套餐最早入网时间=to_char(COMPLETED_DATE,'yyyymmdd') </t>
  </si>
  <si>
    <t>where   套餐最早入网时间  is null          ]');</t>
  </si>
  <si>
    <t xml:space="preserve">  ---------------------余额-----------------------------------------------------</t>
  </si>
  <si>
    <t xml:space="preserve">   log1.increase_breakpoint(log1.GET_WHO_CALLED_ME,' 账户余额 '); </t>
  </si>
  <si>
    <t xml:space="preserve">   xj_smallmodule.Module('xwh_wg_mon_evening','xn_acct_balance_t','账户余额','acct_id'); </t>
  </si>
  <si>
    <t xml:space="preserve"> -------------------------------------------------------------</t>
  </si>
  <si>
    <t xml:space="preserve">  log1.increase_breakpoint(log1.GET_WHO_CALLED_ME,' 停机 '); </t>
  </si>
  <si>
    <t xml:space="preserve">  xj_smallmodule.Module('xwh_wg_mon_evening','XJ_TKJ',' 状态  停机状态,停机时间','serv_id','  and  b.rn=1 '); </t>
  </si>
  <si>
    <t xml:space="preserve">  ------------------加装WIFI个数-----------------------------------------------------</t>
  </si>
  <si>
    <t xml:space="preserve">   log1.increase_breakpoint(log1.GET_WHO_CALLED_ME,' 加装WIFI个数 '); </t>
  </si>
  <si>
    <t xml:space="preserve"> xn_do_sql_Block(q'[   </t>
  </si>
  <si>
    <t xml:space="preserve"> merge into xwh_wg_mon_evening    a</t>
  </si>
  <si>
    <t>using (select kd_serv_id, count(*) 加装WIFI个数</t>
  </si>
  <si>
    <t xml:space="preserve"> from XJ_SC_智能组网_T</t>
  </si>
  <si>
    <t>where kd_serv_id is not null</t>
  </si>
  <si>
    <t>group by kd_serv_id) b</t>
  </si>
  <si>
    <t>on (a.serv_id = b.kd_serv_id)</t>
  </si>
  <si>
    <t>update set a.加装WIFI个数 = b.加装WIFI个数         ]');</t>
  </si>
  <si>
    <t xml:space="preserve"> COMMIT;</t>
  </si>
  <si>
    <t xml:space="preserve">  ------------------ ----- -----------------------------------------------------</t>
  </si>
  <si>
    <t xml:space="preserve">      log1.increase_breakpoint(log1.GET_WHO_CALLED_ME,'身份证加密 '); </t>
  </si>
  <si>
    <t>UPDATE    xwh_wg_mon_evening     set   CERTIFICATE_NO=sfz_jiami(CERTIFICATE_NO) ]');</t>
  </si>
  <si>
    <t xml:space="preserve">xn_do_sql_Block('create index  index_sfz'||to_char(sysdate,'yyyymmddhh24mmss')||'  on  xwh_wg_mon_evening(CERTIFICATE_NO) '); </t>
  </si>
  <si>
    <t xml:space="preserve">      COMMIT; </t>
  </si>
  <si>
    <t>Exception   when others Then   null  ;end ;</t>
  </si>
  <si>
    <t xml:space="preserve">      log1.increase_breakpoint(log1.GET_WHO_CALLED_ME,'rename  to   xwh_wg_mon '); </t>
  </si>
  <si>
    <t xml:space="preserve">      pro_drop_table('xwh_wg_mon') ;  </t>
  </si>
  <si>
    <t xml:space="preserve">      xn_do_sql_Block(q'[  rename  xwh_wg_mon_evening  to      xwh_wg_mon    ]');</t>
  </si>
  <si>
    <t xml:space="preserve">       log1.increase_breakpoint(log1.GET_WHO_CALLED_ME,'全新装备份');      </t>
  </si>
  <si>
    <t xml:space="preserve">       PAG_XWH_WG_MON.pro_xj_sc_mob_f1n_t;</t>
  </si>
  <si>
    <t xml:space="preserve">   ------------备份-------------------------------------------------------------</t>
  </si>
  <si>
    <t xml:space="preserve"> log1.increase_breakpoint(log1.GET_WHO_CALLED_ME,'备份插入 xwh_wg_mon_his'); </t>
  </si>
  <si>
    <t xml:space="preserve"> pro_drop_table('ls_xwh_wg_mon_F0H') ;</t>
  </si>
  <si>
    <t xml:space="preserve">create table    ls_xwh_wg_mon_F0H     as </t>
  </si>
  <si>
    <t>select * from   xwh_wg_mon  a</t>
  </si>
  <si>
    <t xml:space="preserve">where   state='F0H'   </t>
  </si>
  <si>
    <t>and  not exists (select 1 from xwh_wg_mon_his   where   serv_id=a.serv_id   )    ]');</t>
  </si>
  <si>
    <t xml:space="preserve">      xn_do_sql_Block(q'[         </t>
  </si>
  <si>
    <t xml:space="preserve">INSERT  INTO   xwh_wg_mon_his   </t>
  </si>
  <si>
    <t>select * from  ls_xwh_wg_mon_F0H      ]');</t>
  </si>
  <si>
    <t>------------------------------------------------------------------------------------------------</t>
  </si>
  <si>
    <t xml:space="preserve">      log1.increase_breakpoint(log1.GET_WHO_CALLED_ME,'拆机数据回填 xwh_wg_mon'); </t>
  </si>
  <si>
    <t>pro_drop_table('ls_xwh_wg_mon_遗漏') ;</t>
  </si>
  <si>
    <t xml:space="preserve">create table    ls_xwh_wg_mon_遗漏     as </t>
  </si>
  <si>
    <t>select * from    xwh_wg_mon_HIS   a</t>
  </si>
  <si>
    <t>where     not exists (select 1 from   xwh_wg_mon   where   serv_id=a.serv_id   )     ]');</t>
  </si>
  <si>
    <t xml:space="preserve">INSERT  INTO   xwh_wg_mon </t>
  </si>
  <si>
    <t>select * from  ls_xwh_wg_mon_遗漏      ]');</t>
  </si>
  <si>
    <t>where   not exists (select 1 from   xwh_wg_mon   where   serv_id=a.serv_id   )</t>
  </si>
  <si>
    <t xml:space="preserve">COMMIT; </t>
  </si>
  <si>
    <t xml:space="preserve">      ------------------  ACC_NBR_FLAG  -----------------------------------------------------</t>
  </si>
  <si>
    <t xml:space="preserve">      log1.increase_breakpoint(log1.GET_WHO_CALLED_ME,'F0A  ACC_NBR_FLAG  '); </t>
  </si>
  <si>
    <t xml:space="preserve">     xn_do_sql_Block('</t>
  </si>
  <si>
    <t xml:space="preserve">     UPDATE   xwh_wg_mon   SET  ACC_NBR_FLAG=NULL  ');</t>
  </si>
  <si>
    <t xml:space="preserve">     COMMIT;</t>
  </si>
  <si>
    <t xml:space="preserve">pro_drop_table('ls_acc_nbr_flag') ;  </t>
  </si>
  <si>
    <t xml:space="preserve">    create table  ls_acc_nbr_flag    AS </t>
  </si>
  <si>
    <t xml:space="preserve">    select  ACC_NBR,SERV_ID</t>
  </si>
  <si>
    <t xml:space="preserve">  ,case when    STATE  in ('F0A','F0J') then   1  ELSE  2   END AS    RN1 </t>
  </si>
  <si>
    <t xml:space="preserve">,row_number() over(partition  by   ACC_NBR  order by  a.入网时间   desc  )  rn2  </t>
  </si>
  <si>
    <t xml:space="preserve">    from    xwh_wg_mon          A            ]');</t>
  </si>
  <si>
    <t xml:space="preserve">     xn_do_sql_Block(q'[       </t>
  </si>
  <si>
    <t xml:space="preserve">      merge into  xwh_wg_mon      a</t>
  </si>
  <si>
    <t xml:space="preserve">      select  ACC_NBR,SERV_ID,row_number() over(partition  by   ACC_NBR  order by   RN1||RN2     )  rn </t>
  </si>
  <si>
    <t xml:space="preserve">      from    ls_acc_nbr_flag     </t>
  </si>
  <si>
    <t xml:space="preserve">      )  b on (a.SERV_ID=b.SERV_ID   and  b.rn=1 )</t>
  </si>
  <si>
    <t xml:space="preserve">      update set   acc_nbr_flag='T'              ]');</t>
  </si>
  <si>
    <t xml:space="preserve"> ------------------------------------------------------------------------------</t>
  </si>
  <si>
    <t xml:space="preserve">       log1.increase_breakpoint(log1.GET_WHO_CALLED_ME,'宽带备份');  </t>
  </si>
  <si>
    <t xml:space="preserve"> PAG_XWH_WG_MON.pro_xj_sc_kd_t;</t>
  </si>
  <si>
    <t>if   hh24&gt;=7   then</t>
  </si>
  <si>
    <t>----------------------------xwh_wg_mon_手机宽带ITV--------------------------------------------------</t>
  </si>
  <si>
    <t xml:space="preserve">       log1.increase_breakpoint(log1.GET_WHO_CALLED_ME,'xwh_wg_mon_手机宽带ITV');  </t>
  </si>
  <si>
    <t xml:space="preserve">      pro_drop_table('xwh_wg_mon_手机宽带ITV') ;</t>
  </si>
  <si>
    <t xml:space="preserve">      xn_do_sql_Block(q'[        </t>
  </si>
  <si>
    <t xml:space="preserve">   CREATE TABLE   xwh_wg_mon_手机宽带ITV  AS </t>
  </si>
  <si>
    <t xml:space="preserve">      WITH S2 AS (  </t>
  </si>
  <si>
    <t xml:space="preserve">      select    ACCT_ID,ACC_NBR,产品类型 ,serv_id,</t>
  </si>
  <si>
    <t xml:space="preserve">                 row_number() over (partition by acct_id,产品类型  </t>
  </si>
  <si>
    <t xml:space="preserve">                 order  by  decode(state,'F0A',3,'F0J',2,1)  DESC ,COMPLETED_DATE DESC     )  RN </t>
  </si>
  <si>
    <t xml:space="preserve">      from xwh_wg_mon</t>
  </si>
  <si>
    <t xml:space="preserve">      where STATE IN   ('F0A','F0J')   </t>
  </si>
  <si>
    <t xml:space="preserve">      AND 产品类型  in ('宽带','手机','ITV')        )</t>
  </si>
  <si>
    <t xml:space="preserve">      select * from  (</t>
  </si>
  <si>
    <t xml:space="preserve">      select  ACCT_ID,ACC_NBR,serv_id,产品类型</t>
  </si>
  <si>
    <t xml:space="preserve">      from S2 </t>
  </si>
  <si>
    <t xml:space="preserve">      where  RN=1   ) </t>
  </si>
  <si>
    <t xml:space="preserve">      pivot(MAX(ACC_NBR),max(serv_id) serv_id  FOR  产品类型  IN ( </t>
  </si>
  <si>
    <t xml:space="preserve">      '手机'  AS  手机,</t>
  </si>
  <si>
    <t xml:space="preserve">      '宽带'  AS  宽带,</t>
  </si>
  <si>
    <t xml:space="preserve">      'ITV'  AS  ITV</t>
  </si>
  <si>
    <t xml:space="preserve">      ))     ]');</t>
  </si>
  <si>
    <t xml:space="preserve">     create index  xj_index_20200604_0001  on xwh_wg_mon_手机宽带itv(acct_id)</t>
  </si>
  <si>
    <t xml:space="preserve">   ]');</t>
  </si>
  <si>
    <t xml:space="preserve">     end if;</t>
  </si>
  <si>
    <t xml:space="preserve"> ------------备份  end ----------------------------</t>
  </si>
  <si>
    <t xml:space="preserve">      --______________________________________________________________</t>
  </si>
  <si>
    <t xml:space="preserve">      log1.increase_breakpoint(log1.GET_WHO_CALLED_ME,'结束时间'); </t>
  </si>
  <si>
    <t>end   pro_XWH_wg_mon;</t>
  </si>
  <si>
    <t>-----=========================================</t>
  </si>
  <si>
    <t xml:space="preserve">Procedure pro_XWH_wg_mon_HIS  IS </t>
  </si>
  <si>
    <t>set serveroutput on size    10000000;</t>
  </si>
  <si>
    <t xml:space="preserve">exec </t>
  </si>
  <si>
    <t xml:space="preserve"> PAG_XWH_WG_MON.pro_XWH_wg_mon_HIS;</t>
  </si>
  <si>
    <t xml:space="preserve">create  table    xj_ls_cj_ls  as </t>
  </si>
  <si>
    <t xml:space="preserve">  select  obj_id  serv_id,create_staff    cj_staff_id,to_char(create_date,'yyyymmdd')  cj_date</t>
  </si>
  <si>
    <t xml:space="preserve">  from   ord_so.order_item@to_crm30   </t>
  </si>
  <si>
    <t xml:space="preserve">  where  SERVICE_OFFER_NAME     IN ( '拆机','欠费拆机','携号转网拆机' )  </t>
  </si>
  <si>
    <t xml:space="preserve">  and  create_date&gt;=sysdate -5</t>
  </si>
  <si>
    <t xml:space="preserve">  and  ACCEPT_LAN_ID</t>
  </si>
  <si>
    <t>select   t1.*,t2.name,t2.fa_channel_name 拆机厅店</t>
  </si>
  <si>
    <t>from  xj_ls_cj_ls  t1</t>
  </si>
  <si>
    <t>left join  tmp_staff_organization_channel   t2   on (t1.create_staff=t2.staff_id )</t>
  </si>
  <si>
    <t xml:space="preserve">    log1  xj_log_object:=xj_log_object(XX,'pro_XWH_wg_mon_HIS');</t>
  </si>
  <si>
    <t xml:space="preserve">   log1.increase_breakpoint(log1.GET_WHO_CALLED_ME,'开始  '); </t>
  </si>
  <si>
    <t xml:space="preserve">pro_drop_table('xj_ls_cj_20220412') ;  </t>
  </si>
  <si>
    <t xml:space="preserve">  xn_do_sql_Block(q'[        </t>
  </si>
  <si>
    <t xml:space="preserve"> create table  xj_ls_cj_20220412  as </t>
  </si>
  <si>
    <t xml:space="preserve"> select  PRD_INST_ID  serv_id ,   to_number(substr(create_emp_id, 2))  cj_staff_id,create_date  cj_date</t>
  </si>
  <si>
    <t xml:space="preserve"> ,row_number()  over  (partition  by PRD_INST_ID  order by  create_date desc      )   rn  </t>
  </si>
  <si>
    <t xml:space="preserve"> from sjjs_xn.bas_prd_inst_serv_order </t>
  </si>
  <si>
    <t>where serv_ofr_name  IN ( '拆机','欠费拆机' )    ]');</t>
  </si>
  <si>
    <t xml:space="preserve">  xn_do_sql_Block(q'[       </t>
  </si>
  <si>
    <t>merge into   xwh_wg_mon_his  a</t>
  </si>
  <si>
    <t>using  xj_ls_cj_20220412 b on (a.serv_id=b.serv_id   and b.rn=1 )</t>
  </si>
  <si>
    <t>update set   a.cj_staff_id=b.cj_staff_id,a.cj_date=b.cj_date</t>
  </si>
  <si>
    <t>where      cj_date  is null         ]');</t>
  </si>
  <si>
    <t>pro_drop_table('xj_ls_cj_3day') ;</t>
  </si>
  <si>
    <t xml:space="preserve">create table     xj_ls_cj_3day    as </t>
  </si>
  <si>
    <t>select  obj_id  serv_id,create_staff    cj_staff_id,to_char(create_date,'yyyymmdd')  cj_date</t>
  </si>
  <si>
    <t xml:space="preserve">from   ord_so.order_item@to_crm30   </t>
  </si>
  <si>
    <t>where  SERVICE_OFFER_NAME</t>
  </si>
  <si>
    <t xml:space="preserve">   IN ( '拆机','欠费拆机','携号转网拆机' )  </t>
  </si>
  <si>
    <t>and  create_date&gt;=sysdate -3</t>
  </si>
  <si>
    <t>and  ACCEPT_LAN_ID</t>
  </si>
  <si>
    <t>=8421200       ]');</t>
  </si>
  <si>
    <t xml:space="preserve">using  (select  t.*,row_number()  over (partition  by  serv_id order by  cj_date  desc )  rn </t>
  </si>
  <si>
    <t>from  xj_ls_cj_3day   t)   b on (a.serv_id=b.serv_id   and b.rn=1 )</t>
  </si>
  <si>
    <t>merge into   xwh_wg_mon  a</t>
  </si>
  <si>
    <t>---------套餐--------------------------------------------------------------------------</t>
  </si>
  <si>
    <t xml:space="preserve"> log1.increase_breakpoint(log1.GET_WHO_CALLED_ME,'套餐   ');  </t>
  </si>
  <si>
    <t>drop table  Xwh_his_套餐;</t>
  </si>
  <si>
    <t xml:space="preserve">create table  Xwh_his_套餐    as </t>
  </si>
  <si>
    <t xml:space="preserve">select  serv_id  </t>
  </si>
  <si>
    <t>from Xwh_Wg_Mon_his</t>
  </si>
  <si>
    <t>where   ofr_id is null ;</t>
  </si>
  <si>
    <t xml:space="preserve">exec  xj_smallmodule.Module('Xwh_his_套餐','bas_prd_inst_cur','prom_offer_id ofr_id,prom_offer_name  ofr_name, COMBO_OFFER_ID, COMBO_OFFER_NAME   ','serv_id  prd_inst_id'); </t>
  </si>
  <si>
    <t>--  select * from    Xwh_his_套餐  where   ofr_id is null or  ofr_id='-1'  ;</t>
  </si>
  <si>
    <t>delete   Xwh_his_套餐  where   ofr_id is null or  ofr_id='-1'  ;</t>
  </si>
  <si>
    <t xml:space="preserve">alter table   Xwh_his_套餐  add  套餐值   NUMBER </t>
  </si>
  <si>
    <t xml:space="preserve"> merge into   Xwh_his_套餐  a</t>
  </si>
  <si>
    <t>exec  xj_smallmodule.Module('Xwh_Wg_Mon_his','Xwh_his_套餐','OFR_ID,</t>
  </si>
  <si>
    <t xml:space="preserve"> OFR_NAME,</t>
  </si>
  <si>
    <t xml:space="preserve"> 套餐值,COMBO_OFFER_ID,COMBO_OFFER_NAME'); </t>
  </si>
  <si>
    <t>------ACCT_ID------------------------------------------------------------------------------</t>
  </si>
  <si>
    <t xml:space="preserve"> log1.increase_breakpoint(log1.GET_WHO_CALLED_ME,'ACCT_ID   ');  </t>
  </si>
  <si>
    <t xml:space="preserve">  xj_smallmodule.Module('Xwh_Wg_Mon_his','ls_xj_acct_id_his','acct_id','serv_id','and  b.rn=1'); </t>
  </si>
  <si>
    <t>------余额------------------------------------------------------------------------------</t>
  </si>
  <si>
    <t xml:space="preserve"> log1.increase_breakpoint(log1.GET_WHO_CALLED_ME,'余额   ');   </t>
  </si>
  <si>
    <t xml:space="preserve"> xj_smallmodule.Module('Xwh_Wg_Mon_His','xn_acct_balance_t','账户余额','acct_id'); </t>
  </si>
  <si>
    <t xml:space="preserve"> -----欠费--------------------------------------------------------------------- </t>
  </si>
  <si>
    <t xml:space="preserve">      log1.increase_breakpoint(log1.GET_WHO_CALLED_ME,'欠费   ');   </t>
  </si>
  <si>
    <t xml:space="preserve">      xn_do_sql_Block(q'[          update   Xwh_Wg_Mon_His    set  最早欠费月=null ,  欠费=null  ,用户欠费  =null   ]');</t>
  </si>
  <si>
    <t xml:space="preserve">      merge into  Xwh_Wg_Mon_His    a</t>
  </si>
  <si>
    <t xml:space="preserve">   log1.increase_breakpoint(log1.GET_WHO_CALLED_ME,'结束  '); </t>
  </si>
  <si>
    <t>END   ;</t>
  </si>
  <si>
    <t>---===============================================</t>
  </si>
  <si>
    <t xml:space="preserve">Procedure xwh_wg_mon_acct_存增量  is </t>
  </si>
  <si>
    <t xml:space="preserve"> PAG_XWH_WG_MON.xwh_wg_mon_acct_存增量;</t>
  </si>
  <si>
    <t xml:space="preserve"> */</t>
  </si>
  <si>
    <t xml:space="preserve">    log1  xj_log_object:=xj_log_object(XX,'xwh_wg_mon_acct_存增量');</t>
  </si>
  <si>
    <t xml:space="preserve">   log1.increase_breakpoint(log1.GET_WHO_CALLED_ME,'开始  ');</t>
  </si>
  <si>
    <t xml:space="preserve"> pro_drop_table('ls_xwh_wg_mon_acct_存增量') ;  </t>
  </si>
  <si>
    <t xml:space="preserve"> xn_do_sql_Block(q'[         </t>
  </si>
  <si>
    <t xml:space="preserve"> create table  ls_xwh_wg_mon_acct_存增量   as </t>
  </si>
  <si>
    <t xml:space="preserve"> WITH S1 AS (</t>
  </si>
  <si>
    <t>select  acct_id,min(入网时间)  入网时间 ,min(COMPLETED_DATE)  入网时间_DATE</t>
  </si>
  <si>
    <t>from   xwh_wg_mon</t>
  </si>
  <si>
    <t xml:space="preserve">where STATE IN </t>
  </si>
  <si>
    <t>('F0A','F0J')</t>
  </si>
  <si>
    <t>group by  acct_id   )</t>
  </si>
  <si>
    <t xml:space="preserve">select A.*,CASE WHEN    substr(入网时间,1,6)&lt;=cur_month_m3  </t>
  </si>
  <si>
    <t xml:space="preserve">       THEN  0 else 1   end as    存增量   from   S1   A    ]');</t>
  </si>
  <si>
    <t>renameTB('ls_xwh_wg_mon_acct_存增量','xwh_wg_mon_acct_存增量');</t>
  </si>
  <si>
    <t>xn_do_sql_Block('create index  index_xj_2023acct'||random||'   on  xwh_wg_mon_acct_存增量 (acct_id)         ');</t>
  </si>
  <si>
    <t>----============================================</t>
  </si>
  <si>
    <t>Procedure   xj_acct_id   is  ----acct_t   acct_id备份</t>
  </si>
  <si>
    <t xml:space="preserve">    log1  xj_log_object:=xj_log_object(XX,'PAG_XWH_WG_MON.xj_acct_id ;');</t>
  </si>
  <si>
    <t xml:space="preserve"> pro_drop_table('ls_xj_acct_id') ;   </t>
  </si>
  <si>
    <t xml:space="preserve"> xn_do_sql_Block(q'[          </t>
  </si>
  <si>
    <t xml:space="preserve">create  table  ls_xj_acct_id  as </t>
  </si>
  <si>
    <t>select   prod_inst_id  ,acct_id</t>
  </si>
  <si>
    <t>from   prod_inst_acct_rel</t>
  </si>
  <si>
    <t>where     region_id     in (</t>
  </si>
  <si>
    <t>8421200,</t>
  </si>
  <si>
    <t>8421201,</t>
  </si>
  <si>
    <t>8421202,</t>
  </si>
  <si>
    <t>8421221,</t>
  </si>
  <si>
    <t>8421222,</t>
  </si>
  <si>
    <t>8421223,</t>
  </si>
  <si>
    <t>8421224,</t>
  </si>
  <si>
    <t>8421281  )       ]');</t>
  </si>
  <si>
    <t>xn_do_sql_Block(q'[  delete  ls_xj_acct_id  a  where  exists  (select 1   from    ls_xj_acct_id  where   prod_inst_id=a.prod_inst_id  and rowid &lt;a.rowid  )    ]');</t>
  </si>
  <si>
    <t>renameTB('ls_xj_acct_id','xj_acct_id');</t>
  </si>
  <si>
    <t>------------------------------------------------------------------</t>
  </si>
  <si>
    <t xml:space="preserve">   log1.increase_breakpoint(log1.GET_WHO_CALLED_ME,'ls_xj_acct_id_his  ');</t>
  </si>
  <si>
    <t xml:space="preserve">   pro_drop_table('ls_xj_acct_id_his') ;</t>
  </si>
  <si>
    <t xml:space="preserve">    create  table  ls_xj_acct_id_his  as </t>
  </si>
  <si>
    <t xml:space="preserve">    select    prod_inst_id  serv_id  ,acct_id,CREATE_DATE</t>
  </si>
  <si>
    <t xml:space="preserve">           ,row_number() over (partition by prod_inst_id  order by CREATE_DATE  desc    )   rn </t>
  </si>
  <si>
    <t xml:space="preserve">    from      CUS_INST.PROD_INST_ACCT_REL_his@to_crm30  </t>
  </si>
  <si>
    <t xml:space="preserve">    where  PROD_INST_ID   in (select  serv_id   from   Xwh_Wg_Mon_his   where    acct_id is null    )     ]');</t>
  </si>
  <si>
    <t xml:space="preserve">    log1.increase_breakpoint(log1.GET_WHO_CALLED_ME,'结束时间'); </t>
  </si>
  <si>
    <t>end xj_acct_id ;</t>
  </si>
  <si>
    <t>Procedure  xn_acct_item_new  is    ---新欠费表自建</t>
  </si>
  <si>
    <t>exec  PAG_XWH_WG_MON.xn_acct_item_new;</t>
  </si>
  <si>
    <t>exec  PAG_XWH_WG_MON.pro_acct_item_cur_month_t_acct;</t>
  </si>
  <si>
    <t xml:space="preserve">        xn_do_sql_Block(q'[          update   xwh_wg_mon    set  最早欠费月=null ,  欠费=null  ,用户欠费  =null   ]');</t>
  </si>
  <si>
    <t xml:space="preserve">      merge into  xwh_wg_mon     a</t>
  </si>
  <si>
    <t xml:space="preserve">      merge into  xwh_wg_mon    a</t>
  </si>
  <si>
    <t xml:space="preserve">      commit;    </t>
  </si>
  <si>
    <t>select * from sitech_ods.b_acct_item_amount_t@to_ods;</t>
  </si>
  <si>
    <t>select * from sitech_ods.mid_acct_owe_d@to_ods;</t>
  </si>
  <si>
    <t xml:space="preserve">    log1  xj_log_object:=xj_log_object(XX,'xn_acct_item_new');</t>
  </si>
  <si>
    <t>ls_sql  varchar2(4000);</t>
  </si>
  <si>
    <t>v_qf_tb   varchar2(60);</t>
  </si>
  <si>
    <t>begin</t>
  </si>
  <si>
    <t xml:space="preserve">DBMS_OUTPUT.ENABLE(buffer_size =&gt; null) ; </t>
  </si>
  <si>
    <t>-------------------------------------</t>
  </si>
  <si>
    <t>pro_drop_table('ls_xn_acct_item_new') ;</t>
  </si>
  <si>
    <t>xn_do_sql_Block(q'[   create table  ls_xn_acct_item_new   as  select * from  xn_acct_item_new   where  rownum=0            ]');</t>
  </si>
  <si>
    <t>for i in 2015 .. to_number(to_char(sysdate, 'yyyy')) loop</t>
  </si>
  <si>
    <t>for j in 1 .. 12 loop</t>
  </si>
  <si>
    <t xml:space="preserve">v_qf_tb:='acctdb.acct_item_'||rtrim(ltrim(to_char(i)))|| rtrim(ltrim(to_char(j,'00')))||'@to_jfdb'; </t>
  </si>
  <si>
    <t>log1.increase_breakpoint(log1.GET_WHO_CALLED_ME,'正在插入 '||v_qf_tb);</t>
  </si>
  <si>
    <t xml:space="preserve">ls_sql:=q'[ </t>
  </si>
  <si>
    <t xml:space="preserve">insert into   ls_xn_acct_item_new  </t>
  </si>
  <si>
    <t>select /*+parallel(a,20)*/ acct_item_id,acct_id,prod_inst_id,offer_id,billing_cycle_id,acct_item_type_id</t>
  </si>
  <si>
    <t>,item_source_id,amount,fee_cycle_id,status_cd,status_date,create_date ,REGION_ID, ']'||v_qf_tb||q'['     qf_tb</t>
  </si>
  <si>
    <t xml:space="preserve">from    ]'||v_qf_tb||q'[      a </t>
  </si>
  <si>
    <t>where status_cd not in (2,8,9)</t>
  </si>
  <si>
    <t>and acct_id in (select acct_id from pricedb_inst.prod_inst_acct_rel@to_jfdb   where region_id=8421200)</t>
  </si>
  <si>
    <t>]';</t>
  </si>
  <si>
    <t>--dbms_output.put_line(ls_sql);</t>
  </si>
  <si>
    <t>EXECUTE IMMEDIATE ls_sql;</t>
  </si>
  <si>
    <t>----------</t>
  </si>
  <si>
    <t xml:space="preserve">ls_sql :=q'[ </t>
  </si>
  <si>
    <t>delete    ls_xn_acct_item_new</t>
  </si>
  <si>
    <t>where status_cd = 6</t>
  </si>
  <si>
    <t>and to_char(status_date, 'yyyymm') not in</t>
  </si>
  <si>
    <t>(to_char(sysdate, 'yyyymm'),</t>
  </si>
  <si>
    <t xml:space="preserve">to_char(add_months(sysdate, -1), 'yyyymm'))           </t>
  </si>
  <si>
    <t xml:space="preserve"> ]';</t>
  </si>
  <si>
    <t>end loop;</t>
  </si>
  <si>
    <t>---插入历史欠费   Acct_item_his</t>
  </si>
  <si>
    <t>dbms_output.put_line('正在插入历史欠费  acctdb.acct_item_his@to_jfdb ......');</t>
  </si>
  <si>
    <t xml:space="preserve">insert into     ls_xn_acct_item_new  </t>
  </si>
  <si>
    <t>select /*+parallel(a,20)*/ acct_item_id,acct_id,prod_inst_id,offer_id,billing_cycle_id,acct_item_type_id,item_source_id</t>
  </si>
  <si>
    <t>,amount,fee_cycle_id,status_cd,status_date,create_date  ,REGION_ID,'acctdb.acct_item_his@to_jfdb'    qf_tb</t>
  </si>
  <si>
    <t xml:space="preserve">from   acctdb.Acct_item_his@to_jfdb      a </t>
  </si>
  <si>
    <t>where status_cd not in (2,9)</t>
  </si>
  <si>
    <t>delete      ls_xn_acct_item_new</t>
  </si>
  <si>
    <t xml:space="preserve"> --- 剔除异常账户     xj_lxp_异常账户</t>
  </si>
  <si>
    <t xml:space="preserve">delete    ls_xn_acct_item_new  </t>
  </si>
  <si>
    <t xml:space="preserve">where    region_id  not   in  </t>
  </si>
  <si>
    <t>('8421221','8421201','8421222','8421224','8421202','8421223','8421281','8421200')</t>
  </si>
  <si>
    <t xml:space="preserve">  ----</t>
  </si>
  <si>
    <t xml:space="preserve">and acct_id  in  (select acct_id  from  xj_lxp_异常账户 ) </t>
  </si>
  <si>
    <t>commit ;</t>
  </si>
  <si>
    <t>xn_do_sql_Block('   create index   index_20220209_acct'||random||'   on    ls_xn_acct_item_new(acct_id)   ');</t>
  </si>
  <si>
    <t>xn_do_sql_Block('   create index   index_20220209_serv'||random||'   on    ls_xn_acct_item_new(prod_inst_id)   ');</t>
  </si>
  <si>
    <t>Exception   when others Then     null;</t>
  </si>
  <si>
    <t>renameTB('ls_xn_acct_item_new','xn_acct_item_new');</t>
  </si>
  <si>
    <t>--------------------------------------------------------------------------------------------------------------</t>
  </si>
  <si>
    <t xml:space="preserve">      log1.increase_breakpoint(log1.GET_WHO_CALLED_ME,'pro_acct_item_cur_month_t_acct '); </t>
  </si>
  <si>
    <t xml:space="preserve">   PAG_XWH_WG_MON.pro_acct_item_cur_month_t_acct;</t>
  </si>
  <si>
    <t xml:space="preserve">  ---------------------------------------------------------------------------</t>
  </si>
  <si>
    <t xml:space="preserve">     ------_________________________________________________________________________________________</t>
  </si>
  <si>
    <t xml:space="preserve">end   xn_acct_item_new;  </t>
  </si>
  <si>
    <t>-----=======================================================</t>
  </si>
  <si>
    <t>Procedure pro_acct_item_cur_month_t_acct   IS --- 欠费按ACCT_ID</t>
  </si>
  <si>
    <t xml:space="preserve">    log1  xj_log_object:=xj_log_object(XX,'pac_xwh_wg_mon_pro_acct_item_cur_month_t_acct');</t>
  </si>
  <si>
    <t>-----  30019 财务欠费 ------------------------</t>
  </si>
  <si>
    <t xml:space="preserve"> pro_drop_table('ls_xj_30019_acct') ;</t>
  </si>
  <si>
    <t xml:space="preserve">   create table      ls_xj_30019_acct   as </t>
  </si>
  <si>
    <t>select  acct_id,min(billing_cycle_id)   最早财务欠费月30019</t>
  </si>
  <si>
    <t>,sum(amount)*0.01 财务欠费30019</t>
  </si>
  <si>
    <t>from xn_acct_item_new</t>
  </si>
  <si>
    <t>where     ACCT_ITEM_TYPE_ID &lt; 900000000 AND</t>
  </si>
  <si>
    <t>acct_item_type_id not in (771110290,789010010,900010000,771110904,771110905 ,883530195,800800001 ,773110025,787010010,660000551,660000552,773110024,1000026)</t>
  </si>
  <si>
    <t>and status_cd not in (5,8,6)     ----实时的保留了欠费回收6  要剔除</t>
  </si>
  <si>
    <t xml:space="preserve"> and item_source_id &lt;950 and item_source_id&lt;&gt; all (888,889,810,887,444,777,555,830,999)</t>
  </si>
  <si>
    <t>group by acct_id      ]');</t>
  </si>
  <si>
    <t xml:space="preserve"> pro_drop_table('ls_xj_30019_SERV') ;</t>
  </si>
  <si>
    <t xml:space="preserve">create table      ls_xj_30019_SERV   as </t>
  </si>
  <si>
    <t>select  PROD_INST_ID  serv_id,min(billing_cycle_id)   最早财务欠费月30019</t>
  </si>
  <si>
    <t>group by PROD_INST_ID      ]');</t>
  </si>
  <si>
    <t xml:space="preserve"> ---账户欠费表</t>
  </si>
  <si>
    <t>pro_drop_table('ls_xn_acct_item_new_acct') ;</t>
  </si>
  <si>
    <t xml:space="preserve">create table      ls_xn_acct_item_new_acct   as </t>
  </si>
  <si>
    <t>select acct_id,</t>
  </si>
  <si>
    <t xml:space="preserve">               min(BILLING_CYCLE_ID) 最早欠费月,</t>
  </si>
  <si>
    <t xml:space="preserve">               Sum(amount)*0.01 欠费,</t>
  </si>
  <si>
    <t xml:space="preserve">               min(case when   status_cd  &lt;&gt; 5  then   BILLING_CYCLE_ID  else  null   end   )  最早财务欠费月,</t>
  </si>
  <si>
    <t xml:space="preserve">               Sum(amount)*0.01- sum(case when  status_cd  =5   then   amount  else  0  end   ) *0.01   财务欠费,</t>
  </si>
  <si>
    <t xml:space="preserve">               sum(case when  status_cd  =5  then   amount  else  0  end   ) *0.01  业务欠费</t>
  </si>
  <si>
    <t>FROM  xn_acct_item_new  a</t>
  </si>
  <si>
    <t>where    status_cd   &lt;&gt;6</t>
  </si>
  <si>
    <t xml:space="preserve"> Group By acct_id     ]');</t>
  </si>
  <si>
    <t xml:space="preserve"> xj_smallmodule.Module('ls_xn_acct_item_new_acct','ls_xj_30019_acct','最早财务欠费月30019,财务欠费30019','acct_id');</t>
  </si>
  <si>
    <t xml:space="preserve"> renameTB('ls_xn_acct_item_new_acct','xn_acct_item_new_acct');   </t>
  </si>
  <si>
    <t xml:space="preserve">xn_do_sql_Block(q'[    create index   index_xj_acct_]'||random||q'[  on   xn_acct_item_new_acct (acct_id)          ]');    </t>
  </si>
  <si>
    <t>pro_drop_table('ls_xn_acct_item_new_serv') ;</t>
  </si>
  <si>
    <t xml:space="preserve">create table      ls_xn_acct_item_new_serv   as </t>
  </si>
  <si>
    <t>select PROD_INST_ID,PROD_INST_ID  serv_id,</t>
  </si>
  <si>
    <t xml:space="preserve"> min(BILLING_CYCLE_ID) 最早欠费月,</t>
  </si>
  <si>
    <t xml:space="preserve"> Sum(amount)*0.01 欠费,</t>
  </si>
  <si>
    <t xml:space="preserve">  min(case when   status_cd  in (1,3)  then   BILLING_CYCLE_ID  else  null   end   )  最早财务欠费月,</t>
  </si>
  <si>
    <t xml:space="preserve"> sum(case when  status_cd  in (1,3)  then   amount  else  0  end   ) *0.01 财务欠费,</t>
  </si>
  <si>
    <t xml:space="preserve"> Sum(amount)*0.01- sum(case when  status_cd  in (1,3)  then   amount  else  0  end   ) *0.01  业务欠费</t>
  </si>
  <si>
    <t>where      status_cd   &lt;&gt;6</t>
  </si>
  <si>
    <t xml:space="preserve"> Group By PROD_INST_ID     ]');</t>
  </si>
  <si>
    <t xml:space="preserve">     xj_smallmodule.Module('ls_xn_acct_item_new_serv','ls_xj_30019_SERV','最早财务欠费月30019,财务欠费30019'); </t>
  </si>
  <si>
    <t xml:space="preserve">  renameTB('ls_xn_acct_item_new_serv','xn_acct_item_new_serv');   </t>
  </si>
  <si>
    <t xml:space="preserve">xn_do_sql_Block(q'[    create index   index_xj_serv_]'||random||q'[   on   xn_acct_item_new_serv (PROD_INST_ID)          ]');    </t>
  </si>
  <si>
    <t>end   pro_acct_item_cur_month_t_acct;</t>
  </si>
  <si>
    <t>---====================================</t>
  </si>
  <si>
    <t>Procedure    xn_acct_balance_t   is   --- 本地余额表</t>
  </si>
  <si>
    <t xml:space="preserve"> PAG_XWH_WG_MON.xn_acct_balance_t;</t>
  </si>
  <si>
    <t xml:space="preserve">    log1  xj_log_object:=xj_log_object(XX,'xn_acct_balance_t ');</t>
  </si>
  <si>
    <t>v_balance_acct_item_rela_8    varchar2(30);</t>
  </si>
  <si>
    <t xml:space="preserve"> if   MOD(SUBSTR(CUR_MONTH,5,2),2 ) =0  then</t>
  </si>
  <si>
    <t>v_balance_acct_item_rela_8:='balance_acct_item_rela_d_8';</t>
  </si>
  <si>
    <t>else   v_balance_acct_item_rela_8:='balance_acct_item_rela_s_8';</t>
  </si>
  <si>
    <t>end if;*/</t>
  </si>
  <si>
    <t>-------------------</t>
  </si>
  <si>
    <t xml:space="preserve">  pro_drop_table('ls_xn_acct_balance_t') ;</t>
  </si>
  <si>
    <t xml:space="preserve">create table  ls_xn_acct_balance_t   as </t>
  </si>
  <si>
    <t>SELECT  ACCT_ID</t>
  </si>
  <si>
    <t>,sum( t1.BALANCE-t1.charge1 -t1.charge2  )*0.01   余额</t>
  </si>
  <si>
    <t>,sum(case when  t2.if_principal=0 then  t1.BALANCE-t1.charge1-t1.charge2    else 0  end   )*0.01  赠费</t>
  </si>
  <si>
    <t>,sum(case when  t2.if_principal=1 then  t1.BALANCE-t1.charge1-t1.charge2    else 0  end   )*0.01  本金</t>
  </si>
  <si>
    <t>,sum(case when  t2.if_principal=1  and  t1.BALANCE_TYPE_ID   in  ('0','13110','2200','10050')   then  t1.BALANCE-t1.charge1-t1.charge2    else 0  end   )*0.01   普通存款</t>
  </si>
  <si>
    <t>,sum(case when  t2.if_principal=1  and  t1.BALANCE_TYPE_ID  not  in  ('0','13110','2200','10050')   then  t1.BALANCE-t1.charge1-t1.charge2    else 0  end   )*0.01  专款</t>
  </si>
  <si>
    <t>FROM    abm.acct_balance_8@to_abm_st   t1</t>
  </si>
  <si>
    <t>inner join acctdb.balance_type@to_jfdb     t2 on (t1.BALANCE_TYPE_ID = t2.BALANCE_TYPE_ID)</t>
  </si>
  <si>
    <t>where  t1.balance&gt;0</t>
  </si>
  <si>
    <t>and t1.xla_del_flag is null    ---有效</t>
  </si>
  <si>
    <t xml:space="preserve">and  t1.STATUS_CD  in (1,4) </t>
  </si>
  <si>
    <t>GROUP BY ACCT_ID      ]');</t>
  </si>
  <si>
    <t>xn_do_sql_Block(q'[   alter table  ls_xn_acct_balance_t  add   账户余额  varchar2(70)         ]');</t>
  </si>
  <si>
    <t xml:space="preserve">  xn_do_sql_Block(q'[    update   ls_xn_acct_balance_t  set   账户余额='账户余额 '||余额||'=赠费 '||赠费||' +普通存款'||普通存款||' +专款'||专款       ]');</t>
  </si>
  <si>
    <t xml:space="preserve">  commit; </t>
  </si>
  <si>
    <t xml:space="preserve">  xn_do_sql_Block(q'[   create index  index_20220504_]'||random||q'[   on   ls_xn_acct_balance_t(acct_id)    ]');</t>
  </si>
  <si>
    <t>renameTB('ls_xn_acct_balance_t','xn_acct_balance_t');</t>
  </si>
  <si>
    <t>-----===============================================</t>
  </si>
  <si>
    <t>PROCEDURE   xj_tkj  is</t>
  </si>
  <si>
    <t xml:space="preserve">/* </t>
  </si>
  <si>
    <t xml:space="preserve"> set serveroutput on size  10000000; </t>
  </si>
  <si>
    <t xml:space="preserve"> EXEC   PAG_XWH_WG_MON.xj_tkj;</t>
  </si>
  <si>
    <t xml:space="preserve">   XX  TY_WHO_CALLED_ME:=xj_log_object().GET_WHO_CALLED_ME;</t>
  </si>
  <si>
    <t xml:space="preserve">    log1  xj_log_object:=xj_log_object(XX,'xj_tkj');</t>
  </si>
  <si>
    <t>v_acct_month Varchar2(8);</t>
  </si>
  <si>
    <t>-------------------------------------------------------------------</t>
  </si>
  <si>
    <t xml:space="preserve">log1.increase_breakpoint(log1.GET_WHO_CALLED_ME,'开始 '); </t>
  </si>
  <si>
    <t>pro_truncate_table('xj_tkj');</t>
  </si>
  <si>
    <t>insert into   xj_tkj  (SERV_ID,STOP_TYPE,状态,EFF_DATE,EXP_DATE,停机时间)</t>
  </si>
  <si>
    <t xml:space="preserve">select SERV_ID,STOP_TYPE,状态,EFF_DATE,EXP_DATE,停机时间   </t>
  </si>
  <si>
    <t>from   ljp_tkj    ]');</t>
  </si>
  <si>
    <t>p_rn('xj_tkj','serv_id','eff_date  desc ');</t>
  </si>
  <si>
    <t xml:space="preserve">xj_smallmodule.Module('xj_tkj','xwh_wg_mon','state,STATUS_CD,欠费,营业区,产品类型'); </t>
  </si>
  <si>
    <t>update  xj_tkj  set    营业区='温泉'  where  nvl(营业区,'咸宁市')='咸宁市';</t>
  </si>
  <si>
    <t>--   alter table  xj_tkj  add  停机分类   varchar2(20);</t>
  </si>
  <si>
    <t>--   create  index  index_20220509_0001  on   xj_tkj(serv_id)</t>
  </si>
  <si>
    <t>--   create  index  index_20220509_0002  on   xj_tkj(停机时间)</t>
  </si>
  <si>
    <t>/*update xj_tkj  set   停机分类='';</t>
  </si>
  <si>
    <t>update xj_tkj  set   停机分类='非欠费停机'</t>
  </si>
  <si>
    <t>where  状态  in</t>
  </si>
  <si>
    <t>('二次核验停机','未实名双停','风险语音保护性单停','超频骚扰停机_双停','集团大数据保护停机','骚扰单停(缴费不开机)','未实名单停','超频骚扰停机_单停','大数据分析身份验证单停','涉嫌诈骗被举报_单停','公安停机','涉案停机','集团核查系统举报号码关停') ;</t>
  </si>
  <si>
    <t>update xj_tkj  set   停机分类='欠费停机'</t>
  </si>
  <si>
    <t>where  停机分类   is null  or 停机分类=''    ;</t>
  </si>
  <si>
    <t>-----------------------------------------------------------------</t>
  </si>
  <si>
    <t xml:space="preserve">log1.increase_breakpoint(log1.GET_WHO_CALLED_ME,'结束 '); </t>
  </si>
  <si>
    <t>end   xj_tkj;</t>
  </si>
  <si>
    <t>------=====================================================</t>
  </si>
  <si>
    <t xml:space="preserve">Procedure  xj_PROD_INST_all(i number  default  0 )      is </t>
  </si>
  <si>
    <t xml:space="preserve">    log1  xj_log_object:=xj_log_object(XX,'PAG_XWH_WG_MON.xj_PROD_INST_all');</t>
  </si>
  <si>
    <t>exec PAG_XWH_WG_MON.xj_PROD_INST_all(2) ;</t>
  </si>
  <si>
    <t>select  count(*)</t>
  </si>
  <si>
    <t xml:space="preserve"> from XJ_XN_PROD_INST</t>
  </si>
  <si>
    <t>where   prod_inst_id  not  in   (</t>
  </si>
  <si>
    <t xml:space="preserve">select prod_inst_id   from xj_PROD_INST_all  ) </t>
  </si>
  <si>
    <t xml:space="preserve">select serv_id   from   XWH_wg_mon_evening     ) </t>
  </si>
  <si>
    <t xml:space="preserve"> log1.increase_breakpoint(log1.GET_WHO_CALLED_ME,'开始');</t>
  </si>
  <si>
    <t>if   i=0  or  i =2   then</t>
  </si>
  <si>
    <t xml:space="preserve">pro_drop_table('ls_xj_PROD_INST_all') ;   </t>
  </si>
  <si>
    <t xml:space="preserve">create table   ls_xj_PROD_INST_all    as </t>
  </si>
  <si>
    <t>select    PROD_INST_ID,PROD_ID,ACC_PROD_INST_ID,PROD_USE_TYPE,ACC_NUM,ACCOUNT ,PAYMENT_MODE_CD,ADDRESS_DESC,OWNER_CUST_ID,PROD_INST_PWD,EXCH_ID,</t>
  </si>
  <si>
    <t>ADDRESS_ID,REGION_ID,LAN_ID,ACT_DATE,BEGIN_RENT_DATE,STOP_RENT_DATE,STATUS_CD,CREATE_ORG_ID,CREATE_STAFF,UPDATE_STAFF,CREATE_DATE,STATUS_DATE,</t>
  </si>
  <si>
    <t>UPDATE_DATE,FIRST_FINISH_DATE,BUSI_MOD_DATE,USE_CUST_ID,LAST_ORDER_ITEM_ID,REMARK,POINT_OWNER_ID,EXT_PROD_INST_ID,'F0A'   xj_state</t>
  </si>
  <si>
    <t>from    XJ_XN_PROD_INST       ]');</t>
  </si>
  <si>
    <t xml:space="preserve">insert into   ls_xj_PROD_INST_all  </t>
  </si>
  <si>
    <t>select  PROD_INST_ID,PROD_ID,ACC_PROD_INST_ID,PROD_USE_TYPE,ACC_NUM,ACCOUNT_ID ,PAYMENT_MODE_CD,ADDRESS_DESC,OWNER_CUST_ID,PROD_INST_PWD,EXCH_ID,</t>
  </si>
  <si>
    <t xml:space="preserve">from    sjjs_xn.PROD_INST   a   </t>
  </si>
  <si>
    <t>where   PROD_INST_ID  not in (select PROD_INST_ID   from   ls_xj_PROD_INST_all  )     ]');</t>
  </si>
  <si>
    <t xml:space="preserve">insert into   xj_PROD_INST_all  </t>
  </si>
  <si>
    <t>UPDATE_DATE,FIRST_FINISH_DATE,BUSI_MOD_DATE,USE_CUST_ID,LAST_ORDER_ITEM_ID,REMARK,POINT_OWNER_ID,EXT_PROD_INST_ID,'F0H'   xj_state</t>
  </si>
  <si>
    <t xml:space="preserve">from    sjjs_xn.PROD_INST_INVALID   a   </t>
  </si>
  <si>
    <t>where   PROD_INST_ID  not in (select PROD_INST_ID   from   xj_PROD_INST_all  )     ]');</t>
  </si>
  <si>
    <t>commit;*/</t>
  </si>
  <si>
    <t xml:space="preserve">begin   xn_do_sql_Block(q'[    </t>
  </si>
  <si>
    <t>create index   index_xj_20210906_]'||RANDOM||q'[  on  ls_xj_PROD_INST_all (prod_inst_id )</t>
  </si>
  <si>
    <t xml:space="preserve">  ]');   </t>
  </si>
  <si>
    <t xml:space="preserve"> Exception   when others Then   null;  end;</t>
  </si>
  <si>
    <t>xn_do_sql_Block(q'[   alter table  xj_PROD_INST_all  add    (STATE   VARCHAR2(3), STATUS_CD_name      VARCHAR2(20) )          ]');</t>
  </si>
  <si>
    <t xml:space="preserve">xn_do_sql_Block(q'[            </t>
  </si>
  <si>
    <t>merge into  xj_PROD_INST_all  a</t>
  </si>
  <si>
    <t xml:space="preserve">  select  PROD_INST_ID,decode(STATUS_CD,'100000','F0A','120000','F0J','140000','F0J','140001','F0J','140002','F0J','140003','F0J','F0H'  )  state,</t>
  </si>
  <si>
    <t xml:space="preserve">        decode(STATUS_CD,'100000','正常','120000','停机','140000','携入未激活'</t>
  </si>
  <si>
    <t xml:space="preserve">         ,'140001','预开通','140002','未激活','140003','预开通待返档激活','拆机'  )    STATUS_CD_name</t>
  </si>
  <si>
    <t xml:space="preserve">         from    xj_PROD_INST_all</t>
  </si>
  <si>
    <t>)  b   on (a.PROD_INST_ID=b.PROD_INST_ID)</t>
  </si>
  <si>
    <t>update set   a.state=b.state,</t>
  </si>
  <si>
    <t>a.STATUS_CD_name=b.STATUS_CD_name  ]');</t>
  </si>
  <si>
    <t xml:space="preserve"> ------ 更新</t>
  </si>
  <si>
    <t xml:space="preserve">pro_drop_table('xj_PROD_INST_all') ;  </t>
  </si>
  <si>
    <t xml:space="preserve">  xn_do_sql_Block(q'[   rename   ls_xj_PROD_INST_all  to  xj_PROD_INST_all           ]');</t>
  </si>
  <si>
    <t xml:space="preserve"> log1.increase_breakpoint(log1.GET_WHO_CALLED_ME,'PAG_XWH_WG_MON.pro_xj_PROD_INST_cj');</t>
  </si>
  <si>
    <t>if  i=1   then</t>
  </si>
  <si>
    <t>--------------------------------F0A 刷新----------------------------------------------------------------------------</t>
  </si>
  <si>
    <t xml:space="preserve">/*  xn_do_sql_Block(q'[       </t>
  </si>
  <si>
    <t xml:space="preserve">   merge into  xwh_wg_mon_evening   a</t>
  </si>
  <si>
    <t xml:space="preserve">    using (     select  PROD_INST_ID,decode(STATUS_CD,'100000','F0A','120000','F0J','140000','F0J','140001','F0J','140002','F0J','140003','F0J','F0H'  )  state,</t>
  </si>
  <si>
    <t xml:space="preserve">         ,'140001','预开通','140002','未激活','140003','预开通待返档激活','拆机'  )    STATUS_CD</t>
  </si>
  <si>
    <t xml:space="preserve"> ,first_finish_date,PROD_ID,ACC_num,ACCOUNT,ADDRESS_DESC</t>
  </si>
  <si>
    <t xml:space="preserve">         from    xj_PROD_INST_all  )     B ON (A.SERV_ID=B.PROD_INST_ID     )</t>
  </si>
  <si>
    <t xml:space="preserve">    WHEN MATCHED THEN </t>
  </si>
  <si>
    <t xml:space="preserve">    UPDATE  set   a.state=b.state ,</t>
  </si>
  <si>
    <t xml:space="preserve">         A.STATUS_CD=   b.STATUS_CD,</t>
  </si>
  <si>
    <t xml:space="preserve">         a.completed_date=b.first_finish_date,</t>
  </si>
  <si>
    <t xml:space="preserve">         A.入网时间=TO_CHAR(b.first_finish_date,'YYYYMMDD') ,</t>
  </si>
  <si>
    <t xml:space="preserve">         a.PROD_ID=b.PROD_ID,</t>
  </si>
  <si>
    <t xml:space="preserve">         a.acc_nbr=b.ACC_num,</t>
  </si>
  <si>
    <t xml:space="preserve">         a.ACCOUNT=b.ACCOUNT ,</t>
  </si>
  <si>
    <t xml:space="preserve">         a.serv_ADDR   =b.ADDRESS_DESC</t>
  </si>
  <si>
    <t xml:space="preserve">          ]');</t>
  </si>
  <si>
    <t xml:space="preserve">  xj_smallmodule.Module('xwh_wg_mon_evening','xj_PROD_INST_all','STATUS_CD_name  STATUS_CD,state','SERV_ID PROD_INST_ID '); </t>
  </si>
  <si>
    <t xml:space="preserve">    commit ;</t>
  </si>
  <si>
    <t>if  i=2   then</t>
  </si>
  <si>
    <t xml:space="preserve">  xj_smallmodule.Module('xwh_wg_mon','xj_PROD_INST_all','STATUS_CD_name  STATUS_CD,state','SERV_ID PROD_INST_ID '); </t>
  </si>
  <si>
    <t>delete  xwh_wg_mon</t>
  </si>
  <si>
    <t>where   serv_id  in  (select serv_id   from   xwh_wg_mon  where   state in ('F0A','F0J')  )       ]');</t>
  </si>
  <si>
    <t xml:space="preserve"> log1.increase_breakpoint(log1.GET_WHO_CALLED_ME,'结束');</t>
  </si>
  <si>
    <t>end   xj_PROD_INST_all;</t>
  </si>
  <si>
    <t>---============================================================</t>
  </si>
  <si>
    <t>Procedure pro_xj_PROD_INST_cj    is</t>
  </si>
  <si>
    <t>--   exec  PAG_XWH_WG_MON.pro_xj_PROD_INST_cj ;</t>
  </si>
  <si>
    <t xml:space="preserve">    log1  xj_log_object:=xj_log_object(XX,'PAG_XWH_WG_MON.pro_xj_PROD_INST_cj ;');</t>
  </si>
  <si>
    <t xml:space="preserve">pro_drop_table('xj_PROD_INST_cj') ;  </t>
  </si>
  <si>
    <t xml:space="preserve">create table    xj_prod_inst_cj as </t>
  </si>
  <si>
    <t>with s1 as (</t>
  </si>
  <si>
    <t xml:space="preserve">select   prod_inst_id   ,      </t>
  </si>
  <si>
    <t xml:space="preserve">                    status_date_to_yyyymmdd(status_date)  cj_date,</t>
  </si>
  <si>
    <t xml:space="preserve">                    status_cd,LAST_ORDER_ITEM_ID          </t>
  </si>
  <si>
    <t xml:space="preserve">              from sjjs_xn.prod_inst_invalid          </t>
  </si>
  <si>
    <t xml:space="preserve">              where status_cd in ('110000','110001','110002')          </t>
  </si>
  <si>
    <t xml:space="preserve">              union all          </t>
  </si>
  <si>
    <t xml:space="preserve">              select  prod_inst_id   ,      </t>
  </si>
  <si>
    <t xml:space="preserve">                    status_cd ,LAST_ORDER_ITEM_ID         </t>
  </si>
  <si>
    <t xml:space="preserve">              from sjjs_xn.prod_inst          </t>
  </si>
  <si>
    <t xml:space="preserve">              where status_cd in ('110000','110001','110002')      )</t>
  </si>
  <si>
    <t>,s2 as (</t>
  </si>
  <si>
    <t xml:space="preserve">select  t.*,row_number() over( partition by prod_inst_id order by  cj_date  desc )   rn </t>
  </si>
  <si>
    <t>from  s1   t  )</t>
  </si>
  <si>
    <t>select  k.*,case when  status_cd='110001'  then  '主动拆机'  else  '被动拆机'     end as    拆机类型</t>
  </si>
  <si>
    <t>from s2  k</t>
  </si>
  <si>
    <t xml:space="preserve">     ]');</t>
  </si>
  <si>
    <t xml:space="preserve"> ----   decode(status_cd,100000,'正常',110000,'预拆',110001,'申请拆机',110002,'欠拆',120000,'停机',140001,'预装机','')status_cd</t>
  </si>
  <si>
    <t xml:space="preserve">--  XJ_SMALLMODULE.PRO_BLOCK_网格('xj_PROD_INST_cj','serv_id','产品类型,营业区'); </t>
  </si>
  <si>
    <t>xn_do_sql_Block(q'[    alter table   xj_PROD_INST_cj  add  (产品类型 VARCHAR2(100),营业区 VARCHAR2(12))   ]');</t>
  </si>
  <si>
    <t>MERGE INTO    xj_PROD_INST_cj    A</t>
  </si>
  <si>
    <t>USING  XWH_WG_MON     B</t>
  </si>
  <si>
    <t>ON (A.PROD_INST_ID=B.SERV_ID)</t>
  </si>
  <si>
    <t xml:space="preserve">UPDATE  SET  </t>
  </si>
  <si>
    <t xml:space="preserve"> a.产品类型=b.产品类型</t>
  </si>
  <si>
    <t>,a.营业区=b.营业区     ]');</t>
  </si>
  <si>
    <t>pro_drop_table('xj_PROD_INST_cj_m') ;</t>
  </si>
  <si>
    <t xml:space="preserve">create table    xj_PROD_INST_cj_m   as </t>
  </si>
  <si>
    <t>SELECT   a.month_id,   a.PROD_INST_ID ,c.拆机类型   ,c.Cj_Date,c.LAST_ORDER_ITEM_ID</t>
  </si>
  <si>
    <t xml:space="preserve"> FROM sjjs_xn.BWT_PRD_PD_INST_M a               </t>
  </si>
  <si>
    <t xml:space="preserve">    LEFT JOIN sjjs_xn.BWT_PRD_PD_INST_WB_M B          </t>
  </si>
  <si>
    <t xml:space="preserve">    ON A.PROD_INST_ID=B.PROD_INST_ID AND A.month_id=B.month_id          </t>
  </si>
  <si>
    <t xml:space="preserve">    left join   xj_PROD_INST_cj    c          </t>
  </si>
  <si>
    <t xml:space="preserve">    on a.PROD_INST_ID=c.PROD_INST_ID ----and Cde_Src_Table_Id=1000          </t>
  </si>
  <si>
    <t xml:space="preserve"> WHERE a.month_id= cur_month_m1    </t>
  </si>
  <si>
    <t xml:space="preserve"> AND  to_char( a.UNINSTALL_DATE ,'yyyymm')  = a.month_id          </t>
  </si>
  <si>
    <t xml:space="preserve"> AND ( A.Product_Nbr IN(60101010,  60101020,  60101030,  60101510,60102010)    </t>
  </si>
  <si>
    <t xml:space="preserve">OR (SUBSTR (A.Product_Nbr,1 ,4)  IN ('3020')    AND ACCS_MODE_CD = '13'  )          </t>
  </si>
  <si>
    <t xml:space="preserve">)          </t>
  </si>
  <si>
    <t xml:space="preserve">AND PD_INST_STATE_CD in ('110000')    ]');       </t>
  </si>
  <si>
    <t>xn_do_sql_Block(q'[   delete    xj_PROD_INST_cj_t  where     month_id = cur_month_m1        ]');</t>
  </si>
  <si>
    <t xml:space="preserve">xn_do_sql_Block(q'[    insert   into      xj_PROD_INST_cj_t( month_id,PROD_INST_ID,拆机类型,Cj_Date,LAST_ORDER_ITEM_ID  )    </t>
  </si>
  <si>
    <t xml:space="preserve"> select * from    xj_PROD_INST_cj_m    where    month_id = cur_month_m1     ]');</t>
  </si>
  <si>
    <t>pro_drop_table('xj_PROD_INST_cj_t_order_01') ;</t>
  </si>
  <si>
    <t>create table  xj_PROD_INST_cj_t_order_01   as</t>
  </si>
  <si>
    <t>select  order_item_id,cust_order_id,create_staff</t>
  </si>
  <si>
    <t>from  order_item</t>
  </si>
  <si>
    <t>where  order_item_id in (select  LAST_ORDER_ITEM_ID  from    xj_PROD_INST_cj_m   )        ]');</t>
  </si>
  <si>
    <t>insert into   xj_PROD_INST_cj_t_order</t>
  </si>
  <si>
    <t>select * from  xj_PROD_INST_cj_t_order_01</t>
  </si>
  <si>
    <t>where  order_item_id  not in (select order_item_id  from   xj_PROD_INST_cj_t_order  )          ]');</t>
  </si>
  <si>
    <t>--  xn_do_sql_Block(q'[      alter table   xj_PROD_INST_cj_t  add   create_staff         NUMBER(12)        ]');</t>
  </si>
  <si>
    <t>merge into    xj_PROD_INST_cj_t  a</t>
  </si>
  <si>
    <t>using   xj_PROD_INST_cj_t_order  b on (a.LAST_ORDER_ITEM_ID=b.ORDER_ITEM_ID )</t>
  </si>
  <si>
    <t>update set   a.create_staff=b.create_staff</t>
  </si>
  <si>
    <t xml:space="preserve">where    a.create_staff  is null  </t>
  </si>
  <si>
    <t>---  回收----------------------------------------------------------------------------------</t>
  </si>
  <si>
    <t>---  业务口径：    回收入库时间在统计期内的固网终端</t>
  </si>
  <si>
    <t xml:space="preserve">select       a.latn_id </t>
  </si>
  <si>
    <t xml:space="preserve">,count(case when a.month_id&gt;=202101  and a.month_id&lt;=202104        </t>
  </si>
  <si>
    <t>and  substr(recycling_storage_date,1,6)=b.month_id   then    a.terml_cd else null end)      回收终端数</t>
  </si>
  <si>
    <t xml:space="preserve">,count(distinct case when a.month_id&gt;=202101  and a.month_id&lt;=202104        </t>
  </si>
  <si>
    <t xml:space="preserve">and  substr(recycling_storage_date,1,6)=b.month_id   and recycling_type=1         </t>
  </si>
  <si>
    <t xml:space="preserve"> then    a.terml_cd else null end )    营业厅回收1    </t>
  </si>
  <si>
    <t xml:space="preserve">and  substr(recycling_storage_date,1,6)=b.month_id   and recycling_type=2        </t>
  </si>
  <si>
    <t xml:space="preserve"> then    a.terml_cd else null end )    上门回收2    </t>
  </si>
  <si>
    <t xml:space="preserve">from     sjjs_xn.bwt_terml_spec_status_m a                </t>
  </si>
  <si>
    <t xml:space="preserve"> left join  sjjs_xn.bwt_terml_recycling_info_m  b          </t>
  </si>
  <si>
    <t xml:space="preserve"> on  (a.month_id=b.month_id and a.terml_cd=b.terml_cd     </t>
  </si>
  <si>
    <t xml:space="preserve"> and   substr(recycling_storage_date,1,6)=b.month_id)          </t>
  </si>
  <si>
    <t xml:space="preserve">group by    a.latn_id    </t>
  </si>
  <si>
    <t>order by    a.latn_id */</t>
  </si>
  <si>
    <t xml:space="preserve">xn_do_sql_Block(q'[  delete   xj_bwt_固网终端回收   where  month_id&gt;=cur_month_m2        ]');   </t>
  </si>
  <si>
    <t xml:space="preserve">insert into    xj_bwt_固网终端回收    </t>
  </si>
  <si>
    <t xml:space="preserve">select  b.*  </t>
  </si>
  <si>
    <t xml:space="preserve">  from sjjs_xn.bwt_terml_spec_status_m a</t>
  </si>
  <si>
    <t xml:space="preserve">  inner   join sjjs_xn.bwt_terml_recycling_info_m b</t>
  </si>
  <si>
    <t xml:space="preserve">    on  (a.month_id = b.month_id</t>
  </si>
  <si>
    <t xml:space="preserve">   and a.terml_cd = b.terml_cd</t>
  </si>
  <si>
    <t xml:space="preserve"> and substr(b.recycling_storage_date, 1, 6) = b.month_id  </t>
  </si>
  <si>
    <t xml:space="preserve">  and b.recycling_type in (1, 2)  ) </t>
  </si>
  <si>
    <t xml:space="preserve"> where a.month_id &gt;= cur_month_m2        ]');</t>
  </si>
  <si>
    <t xml:space="preserve"> commit ;</t>
  </si>
  <si>
    <t>-------利旧终端数--------------------------------------------------------------------------</t>
  </si>
  <si>
    <t>--  业务口径：核销时间（核销为实物核销，非账务核销）在统计期内，库存属性为已翻新或堪用料的固网终端</t>
  </si>
  <si>
    <t xml:space="preserve">/*select  a.latn_id,      </t>
  </si>
  <si>
    <t xml:space="preserve">COUNT( case when a.month_id&gt;=202101 and a.month_id&lt;=202105-----29万          </t>
  </si>
  <si>
    <t xml:space="preserve">and  SUBSTR(USED_DATE,1,6)=b.month_id           </t>
  </si>
  <si>
    <t xml:space="preserve">and  STOCK_ATTR in ('2','3')  then a.TERML_CD else null end )          </t>
  </si>
  <si>
    <t xml:space="preserve">,COUNT( distinct  case when a.month_id&gt;=202101 and a.month_id&lt;=202105-----29万          </t>
  </si>
  <si>
    <t xml:space="preserve">FROM    sjjs_xn.BWT_TERML_SPEC_STATUS_M A-----固网终端规格状态整合层（月）                 </t>
  </si>
  <si>
    <t xml:space="preserve">inner JOIN  sjjs_xn.BWT_TERML_RENOVATION_INFO_M B----固网终端可用料出入库信息（月）PD_DATA.BWT_STORAGE_TERML_INFO_M          </t>
  </si>
  <si>
    <t xml:space="preserve">ON a.month_id=b.month_id and a.TERML_CD=b.TERML_CD --终端串号          </t>
  </si>
  <si>
    <t xml:space="preserve">and a.latn_id=b.latn_id                  </t>
  </si>
  <si>
    <t>GROUP BY  a.latn_id*/</t>
  </si>
  <si>
    <t>end  pro_xj_PROD_INST_cj;</t>
  </si>
  <si>
    <t>-----=============================================================</t>
  </si>
  <si>
    <t>Procedure pro_xj_order_item  is</t>
  </si>
  <si>
    <t>/*pro_drop_table('xj_order_item') ;*/</t>
  </si>
  <si>
    <t>/*xn_do_sql_Block('</t>
  </si>
  <si>
    <t>create table    xj_order_item  as     select * from   order_item</t>
  </si>
  <si>
    <t>where      ACCEPT_LAN_ID  =8421200      ');</t>
  </si>
  <si>
    <t>xn_do_sql_Block(q'[          ]');</t>
  </si>
  <si>
    <t>xn_do_sql_Block(q'[  create index  index_xj_order_item_001 on xj_order_item(ORDER_ITEM_ID)       ]');</t>
  </si>
  <si>
    <t>xn_do_sql_Block(q'[  create index  index_xj_order_item_002 on xj_order_item(CUST_ORDER_ID)      ]');</t>
  </si>
  <si>
    <t>xn_do_sql_Block(q'[  create index  index_xj_order_item_003 on xj_order_item(OBJ_ID)       ]');</t>
  </si>
  <si>
    <t>xn_do_sql_Block(q'[  create index  index_xj_order_item_004 on xj_order_item(SERVICE_OFFER_ID)     ]');*/</t>
  </si>
  <si>
    <t>xn_do_sql_Block('');</t>
  </si>
  <si>
    <t>end   pro_xj_order_item  ;</t>
  </si>
  <si>
    <t>---==============================</t>
  </si>
  <si>
    <t>Procedure xj_7day_ORDER_item   is</t>
  </si>
  <si>
    <t>pro_drop_table('xj_7day_ORDER_item') ;</t>
  </si>
  <si>
    <t xml:space="preserve">create table    xj_7day_ORDER_item  as </t>
  </si>
  <si>
    <t>select * from  ORDER_item</t>
  </si>
  <si>
    <t>where    ACCEPT_LAN_ID</t>
  </si>
  <si>
    <t>and  create_date&gt;=sysdate -7        ]');</t>
  </si>
  <si>
    <t>drop  table  xj_近6月_ORDER_item;</t>
  </si>
  <si>
    <t>create table    xj_近6月_ORDER_item  as</t>
  </si>
  <si>
    <t>where    ACCEPT_LAN_ID  =8421200</t>
  </si>
  <si>
    <t>and  create_date&lt;=sysdate -6*31;</t>
  </si>
  <si>
    <t>create index index_xj_20220706_001  on  xj_近6月_ORDER_item(APPLY_OBJ_SPEC)</t>
  </si>
  <si>
    <t>drop  table  xj_ORDER_item_all;</t>
  </si>
  <si>
    <t>create table    xj_ORDER_item_all  as</t>
  </si>
  <si>
    <t>where    ACCEPT_LAN_ID  =8421200;</t>
  </si>
  <si>
    <t>create index index_xj_20220706_001all   on  xj_ORDER_item_all(APPLY_OBJ_SPEC)</t>
  </si>
  <si>
    <t>end   xj_7day_ORDER_item  ;</t>
  </si>
  <si>
    <t>---================================================================</t>
  </si>
  <si>
    <t xml:space="preserve">Procedure xj_xn_prod_inst   IS </t>
  </si>
  <si>
    <t xml:space="preserve">    log1  xj_log_object:=xj_log_object(XX,'pac_xwh_wg_mon-xj_xn_prod_inst');</t>
  </si>
  <si>
    <t>vc_sql   varchar2(500);</t>
  </si>
  <si>
    <t>exec  PAG_XWH_WG_MON.xj_xn_prod_inst;</t>
  </si>
  <si>
    <t>create  or replace  view prod_inst  as</t>
  </si>
  <si>
    <t>select * from  acct_xn.prod_inst@to_inst_st</t>
  </si>
  <si>
    <t xml:space="preserve"> create  or replace  view  xn_prod_inst_tojfdb  as</t>
  </si>
  <si>
    <t>select   *    from PRICEDB_INST.PROD_INST@to_jfdb</t>
  </si>
  <si>
    <t>where lan_id=8421200</t>
  </si>
  <si>
    <t>create or replace view xn_prod_inst as</t>
  </si>
  <si>
    <t>select   *   from    CUS_INST.XN_PROD_INST@to_crmdb a;</t>
  </si>
  <si>
    <t xml:space="preserve"> sjjs_xn.PROD_INST</t>
  </si>
  <si>
    <t xml:space="preserve"> select  t1.营业区,t2.产品类型,t1.acc_num 号码, to_char(CREATE_DATE,'yyyymmdd') 入网时间</t>
  </si>
  <si>
    <t>,t3.fa_channel_ct_group_cd  渠道编码,t3.fa_channel_name  厅店,t3.name,t3.条线,t3.包店的渠道经理</t>
  </si>
  <si>
    <t>from  XJ_XN_PROD_INST    t1</t>
  </si>
  <si>
    <t>inner  join   tmp_产品_宽带itv  t2  on (t1.prod_id=t2.prod_id)</t>
  </si>
  <si>
    <t>left join tmp_staff_organization_channel  t3 on (t1.create_staff=t3.staff_id)</t>
  </si>
  <si>
    <t xml:space="preserve">where  to_char(CREATE_DATE,'yyyymmdd')  between 20220822  and   20220824 </t>
  </si>
  <si>
    <t xml:space="preserve">select 入网时间,count(*) 户数 </t>
  </si>
  <si>
    <t>from  xj_xn_prod_inst</t>
  </si>
  <si>
    <t xml:space="preserve">where  入网时间&gt;=cur_month||'01'  </t>
  </si>
  <si>
    <t>group by  入网时间</t>
  </si>
  <si>
    <t xml:space="preserve">pro_drop_table('ls_xj_xn_prod_inst') ; </t>
  </si>
  <si>
    <t xml:space="preserve"> create  table  ls_xj_xn_prod_inst   as</t>
  </si>
  <si>
    <t>where lan_id=8421200      ]');</t>
  </si>
  <si>
    <t>xn_do_sql_Block(q'[   create  index  index_xj_]'||random||q'[   on     ls_xj_xn_prod_inst(PROD_INST_ID)        ]');</t>
  </si>
  <si>
    <t>xn_do_sql_Block(q'[ alter table  ls_xj_xn_prod_inst  add    (</t>
  </si>
  <si>
    <t xml:space="preserve">STATE   VARCHAR2(3), </t>
  </si>
  <si>
    <t>STATUS_CD_name    VARCHAR2(20),</t>
  </si>
  <si>
    <t>营业区     VARCHAR2(12),</t>
  </si>
  <si>
    <t>入网年龄     VARCHAR2(10),</t>
  </si>
  <si>
    <t>入网时间     VARCHAR2(8)</t>
  </si>
  <si>
    <t xml:space="preserve"> )     ]');</t>
  </si>
  <si>
    <t>merge into  ls_xj_xn_prod_inst    a</t>
  </si>
  <si>
    <t>,decode(region_id,'8421200','咸宁市','8421201','温泉','8421202','咸安','8421224','通山','8421223','崇阳','8421222','通城','8421281','赤壁','8421221','嘉鱼','咸宁')  营业区</t>
  </si>
  <si>
    <t xml:space="preserve"> ,to_char(FIRST_FINISH_DATE,'yyyymmdd')    入网时间   </t>
  </si>
  <si>
    <t>from    ls_xj_xn_prod_inst</t>
  </si>
  <si>
    <t>a.STATUS_CD_name=b.STATUS_CD_name,</t>
  </si>
  <si>
    <t>a.营业区=b.营业区 ,</t>
  </si>
  <si>
    <t>a.入网时间=b.入网时间     ]');</t>
  </si>
  <si>
    <t xml:space="preserve">  XJ_SMALLMODULE.MODULE('ls_xj_xn_prod_inst','XJ_CUSTOMER','CUST_NAME  OWNER_CUST_NAME','OWNER_CUST_ID  CUST_ID'); </t>
  </si>
  <si>
    <t>vc_sql:=q'[ CUST_NAME SERV_NAME,CERT_ADDR,CERT_NUM CERTIFICATE_NO,CUST_RELA  RELA_INFO ]';</t>
  </si>
  <si>
    <t xml:space="preserve">XJ_SMALLMODULE.MODULE('ls_xj_xn_prod_inst','XJ_CUSTOMER',vc_sql,'USE_CUST_ID  CUST_ID'); </t>
  </si>
  <si>
    <t xml:space="preserve">UPDATE  ls_xj_xn_prod_inst   </t>
  </si>
  <si>
    <t>set  入网年龄= sfz_age( CERTIFICATE_NO,入网时间) ]');</t>
  </si>
  <si>
    <t>renameTB('ls_xj_xn_prod_inst','xj_xn_prod_inst');</t>
  </si>
  <si>
    <t>END   xj_xn_prod_inst  ;</t>
  </si>
  <si>
    <t>---=============================================================</t>
  </si>
  <si>
    <t xml:space="preserve">Procedure xj_kd_sl  is </t>
  </si>
  <si>
    <t xml:space="preserve">    log1  xj_log_object:=xj_log_object(XX,'xj_kd_sl');</t>
  </si>
  <si>
    <t>exec  PAG_XWH_WG_MON.xj_kd_sl;</t>
  </si>
  <si>
    <t>2186  宽带升速状态</t>
  </si>
  <si>
    <t>134  上行速率</t>
  </si>
  <si>
    <t>10948  上行速率</t>
  </si>
  <si>
    <t>135  下行速率</t>
  </si>
  <si>
    <t>10969  下行速率</t>
  </si>
  <si>
    <t>1323  电路速率</t>
  </si>
  <si>
    <t>1697   速率</t>
  </si>
  <si>
    <t>158    传输速率</t>
  </si>
  <si>
    <t>4120   接入电路速率</t>
  </si>
  <si>
    <t>pro_drop_table('xj_ls_kd_sl_001') ;</t>
  </si>
  <si>
    <t xml:space="preserve">create table  xj_ls_kd_sl_001 as </t>
  </si>
  <si>
    <t xml:space="preserve">select   t3.PROD_INST_ID, t3.attr_id,t3.ATTR_VALUE_ID,T3.STATUS_CD,T3.CREATE_DATE  </t>
  </si>
  <si>
    <t>from   xj_xn_prod_inst  t1</t>
  </si>
  <si>
    <t>inner  join  PROD_INST_ATTR   t3  on (t1.PROD_INST_ID=t3.PROD_INST_ID   and   t3. attr_id  in   ('2186','134','10948','135','10969')   )       ]');</t>
  </si>
  <si>
    <t xml:space="preserve">xj_smallmodule.Module('xj_ls_kd_sl_001','code_name_v','attr_name,attr_value_name','ATTR_VALUE_ID'); </t>
  </si>
  <si>
    <t>delete  xj_ls_kd_sl_001 a</t>
  </si>
  <si>
    <t xml:space="preserve"> where exists (select 1   from   xj_ls_kd_sl_001   </t>
  </si>
  <si>
    <t xml:space="preserve"> where  PROD_INST_ID=a.PROD_INST_ID  and attr_id=a.attr_id  and create_date&gt;=a.create_date  and rowid&lt;&gt;a.rowid     )       ]');</t>
  </si>
  <si>
    <t xml:space="preserve">pro_drop_table('ls_xj_kd_sl') ;   </t>
  </si>
  <si>
    <t xml:space="preserve">create table   ls_xj_kd_sl    as </t>
  </si>
  <si>
    <t>select * from (</t>
  </si>
  <si>
    <t>select PROD_INST_ID,attr_name,attr_value_name</t>
  </si>
  <si>
    <t>from xj_ls_kd_sl_001  )</t>
  </si>
  <si>
    <t>pivot(max(attr_value_name) for attr_name  in('上行速率' as 上行速率,</t>
  </si>
  <si>
    <t xml:space="preserve">                                           '下行速率' AS 下行速率,</t>
  </si>
  <si>
    <t xml:space="preserve">                                           '提速下行速率' AS 提速下行速率))        ]');</t>
  </si>
  <si>
    <t>xn_do_sql_Block(q'[    ALTER  TABLE  ls_xj_kd_sl  rename   column  PROD_INST_ID to  serv_id          ]');</t>
  </si>
  <si>
    <t>xn_do_sql_Block(q'[         alter table   ls_xj_kd_sl   add    (速率 VARCHAR2(500) ,  是否千兆  varchar2(20) )     ]');</t>
  </si>
  <si>
    <t>merge into  ls_xj_kd_sl   a</t>
  </si>
  <si>
    <t>select  rowid  rowid_in</t>
  </si>
  <si>
    <t xml:space="preserve"> ,case when  下行速率 in ('1000M','1G')  then  '是  下行速率'</t>
  </si>
  <si>
    <t xml:space="preserve"> WHEN  提速下行速率      in ('1000M','1G')  then  '是  提速下行速率'</t>
  </si>
  <si>
    <t xml:space="preserve"> else '否'  end  是否千兆,</t>
  </si>
  <si>
    <t xml:space="preserve"> CASE  WHEN    提速下行速率    in ('1000M','1G')   THEN  提速下行速率  </t>
  </si>
  <si>
    <t xml:space="preserve">   ELSE  下行速率    END AS  速率</t>
  </si>
  <si>
    <t xml:space="preserve"> from ls_xj_kd_sl </t>
  </si>
  <si>
    <t>) b  on (a.rowid=b.rowid_in)</t>
  </si>
  <si>
    <t>update set   a.是否千兆=b.是否千兆,A.速率=B.速率    ]');</t>
  </si>
  <si>
    <t>xn_do_sql_Block(q'[   create index  index_2022050402_]'||random||q'[   on   ls_xj_kd_sl(serv_id)    ]');</t>
  </si>
  <si>
    <t>renameTB('ls_xj_kd_sl','xj_kd_sl');</t>
  </si>
  <si>
    <t xml:space="preserve">end  xj_kd_sl; </t>
  </si>
  <si>
    <t>----==============================================================</t>
  </si>
  <si>
    <t xml:space="preserve">Procedure pro_xj_ord_prod_inst  is </t>
  </si>
  <si>
    <t>exec PAG_XWH_WG_MON.pro_xj_ord_prod_inst ;</t>
  </si>
  <si>
    <t xml:space="preserve">    log1  xj_log_object:=xj_log_object(XX,'PAG_XWH_WG_MON.pro_xj_ord_prod_inst ;');</t>
  </si>
  <si>
    <t xml:space="preserve">pro_drop_table('ls_xj_ord_prod_inst') ;   </t>
  </si>
  <si>
    <t xml:space="preserve">create table  ls_xj_ord_prod_inst  as </t>
  </si>
  <si>
    <t>select * from    ord_prod_inst</t>
  </si>
  <si>
    <t>where LAN_ID  =8421200     ');</t>
  </si>
  <si>
    <t>xn_do_sql_Block(q'[  create index  index_xj_]'||random||q'[_001 on ls_xj_ord_prod_inst(ACC_PROD_INST_ID)       ]');</t>
  </si>
  <si>
    <t>xn_do_sql_Block(q'[  create index  index_xj_]'||random||q'[_002 on ls_xj_ord_prod_inst(ORDER_ITEM_ID)      ]');</t>
  </si>
  <si>
    <t>xn_do_sql_Block(q'[  create index  index_xj_]'||random||q'[_003 on ls_xj_ord_prod_inst(PROD_INST_ID)       ]');</t>
  </si>
  <si>
    <t>xn_do_sql_Block(q'[  create index  index_xj_]'||random||q'[_004 on ls_xj_ord_prod_inst(PROD_ID)     ]');</t>
  </si>
  <si>
    <t>xn_do_sql_Block(q'[  create index  index_xj_]'||random||q'[_005 on ls_xj_ord_prod_inst(CREATE_DATE)     ]');</t>
  </si>
  <si>
    <t>pro_drop_table('xj_ord_prod_inst') ;</t>
  </si>
  <si>
    <t>xn_do_sql_Block(q'[    rename     ls_xj_ord_prod_inst   to    xj_ord_prod_inst     ]');</t>
  </si>
  <si>
    <t xml:space="preserve">end    pro_xj_ord_prod_inst ;  </t>
  </si>
  <si>
    <t>-----======================================</t>
  </si>
  <si>
    <t xml:space="preserve">Procedure pro_xj_xn_offer_inst  is </t>
  </si>
  <si>
    <t>exec PAG_XWH_WG_MON.pro_xj_xn_offer_inst ;</t>
  </si>
  <si>
    <t xml:space="preserve">create  or replace  view  offer_inst  as </t>
  </si>
  <si>
    <t xml:space="preserve">select * from   pricedb_inst.offer_inst@to_jfdb     </t>
  </si>
  <si>
    <t xml:space="preserve">where     lan_id=8421200 </t>
  </si>
  <si>
    <t xml:space="preserve">pro_drop_table('xj_xn_offer_inst') ;   </t>
  </si>
  <si>
    <t xml:space="preserve">create table  xj_xn_offer_inst  as </t>
  </si>
  <si>
    <t xml:space="preserve">where REGION_ID &gt;=8421200 and REGION_ID &lt;=8421281   </t>
  </si>
  <si>
    <t>xn_do_sql_Block(q'[   create  index  index_xj01_]'||random||q'[   on     xj_xn_offer_inst(OFFER_INST_ID)        ]');</t>
  </si>
  <si>
    <t>xn_do_sql_Block(q'[   create  index  index_xj02_]'||random||q'[   on     xj_xn_offer_inst(OFFER_ID)        ]');</t>
  </si>
  <si>
    <t>end  pro_xj_xn_offer_inst ;</t>
  </si>
  <si>
    <t>---=======================================================</t>
  </si>
  <si>
    <t>----================================================</t>
  </si>
  <si>
    <t xml:space="preserve">Procedure  XJ_SERV_T  IS </t>
  </si>
  <si>
    <t xml:space="preserve">pro_drop_table('LS_XJ_SERV_T') ;  </t>
  </si>
  <si>
    <t xml:space="preserve">CREATE  TABLE  LS_XJ_SERV_T  AS   </t>
  </si>
  <si>
    <t>select   SERV_ID,ACC_NBR,STATE_DATE</t>
  </si>
  <si>
    <t xml:space="preserve">from ls65_sid2.serv_t@to_sid_tb  </t>
  </si>
  <si>
    <t>where    partition_id_region=1008        ]');</t>
  </si>
  <si>
    <t xml:space="preserve">pro_drop_table('XJ_SERV_T') ;  </t>
  </si>
  <si>
    <t xml:space="preserve">CREATE  TABLE  XJ_SERV_T  AS   </t>
  </si>
  <si>
    <t>WITH S1 AS (</t>
  </si>
  <si>
    <t xml:space="preserve">select   SERV_ID,ACC_NBR,ROW_NUMBER() OVER (PARTITION BY SERV_ID  ORDER  BY  STATE_DATE  DESC )  RN </t>
  </si>
  <si>
    <t>from   LS_XJ_SERV_T    )</t>
  </si>
  <si>
    <t>select SERV_ID,ACC_NBR   ACC_NBR  from S1 where  RN=1         ]');</t>
  </si>
  <si>
    <t>BEGIN  xn_do_sql_Block('  create index idx1_20210618_001 on  XJ_SERV_T(SERV_ID) ');  Exception   when others Then   null;  end;</t>
  </si>
  <si>
    <t>END   XJ_SERV_T;</t>
  </si>
  <si>
    <t>---==============================================</t>
  </si>
  <si>
    <t>Procedure  xwh_wg_mon_qudao   is</t>
  </si>
  <si>
    <t xml:space="preserve">    log1  xj_log_object:=xj_log_object(XX,'PAG_XWH_WG_MON.xwh_wg_mon_qudao'); </t>
  </si>
  <si>
    <t xml:space="preserve">   dbms_output.enable(40000);</t>
  </si>
  <si>
    <t xml:space="preserve"> pro_drop_table('ls_xwh_wg_mon_qudao') ;</t>
  </si>
  <si>
    <t xml:space="preserve">     xn_do_sql_Block(q'[          </t>
  </si>
  <si>
    <t xml:space="preserve">   create table  ls_xwh_wg_mon_qudao  as </t>
  </si>
  <si>
    <t xml:space="preserve"> select  day_id,  prd_inst_id  serv_id,Channel_Type_Id,Dvlp_Emp_Flag,Reg_Emp_Type,Reg_Group_Type,Mkt_Emp_Type</t>
  </si>
  <si>
    <t xml:space="preserve"> from   sjjs_xn.bas_prd_inst_channel_eda_day     ]');</t>
  </si>
  <si>
    <t xml:space="preserve">  alter table  ls_xwh_wg_mon_qudao  add (</t>
  </si>
  <si>
    <t>reg_type     number(3) ,</t>
  </si>
  <si>
    <t>政企Mkt_Seg     VARCHAR2(15) )           ]');</t>
  </si>
  <si>
    <t>xn_do_sql_Block(q'[   create index  index_xj_xwh_qd_]'||to_char(sysdate,'yyyymmddhh24mmss')||q'[  on  ls_xwh_wg_mon_qudao(serv_id)           ]');</t>
  </si>
  <si>
    <t xml:space="preserve">   xn_do_sql_Block(q'[          </t>
  </si>
  <si>
    <t>merge into  ls_xwh_wg_mon_qudao   a</t>
  </si>
  <si>
    <t xml:space="preserve">       select    serv_id, (case when Channel_Type_Id in ('36','37','42','43','45','46','48','49','51','52','54','55') then '政企'    ---------（财务口径）</t>
  </si>
  <si>
    <t xml:space="preserve">         when Channel_Type_Id in ('38','39','64','65','66','67','68') then '实体'</t>
  </si>
  <si>
    <t xml:space="preserve">         when Channel_Type_Id in ('57','58','59','61','62')then '电子'</t>
  </si>
  <si>
    <t xml:space="preserve">         when Channel_Type_Id = '63' then '其他'</t>
  </si>
  <si>
    <t xml:space="preserve">         else '实体' end )   渠道  ,rowid  rowid_in  </t>
  </si>
  <si>
    <t xml:space="preserve">        from   ls_xwh_wg_mon_qudao      )  b</t>
  </si>
  <si>
    <t>on ( a.rowid=b.rowid_in  )</t>
  </si>
  <si>
    <t>update set   a.渠道=b.渠道     ]');</t>
  </si>
  <si>
    <t xml:space="preserve">select     serv_id,    case when Dvlp_Emp_Flag='T' then Reg_Emp_Type </t>
  </si>
  <si>
    <t xml:space="preserve">                when Reg_Group_Type = -1 then 900 </t>
  </si>
  <si>
    <t xml:space="preserve">                else Reg_Group_Type </t>
  </si>
  <si>
    <t xml:space="preserve">                end as reg_type</t>
  </si>
  <si>
    <t xml:space="preserve"> ,rowid  rowid_in  </t>
  </si>
  <si>
    <t xml:space="preserve">from        ls_xwh_wg_mon_qudao  </t>
  </si>
  <si>
    <t>where   渠道='政企'</t>
  </si>
  <si>
    <t xml:space="preserve">    )  b</t>
  </si>
  <si>
    <t>update set   a.reg_type=b.reg_type     ]');</t>
  </si>
  <si>
    <t xml:space="preserve"> merge into  ls_xwh_wg_mon_qudao   a</t>
  </si>
  <si>
    <t>select     serv_id,     CASE WHEN reg_type = 101 then '行业市场_党政军'</t>
  </si>
  <si>
    <t xml:space="preserve">                         WHEN reg_type = 102 then '行业市场_金融'</t>
  </si>
  <si>
    <t xml:space="preserve">                         WHEN reg_type = 103 then '行业市场_大企'  </t>
  </si>
  <si>
    <t xml:space="preserve">                         WHEN reg_type = 103 then '行业市场_其他'  </t>
  </si>
  <si>
    <t xml:space="preserve">                         WHEN reg_type in (201,202) then '商业市场'</t>
  </si>
  <si>
    <t xml:space="preserve">                         WHEN reg_type in (301,302) then '中小学市场'</t>
  </si>
  <si>
    <t xml:space="preserve">                         WHEN reg_type in (401,402) then '高校市场'</t>
  </si>
  <si>
    <t xml:space="preserve">                          else     '其他'        END AS    政企Mkt_Seg</t>
  </si>
  <si>
    <t>update set   a.政企Mkt_Seg=b.政企Mkt_Seg    ]');</t>
  </si>
  <si>
    <t xml:space="preserve">   log1.increase_breakpoint(log1.GET_WHO_CALLED_ME,'rename  xwh_wg_mon'); </t>
  </si>
  <si>
    <t xml:space="preserve">      pro_drop_table('xwh_wg_mon_qudao') ;  </t>
  </si>
  <si>
    <t xml:space="preserve">      xn_do_sql_Block(q'[  rename  ls_xwh_wg_mon_qudao  to     xwh_wg_mon_qudao    ]');</t>
  </si>
  <si>
    <t xml:space="preserve">end   xwh_wg_mon_qudao; </t>
  </si>
  <si>
    <t xml:space="preserve">Procedure  xwh_wg_mon_wg  is </t>
  </si>
  <si>
    <t xml:space="preserve"> XX  TY_WHO_CALLED_ME:=xj_log_object().GET_WHO_CALLED_ME;</t>
  </si>
  <si>
    <t xml:space="preserve">    log1  xj_log_object:=xj_log_object(XX,'PAG_XWH_WG_MON.xwh_wg_mon_wg'); </t>
  </si>
  <si>
    <t xml:space="preserve"> PAG_XWH_WG_MON.xwh_wg_mon_wg;</t>
  </si>
  <si>
    <t xml:space="preserve"> xj_smallmodule.Module('xwh_wg_mon','xwh_wg_mon_wg','SERV_ADDR,REGION_ID,GRID_ID,AREA_ID,AREA_NAME,GRID_NAME,ORG_ID,ORG_NAME,STAFF_NAME,GRID_TYPE GRID_TYPE_NAME,COUNTRY_AREA_NAME,划小经营单元'); </t>
  </si>
  <si>
    <t xml:space="preserve">      --------  区域   校园打标     </t>
  </si>
  <si>
    <t xml:space="preserve">      MERGE INTO xwh_wg_mon    A</t>
  </si>
  <si>
    <t xml:space="preserve">      xn_do_sql_Block(q'[ </t>
  </si>
  <si>
    <t xml:space="preserve">      update   xwh_wg_mon   set          区域='校园'</t>
  </si>
  <si>
    <t xml:space="preserve">            xn_do_sql_Block(q'[ </t>
  </si>
  <si>
    <t xml:space="preserve">      -----------------  COUNTRY_AREA_SEQ</t>
  </si>
  <si>
    <t xml:space="preserve">      xn_do_sql_Block(q'[ update   xwh_wg_mon   set      COUNTRY_AREA_NAME=trim(COUNTRY_AREA_NAME)    ]');</t>
  </si>
  <si>
    <t xml:space="preserve">      MERGE INTO    xwh_wg_mon    A </t>
  </si>
  <si>
    <t xml:space="preserve">      from      xwh_wg_mon     )  B ON (A.ROWID=B.ROWID_IN )</t>
  </si>
  <si>
    <t xml:space="preserve">   pro_drop_table('xj_ls_wg') ;</t>
  </si>
  <si>
    <t xml:space="preserve">   xn_do_sql_Block(q'[           </t>
  </si>
  <si>
    <t xml:space="preserve">      from      xwh_wg_mon    </t>
  </si>
  <si>
    <t xml:space="preserve">      where  COUNTRY_AREA_SEQ  =999    ]'); </t>
  </si>
  <si>
    <t xml:space="preserve">  xj_smallmodule.Module('xwh_wg_mon','xj_ls_wg','COUNTRY_AREA_SEQ,COUNTRY_AREA_NAME'); </t>
  </si>
  <si>
    <t xml:space="preserve">pro_drop_table('ls_xwh_wg_mon_wg') ;  </t>
  </si>
  <si>
    <t xml:space="preserve">create   table    ls_xwh_wg_mon_wg  as </t>
  </si>
  <si>
    <t xml:space="preserve">Select  serv_id,acc_nbr,serv_name,serv_addr,CERTIFICATE_NO,RELA_INFO,region_id,grid_id </t>
  </si>
  <si>
    <t>From CUSTOM.v_SERV_MSG_xn@to_grid     ]');</t>
  </si>
  <si>
    <t xml:space="preserve">  xj_smallmodule.Module('ls_xwh_wg_mon_wg','v_grid_msg_xn','grid_name,org_id,org_name,staff_name,grid_type,AREA_ID','grid_id'); </t>
  </si>
  <si>
    <t xml:space="preserve">xj_smallmodule.Module('ls_xwh_wg_mon_wg','area_tm','area_name','area_id'); </t>
  </si>
  <si>
    <t>xn_do_sql_Block(q'[ alter  table   ls_xwh_wg_mon_wg  add  ( COUNTRY_AREA_ID NUMBER(15),COUNTRY_AREA_NAME VARCHAR2(50))            ]');</t>
  </si>
  <si>
    <t xml:space="preserve">  xj_smallmodule.Module('ls_xwh_wg_mon_wg','v_COUNTRY_AREA_t','COUNTRY_AREA_ID,COUNTRY_AREA_NAME','org_id'); </t>
  </si>
  <si>
    <t xml:space="preserve">---  ORG_NAME  为空  重新打  </t>
  </si>
  <si>
    <t xml:space="preserve"> xj_smallmodule.Module('ls_xwh_wg_mon_wg','v_COUNTRY_AREA_t','org_name','org_id','','where  org_name  is null    '); </t>
  </si>
  <si>
    <t>xn_do_sql_Block(q'[    alter table   ls_xwh_wg_mon_wg    add   划小经营单元       VARCHAR2(200)     ]');</t>
  </si>
  <si>
    <t>Exception   when others Then   NULL ;</t>
  </si>
  <si>
    <t xml:space="preserve">  Commit;</t>
  </si>
  <si>
    <t>END;</t>
  </si>
  <si>
    <t xml:space="preserve">xn_do_sql_Block(q'[           </t>
  </si>
  <si>
    <t xml:space="preserve">  MERGE INTO    ls_xwh_wg_mon_wg       X  USING ( </t>
  </si>
  <si>
    <t xml:space="preserve">      select serv_id</t>
  </si>
  <si>
    <t xml:space="preserve">            ,case when ORG_NAME like  '%支局%'  or ORG_NAME like  '%政企%'    then   ORG_NAME</t>
  </si>
  <si>
    <t xml:space="preserve">                  when  AREA_NAME  like  '%片区%'  then   AREA_NAME</t>
  </si>
  <si>
    <t xml:space="preserve">                    else  null  end   as  划小经营单元</t>
  </si>
  <si>
    <t xml:space="preserve">      from    ls_xwh_wg_mon_wg      )  Y</t>
  </si>
  <si>
    <t xml:space="preserve">      ON   (X.serv_id=Y.serv_id) </t>
  </si>
  <si>
    <t xml:space="preserve">      UPDATE SET    </t>
  </si>
  <si>
    <t xml:space="preserve">      X.划小经营单元=   Y.划小经营单元   ]');</t>
  </si>
  <si>
    <t>xn_do_sql_Block(' CREATE INDEX  INDEX_20220309'||random||'   on   ls_xwh_wg_mon_wg(serv_id)  ');</t>
  </si>
  <si>
    <t>renameTB('ls_xwh_wg_mon_wg','xwh_wg_mon_wg');</t>
  </si>
  <si>
    <t>----===================================</t>
  </si>
  <si>
    <t>pro_drop_table('xj_ls_wg_xiufu') ;</t>
  </si>
  <si>
    <t xml:space="preserve">    xn_do_sql_Block(q'[          </t>
  </si>
  <si>
    <t xml:space="preserve">create table  xj_ls_wg_xiufu as </t>
  </si>
  <si>
    <t xml:space="preserve">select  * </t>
  </si>
  <si>
    <t xml:space="preserve">from  xwh_wg_mon_wg </t>
  </si>
  <si>
    <t>where  grid_name  is null</t>
  </si>
  <si>
    <t>or org_name is null      ]');</t>
  </si>
  <si>
    <t>merge into  xj_ls_wg_xiufu     a</t>
  </si>
  <si>
    <t>using   sjjs_xn.bas_prd_inst_cur  b</t>
  </si>
  <si>
    <t>on (a.serv_id=b.prd_inst_id)</t>
  </si>
  <si>
    <t>update set   a.grid_id=b.grid_id, a.org_id=b.group_region_id     ]');</t>
  </si>
  <si>
    <t xml:space="preserve">    xj_smallmodule.Module('xj_ls_wg_xiufu','v_grid_msg_xn','grid_name,org_id,org_name,staff_name,grid_type,AREA_ID','grid_id');</t>
  </si>
  <si>
    <t xml:space="preserve">    xj_smallmodule.Module('xj_ls_wg_xiufu','v_grid_msg_xn','grid_name,org_id,org_name,staff_name,grid_type,AREA_ID','grid_id'); </t>
  </si>
  <si>
    <t>update  xj_ls_wg_xiufu  a   set  org_name=(</t>
  </si>
  <si>
    <t>select org_name   from   v_grid_msg_xn  where   org_id=a.org_id  and  rownum=1     )</t>
  </si>
  <si>
    <t>where   a.org_name  is null        ]');</t>
  </si>
  <si>
    <t xml:space="preserve">    xj_smallmodule.Module('xwh_wg_mon_wg','xj_ls_wg_xiufu','GRID_ID,AREA_ID,AREA_NAME,GRID_NAME,ORG_ID,ORG_NAME'); </t>
  </si>
  <si>
    <t xml:space="preserve">MERGE INTO    xwh_wg_mon     A </t>
  </si>
  <si>
    <t xml:space="preserve">      select   SERV_ID ,ROWID  ROWID_IN ,</t>
  </si>
  <si>
    <t xml:space="preserve">    CASE  WHEN    渠道='政企'   THEN  '政企客户部' </t>
  </si>
  <si>
    <t>where  COUNTRY_AREA_SEQ  =999     )  B ON (A.ROWID=B.ROWID_IN )</t>
  </si>
  <si>
    <t xml:space="preserve">      UPDATE SET   A.COUNTRY_AREA_SEQ=B.COUNTRY_AREA_SEQ   ,</t>
  </si>
  <si>
    <t xml:space="preserve">A.COUNTRY_AREA_NAME=B.COUNTRY_AREA_NAME   </t>
  </si>
  <si>
    <t>where     COUNTRY_AREA_SEQ  =999 ;</t>
  </si>
  <si>
    <t xml:space="preserve">MERGE INTO    xj_sc_mob_f1n_t       A </t>
  </si>
  <si>
    <t xml:space="preserve">      from        xj_sc_mob_f1n_t      </t>
  </si>
  <si>
    <t xml:space="preserve">      UPDATE SET   A.COUNTRY_AREA_SEQ=B.COUNTRY_AREA_SEQ   </t>
  </si>
  <si>
    <t>where     COUNTRY_AREA_SEQ  =999 ;*/</t>
  </si>
  <si>
    <t xml:space="preserve">      --_________________________________________________________________________________________</t>
  </si>
  <si>
    <t xml:space="preserve">end   xwh_wg_mon_wg; </t>
  </si>
  <si>
    <t xml:space="preserve">Procedure  wg_org_name_刷新(tb_name   VARCHAR2,mon_start_max  VARCHAR2,mon_end_min   VARCHAR2  )  is </t>
  </si>
  <si>
    <t xml:space="preserve">    log1  xj_log_object:=xj_log_object(XX,'wg_org_name_刷新'); </t>
  </si>
  <si>
    <t xml:space="preserve">select count(*)  from  xwh_wg_mon_his  where  org_name is  null  </t>
  </si>
  <si>
    <t>exec      PAG_XWH_WG_MON.wg_org_name_刷新('xwh_wg_mon_his','202112','202001');</t>
  </si>
  <si>
    <t>for i in -mon_start_max..-mon_end_min  loop</t>
  </si>
  <si>
    <t xml:space="preserve">   if substr(i,6,2)  between  1 and 12   then</t>
  </si>
  <si>
    <t xml:space="preserve">   begin</t>
  </si>
  <si>
    <t xml:space="preserve">  dbms_output.put_line('正在执行'||i||'月.......');</t>
  </si>
  <si>
    <t xml:space="preserve"> ------  写代码</t>
  </si>
  <si>
    <t xml:space="preserve"> pro_drop_table('xj_ls_org_null_tmp') ;</t>
  </si>
  <si>
    <t xml:space="preserve">   xn_do_sql_Block(q'[        </t>
  </si>
  <si>
    <t xml:space="preserve">create table  xj_ls_org_null_tmp  as </t>
  </si>
  <si>
    <t xml:space="preserve">select  serv_id,org_id,org_name ,state,serv_state   </t>
  </si>
  <si>
    <t>from   serv_mon_]'||substr(i,2,6)||q'[_t</t>
  </si>
  <si>
    <t>where   serv_id  in (</t>
  </si>
  <si>
    <t xml:space="preserve">select   serv_id     from  xwh_wg_mon_his </t>
  </si>
  <si>
    <t>where   org_name is null     )        ]');</t>
  </si>
  <si>
    <t xml:space="preserve">  xj_smallmodule.Module(tb_name,'xj_ls_org_null_tmp','org_id,org_name','serv_id','','where  org_name  is null       '); </t>
  </si>
  <si>
    <t xml:space="preserve">   Exception   when others Then    dbms_output.put_line('第'||i||'报错');</t>
  </si>
  <si>
    <t xml:space="preserve">   end;</t>
  </si>
  <si>
    <t>end  loop;</t>
  </si>
  <si>
    <t>end   wg_org_name_刷新;</t>
  </si>
  <si>
    <t>----=================================================</t>
  </si>
  <si>
    <t xml:space="preserve">Procedure  xj_imp_返档激活  is </t>
  </si>
  <si>
    <t xml:space="preserve">    log1  xj_log_object:=xj_log_object(XX,'PAG_XWH_WG_MON.xj_imp_返档激活 ;');</t>
  </si>
  <si>
    <t>exec PAG_XWH_WG_MON.xj_imp_返档激活 ;</t>
  </si>
  <si>
    <t xml:space="preserve">   pro_drop_table('ls_xj_imp_返档激活') ;</t>
  </si>
  <si>
    <t xml:space="preserve">  create table  ls_xj_imp_返档激活   as </t>
  </si>
  <si>
    <t>with s0 as (</t>
  </si>
  <si>
    <t xml:space="preserve">select   prd_inst_id  serv_id,create_date   反档日期 , REGEXP_REPLACE(create_EMP_ID,'10*',null,1,1,'i')  staff_id </t>
  </si>
  <si>
    <t xml:space="preserve">                     ,REGEXP_REPLACE(t2.DEVELOPER_EMP_ID,'10*',null,1,1,'i')     DEVELOPER_EMP_ID</t>
  </si>
  <si>
    <t xml:space="preserve">                      ,t2.DEVELOPER_EMP_NAME   第一协销人, ORDER_ID  CUST_ORDER_ID</t>
  </si>
  <si>
    <t xml:space="preserve">from   sjjs_xn.BAS_PRD_INST_SERV_ORDER   t2   </t>
  </si>
  <si>
    <t xml:space="preserve">  where        APDT_PRD_ID  =10501110</t>
  </si>
  <si>
    <t xml:space="preserve">  AND SERV_OFR_ID  =4070400000</t>
  </si>
  <si>
    <t xml:space="preserve">  , s1 as (</t>
  </si>
  <si>
    <t xml:space="preserve">  select   t.* ,row_number()  over (partition  by   serv_id  order by  反档日期       )   rn </t>
  </si>
  <si>
    <t xml:space="preserve">  from     s0    t</t>
  </si>
  <si>
    <t xml:space="preserve">  )</t>
  </si>
  <si>
    <t xml:space="preserve">  select  反档日期, serv_id,staff_id  反档STAFF_ID,DEVELOPER_EMP_ID, 第一协销人,CUST_ORDER_ID   from s1    where    rn=1     ]');</t>
  </si>
  <si>
    <t xml:space="preserve">  xn_do_sql_Block(q'[          </t>
  </si>
  <si>
    <t>insert into xj_imp_返档激活</t>
  </si>
  <si>
    <t>select  *</t>
  </si>
  <si>
    <t>from ls_xj_imp_返档激活</t>
  </si>
  <si>
    <t xml:space="preserve"> where serv_id not in (select serv_id from xj_imp_返档激活)     ]');</t>
  </si>
  <si>
    <t xml:space="preserve">create  or replace  view   xj_imp_返档激活_v  as </t>
  </si>
  <si>
    <t>select  t1.*,t2.acc_nbr,t2.ofr_id,t2.ofr_name,t3.staff_code,t3.name 反档营业员,t3.fa_channel_name 反档营业厅</t>
  </si>
  <si>
    <t xml:space="preserve"> ,t2.入网时间   新装时间,t4.staff_code 新装厅店,t4.name 新装营业员,t4.fa_channel_name 新装营业厅</t>
  </si>
  <si>
    <t>from xj_imp_返档激活  t1</t>
  </si>
  <si>
    <t>left join xwh_wg_mon t2  on (t1.serv_id=t2.serv_id )</t>
  </si>
  <si>
    <t>left  join  tmp_staff_organization_channel  t3 on (t1.staff_id=t3.staff_id)</t>
  </si>
  <si>
    <t>left  join  tmp_staff_organization_channel  t4 on (t2.new_staff_id=t4.staff_id)</t>
  </si>
  <si>
    <t xml:space="preserve">end   xj_imp_返档激活; </t>
  </si>
  <si>
    <t>----===================</t>
  </si>
  <si>
    <t xml:space="preserve">Procedure  xj_sc_群主_t is </t>
  </si>
  <si>
    <t xml:space="preserve">    log1  xj_log_object:=xj_log_object(XX,'PAG_XWH_WG_MON.xj_sc_群主_t ;');</t>
  </si>
  <si>
    <t>exec PAG_XWH_WG_MON.xj_sc_群主_t ;</t>
  </si>
  <si>
    <t>---- 1214   BIZID或群号</t>
  </si>
  <si>
    <t>pro_drop_table('ls_xj_sc_群主_001') ;</t>
  </si>
  <si>
    <t xml:space="preserve">create table   ls_xj_sc_群主_001  as  </t>
  </si>
  <si>
    <t xml:space="preserve">select   attr_value  群主 ,prod_inst_id  serv_id_关联  </t>
  </si>
  <si>
    <t xml:space="preserve">FROM cus_inst.xn_prod_inst_attr@to_crm30  a </t>
  </si>
  <si>
    <t>where  attr_id=1214</t>
  </si>
  <si>
    <t>and status_cd=1000     ]');</t>
  </si>
  <si>
    <t>xn_do_sql_Block(q'[   alter  table  ls_xj_sc_群主_001  add   SERV_ID NUMBER(12)        ]');</t>
  </si>
  <si>
    <t>merge into  ls_xj_sc_群主_001   a</t>
  </si>
  <si>
    <t>using  (select  distinct  serv_id_关联,serv_id  from    xj_sc_群主_t  )  b on (a.serv_id_关联=b.serv_id_关联    )</t>
  </si>
  <si>
    <t>update set   a.SERV_ID=b.SERV_ID    ]');</t>
  </si>
  <si>
    <t>--------------------------</t>
  </si>
  <si>
    <t>pro_drop_table('ls_xj_sc_群主_002') ;</t>
  </si>
  <si>
    <t xml:space="preserve">create table   ls_xj_sc_群主_002  as  </t>
  </si>
  <si>
    <t>select * from ls_xj_sc_群主_001</t>
  </si>
  <si>
    <t>where   serv_id  is null      ]');</t>
  </si>
  <si>
    <t>merge into  ls_xj_sc_群主_002   a</t>
  </si>
  <si>
    <t>using  xn_prod_inst  b on (a.serv_id_关联=b.prod_Inst_id   and  b.PROD_USE_TYPE</t>
  </si>
  <si>
    <t>=2000)</t>
  </si>
  <si>
    <t>update set   a.SERV_ID=b.acc_PROD_INST_ID        ]');</t>
  </si>
  <si>
    <t>using  ls_xj_sc_群主_002  b on (a.serv_id_关联=b.serv_id_关联    )</t>
  </si>
  <si>
    <t>pro_drop_table('ls_xj_sc_群主_t') ;</t>
  </si>
  <si>
    <t xml:space="preserve">create table  ls_xj_sc_群主_t  as </t>
  </si>
  <si>
    <t>select  T2.PROD_ID,t2.产品类型,T2.SERV_ID  SERV_ID_群主,T1.群主,t1.serv_id_关联,t1.serv_id,t3.acc_nbr 　</t>
  </si>
  <si>
    <t>from  ls_xj_sc_群主_001  t1</t>
  </si>
  <si>
    <t xml:space="preserve">LEFT   join  xwh_wg_mon t2  on  (t1.群主=t2.acc_nbr    and t2.state in  ('F0A','F0J') )  </t>
  </si>
  <si>
    <t>left join xwh_wg_mon t3 on (t1.serv_id=t3.serv_id)      ]');</t>
  </si>
  <si>
    <t xml:space="preserve">  --------------------------------</t>
  </si>
  <si>
    <t xml:space="preserve">pro_drop_table('ls_xj_sc_群主_003') ;  </t>
  </si>
  <si>
    <t xml:space="preserve">create table   ls_xj_sc_群主_003 as </t>
  </si>
  <si>
    <t xml:space="preserve">select   distinct PROD_ID, 产品类型,SERV_ID_群主,群主     from     ls_xj_sc_群主_t  </t>
  </si>
  <si>
    <t>where    serv_id_群主  is null     ]');</t>
  </si>
  <si>
    <t>delete  ls_xj_sc_群主_003</t>
  </si>
  <si>
    <t>where   群主  in (</t>
  </si>
  <si>
    <t>select  acc_num</t>
  </si>
  <si>
    <t>from   CUS_INST.PROD_INST@to_crm30</t>
  </si>
  <si>
    <t>where  PROD_USE_TYPE</t>
  </si>
  <si>
    <t>and  acc_num  in (select  群主  from    ls_xj_sc_群主_003)</t>
  </si>
  <si>
    <t>group  by  acc_num</t>
  </si>
  <si>
    <t>having count(*)&gt;=2   )        ]');</t>
  </si>
  <si>
    <t>merge into ls_xj_sc_群主_003 a</t>
  </si>
  <si>
    <t>using   CUS_INST.PROD_INST@to_crm30  b  on (a.群主=b.acc_num   and b.PROD_USE_TYPE</t>
  </si>
  <si>
    <t>=1000    )</t>
  </si>
  <si>
    <t>update set   a.prod_id=b.prod_id,</t>
  </si>
  <si>
    <t>a.serv_id_群主=b.prod_inst_id        ]');</t>
  </si>
  <si>
    <t>using    product   b  on (a.prod_id=b.prod_id      )</t>
  </si>
  <si>
    <t>update set   a.产品类型=b.prod_name        ]');</t>
  </si>
  <si>
    <t>merge into    ls_xj_sc_群主_t    a</t>
  </si>
  <si>
    <t>using   ls_xj_sc_群主_003 b   on (a.群主=b.群主)</t>
  </si>
  <si>
    <t xml:space="preserve">       a.产品类型=b.产品类型,</t>
  </si>
  <si>
    <t xml:space="preserve"> a.serv_id_群主=b.serv_id_群主</t>
  </si>
  <si>
    <t>where    serv_id_群主  is null   ]');</t>
  </si>
  <si>
    <t>pro_drop_table('xj_sc_群主_群名称') ;</t>
  </si>
  <si>
    <t xml:space="preserve">create  table  xj_sc_群主_群名称  as </t>
  </si>
  <si>
    <t xml:space="preserve">with s1 as (select distinct  serv_id_群主  from  ls_xj_sc_群主_t  </t>
  </si>
  <si>
    <t>where  serv_id_群主  is not null  )</t>
  </si>
  <si>
    <t>select  prod_inst_id,attr_value 群名称</t>
  </si>
  <si>
    <t xml:space="preserve">from   CUS_INST.prod_inst_attr@to_crm30  </t>
  </si>
  <si>
    <t>where  ATTR_ID</t>
  </si>
  <si>
    <t>and prod_inst_id   in    (select serv_id_群主  from  s1   )       ]');</t>
  </si>
  <si>
    <t>xj_smallmodule.Module('ls_xj_sc_群主_t','xj_sc_群主_群名称','群名称','serv_id_群主 prod_inst_id');</t>
  </si>
  <si>
    <t>pro_drop_table('xj_sc_群主_t') ;</t>
  </si>
  <si>
    <t>xn_do_sql_Block(q'[       rename  ls_xj_sc_群主_t  to xj_sc_群主_t       ]');</t>
  </si>
  <si>
    <t xml:space="preserve">   log1.increase_breakpoint(log1.GET_WHO_CALLED_ME,'结束时间    ');  </t>
  </si>
  <si>
    <t>end  xj_sc_群主_t ;</t>
  </si>
  <si>
    <t>-----====================================================</t>
  </si>
  <si>
    <t>Procedure pro_ls_xwh_SERV_ADDR_NULL   is    ---- 地址为空补数据</t>
  </si>
  <si>
    <t xml:space="preserve">    log1  xj_log_object:=xj_log_object(XX,'PAG_XWH_WG_MON.pro_ls_xwh_SERV_ADDR_NULL ;');</t>
  </si>
  <si>
    <t>pro_drop_table(' ls_xwh_SERV_ADDR_001   ') ;</t>
  </si>
  <si>
    <t xml:space="preserve">create table   ls_xwh_SERV_ADDR_001  as </t>
  </si>
  <si>
    <t xml:space="preserve">select  SERV_ID   from xwh_wg_mon </t>
  </si>
  <si>
    <t>where  state='F0A'</t>
  </si>
  <si>
    <t>AND SERV_ADDR IS NULL       ]');</t>
  </si>
  <si>
    <t>pro_drop_table(' ls_xwh_SERV_ADDR_NULL   ') ;</t>
  </si>
  <si>
    <t xml:space="preserve">create  table   ls_xwh_SERV_ADDR_NULL  AS </t>
  </si>
  <si>
    <t>select  prod_inst_id , ADDRESS_DESC</t>
  </si>
  <si>
    <t>from  xn_prod_inst  a</t>
  </si>
  <si>
    <t xml:space="preserve">where  exists  (select 1   from   ls_xwh_SERV_ADDR_001   where   serv_id=a.prod_inst_id    )      </t>
  </si>
  <si>
    <t>end    pro_ls_xwh_SERV_ADDR_NULL;</t>
  </si>
  <si>
    <t>-----=================================================</t>
  </si>
  <si>
    <t xml:space="preserve">Procedure pro_XN_OFFER_INST_PROD_SKB   is </t>
  </si>
  <si>
    <t>exec PAG_XWH_WG_MON.pro_XN_OFFER_INST_PROD_SKB ;</t>
  </si>
  <si>
    <t xml:space="preserve">    log1  xj_log_object:=xj_log_object(XX,'PAG_XWH_WG_MON.pro_XN_OFFER_INST_PROD_SKB ;');</t>
  </si>
  <si>
    <t xml:space="preserve"> -- Test statements here </t>
  </si>
  <si>
    <t xml:space="preserve">       --------------------------------------------------------------------------------------------------------------</t>
  </si>
  <si>
    <t xml:space="preserve">      log1.increase_breakpoint(log1.GET_WHO_CALLED_ME,'xj_ls_20200912_skb_01  '); </t>
  </si>
  <si>
    <t xml:space="preserve"> pro_drop_table('xj_ls_20200912_skb_01') ;   </t>
  </si>
  <si>
    <t xml:space="preserve"> xn_do_sql_Block(q'[      </t>
  </si>
  <si>
    <t xml:space="preserve"> create table    xj_ls_20200912_skb_01 as </t>
  </si>
  <si>
    <t xml:space="preserve">  select   offer_inst_id, offer_id,STATUS_DATE</t>
  </si>
  <si>
    <t xml:space="preserve">    from   xj_xn_offer_inst        </t>
  </si>
  <si>
    <t xml:space="preserve">   where offer_id in (select offer_id</t>
  </si>
  <si>
    <t xml:space="preserve">                        from offer_catalog_location</t>
  </si>
  <si>
    <t xml:space="preserve">                       where CATALOG_ITEM_ID = -1000003)</t>
  </si>
  <si>
    <t xml:space="preserve">     and status_cd = '1000'          ]');</t>
  </si>
  <si>
    <t xml:space="preserve">        --------------------------------------------------------------------------------------------------------------</t>
  </si>
  <si>
    <t xml:space="preserve">      log1.increase_breakpoint(log1.GET_WHO_CALLED_ME,'xj_ls_20200912_skb_02  '); </t>
  </si>
  <si>
    <t xml:space="preserve">  pro_drop_table('xj_ls_20200912_skb_02') ;   </t>
  </si>
  <si>
    <t xml:space="preserve"> create table    xj_ls_20200912_skb_02 as </t>
  </si>
  <si>
    <t xml:space="preserve"> select  t2.offer_inst_id,t2.offer_id,t1.prod_inst_Id,t1.role_id,create_staff,t2.STATUS_DATE</t>
  </si>
  <si>
    <t xml:space="preserve"> from   xn_OFFER_PROD_INST_REL t1</t>
  </si>
  <si>
    <t xml:space="preserve"> inner  join  xj_ls_20200912_skb_01  t2  on (t1.offer_inst_id=t2.offer_inst_id)</t>
  </si>
  <si>
    <t xml:space="preserve"> where    t1.status_cd = '1000'        ]'); </t>
  </si>
  <si>
    <t xml:space="preserve">      log1.increase_breakpoint(log1.GET_WHO_CALLED_ME,'delete xj_ls_20200912_skb_02    '); </t>
  </si>
  <si>
    <t xml:space="preserve">    xn_do_sql_Block(q'[   delete xj_ls_20200912_skb_02  t</t>
  </si>
  <si>
    <t xml:space="preserve">     where exists (select 1   from xj_ls_20200912_skb_02  where  prod_inst_Id=t.prod_inst_Id and STATUS_DATE&gt;t.STATUS_DATE )    ]');</t>
  </si>
  <si>
    <t xml:space="preserve">       xn_do_sql_Block(q'[   delete xj_ls_20200912_skb_02  t</t>
  </si>
  <si>
    <t xml:space="preserve">     where exists (select 1   from xj_ls_20200912_skb_02  where  prod_inst_Id=t.prod_inst_Id and rowid&gt;t.rowid )    ]');</t>
  </si>
  <si>
    <t xml:space="preserve">      log1.increase_breakpoint(log1.GET_WHO_CALLED_ME,'XN_OFFER_INST_PROD_SKB    '); </t>
  </si>
  <si>
    <t xml:space="preserve"> pro_drop_table('XN_OFFER_INST_PROD_SKB') ;   </t>
  </si>
  <si>
    <t xml:space="preserve">     xn_do_sql_Block(q'[      create table  XN_OFFER_INST_PROD_SKB as select * from   xj_ls_20200912_skb_02        ]');</t>
  </si>
  <si>
    <t xml:space="preserve"> xj_smallmodule.Module('XN_OFFER_INST_PROD_SKB','offer','offer_name','offer_id');  </t>
  </si>
  <si>
    <t xml:space="preserve"> xn_do_sql_Block(q'[      create index  index_serv_id20220323   on  XN_OFFER_INST_PROD_SKB (prod_inst_id)      ]');</t>
  </si>
  <si>
    <t xml:space="preserve">  xj_smallmodule.Module('XN_OFFER_INST_PROD_SKB','xj_role_t','role_name','role_id');  </t>
  </si>
  <si>
    <t xml:space="preserve">   --------------------------------------------------------------------------------------------------------------</t>
  </si>
  <si>
    <t xml:space="preserve">      log1.increase_breakpoint(log1.GET_WHO_CALLED_ME,'xn_OFFER_INST_prod    '); </t>
  </si>
  <si>
    <t xml:space="preserve">     pro_drop_table('xn_OFFER_INST_prod') ;   </t>
  </si>
  <si>
    <t xml:space="preserve">       xn_do_sql_Block(q'[       </t>
  </si>
  <si>
    <t xml:space="preserve">      create table  xn_OFFER_INST_prod as </t>
  </si>
  <si>
    <t xml:space="preserve">      select  t1.offer_inst_id, t1.offer_id,t2.prod_inst_Id,t2.role_id ,t2.STATUS_DATE </t>
  </si>
  <si>
    <t xml:space="preserve">        from   xj_xn_OFFER_INST t1</t>
  </si>
  <si>
    <t xml:space="preserve">      left join  xn_OFFER_PROD_INST_REL t2 on (t1.offer_inst_id=t2.offer_inst_id   and t2.status_cd = '1000'  )</t>
  </si>
  <si>
    <t xml:space="preserve">      where  t1.status_cd = '1000'</t>
  </si>
  <si>
    <t xml:space="preserve">         and  t1.offer_type = 11      ]');</t>
  </si>
  <si>
    <t xml:space="preserve">       xn_do_sql_Block(q'[   delete xn_OFFER_INST_prod  t</t>
  </si>
  <si>
    <t xml:space="preserve">     where exists (select 1   from xn_OFFER_INST_prod  where  prod_inst_Id=t.prod_inst_Id and STATUS_DATE&gt;t.STATUS_DATE )    ]');</t>
  </si>
  <si>
    <t xml:space="preserve">     where exists (select 1   from xn_OFFER_INST_prod  where  prod_inst_Id=t.prod_inst_Id and rowid&gt;t.rowid )    ]');</t>
  </si>
  <si>
    <t xml:space="preserve">       commit;</t>
  </si>
  <si>
    <t xml:space="preserve">      log1.increase_breakpoint(log1.GET_WHO_CALLED_ME,'xn_OFFER_INST_prod_his    '); </t>
  </si>
  <si>
    <t xml:space="preserve">      log1.increase_breakpoint(log1.GET_WHO_CALLED_ME,'完成    '); </t>
  </si>
  <si>
    <t>end   pro_XN_OFFER_INST_PROD_SKB;</t>
  </si>
  <si>
    <t xml:space="preserve">Procedure xj_customer    is </t>
  </si>
  <si>
    <t xml:space="preserve">    log1  xj_log_object:=xj_log_object(XX,'PAG_XWH_WG_MON.xj_customer');</t>
  </si>
  <si>
    <t>exec  PAG_XWH_WG_MON.xj_customer ;</t>
  </si>
  <si>
    <t>v_yyyymmddhh24   varchar2(20);</t>
  </si>
  <si>
    <t>v_yyyymmddhh24:=to_char(sysdate,'yyyymmddhh24mmss')  ;</t>
  </si>
  <si>
    <t xml:space="preserve">   log1.increase_breakpoint(log1.GET_WHO_CALLED_ME,'开始  ');  </t>
  </si>
  <si>
    <t>--- 客户下联系电话     xj_customer</t>
  </si>
  <si>
    <t xml:space="preserve">pro_drop_table('ls_xj_customer') ;  </t>
  </si>
  <si>
    <t xml:space="preserve">create  table   ls_xj_customer   as </t>
  </si>
  <si>
    <t>select   *  from  XN_CUSTOMER    ]');</t>
  </si>
  <si>
    <t>xn_do_sql_Block('create  index index_xj_c_'||random||'1  on  ls_xj_customer(cust_id)  ');</t>
  </si>
  <si>
    <t>xn_do_sql_Block('create  index index_xj_c_'||random||'2  on  ls_xj_customer(PARTY_ID)    ');</t>
  </si>
  <si>
    <t>----------------------------------------------------------------------</t>
  </si>
  <si>
    <t xml:space="preserve">pro_drop_table('ls_xj_PARTY_CERT') ;  </t>
  </si>
  <si>
    <t>create  table   ls_xj_PARTY_CERT    as</t>
  </si>
  <si>
    <t>select    *</t>
  </si>
  <si>
    <t>from    cus_cust.PARTY_CERT@to_crm30  a</t>
  </si>
  <si>
    <t>where   status_cd=1000</t>
  </si>
  <si>
    <t>and  exists  (select 1   from   ls_xj_customer  where   party_id=a.party_id  )        ]');</t>
  </si>
  <si>
    <t>xn_do_sql_Block('create  index index_xj_c'||random||'3   on  ls_xj_PARTY_CERT(PARTY_ID)  ');</t>
  </si>
  <si>
    <t xml:space="preserve">xn_do_sql_Block(q'[   alter table  ls_xj_PARTY_CERT   add xj_seq integer         ]'); </t>
  </si>
  <si>
    <t>merge into  ls_xj_PARTY_CERT    a</t>
  </si>
  <si>
    <t xml:space="preserve">select   rowid rowid_in, party_id,row_number()  over (partition  by   party_id  order by  STATUS_DATE  desc  )   xj_seq </t>
  </si>
  <si>
    <t>from    ls_xj_PARTY_CERT</t>
  </si>
  <si>
    <t>) b  on (a.rowid =b.rowid_in)</t>
  </si>
  <si>
    <t>update set   a.xj_seq=b.xj_seq     ]');</t>
  </si>
  <si>
    <t>pro_drop_table('xj_PARTY_CERT') ;</t>
  </si>
  <si>
    <t>xn_do_sql_Block(q'[    rename    ls_xj_PARTY_CERT to   xj_PARTY_CERT        ]');</t>
  </si>
  <si>
    <t>xn_do_sql_Block(q'[   alter  table  ls_xj_customer  add  (CERT_ADDR VARCHAR2(2000),CERT_NUM VARCHAR2(500))   ]');</t>
  </si>
  <si>
    <t xml:space="preserve">merge into  ls_xj_customer    a  </t>
  </si>
  <si>
    <t>using   xj_PARTY_CERT b   on  ( a.party_id=b.party_id   and  b.xj_seq=1)</t>
  </si>
  <si>
    <t>a.CERT_ADDR=b.CERT_ADDR,</t>
  </si>
  <si>
    <t>a.CERT_NUM=b.CERT_NUM          ]');</t>
  </si>
  <si>
    <t>------------------------------------------------------</t>
  </si>
  <si>
    <t xml:space="preserve">pro_drop_table('xj_contacts_info') ;  </t>
  </si>
  <si>
    <t xml:space="preserve">create  table   xj_contacts_info  as </t>
  </si>
  <si>
    <t xml:space="preserve">select   *  from   contacts_info  </t>
  </si>
  <si>
    <t>where PARTY_ID  in (select PARTY_ID   from    ls_xj_customer    )</t>
  </si>
  <si>
    <t>);</t>
  </si>
  <si>
    <t>xn_do_sql_Block('create  index index_xj_c'||random||'4   on  xj_contacts_info(PARTY_ID)  ');</t>
  </si>
  <si>
    <t>xn_do_sql_Block('alter table   ls_xj_customer   add    cust_rela  VARCHAR2(500) ');</t>
  </si>
  <si>
    <t>merge into  ls_xj_customer      a</t>
  </si>
  <si>
    <t xml:space="preserve">using (  </t>
  </si>
  <si>
    <t xml:space="preserve">select  t.*,row_number()  over (partition  by   PARTY_ID ,post_addr   order by status_date  desc   )  rn   </t>
  </si>
  <si>
    <t xml:space="preserve">        ,case when MOBILE_PHONE  is not null then  MOBILE_PHONE</t>
  </si>
  <si>
    <t xml:space="preserve">when  MOBILE_PHONE   is not null then  MOBILE_PHONE   </t>
  </si>
  <si>
    <t>when  HOME_PHONE   is not null then  HOME_PHONE</t>
  </si>
  <si>
    <t>else  null end  cust_rela</t>
  </si>
  <si>
    <t>from  xj_contacts_info t  ) b</t>
  </si>
  <si>
    <t>on (a.PARTY_ID=b.PARTY_ID  and a.cust_addr=b.post_addr   and b.rn=1 )</t>
  </si>
  <si>
    <t>update set   a.cust_rela=b.cust_rela    ]');</t>
  </si>
  <si>
    <t xml:space="preserve">commit ;  </t>
  </si>
  <si>
    <t xml:space="preserve">select   PARTY_ID, </t>
  </si>
  <si>
    <t xml:space="preserve">  case  when  max(MOBILE_PHONE)    is not null then  max(MOBILE_PHONE)   </t>
  </si>
  <si>
    <t xml:space="preserve">          when  max(HOME_PHONE)     is not null then   max(HOME_PHONE)  </t>
  </si>
  <si>
    <t xml:space="preserve">          else   max(OFFICE_PHONE)     end  cust_rela    </t>
  </si>
  <si>
    <t xml:space="preserve">from  xj_contacts_info </t>
  </si>
  <si>
    <t>group by   PARTY_ID ) b</t>
  </si>
  <si>
    <t>on (a.PARTY_ID=b.PARTY_ID )</t>
  </si>
  <si>
    <t>update set   a.cust_rela= b.cust_rela</t>
  </si>
  <si>
    <t>where   a.cust_rela  is null     ]');</t>
  </si>
  <si>
    <t>pro_drop_table('xj_customer') ;</t>
  </si>
  <si>
    <t>xn_do_sql_Block(q'[    rename    ls_xj_customer to   xj_customer        ]');</t>
  </si>
  <si>
    <t xml:space="preserve">create   table  xj_customer_t  as  </t>
  </si>
  <si>
    <t>select  t1.cust_id,t1.party_id,t1.cust_name  serv_name,t2.CERT_NUM    CERTIFICATE_NO</t>
  </si>
  <si>
    <t xml:space="preserve">        ,row_number() over (partition   by  cust_id  order by  CHECK_TIME  desc   )  rn  </t>
  </si>
  <si>
    <t>from   xj_customer  t1</t>
  </si>
  <si>
    <t>left join   xj_PARTY_CERT  t2 on (t1.party_id=t2.party_id) ;</t>
  </si>
  <si>
    <t>merge into    xwh_wg_mon a</t>
  </si>
  <si>
    <t>using  (</t>
  </si>
  <si>
    <t xml:space="preserve">select  t1.PROD_INST_ID,t2.serv_name,t2.certificate_no  </t>
  </si>
  <si>
    <t>left join   xj_customer_t  t2  on (t1.USE_CUST_ID=t2.CUST_ID   and  t2.rn=1  )</t>
  </si>
  <si>
    <t>)  b  on (a.serv_id=b.PROD_INST_ID)</t>
  </si>
  <si>
    <t>update set   a.serv_name=b.serv_name,</t>
  </si>
  <si>
    <t>a.certificate_no=b.certificate_no  ;</t>
  </si>
  <si>
    <t>end  xj_customer;</t>
  </si>
  <si>
    <t>---==============================================================</t>
  </si>
  <si>
    <t xml:space="preserve">Procedure pro_分销员  is </t>
  </si>
  <si>
    <t>exec  PAG_XWH_WG_MON.pro_分销员 ;</t>
  </si>
  <si>
    <t xml:space="preserve"> 1000032 分销员ID</t>
  </si>
  <si>
    <t xml:space="preserve"> 1000033 分销员姓名</t>
  </si>
  <si>
    <t xml:space="preserve"> 1000107 分销员联系电话</t>
  </si>
  <si>
    <t xml:space="preserve">    log1  xj_log_object:=xj_log_object(XX,'PAG_XWH_WG_MON.pro_分销员');</t>
  </si>
  <si>
    <t xml:space="preserve">   log1.increase_breakpoint(log1.GET_WHO_CALLED_ME,'开始时间  建表 xj_ORDER_ATTR_fenxiao  ');  </t>
  </si>
  <si>
    <t xml:space="preserve">      -----1000033   分销员-----------------</t>
  </si>
  <si>
    <t xml:space="preserve">      ---- ---    CUST_ORDER_ID  订单Id</t>
  </si>
  <si>
    <t xml:space="preserve">      pro_drop_table('xj_ls_ORDER_ATTR_fenxiao') ;</t>
  </si>
  <si>
    <t xml:space="preserve">      create table  xj_ls_ORDER_ATTR_fenxiao   as </t>
  </si>
  <si>
    <t xml:space="preserve">      select  distinct  CUST_ORDER_ID, ATTR_value 分销员id,CREATE_DATE</t>
  </si>
  <si>
    <t xml:space="preserve">      from   ORDER_ATTR</t>
  </si>
  <si>
    <t xml:space="preserve">      where  ATTR_ID IN ( 1000032)  </t>
  </si>
  <si>
    <t>and  CREATE_DATE&gt; sysdate -30   ]');</t>
  </si>
  <si>
    <t xml:space="preserve">     delete  xj_ls_ORDER_ATTR_fenxiao   a</t>
  </si>
  <si>
    <t xml:space="preserve">     where exists (select 1 from xj_ls_ORDER_ATTR_fenxiao  where  CUST_ORDER_ID=a.CUST_ORDER_ID </t>
  </si>
  <si>
    <t xml:space="preserve">                        and rowid&lt;a.rowid    )</t>
  </si>
  <si>
    <t xml:space="preserve">      alter table  xj_ls_ORDER_ATTR_fenxiao add ( </t>
  </si>
  <si>
    <t xml:space="preserve">      分销员   VARCHAR2(50),</t>
  </si>
  <si>
    <t xml:space="preserve">      分销工号 NUMBER(12),</t>
  </si>
  <si>
    <t xml:space="preserve">      ORG_NAME VARCHAR2(250)   </t>
  </si>
  <si>
    <t xml:space="preserve">      )       ]');</t>
  </si>
  <si>
    <t xml:space="preserve">      merge into  xj_ls_ORDER_ATTR_fenxiao   a</t>
  </si>
  <si>
    <t xml:space="preserve">      using    imp_fxy_staff    b on (a.分销员id=b.分销员id)</t>
  </si>
  <si>
    <t xml:space="preserve">      update set   a.分销员=b.分销员名称,</t>
  </si>
  <si>
    <t xml:space="preserve">             a.分销工号=b.分销工号,</t>
  </si>
  <si>
    <t xml:space="preserve">             a.ORG_NAME=b.ORG_NAME</t>
  </si>
  <si>
    <t xml:space="preserve">   commit;  </t>
  </si>
  <si>
    <t xml:space="preserve"> xn_do_sql_Block(q'[ </t>
  </si>
  <si>
    <t xml:space="preserve"> insert into xj_ORDER_ATTR_fenxiao</t>
  </si>
  <si>
    <t xml:space="preserve">  select *</t>
  </si>
  <si>
    <t xml:space="preserve">    from xj_ls_ORDER_ATTR_fenxiao</t>
  </si>
  <si>
    <t xml:space="preserve">   where CUST_ORDER_ID not in</t>
  </si>
  <si>
    <t xml:space="preserve">         (select CUST_ORDER_ID from xj_ORDER_ATTR_fenxiao)     </t>
  </si>
  <si>
    <t>and  分销员  is not null         ]');</t>
  </si>
  <si>
    <t xml:space="preserve">   xn_do_sql_Block(q'[       </t>
  </si>
  <si>
    <t xml:space="preserve">    insert into  xj_ORDER_ATTR_fenxiao_tmp</t>
  </si>
  <si>
    <t xml:space="preserve">    select  ORDER_ITEM_ID,cust_order_id</t>
  </si>
  <si>
    <t xml:space="preserve">    from order_item</t>
  </si>
  <si>
    <t xml:space="preserve">    where  cust_order_id in (</t>
  </si>
  <si>
    <t xml:space="preserve">    select  cust_order_id   from  xj_ORDER_ATTR_fenxiao</t>
  </si>
  <si>
    <t xml:space="preserve">    where  CREATE_DATE&gt;sysdate-10</t>
  </si>
  <si>
    <t xml:space="preserve">    )</t>
  </si>
  <si>
    <t xml:space="preserve">    and ORDER_ITEM_ID not in (select ORDER_ITEM_ID   from    xj_ORDER_ATTR_fenxiao_tmp   )    ]');</t>
  </si>
  <si>
    <t xml:space="preserve">    commit    ;</t>
  </si>
  <si>
    <t xml:space="preserve">    insert into   xj_ORDER_ATTR_fenxiao_mx</t>
  </si>
  <si>
    <t xml:space="preserve">    --  create   table     xj_ORDER_ATTR_fenxiao_mx as </t>
  </si>
  <si>
    <t xml:space="preserve">    select  t1.*,t2.ORDER_ITEM_ID  </t>
  </si>
  <si>
    <t xml:space="preserve">     from xj_ORDER_ATTR_fenxiao  t1</t>
  </si>
  <si>
    <t xml:space="preserve">    left join  xj_ORDER_ATTR_fenxiao_tmp   t2 on (t1.cust_order_id=t2.cust_order_id  )</t>
  </si>
  <si>
    <t xml:space="preserve">    where  ORDER_ITEM_ID not in (select ORDER_ITEM_ID   from    xj_ORDER_ATTR_fenxiao_mx   )  </t>
  </si>
  <si>
    <t>and    CREATE_DATE&gt;sysdate-10      ]');</t>
  </si>
  <si>
    <t>------ 分销员为空 或者  其他垃圾数据删除----------------------------------</t>
  </si>
  <si>
    <t>delete   from  xj_ORDER_ATTR_fenxiao</t>
  </si>
  <si>
    <t>where   分销员    is null  ;</t>
  </si>
  <si>
    <t>DELETE FROM   xj_ORDER_ATTR_fenxiao   A</t>
  </si>
  <si>
    <t>where  NOT EXISTS  (  select 1   from  imp_fxy_staff  where  分销员ID=A.分销员ID );</t>
  </si>
  <si>
    <t>--   select count(*) from  xj_ORDER_ATTR_fenxiao</t>
  </si>
  <si>
    <t>DELETE  FROM   XJ_ORDER_ATTR_FENXIAO_MX  A</t>
  </si>
  <si>
    <t xml:space="preserve">where   NOT EXISTS  (  select 1   from  xj_ORDER_ATTR_fenxiao    </t>
  </si>
  <si>
    <t>where   create_date&gt;sysdate -365   and  CUST_ORDER_ID=A.CUST_ORDER_ID )   ;</t>
  </si>
  <si>
    <t>--   select count(*) from  XJ_ORDER_ATTR_FENXIAO_MX</t>
  </si>
  <si>
    <t xml:space="preserve">DELETE FROM  xj_ORDER_ATTR_fenxiao_tmp  A  </t>
  </si>
  <si>
    <t>where   create_date&gt;sysdate -365   and   CUST_ORDER_ID=A.CUST_ORDER_ID )   ;</t>
  </si>
  <si>
    <t xml:space="preserve">--   select  count(*) ,count(distinct CUST_ORDER_ID ) from  xj_ORDER_ATTR_fenxiao_tmp  </t>
  </si>
  <si>
    <t xml:space="preserve">   ----------------------------------------------------------------------------------------</t>
  </si>
  <si>
    <t xml:space="preserve"> rollback;</t>
  </si>
  <si>
    <t>end pro_分销员 ;</t>
  </si>
  <si>
    <t>---===========================================</t>
  </si>
  <si>
    <t>Procedure xj_sc_三大业务_ss(dd  VARCHAR2  default  3)  is</t>
  </si>
  <si>
    <t xml:space="preserve">    log1  xj_log_object:=xj_log_object(XX,'xj_sc_三大业务_ss'); </t>
  </si>
  <si>
    <t xml:space="preserve"> PAG_XWH_WG_MON.xj_sc_三大业务_ss;</t>
  </si>
  <si>
    <t xml:space="preserve">       </t>
  </si>
  <si>
    <t xml:space="preserve">      xn_do_sql_Block(q'[      delete  xj_sc_三大业务_ss  where   竣工时间&lt;sysdate - ]'||dd||q'[     ]');</t>
  </si>
  <si>
    <t>insert  into  xj_sc_三大业务_ss(营业员,营业厅,营业区,serv_id,prod_ID,prod_NAME,竣工时间,new_staff_id</t>
  </si>
  <si>
    <t>,CUST_ORDER_ID,ORDER_ITEM_ID,订单状态)</t>
  </si>
  <si>
    <t>--drop  table     xj_sc_小合约_ss;</t>
  </si>
  <si>
    <t xml:space="preserve">--create table   xj_sc_小合约_ss    as </t>
  </si>
  <si>
    <t>select a.create_staff_name 营业员 ,a.create_org_name 营业厅,</t>
  </si>
  <si>
    <t>decode(a.region_id,'8421201','温泉','8421202','咸安','8421221','嘉鱼','8421222'</t>
  </si>
  <si>
    <t>,'通城','8421223','崇阳',   '8421224','通山','8421281','赤壁','8421200','咸宁未知') 营业区，a.obj_id   serv_id,</t>
  </si>
  <si>
    <t>a.apply_obj_spec    prod_ID,a.APPLY_OBJ_SPEC_NAME   prod_name,a.ACCEPT_DATE   竣工时间</t>
  </si>
  <si>
    <t>,a.create_staff   new_staff_id,a.cust_order_id,a.order_item_id</t>
  </si>
  <si>
    <t>,(select b.attr_value_name from code_name_v b where b.attr_nbr='EVT-0001' and b.attr_value=a.status_cd and rownum=1) 订单状态</t>
  </si>
  <si>
    <t xml:space="preserve">from ORD_SO.ORDER_ITEM@to_crm30 a where </t>
  </si>
  <si>
    <t xml:space="preserve">a.ACCEPT_DATE &gt;=  sysdate -   ]'||dd||q'[     </t>
  </si>
  <si>
    <t xml:space="preserve">and a.accept_lan_id=8421200 </t>
  </si>
  <si>
    <t xml:space="preserve">and a.SERVICE_OFFER_ID='4010100000' </t>
  </si>
  <si>
    <t>and a.oper_type = 1000</t>
  </si>
  <si>
    <t>and apply_obj_spec &lt;&gt; 10402610 )</t>
  </si>
  <si>
    <t xml:space="preserve">select * from s1   where   order_item_id  not in (select order_item_id   from   xj_sc_三大业务_ss )  </t>
  </si>
  <si>
    <t xml:space="preserve">create or replace  view    ORDER_STATUS_CD    as </t>
  </si>
  <si>
    <t>select  attr_value status_cd,attr_value_name 订单状态</t>
  </si>
  <si>
    <t xml:space="preserve">from code_name_v b where b.attr_nbr='EVT-0001'  </t>
  </si>
  <si>
    <t>-- create index idx_ORDER_ITEM_ID_20230102   on   xj_sc_三大业务_ss(ORDER_ITEM_ID);</t>
  </si>
  <si>
    <t>MERGE INTO   xj_sc_三大业务_ss  A</t>
  </si>
  <si>
    <t>USING  (</t>
  </si>
  <si>
    <t xml:space="preserve"> select   c.ACC_NUM ACC_NBR ,c.ORDER_ITEM_ID ,prod_inst_id serv_id </t>
  </si>
  <si>
    <t xml:space="preserve">,ROW_NUMBER()  OVER (PARTITION BY  ORDER_ITEM_ID    ORDER BY   CREATE_DATE DESC    )   RN  </t>
  </si>
  <si>
    <t xml:space="preserve"> from ORD_SO.ord_prod_inst_acc_num@to_crmdb c </t>
  </si>
  <si>
    <t xml:space="preserve"> where c.ORDER_ITEM_ID in (select a.ORDER_ITEM_ID from xj_sc_三大业务_ss  a where   SERV_ID IS NULL  OR    ACC_nbr   IS NULL      )</t>
  </si>
  <si>
    <t xml:space="preserve"> and   c.acc_num_type = 1000     )  B</t>
  </si>
  <si>
    <t xml:space="preserve"> ON (A.ORDER_ITEM_ID=B.ORDER_ITEM_ID   AND B.RN=1  )</t>
  </si>
  <si>
    <t xml:space="preserve">UPDATE SET   A.ACC_NBR=B.ACC_NBR,A.serv_id=B.serv_id              </t>
  </si>
  <si>
    <t>where      A.SERV_ID IS NULL  OR    A.ACC_nbr   IS NULL      ]');</t>
  </si>
  <si>
    <t xml:space="preserve">COMMIT;  </t>
  </si>
  <si>
    <t xml:space="preserve">xj_smallmodule.Module('xj_sc_三大业务_ss','TMP_STAFF_ORGANIZATION_CHANNEL','NAME 发展人 ','DEV_STAFF_ID  staff_id','','where  发展人  IS NULL   '); </t>
  </si>
  <si>
    <t xml:space="preserve"> merge into  xj_sc_三大业务_ss  a</t>
  </si>
  <si>
    <t xml:space="preserve"> using (</t>
  </si>
  <si>
    <t xml:space="preserve"> select order_item_id,</t>
  </si>
  <si>
    <t xml:space="preserve"> create_staff   DEV_STAFF_ID,</t>
  </si>
  <si>
    <t xml:space="preserve"> DEV_STAFF_NAME   发展人,</t>
  </si>
  <si>
    <t xml:space="preserve"> create_date ,</t>
  </si>
  <si>
    <t xml:space="preserve"> row_number()  over (partition by  order_item_id  order by    create_date   desc    )  rn </t>
  </si>
  <si>
    <t>from ord_dev_staff_info</t>
  </si>
  <si>
    <t xml:space="preserve">where order_item_id in (select order_item_id from xj_sc_三大业务_ss   where   发展人  IS NULL      )    </t>
  </si>
  <si>
    <t>)  b  on (a.order_item_id=b.order_item_id   and b.rn=1)</t>
  </si>
  <si>
    <t>update set   a.DEV_STAFF_ID=b.DEV_STAFF_ID,a.发展人=b.发展人</t>
  </si>
  <si>
    <t>where    a.发展人  IS NULL  ;</t>
  </si>
  <si>
    <t>xj_smallmodule.Module('xj_sc_三大业务_ss','tmp_staff_organization_channel','tel','DEV_STAFF_ID  staff_id');</t>
  </si>
  <si>
    <t xml:space="preserve"> log1.increase_breakpoint(log1.GET_WHO_CALLED_ME, 'acct_id');</t>
  </si>
  <si>
    <t xml:space="preserve"> merge into  XNSJJS.xj_sc_三大业务_ss  a  </t>
  </si>
  <si>
    <t xml:space="preserve">using  (  select serv_id,acct_id  from  xwh_wg_mon  </t>
  </si>
  <si>
    <t xml:space="preserve">where serv_id in  (select  serv_id   from    xj_sc_三大业务_ss   where acct_id is null)  )      b   </t>
  </si>
  <si>
    <t>on  ( a.SERV_ID=b.SERV_ID  )</t>
  </si>
  <si>
    <t xml:space="preserve">a.ACCT_ID=b.ACCT_ID  </t>
  </si>
  <si>
    <t>where  a.serv_id in  (select  serv_id   from    xj_sc_三大业务_ss   where acct_id is null)           ]');</t>
  </si>
  <si>
    <t xml:space="preserve"> commit;  </t>
  </si>
  <si>
    <t xml:space="preserve"> xn_do_sql_Block(q'[  truncate  table   xj_sc_三大业务_ss_acct_id           ]');</t>
  </si>
  <si>
    <t xml:space="preserve">  insert into    xj_sc_三大业务_ss_acct_id( serv_id   ,acct_id)    </t>
  </si>
  <si>
    <t xml:space="preserve">---create  table  xj_sc_三大业务_ss_acct_id     as </t>
  </si>
  <si>
    <t>select   prod_inst_id  serv_id   ,acct_id</t>
  </si>
  <si>
    <t xml:space="preserve">from    ord_so.ORD_PROD_INST_ACCT_REL@to_crm30      </t>
  </si>
  <si>
    <t>where        prod_inst_id  in (  select  serv_id   from    xj_sc_三大业务_ss   where acct_id is null   )        ]');</t>
  </si>
  <si>
    <t xml:space="preserve">xn_do_sql_Block(q'[  delete  xj_sc_三大业务_ss_acct_id  a  </t>
  </si>
  <si>
    <t>where  exists  (select 1   from    xj_sc_三大业务_ss_acct_id    where   serv_id=a.serv_id  and rowid &lt;a.rowid  )    ]');</t>
  </si>
  <si>
    <t xml:space="preserve"> xj_smallmodule.Module('xj_sc_三大业务_ss','xj_sc_三大业务_ss_acct_id','acct_id'); </t>
  </si>
  <si>
    <t xml:space="preserve">  ------------------------------------------------------------------------------</t>
  </si>
  <si>
    <t xml:space="preserve"> log1.increase_breakpoint(log1.GET_WHO_CALLED_ME, ' 存增量');</t>
  </si>
  <si>
    <t xml:space="preserve"> -- xn_do_sql_Block(q'[  alter table  xj_sc_小合约_ss    add  存增量     CHAR(1)     ]');</t>
  </si>
  <si>
    <t>merge into   xj_sc_三大业务_ss    a</t>
  </si>
  <si>
    <t>select  t1.rowid  rowid_in,case  when   t1.竣工时间  -t2.入网时间_date  &gt;92  then 0  else  1  end as   存增量2</t>
  </si>
  <si>
    <t>from   xj_sc_三大业务_ss      t1</t>
  </si>
  <si>
    <t xml:space="preserve">left join  xwh_wg_mon_acct_存增量  t2  on (t1.acct_id=t2.acct_id )    </t>
  </si>
  <si>
    <t xml:space="preserve">where  t1.acct_id is not null    </t>
  </si>
  <si>
    <t>) b on (a.rowid=b.rowid_in )</t>
  </si>
  <si>
    <t>update set   a.存增量=b.存增量2      ]');</t>
  </si>
  <si>
    <t xml:space="preserve"> commit;</t>
  </si>
  <si>
    <t xml:space="preserve"> log1.increase_breakpoint(log1.GET_WHO_CALLED_ME, '套餐');</t>
  </si>
  <si>
    <t xml:space="preserve"> xn_do_sql_Block(q'[    truncate table  xj_sc_三大业务_ss_ORDER_ID          ]');</t>
  </si>
  <si>
    <t xml:space="preserve">       xn_do_sql_Block(q'[           </t>
  </si>
  <si>
    <t>insert into  xj_sc_三大业务_ss_ORDER_ID(CUST_ORDER_ID)</t>
  </si>
  <si>
    <t xml:space="preserve">--create table  xj_sc_三大业务_ss_ORDER_ID  as </t>
  </si>
  <si>
    <t xml:space="preserve">      select CUST_ORDER_ID   from    xj_sc_三大业务_ss</t>
  </si>
  <si>
    <t xml:space="preserve">      union </t>
  </si>
  <si>
    <t xml:space="preserve">      select CUST_ORDER_ID   from  xj_sc_三大业务_ss_his</t>
  </si>
  <si>
    <t xml:space="preserve">      where   (融合类型    is null   or  主副卡  is  null  )  </t>
  </si>
  <si>
    <t xml:space="preserve">      and 产品类型  in ('手机','宽带','ITV')    )</t>
  </si>
  <si>
    <t xml:space="preserve">select * from s1 </t>
  </si>
  <si>
    <t>where   CUST_ORDER_ID  not in (select CUST_ORDER_ID   from xj_sc_三大业务_ss_tc  )       ]');</t>
  </si>
  <si>
    <t xml:space="preserve"> xn_do_sql_Block(q'[   delete  xj_sc_三大业务_ss_tc  where  insert_time &lt;sysdate  -3     ]'); </t>
  </si>
  <si>
    <t xml:space="preserve"> insert into   xj_sc_三大业务_ss_tc (CUST_ORDER_ID,CUST_ID,ORDER_ITEM_ID,OPEN_DATE,OFFER_INST_ID,</t>
  </si>
  <si>
    <t>OFFER_ID,OFFER_NAME,SERV_ID,ROLE_ID,ROLE_NAME,insert_time)</t>
  </si>
  <si>
    <t>select a.cust_order_id,</t>
  </si>
  <si>
    <t xml:space="preserve"> a.cust_id,</t>
  </si>
  <si>
    <t xml:space="preserve"> b.order_item_id,</t>
  </si>
  <si>
    <t xml:space="preserve"> b.open_date,</t>
  </si>
  <si>
    <t xml:space="preserve"> c.offer_inst_id,</t>
  </si>
  <si>
    <t xml:space="preserve"> c.offer_id,</t>
  </si>
  <si>
    <t xml:space="preserve"> e.offer_name,</t>
  </si>
  <si>
    <t xml:space="preserve"> d.prod_inst_id  serv_id,</t>
  </si>
  <si>
    <t xml:space="preserve"> f.role_id,</t>
  </si>
  <si>
    <t xml:space="preserve"> f.role_name,</t>
  </si>
  <si>
    <t xml:space="preserve"> sysdate   insert_time</t>
  </si>
  <si>
    <t>from customer_order          a,</t>
  </si>
  <si>
    <t xml:space="preserve"> order_item              b,</t>
  </si>
  <si>
    <t xml:space="preserve"> ord_offer_inst          c,</t>
  </si>
  <si>
    <t xml:space="preserve"> ord_offer_prod_inst_rel d,</t>
  </si>
  <si>
    <t xml:space="preserve"> offer                   e,</t>
  </si>
  <si>
    <t xml:space="preserve"> offer_obj_rel_role      f</t>
  </si>
  <si>
    <t xml:space="preserve"> where a.cust_order_id = b.cust_order_id</t>
  </si>
  <si>
    <t xml:space="preserve"> and b.order_item_id = c.order_item_id</t>
  </si>
  <si>
    <t xml:space="preserve"> and b.order_item_id = d.order_item_id</t>
  </si>
  <si>
    <t xml:space="preserve"> and c.offer_id = e.offer_id</t>
  </si>
  <si>
    <t xml:space="preserve"> and b.service_offer_id in (3010100000, 3020800000)</t>
  </si>
  <si>
    <t xml:space="preserve"> and b.oper_type in (1000, 1300)</t>
  </si>
  <si>
    <t xml:space="preserve"> and b.region_id like '84212%'</t>
  </si>
  <si>
    <t xml:space="preserve"> --and b.status_cd in (301200)</t>
  </si>
  <si>
    <t>--and    b.CREATE_DATE &gt;   sysdate - 1</t>
  </si>
  <si>
    <t xml:space="preserve"> and c.offer_type = 11</t>
  </si>
  <si>
    <t xml:space="preserve"> and d.role_id = f.role_id</t>
  </si>
  <si>
    <t xml:space="preserve"> and a.CUST_ORDER_ID  in  (</t>
  </si>
  <si>
    <t xml:space="preserve"> select CUST_ORDER_ID   from   xj_sc_三大业务_ss_ORDER_ID)</t>
  </si>
  <si>
    <t xml:space="preserve"> log1.increase_breakpoint(log1.GET_WHO_CALLED_ME, 'rn 打标');</t>
  </si>
  <si>
    <t xml:space="preserve"> p_rn('xj_sc_三大业务_ss_tc','serv_id','open_date  desc ','rn_serv_id');</t>
  </si>
  <si>
    <t xml:space="preserve">xj_smallmodule.Module('xj_sc_三大业务_ss','xj_sc_三大业务_ss_tc','offer_id  ofr_id,offer_name  ofr_name','serv_id',' and b.rn_serv_id=1'); </t>
  </si>
  <si>
    <t xml:space="preserve"> --   select * from xj_sc_三大业务_ss_tc</t>
  </si>
  <si>
    <t xml:space="preserve"> --  select * from  xj_sc_三大业务_ss  where  ofr_id  is null  </t>
  </si>
  <si>
    <t xml:space="preserve"> ------------------------------------</t>
  </si>
  <si>
    <t xml:space="preserve"> p_rn('xj_sc_三大业务_ss','order_item_id','竣工时间  desc ','rn_order_item_id');</t>
  </si>
  <si>
    <t xml:space="preserve"> xn_do_sql_Block(q'[   delete   from xj_sc_三大业务_ss  where RN_ORDER_ITEM_ID&gt;=2          ]');</t>
  </si>
  <si>
    <t xml:space="preserve"> p_rn('xj_sc_三大业务_ss','serv_id','竣工时间  desc ','rn_serv_id');</t>
  </si>
  <si>
    <t xml:space="preserve"> -----------------------</t>
  </si>
  <si>
    <t xml:space="preserve">  xj_smallmodule.Module('xj_sc_三大业务_ss','tmp_产品_手机宽带itv','产品类型','prod_id'); </t>
  </si>
  <si>
    <t xml:space="preserve">   log1.increase_breakpoint(log1.GET_WHO_CALLED_ME,'插入  xj_sc_三大业务_ss_his  ');</t>
  </si>
  <si>
    <t xml:space="preserve">    xn_do_sql_Block(q'[    </t>
  </si>
  <si>
    <t>delete     xj_sc_三大业务_ss_his  where   竣工时间 &lt;sysdate -30       ]');</t>
  </si>
  <si>
    <t xml:space="preserve">delete     xj_sc_三大业务_ss_his   </t>
  </si>
  <si>
    <t xml:space="preserve">  where   serv_id in   (select serv_id  from  xj_sc_三大业务_ss    )              ]');</t>
  </si>
  <si>
    <t xml:space="preserve">  insert into    xj_sc_三大业务_ss_his</t>
  </si>
  <si>
    <t>select *  from xj_sc_三大业务_ss  a</t>
  </si>
  <si>
    <t xml:space="preserve">where  not exists  (select 1  from  xj_sc_三大业务_ss_his  where serv_id=a.serv_id   )  </t>
  </si>
  <si>
    <t xml:space="preserve"> commit; </t>
  </si>
  <si>
    <t xml:space="preserve"> MERGE INTO     xj_sc_三大业务_ss_his  A</t>
  </si>
  <si>
    <t>USING (</t>
  </si>
  <si>
    <t>select  a.order_item_id</t>
  </si>
  <si>
    <t xml:space="preserve">from ORD_SO.ORDER_ITEM@to_crm30 a   </t>
  </si>
  <si>
    <t xml:space="preserve">where   order_item_id   in (select order_item_id   from   xj_sc_三大业务_ss_his   where  订单状态  NOT IN ('已归档','作废'   )   ) </t>
  </si>
  <si>
    <t>) b  on (a.order_item_id=b.order_item_id)</t>
  </si>
  <si>
    <t>update set   a.订单状态=b.订单状态</t>
  </si>
  <si>
    <t xml:space="preserve">  xj_smallmodule.Module('xj_sc_三大业务_ss_his','xwh_wg_mon','融合类型,主副卡'); </t>
  </si>
  <si>
    <t>merge into  xj_sc_三大业务_ss_his  a</t>
  </si>
  <si>
    <t>select CUST_ORDER_ID,CASE WHEN  COUNT(DISTINCT  SUBSTR(ROLE_ID,1,4))  &gt;=2 THEN  '融合'  else  '单产品'  end  融合类型</t>
  </si>
  <si>
    <t>from   xj_sc_三大业务_ss_tc</t>
  </si>
  <si>
    <t xml:space="preserve">where   ROLE_ID IN </t>
  </si>
  <si>
    <t>('10001','10020','10016','10002')</t>
  </si>
  <si>
    <t>GROUP BY  CUST_ORDER_ID  ) b</t>
  </si>
  <si>
    <t>on   (a.CUST_ORDER_ID=b.CUST_ORDER_ID)</t>
  </si>
  <si>
    <t>update  set a.融合类型=b.融合类型</t>
  </si>
  <si>
    <t>where  a.融合类型  is null      ]');</t>
  </si>
  <si>
    <t>merge into    xj_sc_三大业务_ss_his  a</t>
  </si>
  <si>
    <t>select     SERV_ID,ROLE_NAME  主副卡</t>
  </si>
  <si>
    <t xml:space="preserve"> ,ROW_NUMBER()  OVER (PARTITION   BY   SERV_ID   ORDER BY  CUST_order_id desc     )    rn </t>
  </si>
  <si>
    <t>) b</t>
  </si>
  <si>
    <t>on (a.SERV_ID=b.SERV_ID  and b.rn=1 )</t>
  </si>
  <si>
    <t>update set   a.主副卡=b.主副卡</t>
  </si>
  <si>
    <t>where  a.主副卡  is  null      ]');</t>
  </si>
  <si>
    <t>-----</t>
  </si>
  <si>
    <t xml:space="preserve">xj_smallmodule.Module('xj_sc_三大业务_ss_his','tmp_产品_手机宽带itv','产品类型','prod_id'); </t>
  </si>
  <si>
    <t xml:space="preserve">create or replace  view   xj_sc_三大业务_ss_his_v  as </t>
  </si>
  <si>
    <t xml:space="preserve">select  营业员,营业厅,营业区,PROD_ID 产品ID,PROD_NAME  产品名称,竣工时间 竣工data ,to_char(竣工时间,'yyyymmdd')   竣工时间  </t>
  </si>
  <si>
    <t xml:space="preserve">,NEW_STAFF_ID  ,CUST_ORDER_ID  订单ID,ORDER_ITEM_ID  订单项ID  </t>
  </si>
  <si>
    <t>,订单状态,ACC_NBR  号码,主副卡,SERV_ID,DEV_STAFF_ID,发展人,TEL,ACCT_ID  付费编号,decode(存增量,0,'存量',1,'增量',null)   存增量</t>
  </si>
  <si>
    <t>,OFR_ID  套餐ID,OFR_NAME  套餐,产品类型,融合类型</t>
  </si>
  <si>
    <t>from xj_sc_三大业务_ss_his</t>
  </si>
  <si>
    <t xml:space="preserve"> /*  log1.increase_breakpoint(log1.GET_WHO_CALLED_ME,'插入  xwh_wg_mon  ');</t>
  </si>
  <si>
    <t xml:space="preserve"> xn_do_sql_Block(q'[     </t>
  </si>
  <si>
    <t>delete     xwh_wg_mon    where  入网时间=tx_date</t>
  </si>
  <si>
    <t>and serv_id in   (select serv_id  from      xj_sc_三大业务_ss_his    )       ]');</t>
  </si>
  <si>
    <t xml:space="preserve">delete     xwh_wg_mon  </t>
  </si>
  <si>
    <t xml:space="preserve">where  ( COMPLETED_DATE  is null   OR OFR_ID IS  NULL  or 产品类型  IS  NULL   </t>
  </si>
  <si>
    <t>--- or CERTIFICATE_NO</t>
  </si>
  <si>
    <t xml:space="preserve">is null  </t>
  </si>
  <si>
    <t xml:space="preserve">)  </t>
  </si>
  <si>
    <t>and serv_id in   (select serv_id  from     xj_sc_三大业务_ss_his      )</t>
  </si>
  <si>
    <t xml:space="preserve">   commit;</t>
  </si>
  <si>
    <t>insert into   xwh_wg_mon (</t>
  </si>
  <si>
    <t xml:space="preserve"> 营业区,</t>
  </si>
  <si>
    <t xml:space="preserve"> COMPLETED_DATE,</t>
  </si>
  <si>
    <t>NEW_STAFF_ID,</t>
  </si>
  <si>
    <t>发展人,</t>
  </si>
  <si>
    <t>ACCT_ID,</t>
  </si>
  <si>
    <t xml:space="preserve">    存增量,</t>
  </si>
  <si>
    <t xml:space="preserve">    OFR_ID,</t>
  </si>
  <si>
    <t xml:space="preserve">    OFR_NAME,</t>
  </si>
  <si>
    <t xml:space="preserve">    state  , COUNTRY_AREA_seq</t>
  </si>
  <si>
    <t xml:space="preserve">      )</t>
  </si>
  <si>
    <t xml:space="preserve">      select  </t>
  </si>
  <si>
    <t xml:space="preserve">    营业区,</t>
  </si>
  <si>
    <t xml:space="preserve">     prod_id ,</t>
  </si>
  <si>
    <t xml:space="preserve">    nvl(产品类型,prod_NAME)  产品类型,</t>
  </si>
  <si>
    <t xml:space="preserve">    竣工时间   COMPLETED_DATE,</t>
  </si>
  <si>
    <t xml:space="preserve">    to_char(竣工时间  ,'yyyymmdd')  入网时间,</t>
  </si>
  <si>
    <t xml:space="preserve">    --CUST_ORDER_ID,ORDER_ITEM_ID,</t>
  </si>
  <si>
    <t xml:space="preserve">    订单状态  STATUS_CD,</t>
  </si>
  <si>
    <t xml:space="preserve">    ACC_NBR,SERV_ID,new_STAFF_ID,</t>
  </si>
  <si>
    <t xml:space="preserve">    发展人,ACCT_ID,存增量,OFR_ID,OFR_NAME,'F0A' state,-1  COUNTRY_AREA_seq</t>
  </si>
  <si>
    <t xml:space="preserve">      from    xj_sc_三大业务_ss_his    a</t>
  </si>
  <si>
    <t>where  not exists  (select 1  from  xwh_wg_mon  where serv_id=a.serv_id   )</t>
  </si>
  <si>
    <t>and   订单状态   in   ('开通中','已归档')</t>
  </si>
  <si>
    <t xml:space="preserve"> ----------------------------------------------------------------------------------------</t>
  </si>
  <si>
    <t>end   xj_sc_三大业务_ss;</t>
  </si>
  <si>
    <t>procedure tian_bss30_prod_new_prc is</t>
  </si>
  <si>
    <t xml:space="preserve">     XX  TY_WHO_CALLED_ME:=xj_log_object().GET_WHO_CALLED_ME;</t>
  </si>
  <si>
    <t xml:space="preserve">    log1  xj_log_object:=xj_log_object(XX,'PAG_XWH_WG_MON_home  凌晨--&gt;tian_bss30_prod_new_prc');</t>
  </si>
  <si>
    <t>EXEC  xn_boss_backup.tian_bss30_prod_new_prc;</t>
  </si>
  <si>
    <t>--3.0新装产品建表</t>
  </si>
  <si>
    <t>/*drop table tian_bss30_prod_new;*/</t>
  </si>
  <si>
    <t>delete   tian_bss30_prod_new a where day=to_char(sysdate-1,'yyyymmdd');</t>
  </si>
  <si>
    <t>---------------------------------</t>
  </si>
  <si>
    <t xml:space="preserve">log1.increase_breakpoint(log1.GET_WHO_CALLED_ME,'create table   tian_bss30_prod_new_t1 '); </t>
  </si>
  <si>
    <t>pro_drop_table('tian_bss30_prod_new_t1') ;</t>
  </si>
  <si>
    <t xml:space="preserve">create table   tian_bss30_prod_new_t1 as  </t>
  </si>
  <si>
    <t>select e.common_region_id    as region_id,</t>
  </si>
  <si>
    <t xml:space="preserve">                   e.region_name,</t>
  </si>
  <si>
    <t xml:space="preserve">                   b.cust_order_id,</t>
  </si>
  <si>
    <t xml:space="preserve">                   b.order_item_id,</t>
  </si>
  <si>
    <t xml:space="preserve">                   b.obj_id              as prod_inst_id,</t>
  </si>
  <si>
    <t xml:space="preserve">                   b.apply_obj_spec      as prod_id,</t>
  </si>
  <si>
    <t xml:space="preserve">                   f.prod_name,</t>
  </si>
  <si>
    <t xml:space="preserve">                   c.acc_num,</t>
  </si>
  <si>
    <t xml:space="preserve">                   b.service_offer_id,</t>
  </si>
  <si>
    <t xml:space="preserve">                   b.service_offer_name,</t>
  </si>
  <si>
    <t xml:space="preserve">                   b.apply_obj_spec_name,</t>
  </si>
  <si>
    <t xml:space="preserve">                   b.create_org_id,</t>
  </si>
  <si>
    <t xml:space="preserve">                   b.create_staff        as create_staff_id,</t>
  </si>
  <si>
    <t xml:space="preserve">                   b.create_staff_name,</t>
  </si>
  <si>
    <t xml:space="preserve">                   b.create_org_name,</t>
  </si>
  <si>
    <t xml:space="preserve">                   b.accept_date,</t>
  </si>
  <si>
    <t xml:space="preserve">                   b.open_date,</t>
  </si>
  <si>
    <t xml:space="preserve">                   b.belong_cust_id      as cust_id</t>
  </si>
  <si>
    <t xml:space="preserve">              from customer_order        a,</t>
  </si>
  <si>
    <t xml:space="preserve">                   order_item            b,</t>
  </si>
  <si>
    <t xml:space="preserve">                   ord_prod_inst_acc_num c,</t>
  </si>
  <si>
    <t xml:space="preserve">                   common_region         e,</t>
  </si>
  <si>
    <t xml:space="preserve">                   product               f</t>
  </si>
  <si>
    <t xml:space="preserve">             where a.cust_order_id = b.cust_order_id</t>
  </si>
  <si>
    <t xml:space="preserve">               and b.order_item_id = c.order_item_id</t>
  </si>
  <si>
    <t xml:space="preserve">               and b.region_id = e.common_region_id</t>
  </si>
  <si>
    <t xml:space="preserve">               and e.common_region_id like '84212%'</t>
  </si>
  <si>
    <t xml:space="preserve">               and b.apply_obj_spec = f.prod_id</t>
  </si>
  <si>
    <t xml:space="preserve">               and to_char(b.open_date, 'yyyymmdd') =</t>
  </si>
  <si>
    <t xml:space="preserve">                   to_char(sysdate - 1, 'yyyymmdd')</t>
  </si>
  <si>
    <t xml:space="preserve">               and b.oper_type = 1000</t>
  </si>
  <si>
    <t xml:space="preserve">               and b.service_offer_id = 4010100000</t>
  </si>
  <si>
    <t xml:space="preserve">               and c.acc_num_type = 1000</t>
  </si>
  <si>
    <t xml:space="preserve">               and b.apply_obj_spec &lt;&gt; 10402610</t>
  </si>
  <si>
    <t xml:space="preserve">               and b.status_cd in (301200)      ]');</t>
  </si>
  <si>
    <t xml:space="preserve"> log1.increase_breakpoint(log1.GET_WHO_CALLED_ME,'create table   tian_bss30_prod_new_t2  '); </t>
  </si>
  <si>
    <t>pro_drop_table('tian_bss30_prod_new_t2') ;</t>
  </si>
  <si>
    <t xml:space="preserve">create table   tian_bss30_prod_new_t2 as  </t>
  </si>
  <si>
    <t xml:space="preserve">                       a.cust_id,</t>
  </si>
  <si>
    <t xml:space="preserve">                       b.order_item_id,</t>
  </si>
  <si>
    <t xml:space="preserve">                       c.offer_inst_id,</t>
  </si>
  <si>
    <t xml:space="preserve">                       c.offer_id,</t>
  </si>
  <si>
    <t xml:space="preserve">                       e.offer_name,</t>
  </si>
  <si>
    <t xml:space="preserve">                       d.prod_inst_id,</t>
  </si>
  <si>
    <t xml:space="preserve">                       f.role_id,</t>
  </si>
  <si>
    <t xml:space="preserve">                       f.role_name</t>
  </si>
  <si>
    <t xml:space="preserve">                  from customer_order          a,</t>
  </si>
  <si>
    <t xml:space="preserve">                       order_item              b,</t>
  </si>
  <si>
    <t xml:space="preserve">                       ord_offer_inst          c,</t>
  </si>
  <si>
    <t xml:space="preserve">                       ord_offer_prod_inst_rel d,</t>
  </si>
  <si>
    <t xml:space="preserve">                       offer                   e,</t>
  </si>
  <si>
    <t xml:space="preserve">                       offer_obj_rel_role      f</t>
  </si>
  <si>
    <t xml:space="preserve">                 where a.cust_order_id = b.cust_order_id</t>
  </si>
  <si>
    <t xml:space="preserve">                   and b.order_item_id = c.order_item_id</t>
  </si>
  <si>
    <t xml:space="preserve">                   and b.order_item_id = d.order_item_id</t>
  </si>
  <si>
    <t xml:space="preserve">                   and c.offer_id = e.offer_id</t>
  </si>
  <si>
    <t xml:space="preserve">                   and b.service_offer_id in (3010100000, 3020800000)</t>
  </si>
  <si>
    <t xml:space="preserve">                   and b.oper_type in (1000, 1300)</t>
  </si>
  <si>
    <t xml:space="preserve">                   and b.region_id like '84212%'</t>
  </si>
  <si>
    <t xml:space="preserve">                   and b.status_cd in (301200)</t>
  </si>
  <si>
    <t xml:space="preserve">                   and to_char(b.open_date, 'yyyymmdd') =</t>
  </si>
  <si>
    <t xml:space="preserve">                       to_char(sysdate - 1, 'yyyymmdd')</t>
  </si>
  <si>
    <t xml:space="preserve">                   and c.offer_type = 11</t>
  </si>
  <si>
    <t xml:space="preserve">                   and d.role_id = f.role_id       ]');</t>
  </si>
  <si>
    <t xml:space="preserve">  log1.increase_breakpoint(log1.GET_WHO_CALLED_ME,'insert into tian_bss30_prod_new  '); </t>
  </si>
  <si>
    <t>insert into tian_bss30_prod_new</t>
  </si>
  <si>
    <t xml:space="preserve">  (DAY,</t>
  </si>
  <si>
    <t xml:space="preserve">   REGION_ID,</t>
  </si>
  <si>
    <t xml:space="preserve">   REGION_NAME,</t>
  </si>
  <si>
    <t xml:space="preserve">   CUST_ORDER_ID,</t>
  </si>
  <si>
    <t xml:space="preserve">   ORDER_ITEM_ID,</t>
  </si>
  <si>
    <t xml:space="preserve">   CREATE_ORG_ID,</t>
  </si>
  <si>
    <t xml:space="preserve">   CREATE_ORG_NAME,</t>
  </si>
  <si>
    <t xml:space="preserve">   CREATE_STAFF_ID,</t>
  </si>
  <si>
    <t xml:space="preserve">   CREATE_STAFF_NAME,</t>
  </si>
  <si>
    <t xml:space="preserve">   PROD_INST_ID,</t>
  </si>
  <si>
    <t xml:space="preserve">   PROD_ID,</t>
  </si>
  <si>
    <t xml:space="preserve">   PROD_NAME,</t>
  </si>
  <si>
    <t xml:space="preserve">   ACC_NUM,</t>
  </si>
  <si>
    <t xml:space="preserve">   OFFER_INST_ID,</t>
  </si>
  <si>
    <t xml:space="preserve">   OFFER_ID,</t>
  </si>
  <si>
    <t xml:space="preserve">   OFFER_NAME,</t>
  </si>
  <si>
    <t xml:space="preserve">   ROLE_ID,</t>
  </si>
  <si>
    <t xml:space="preserve">   PROD_FLAG,</t>
  </si>
  <si>
    <t xml:space="preserve">   CUST_ID)</t>
  </si>
  <si>
    <t xml:space="preserve">  WITH S1 AS</t>
  </si>
  <si>
    <t xml:space="preserve">   (select to_char(t1.open_date, 'yyyymmdd') day,</t>
  </si>
  <si>
    <t xml:space="preserve">           t1.region_id,</t>
  </si>
  <si>
    <t xml:space="preserve">           t1.region_name,</t>
  </si>
  <si>
    <t xml:space="preserve">           t1.cust_order_id,</t>
  </si>
  <si>
    <t xml:space="preserve">           t1.order_item_id,</t>
  </si>
  <si>
    <t xml:space="preserve">           t1.create_org_id,</t>
  </si>
  <si>
    <t xml:space="preserve">           t1.create_org_name,</t>
  </si>
  <si>
    <t xml:space="preserve">           t1.create_staff_id,</t>
  </si>
  <si>
    <t xml:space="preserve">           t1.create_staff_name,</t>
  </si>
  <si>
    <t xml:space="preserve">           t1.prod_inst_id,</t>
  </si>
  <si>
    <t xml:space="preserve">           t1.prod_id,</t>
  </si>
  <si>
    <t xml:space="preserve">           t1.prod_name,</t>
  </si>
  <si>
    <t xml:space="preserve">           t1.acc_num,</t>
  </si>
  <si>
    <t xml:space="preserve">           t2.offer_inst_id,</t>
  </si>
  <si>
    <t xml:space="preserve">           t2.offer_id,</t>
  </si>
  <si>
    <t xml:space="preserve">           t2.offer_name,</t>
  </si>
  <si>
    <t xml:space="preserve">           t2.role_id,</t>
  </si>
  <si>
    <t xml:space="preserve">           t2.role_name as prod_flag,</t>
  </si>
  <si>
    <t xml:space="preserve">           t1.cust_id</t>
  </si>
  <si>
    <t xml:space="preserve">      from tian_bss30_prod_new_t1 t1</t>
  </si>
  <si>
    <t xml:space="preserve">      left join tian_bss30_prod_new_t2 t2</t>
  </si>
  <si>
    <t xml:space="preserve">        on t1.prod_inst_id = t2.prod_inst_id</t>
  </si>
  <si>
    <t xml:space="preserve">       and t1.cust_order_id = t2.cust_order_id)</t>
  </si>
  <si>
    <t xml:space="preserve">    from S1</t>
  </si>
  <si>
    <t xml:space="preserve">   where DAY NOT IN</t>
  </si>
  <si>
    <t xml:space="preserve">         (select DISTINCT DAY</t>
  </si>
  <si>
    <t xml:space="preserve">            from tian_bss30_prod_new</t>
  </si>
  <si>
    <t xml:space="preserve">           where DAY = to_char(sysdate - 1, 'yyyymmdd'))       ]');</t>
  </si>
  <si>
    <t>delete from tian_bss30_prod_new a where a.day=to_char(sysdate,'yyyymmdd');</t>
  </si>
  <si>
    <t xml:space="preserve">   log1.increase_breakpoint(log1.GET_WHO_CALLED_ME,'建索引  '); </t>
  </si>
  <si>
    <t>/*--建索引</t>
  </si>
  <si>
    <t>create index dx_tian_bss30_prod_1 on tian_bss30_prod_new(prod_inst_id);</t>
  </si>
  <si>
    <t>create index dx_tian_bss30_prod_2 on tian_bss30_prod_new(order_item_id);*/</t>
  </si>
  <si>
    <t>/*alter table tian_bss30_prod_new add offer_base_charge number(20);*/</t>
  </si>
  <si>
    <t xml:space="preserve">update tian_bss30_prod_new a set a.offer_base_charge=(select t.default_value from offer_ext_attr t </t>
  </si>
  <si>
    <t>where a.offer_id=t.offer_id and t.attr_id=1000003 and rownum=1) where a.offer_base_charge is null;</t>
  </si>
  <si>
    <t>/*alter table tian_bss30_prod_new add acct_id number(20);*/</t>
  </si>
  <si>
    <t>update tian_bss30_prod_new a set a.acct_id=(select t.acct_id from ord_prod_inst_acct_rel t</t>
  </si>
  <si>
    <t>where a.prod_inst_id=t.prod_inst_id and rownum=1) where a.acct_id is null;</t>
  </si>
  <si>
    <t>/*update tian_bss30_prod_new a set a.acct_id=(select t.acct_id from cus_inst.prod_inst_acct_rel@to_crmdb t</t>
  </si>
  <si>
    <t>--更新局向,地址</t>
  </si>
  <si>
    <t>/*select * from  */</t>
  </si>
  <si>
    <t>update tian_bss30_prod_new a set (a.exch_id,a.address)=(select t.exch_id,t.address_desc from ord_prod_inst t</t>
  </si>
  <si>
    <t>where a.order_item_id=t.order_item_id and rownum=1) where a.exch_id is null;</t>
  </si>
  <si>
    <t>update tian_bss30_prod_new a set (a.exch_id,a.address)=(select t.exch_id,t.address_desc from XN_PROD_INST  t</t>
  </si>
  <si>
    <t>where a.prod_inst_id=t.prod_inst_id and t.lan_id=8421200 and rownum=1) where a.exch_id is null;</t>
  </si>
  <si>
    <t>/*alter table tian_bss30_prod_new add (party_id number(20),party_cert varchar2(200));*/</t>
  </si>
  <si>
    <t>update tian_bss30_prod_new a set (a.party_id,a.party_cert)=(select c.party_id,c.cert_num</t>
  </si>
  <si>
    <t>from XN_CUSTOMER b,party_cert c</t>
  </si>
  <si>
    <t>where a.cust_id=b.cust_id and b.party_id=c.party_id and rownum=1) where a.party_id is null;</t>
  </si>
  <si>
    <t>/*alter table tian_bss30_prod_new add</t>
  </si>
  <si>
    <t>(sd_org_id number(20),sd_org_name varchar2(200),sd_org_region number(20),sd_staff_id number(20),sd_staff_name varchar2(200));*/</t>
  </si>
  <si>
    <t>update tian_bss30_prod_new a set (a.sd_org_id,a.sd_staff_id)=(select t.create_org_id,t.create_staff from pre_order_co_rel t</t>
  </si>
  <si>
    <t>where a.cust_order_id=t.cust_order_id and rownum=1) where a.sd_org_id is null  and a.DAY = to_char(sysdate - 1, 'yyyymmdd')  ;</t>
  </si>
  <si>
    <t>update tian_bss30_prod_new a set (a.sd_org_name,a.sd_org_region)=(select t.org_name,t.region_id from organization t</t>
  </si>
  <si>
    <t>where a.sd_org_id=org_id) where a.sd_org_name is null;</t>
  </si>
  <si>
    <t>update tian_bss30_prod_new a set (a.sd_staff_name)=(select t.staff_name from staff t</t>
  </si>
  <si>
    <t>where a.sd_staff_id=staff_id) where a.sd_staff_name is null;</t>
  </si>
  <si>
    <t>update tian_bss30_prod_new a set a.create_org_id=a.sd_org_id where a.region_id=8421200 and a.sd_org_id is not null;</t>
  </si>
  <si>
    <t>update tian_bss30_prod_new a set a.create_org_name=a.sd_org_name where a.region_id=8421200 and a.sd_org_id is not null;</t>
  </si>
  <si>
    <t>update tian_bss30_prod_new a set a.create_staff_id=a.sd_staff_id where a.region_id=8421200 and a.sd_org_id is not null;</t>
  </si>
  <si>
    <t>update tian_bss30_prod_new a set a.create_staff_name=a.sd_staff_name where a.region_id=8421200 and a.sd_org_id is not null;</t>
  </si>
  <si>
    <t>update tian_bss30_prod_new a set a.region_id=a.sd_org_region where a.sd_org_id is not null and a.region_id=8421200 and a.sd_org_region is not null;</t>
  </si>
  <si>
    <t>update tian_bss30_prod_new a set a.region_id=8421200 where a.region_id=8421200;</t>
  </si>
  <si>
    <t>update tian_bss30_prod_new a set a.region_name=(select t.region_name from common_region t</t>
  </si>
  <si>
    <t>where a.region_id=t.common_region_id);</t>
  </si>
  <si>
    <t>--更新经办人，发展人</t>
  </si>
  <si>
    <t>(handler varchar2(200),cert_type number(20),handler_cert varchar2(200),</t>
  </si>
  <si>
    <t>dev_staff_id number(20),dev_staff_name varchar2(200),dev_org_id number(20),dev_org_name varchar2(200));*/</t>
  </si>
  <si>
    <t>merge into  tian_bss30_prod_new  a</t>
  </si>
  <si>
    <t xml:space="preserve">select cust_order_id,handler,cert_type,   cert_num </t>
  </si>
  <si>
    <t xml:space="preserve">        ,row_number()  over (partition by  cust_order_id  order by 1  )   rn </t>
  </si>
  <si>
    <t>from    order_handler</t>
  </si>
  <si>
    <t>) b on (a.cust_order_id=b.cust_order_id   and b.rn=1    )</t>
  </si>
  <si>
    <t>update set   a.handler=b.handler,</t>
  </si>
  <si>
    <t xml:space="preserve">           a.cert_type=b.cert_type,</t>
  </si>
  <si>
    <t xml:space="preserve"> a.handler_cert=b.cert_num</t>
  </si>
  <si>
    <t>where a.handler is null;</t>
  </si>
  <si>
    <t>--- 慢 跑不动-----  以后解决</t>
  </si>
  <si>
    <t>/*update tian_bss30_prod_new a set (a.dev_staff_id)=</t>
  </si>
  <si>
    <t>(select t.dev_staff_id from ord_dev_staff_info t where a.cust_order_id=t.cust_order_id and rownum=1)</t>
  </si>
  <si>
    <t>where a.dev_staff_id is null;</t>
  </si>
  <si>
    <t>update tian_bss30_prod_new a set (a.dev_staff_id)=</t>
  </si>
  <si>
    <t>(select t.dev_staff_id from dev_staff_info t where a.prod_inst_id=t.obj_id</t>
  </si>
  <si>
    <t>and t.dev_org_id is not null and rownum=1)</t>
  </si>
  <si>
    <t>update tian_bss30_prod_new a set a.dev_staff_id=a.create_staff_id where a.dev_staff_id is null;</t>
  </si>
  <si>
    <t>update tian_bss30_prod_new a set (a.dev_staff_name,a.dev_org_id,a.dev_org_name)=</t>
  </si>
  <si>
    <t>(select b.staff_name,c.org_id,c.org_name from staff b,organization c</t>
  </si>
  <si>
    <t>where a.dev_staff_id=b.staff_id and b.org_id=c.org_id and rownum=1)</t>
  </si>
  <si>
    <t>where a.dev_org_id is null;</t>
  </si>
  <si>
    <t>/*alter table tian_bss30_prod_new add grid_id number(20);*/</t>
  </si>
  <si>
    <t>update tian_bss30_prod_new a set a.grid_id=(select t.GRID_ID from v_Serv_Msg_xn t where a.prod_inst_id=t.SERV_ID and rownum=1)</t>
  </si>
  <si>
    <t>where a.grid_id is null;</t>
  </si>
  <si>
    <t>alter table tian_bss30_prod_new add old_region_id number(20);</t>
  </si>
  <si>
    <t>update tian_bss30_prod_new a set a.old_region_id=(select t.region_id from tian_region t where a.region_id=t.new_region_id)</t>
  </si>
  <si>
    <t>where a.old_region_id is null;</t>
  </si>
  <si>
    <t>----    去重----------------------------------</t>
  </si>
  <si>
    <t>delete  tian_bss30_prod_new   a</t>
  </si>
  <si>
    <t>where exists  (select  1   from      tian_bss30_prod_new  where PROD_INST_ID=a.PROD_INST_ID  and  day&lt;a.day   );</t>
  </si>
  <si>
    <t>----  补数据----------??-?-?-?-?-?-?-?-?-?--------------------------------</t>
  </si>
  <si>
    <t xml:space="preserve">/*begin  </t>
  </si>
  <si>
    <t xml:space="preserve">  for tableInfo in (</t>
  </si>
  <si>
    <t xml:space="preserve">  with s1 as (</t>
  </si>
  <si>
    <t>SELECT T.DATE_ID</t>
  </si>
  <si>
    <t xml:space="preserve">  FROM (select to_char(ADD_MONTHS(TO_DATE(to_char(sysdate - 1, 'yyyyMMdd'),</t>
  </si>
  <si>
    <t xml:space="preserve">                                          'yyyyMMdd'),</t>
  </si>
  <si>
    <t xml:space="preserve">                                  -2) + rownum,</t>
  </si>
  <si>
    <t xml:space="preserve">                       'yyyyMMdd') DATE_ID</t>
  </si>
  <si>
    <t xml:space="preserve">          from dual</t>
  </si>
  <si>
    <t xml:space="preserve">        connect by rownum &lt;=</t>
  </si>
  <si>
    <t xml:space="preserve">                   to_date(to_char(sysdate - 1, 'yyyyMMdd'), 'yyyyMMdd') -</t>
  </si>
  <si>
    <t xml:space="preserve">                   ADD_MONTHS(TO_DATE(to_char(sysdate - 1, 'yyyyMMdd'),</t>
  </si>
  <si>
    <t xml:space="preserve">                                      'YYYYMMDD'),</t>
  </si>
  <si>
    <t xml:space="preserve">                              -2)) t</t>
  </si>
  <si>
    <t xml:space="preserve"> order by DATE_ID   )</t>
  </si>
  <si>
    <t xml:space="preserve">where   DATE_ID not in </t>
  </si>
  <si>
    <t>(select  distinct DAy  from tian_bss30_prod_new )</t>
  </si>
  <si>
    <t xml:space="preserve">  ) loop</t>
  </si>
  <si>
    <t xml:space="preserve">    dbms_output.put_line('xn_boss_backup.TIAN_BSS30_PROD_NEW_PRC_bsj('||tableInfo.DATE_ID||') ');</t>
  </si>
  <si>
    <t xml:space="preserve">  --  TIAN_BSS30_PROD_NEW_PRC_bsj(tableInfo.DATE_ID) </t>
  </si>
  <si>
    <t xml:space="preserve">  end loop;</t>
  </si>
  <si>
    <t>exception</t>
  </si>
  <si>
    <t xml:space="preserve">  when others then  null ;</t>
  </si>
  <si>
    <t>end;*/</t>
  </si>
  <si>
    <t xml:space="preserve">    log1.increase_breakpoint(log1.GET_WHO_CALLED_ME,'完成  ');   </t>
  </si>
  <si>
    <t xml:space="preserve">  end   tian_bss30_prod_new_prc ;</t>
  </si>
  <si>
    <t>---=============================================</t>
  </si>
  <si>
    <t>procedure TIAN_BSS30_PROD_NEW_PRC_bsj(date_id  VARCHAR2  )   is      ---     ----田曲波脚本 补数据</t>
  </si>
  <si>
    <t>EXEC  xn_boss_backup.TIAN_BSS30_PROD_NEW_PRC_DAY;</t>
  </si>
  <si>
    <t>TRUNCATE   TABLE  tian_bss30_prod_new_DAY       ]');</t>
  </si>
  <si>
    <t>insert into tian_bss30_prod_new_DAY (</t>
  </si>
  <si>
    <t>DAY,</t>
  </si>
  <si>
    <t>REGION_ID,</t>
  </si>
  <si>
    <t>REGION_NAME,</t>
  </si>
  <si>
    <t>CUST_ORDER_ID,</t>
  </si>
  <si>
    <t>ORDER_ITEM_ID,</t>
  </si>
  <si>
    <t>CREATE_ORG_ID,</t>
  </si>
  <si>
    <t>CREATE_ORG_NAME,</t>
  </si>
  <si>
    <t>CREATE_STAFF_ID,</t>
  </si>
  <si>
    <t>CREATE_STAFF_NAME,</t>
  </si>
  <si>
    <t>PROD_INST_ID,</t>
  </si>
  <si>
    <t>PROD_NAME,</t>
  </si>
  <si>
    <t>ACC_NUM,</t>
  </si>
  <si>
    <t>OFFER_INST_ID,</t>
  </si>
  <si>
    <t>OFFER_ID,</t>
  </si>
  <si>
    <t>OFFER_NAME,</t>
  </si>
  <si>
    <t>ROLE_ID,</t>
  </si>
  <si>
    <t>PROD_FLAG,</t>
  </si>
  <si>
    <t>CUST_ID</t>
  </si>
  <si>
    <t>select to_char(t1.open_date,'yyyymmdd') day,t1.region_id,t1.region_name,t1.cust_order_id,t1.order_item_id,t1.create_org_id,t1.create_org_name,</t>
  </si>
  <si>
    <t>t1.create_staff_id,t1.create_staff_name,t1.prod_inst_id,t1.prod_id,t1.prod_name,t1.acc_num,t2.offer_inst_id,t2.offer_id,</t>
  </si>
  <si>
    <t>t2.offer_name,t2.role_id,t2.role_name as prod_flag,t1.cust_id</t>
  </si>
  <si>
    <t>from</t>
  </si>
  <si>
    <t>(select e.common_region_id as region_id,e.region_name,b.cust_order_id,b.order_item_id,b.obj_id as prod_inst_id,</t>
  </si>
  <si>
    <t>b.apply_obj_spec as prod_id,f.prod_name,c.acc_num,b.service_offer_id,b.service_offer_name,b.apply_obj_spec_name,</t>
  </si>
  <si>
    <t>b.create_org_id,b.create_staff as create_staff_id,b.create_staff_name,b.create_org_name,b.accept_date,b.open_date,b.belong_cust_id as cust_id</t>
  </si>
  <si>
    <t>from customer_order a,order_item b,ord_prod_inst_acc_num c,common_region e,product f</t>
  </si>
  <si>
    <t>where a.cust_order_id=b.cust_order_id and b.order_item_id=c.order_item_id and b.region_id=e.common_region_id</t>
  </si>
  <si>
    <t>and e.common_region_id like '84212%' and b.apply_obj_spec=f.prod_id and to_char(b.open_date,'yyyymmdd')=to_char(sysdate,'yyyymmdd')</t>
  </si>
  <si>
    <t>and b.oper_type=1000 and b.service_offer_id=4010100000 and c.acc_num_type=1000 and b.apply_obj_spec&lt;&gt;10402610</t>
  </si>
  <si>
    <t>and b.status_cd in(301200)) t1</t>
  </si>
  <si>
    <t>left join</t>
  </si>
  <si>
    <t>(select a.cust_order_id,a.cust_id,b.order_item_id,c.offer_inst_id,c.offer_id,e.offer_name,</t>
  </si>
  <si>
    <t>d.prod_inst_id,f.role_id,f.role_name</t>
  </si>
  <si>
    <t>from customer_order a,order_item b,ord_offer_inst c,ord_offer_prod_inst_rel d,offer e,offer_obj_rel_role f</t>
  </si>
  <si>
    <t>where a.cust_order_id=b.cust_order_id and b.order_item_id=c.order_item_id and b.order_item_id=d.order_item_id</t>
  </si>
  <si>
    <t>and c.offer_id=e.offer_id and b.service_offer_id in(3010100000,3020800000) and b.oper_type in(1000,1300)</t>
  </si>
  <si>
    <t>and b.region_id like '84212%' and b.status_cd in(301200) and to_char(b.open_date,'yyyymmdd')=to_char(sysdate,'yyyymmdd')</t>
  </si>
  <si>
    <t>and c.offer_type=11 and d.role_id=f.role_id   ) t2</t>
  </si>
  <si>
    <t>on t1.prod_inst_id=t2.prod_inst_id and t1.cust_order_id=t2.cust_order_id  ;</t>
  </si>
  <si>
    <t xml:space="preserve">update tian_bss30_prod_new_DAY a set a.offer_base_charge=(select t.default_value from offer_ext_attr t </t>
  </si>
  <si>
    <t>update tian_bss30_prod_new_DAY a set a.acct_id=(select t.acct_id from ord_prod_inst_acct_rel t</t>
  </si>
  <si>
    <t>update tian_bss30_prod_new_DAY a set (a.exch_id,a.address)=(select t.exch_id,t.address_desc from ord_prod_inst t</t>
  </si>
  <si>
    <t>update tian_bss30_prod_new_DAY a set (a.exch_id,a.address)=(select t.exch_id,t.address_desc from XN_PROD_INST  t</t>
  </si>
  <si>
    <t>update tian_bss30_prod_new_DAY a set (a.party_id,a.party_cert)=(select c.party_id,c.cert_num</t>
  </si>
  <si>
    <t>update tian_bss30_prod_new_DAY a set (a.sd_org_id,a.sd_staff_id)=(select t.create_org_id,t.create_staff from pre_order_co_rel t</t>
  </si>
  <si>
    <t>where a.cust_order_id=t.cust_order_id and rownum=1) where a.sd_org_id is null;</t>
  </si>
  <si>
    <t>update tian_bss30_prod_new_DAY a set (a.sd_org_name,a.sd_org_region)=(select t.org_name,t.region_id from organization t</t>
  </si>
  <si>
    <t>update tian_bss30_prod_new_DAY a set (a.sd_staff_name)=(select t.staff_name from staff t</t>
  </si>
  <si>
    <t>update tian_bss30_prod_new_DAY a set a.create_org_id=a.sd_org_id where a.region_id=8421200 and a.sd_org_id is not null;</t>
  </si>
  <si>
    <t>update tian_bss30_prod_new_DAY a set a.create_org_name=a.sd_org_name where a.region_id=8421200 and a.sd_org_id is not null;</t>
  </si>
  <si>
    <t>update tian_bss30_prod_new_DAY a set a.create_staff_id=a.sd_staff_id where a.region_id=8421200 and a.sd_org_id is not null;</t>
  </si>
  <si>
    <t>update tian_bss30_prod_new_DAY a set a.create_staff_name=a.sd_staff_name where a.region_id=8421200 and a.sd_org_id is not null;</t>
  </si>
  <si>
    <t>update tian_bss30_prod_new_DAY a set a.region_id=a.sd_org_region where a.sd_org_id is not null and a.region_id=8421200 and a.sd_org_region is not null;</t>
  </si>
  <si>
    <t>update tian_bss30_prod_new_DAY a set a.region_id=8421200 where a.region_id=8421200;</t>
  </si>
  <si>
    <t>update tian_bss30_prod_new_DAY a set a.region_name=(select t.region_name from common_region t</t>
  </si>
  <si>
    <t>update tian_bss30_prod_new_DAY a set (a.handler,a.cert_type,a.handler_cert)=(select t.handler,t.cert_type,t.cert_num from order_handler t</t>
  </si>
  <si>
    <t>where a.cust_order_id=t.cust_order_id and rownum=1) where a.handler is null;</t>
  </si>
  <si>
    <t>update tian_bss30_prod_new_DAY a set (a.dev_staff_id)=</t>
  </si>
  <si>
    <t>update tian_bss30_prod_new_DAY a set a.dev_staff_id=a.create_staff_id where a.dev_staff_id is null;</t>
  </si>
  <si>
    <t>update tian_bss30_prod_new_DAY a set (a.dev_staff_name,a.dev_org_id,a.dev_org_name)=</t>
  </si>
  <si>
    <t>update tian_bss30_prod_new_DAY a set a.grid_id=(select t.GRID_ID from v_Serv_Msg_xn t where a.prod_inst_id=t.SERV_ID and rownum=1)</t>
  </si>
  <si>
    <t>delete  tian_bss30_prod_new_DAY   a</t>
  </si>
  <si>
    <t>where exists  (select  1   from      tian_bss30_prod_new_DAY  where PROD_INST_ID=a.PROD_INST_ID  and  day&lt;a.day   );</t>
  </si>
  <si>
    <t xml:space="preserve">  end   TIAN_BSS30_PROD_NEW_PRC_bsj ;</t>
  </si>
  <si>
    <t>Procedure pro_Active_三大基础  is</t>
  </si>
  <si>
    <t>log1  xj_log_object:=xj_log_object(XX,'PAG_XWH_WG_MON.pro_Active_三大基础 ;');</t>
  </si>
  <si>
    <t>exec PAG_XWH_WG_MON.pro_Active_三大基础 ;</t>
  </si>
  <si>
    <t>exec</t>
  </si>
  <si>
    <t xml:space="preserve">xj_smallmodule.Module('xwh_wg_mon','xj_sc_active_三大基础_cur','本月活跃','serv_id','and a.产品类型=b.产品类型'); </t>
  </si>
  <si>
    <t xml:space="preserve"> --移动</t>
  </si>
  <si>
    <t xml:space="preserve">pro_drop_table('ls_xj_sc_active_mob_cur') ;  </t>
  </si>
  <si>
    <t xml:space="preserve">create table  ls_xj_sc_active_mob_cur    as </t>
  </si>
  <si>
    <t xml:space="preserve">select  prd_inst_id  serv_id  </t>
  </si>
  <si>
    <t xml:space="preserve">,sum(raw_duration) as dur    </t>
  </si>
  <si>
    <t xml:space="preserve">,sum(pp_sms_cnt) as cnt    </t>
  </si>
  <si>
    <t xml:space="preserve">,sum(total_flux-user_wlan_flux) as flux   </t>
  </si>
  <si>
    <t xml:space="preserve">,1  本月活跃 </t>
  </si>
  <si>
    <t xml:space="preserve">from sjjs_xn.bas_mob_term_str_cur    </t>
  </si>
  <si>
    <t>group by prd_inst_id</t>
  </si>
  <si>
    <t>having  sum(raw_duration) +sum(pp_sms_cnt) +sum(total_flux-user_wlan_flux)&gt;0        ]');</t>
  </si>
  <si>
    <t>xn_do_sql_Block(q'[   create  index   index_220225]'||random||q'[    on   ls_xj_sc_active_mob_cur(serv_id)          ]');</t>
  </si>
  <si>
    <t xml:space="preserve">    xj_smallmodule.Module('ls_xj_sc_active_mob_cur','xwh_wg_mon','ACC_NBR,acct_id,cust_id'); </t>
  </si>
  <si>
    <t xml:space="preserve">    XJ_SMALLMODULE.PRO_BLOCK_CURRENT_T('ls_xj_sc_active_mob_cur');</t>
  </si>
  <si>
    <t>xn_do_sql_Block(q'[   alter table  ls_xj_sc_active_mob_cur  add  (acct活跃SEQ  integer,cust活跃SEQ  integer )      ]');</t>
  </si>
  <si>
    <t>merge into   ls_xj_sc_active_mob_cur   A</t>
  </si>
  <si>
    <t xml:space="preserve">select serv_id,row_number()  over (partition  by  acct_id  order by  dur desc  )  rn </t>
  </si>
  <si>
    <t>from  ls_xj_sc_active_mob_cur</t>
  </si>
  <si>
    <t xml:space="preserve">where    stop_type is     null </t>
  </si>
  <si>
    <t>)   b   on (a.serv_id=b.serv_id   )</t>
  </si>
  <si>
    <t xml:space="preserve">when matched </t>
  </si>
  <si>
    <t>then update set       acct活跃SEQ=rn          ]');</t>
  </si>
  <si>
    <t xml:space="preserve">select serv_id,row_number()  over (partition  by  cust_id  order by  dur desc  )  rn </t>
  </si>
  <si>
    <t>then update set       cust活跃SEQ=rn               ]');</t>
  </si>
  <si>
    <t xml:space="preserve">  renameTB('ls_xj_sc_active_mob_cur','xj_sc_active_mob_cur');</t>
  </si>
  <si>
    <t xml:space="preserve">pro_drop_table('xj_sc_active_KD_cur');  </t>
  </si>
  <si>
    <t>create table  xj_sc_active_KD_cur     as</t>
  </si>
  <si>
    <t xml:space="preserve">select serv_id    ,sum(Duration) as dur  </t>
  </si>
  <si>
    <t xml:space="preserve">,1  本月活跃   </t>
  </si>
  <si>
    <t xml:space="preserve">from sjjs_xn.net_data_brd_cloud_day     </t>
  </si>
  <si>
    <t>where  substr(date_id,1,6)&gt;=cur_month        ----   between 20220101 and 20220107</t>
  </si>
  <si>
    <t xml:space="preserve">group by serv_id    </t>
  </si>
  <si>
    <t>HAVING  sum(Duration)&gt;0       ]');</t>
  </si>
  <si>
    <t xml:space="preserve">    /*</t>
  </si>
  <si>
    <t>select  DATE_ID,count(*)</t>
  </si>
  <si>
    <t xml:space="preserve">from sjjs_xn.net_data_brd_cloud_day   </t>
  </si>
  <si>
    <t>where  DATE_ID&gt;=20211220</t>
  </si>
  <si>
    <t>group by  DATE_ID</t>
  </si>
  <si>
    <t>pro_drop_table('xj_sc_active_itv_cur') ;</t>
  </si>
  <si>
    <t xml:space="preserve">create table  xj_sc_active_itv_cur    as </t>
  </si>
  <si>
    <t xml:space="preserve">select distinct Prd_Inst_Id </t>
  </si>
  <si>
    <t xml:space="preserve">serv_id  </t>
  </si>
  <si>
    <t xml:space="preserve">from sjjs_xn.PRD_TYJY_AUTHLOG_DAY    </t>
  </si>
  <si>
    <t>WHERE  substr(date_id,1,6)&gt;=cur_month      ]');</t>
  </si>
  <si>
    <t>pro_drop_table('LS_xj_sc_active_三大基础_cur') ;</t>
  </si>
  <si>
    <t xml:space="preserve">create  table   LS_xj_sc_active_三大基础_cur   as </t>
  </si>
  <si>
    <t>select '手机' 产品类型,serv_id, 本月活跃   from     xj_sc_active_mob_cur  a</t>
  </si>
  <si>
    <t xml:space="preserve">union all  </t>
  </si>
  <si>
    <t>select '宽带' 产品类型,serv_id, 本月活跃   from     xj_sc_active_KD_cur  a</t>
  </si>
  <si>
    <t xml:space="preserve">  union all  </t>
  </si>
  <si>
    <t>select 'ITV' 产品类型,serv_id, 本月活跃   from     xj_sc_active_itv_cur  a</t>
  </si>
  <si>
    <t>renameTB('LS_xj_sc_active_三大基础_cur','xj_sc_active_三大基础_cur');</t>
  </si>
  <si>
    <t xml:space="preserve">end   pro_Active_三大基础;  </t>
  </si>
  <si>
    <t xml:space="preserve">Procedure pro_Active_活跃联系(tb_name   VARCHAR2)  is </t>
  </si>
  <si>
    <t>exec   PAG_XWH_WG_MON.pro_Active_活跃联系('xwh_wg_mon') ;</t>
  </si>
  <si>
    <t>exec   PAG_XWH_WG_MON.pro_Active_活跃联系('xwh_wg_mon_evening') ;</t>
  </si>
  <si>
    <t>dd  number;</t>
  </si>
  <si>
    <t xml:space="preserve">  XX  TY_WHO_CALLED_ME:=xj_log_object().GET_WHO_CALLED_ME;</t>
  </si>
  <si>
    <t xml:space="preserve">    log1  xj_log_object:=xj_log_object(XX,'PAG_XWH_WG_MON.pro_Active_活跃联系');</t>
  </si>
  <si>
    <t xml:space="preserve">      log1.increase_breakpoint(log1.GET_WHO_CALLED_ME,'开始  ');   ---  备注</t>
  </si>
  <si>
    <t xml:space="preserve">   xn_do_sql_Block(q'[    </t>
  </si>
  <si>
    <t>merge into   ]'||tb_name||q'[   a</t>
  </si>
  <si>
    <t>select  acct_id,acc_nbr</t>
  </si>
  <si>
    <t>from  xj_sc_active_mob_cur</t>
  </si>
  <si>
    <t xml:space="preserve">where    ACCT活跃SEQ=1 </t>
  </si>
  <si>
    <t>)   b   on (a.acct_id=b.acct_id  )</t>
  </si>
  <si>
    <t xml:space="preserve">update set    a.联系号码='账户下活跃:'||acc_nbr  </t>
  </si>
  <si>
    <t>where   a.state in   ('F0A','F0J')               ]');</t>
  </si>
  <si>
    <t>merge into     ]'||tb_name||q'[     a</t>
  </si>
  <si>
    <t>select  cust_id,acc_nbr</t>
  </si>
  <si>
    <t xml:space="preserve">where    CUST活跃SEQ=1 </t>
  </si>
  <si>
    <t>)   b   on (a.cust_id=b.cust_id )</t>
  </si>
  <si>
    <t>update set    a.联系号码='客户下活跃:'||acc_nbr</t>
  </si>
  <si>
    <t>where     联系号码   is null   AND    a.state in   ('F0A','F0J')        ]');</t>
  </si>
  <si>
    <t xml:space="preserve">    commit; </t>
  </si>
  <si>
    <t>merge into    ]'||tb_name||q'[     a</t>
  </si>
  <si>
    <t>using  xj_customer    b   on (a.cust_id=b.cust_id )</t>
  </si>
  <si>
    <t>update set    a.联系号码=a.联系号码||'客户联系号码:'||b.cust_rela</t>
  </si>
  <si>
    <t>where   a.state in   ('F0A','F0J')        ]');</t>
  </si>
  <si>
    <t xml:space="preserve">      log1.increase_breakpoint(log1.GET_WHO_CALLED_ME,'结束  ');   ---  备注</t>
  </si>
  <si>
    <t xml:space="preserve">   when others Then</t>
  </si>
  <si>
    <t>rollback;</t>
  </si>
  <si>
    <t xml:space="preserve">end; </t>
  </si>
  <si>
    <t>----==============================================</t>
  </si>
  <si>
    <t>Procedure pro_Active_users_T_kd  is    ---宽带近2月活跃</t>
  </si>
  <si>
    <t>exec PAG_XWH_WG_MON.pro_Active_users_T_kd ;</t>
  </si>
  <si>
    <t xml:space="preserve">    log1  xj_log_object:=xj_log_object(XX,'PAG_XWH_WG_MON.pro_Active_users_T_kd');</t>
  </si>
  <si>
    <t>alter table   xj_mb_kd_出账不活跃202006  add  (</t>
  </si>
  <si>
    <t>首次激活月  varchar2(8),</t>
  </si>
  <si>
    <t xml:space="preserve">  首次激活日   varchar2(8)  );</t>
  </si>
  <si>
    <t>UPDATE    xj_mb_kd_出账不活跃202006   SET     首次激活月=NULL;</t>
  </si>
  <si>
    <t>for i in 202007..202010  loop</t>
  </si>
  <si>
    <t xml:space="preserve"> if substr(i,5,2)  between  1 and 12   then</t>
  </si>
  <si>
    <t xml:space="preserve"> begin</t>
  </si>
  <si>
    <t>merge into   xj_mb_kd_出账不活跃202006  a</t>
  </si>
  <si>
    <t xml:space="preserve">using serv_mon_]'||i||q'[_t  b on (a.serv_id=b.serv_id   and b.nbr_hy=1 ) </t>
  </si>
  <si>
    <t>update set   a.首次激活月=b.acct_month,</t>
  </si>
  <si>
    <t xml:space="preserve">          a.首次激活日=b.acct_month||'01'</t>
  </si>
  <si>
    <t>where  首次激活月  is null      ]');</t>
  </si>
  <si>
    <t xml:space="preserve"> Exception   when others Then    dbms_output.put_line('第'||i||'报错');</t>
  </si>
  <si>
    <t xml:space="preserve"> end;</t>
  </si>
  <si>
    <t>/</t>
  </si>
  <si>
    <t xml:space="preserve">  select  TO_NUMBER(TO_CHAR(SYSDATE ,'DD') )  into   dd   from  DUAL;</t>
  </si>
  <si>
    <t xml:space="preserve">   pro_drop_table('ls_Active_users_T_kd') ;  </t>
  </si>
  <si>
    <t xml:space="preserve">   xn_do_sql_Block(q'[  </t>
  </si>
  <si>
    <t xml:space="preserve">     create table   ls_Active_users_T_kd   as </t>
  </si>
  <si>
    <t xml:space="preserve">     SELECT distinct  serv_id, TO_CHAR(CREATED_DATE,'YYYYMM')   首次激活月 ,TO_CHAR(CREATED_DATE,'YYYYMMDD') 首次激活日 </t>
  </si>
  <si>
    <t xml:space="preserve"> FROM   bill_xn.data_event_cloud_]'||cur_month||q'[@to_ticket</t>
  </si>
  <si>
    <t xml:space="preserve">     WHERE switch_id IN (20101001,20101401,20100501) and card_flag&lt;=60          ]');</t>
  </si>
  <si>
    <t xml:space="preserve">   if  dd&lt;=5 then</t>
  </si>
  <si>
    <t xml:space="preserve">      insert  into    ls_Active_users_T_kd    </t>
  </si>
  <si>
    <t xml:space="preserve">      SELECT     distinct  serv_id, TO_CHAR(CREATED_DATE,'YYYYMM')   首次激活月 ,TO_CHAR(CREATED_DATE,'YYYYMMDD') 首次激活日 </t>
  </si>
  <si>
    <t>FROM   bill_xn.data_event_cloud_]'||cur_month_m1||q'[@to_ticket</t>
  </si>
  <si>
    <t>WHERE switch_id IN (20101001,20101401,20100501) and card_flag&lt;=60          ]');</t>
  </si>
  <si>
    <t xml:space="preserve">   COMMIT;</t>
  </si>
  <si>
    <t xml:space="preserve"> xn_do_sql_Block(q'[  create index   index_xj_20210907_]'||random||q'[   on     ls_Active_users_T_kd(serv_id)       ]');</t>
  </si>
  <si>
    <t xml:space="preserve"> pro_drop_table('Active_users_T_kd') ;</t>
  </si>
  <si>
    <t xml:space="preserve">    xn_do_sql_Block(q'[  rename  ls_Active_users_T_kd  to   Active_users_T_kd          ]');</t>
  </si>
  <si>
    <t>select serv_id,min(首次激活月)  首次激活月,min(首次激活日)     首次激活日</t>
  </si>
  <si>
    <t xml:space="preserve"> from Active_users_T_kd</t>
  </si>
  <si>
    <t xml:space="preserve"> group by  serv_id    )    b on (a.serv_id=b.serv_id   ) </t>
  </si>
  <si>
    <t>update set   a.首次激活月=b.首次激活月,</t>
  </si>
  <si>
    <t xml:space="preserve">          a.首次激活日=b.首次激活日</t>
  </si>
  <si>
    <t>where  首次激活月  is null      ') ;</t>
  </si>
  <si>
    <t>end    pro_Active_users_T_kd ;</t>
  </si>
  <si>
    <t>------===================================================</t>
  </si>
  <si>
    <t>Procedure pro_Active_mob_call  is  --- 移动语音近2月活跃</t>
  </si>
  <si>
    <t>exec PAG_XWH_WG_MON.pro_Active_mob_call ;</t>
  </si>
  <si>
    <t>v_acct_month  varchar2(20);</t>
  </si>
  <si>
    <t xml:space="preserve">    log1  xj_log_object:=xj_log_object(XX,'PAG_XWH_WG_MON.pro_Active_mob_call');</t>
  </si>
  <si>
    <t xml:space="preserve">select * from  xj_dq_mb_农村非扶贫129_202110  where   近3月激活时间 &gt;=20211001 </t>
  </si>
  <si>
    <t xml:space="preserve">select * from  xj_dq_mb_扶贫锁定_202110  where   近3月激活时间&gt;=20211001 </t>
  </si>
  <si>
    <t>pro_drop_table('ls_xj_mob_call_nbr_hy_本月') ;</t>
  </si>
  <si>
    <t xml:space="preserve">Create Table   ls_xj_mob_call_nbr_hy_本月    As </t>
  </si>
  <si>
    <t xml:space="preserve">select  ]'||cur_month||q'[   acct_month, serv_id ,  </t>
  </si>
  <si>
    <t xml:space="preserve">  1      移动语音本月活跃,  </t>
  </si>
  <si>
    <t xml:space="preserve">           count(*)     手机本月通话次数,</t>
  </si>
  <si>
    <t xml:space="preserve">   count(distinct to_char(start_date,'yyyymmdd'))      手机本月活跃天数,</t>
  </si>
  <si>
    <t xml:space="preserve">  ROUND(sum(case  when   call_type=1  then   DURATION   ELSE  0  END   )/60)      手机本月主叫分钟,</t>
  </si>
  <si>
    <t xml:space="preserve">          max(to_char(START_DATE, 'yyyymmdd'))    手机最近通话时间</t>
  </si>
  <si>
    <t xml:space="preserve">From   bill_xn.MOBILE_CALL_EVENT_CLOUD_]'||cur_month||q'[@to_ticket  </t>
  </si>
  <si>
    <t>Group By serv_id                 ]');</t>
  </si>
  <si>
    <t>renameTB('ls_xj_mob_call_nbr_hy_本月','xj_mob_call_nbr_hy_本月');</t>
  </si>
  <si>
    <t xml:space="preserve">end  pro_Active_mob_call  ; </t>
  </si>
  <si>
    <t>Procedure  xj_mob_call_last_visit    is</t>
  </si>
  <si>
    <t xml:space="preserve">    log1  xj_log_object:=xj_log_object(XX,'xj_mob_call_last_visit');</t>
  </si>
  <si>
    <t>exec PAG_XWH_WG_MON.xj_mob_call_last_visit;</t>
  </si>
  <si>
    <t>v_max_day_id    NUMBER;</t>
  </si>
  <si>
    <t xml:space="preserve">----------------------------------------------------------------- </t>
  </si>
  <si>
    <t xml:space="preserve">log1.increase_breakpoint(log1.GET_WHO_CALLED_ME,'开始'); </t>
  </si>
  <si>
    <t>pro_drop_table('ls_xj_mob_call_last_visit') ;</t>
  </si>
  <si>
    <t xml:space="preserve"> create table  ls_xj_mob_call_last_visit  as   </t>
  </si>
  <si>
    <t xml:space="preserve">  select   ]'||cur_month||q'[   acct_month, serv_id,billing_visit_area_code     手机最近通话地点,</t>
  </si>
  <si>
    <t xml:space="preserve">   row_number()  over(partition by  serv_id  order   by   start_date  desc    )   rn</t>
  </si>
  <si>
    <t>from     bill_xn.MOBILE_CALL_EVENT_CLOUD_]'||cur_month||q'[@to_ticket   a  )</t>
  </si>
  <si>
    <t>select * from  s1</t>
  </si>
  <si>
    <t xml:space="preserve">where   rn=1    </t>
  </si>
  <si>
    <t>renameTB('ls_xj_mob_call_last_visit','xj_mob_call_last_visit');</t>
  </si>
  <si>
    <t xml:space="preserve">    log1.increase_breakpoint(log1.GET_WHO_CALLED_ME,'结束  ');   ---  备注</t>
  </si>
  <si>
    <t>end  xj_mob_call_last_visit;</t>
  </si>
  <si>
    <t>---============================================</t>
  </si>
  <si>
    <t xml:space="preserve">Procedure pro_千兆网关    is </t>
  </si>
  <si>
    <t xml:space="preserve">    log1  xj_log_object:=xj_log_object(XX,'pro_千兆网关');</t>
  </si>
  <si>
    <t>set serveroutput on size   10000000;</t>
  </si>
  <si>
    <t>exec PAG_XWH_WG_MON.pro_千兆网关;</t>
  </si>
  <si>
    <t xml:space="preserve"> log1.increase_breakpoint(log1.GET_WHO_CALLED_ME,'开始');  </t>
  </si>
  <si>
    <t xml:space="preserve">pro_drop_table('ls_xj_sc_千兆网关') ;  </t>
  </si>
  <si>
    <t xml:space="preserve">  create table  ls_xj_sc_千兆网关     as </t>
  </si>
  <si>
    <t xml:space="preserve">  select    t1.Offer_Id,t4.OFFER_NAME,Offer_Inst_Id,  Prod_Inst_Id serv_id,t1.Completed_Date  竣工日期</t>
  </si>
  <si>
    <t xml:space="preserve">           ,t1.accept_staff_cd,  t1.OFFER_ORDER_ITEM_ID</t>
  </si>
  <si>
    <t xml:space="preserve">          ,t2.ACC_NBR,t2.产品类型,t2.acct_id,t2.ofr_name 套餐</t>
  </si>
  <si>
    <t xml:space="preserve">          , t2.org_name  网格,t2.country_area_seq,t2.country_area_name,t2.条线</t>
  </si>
  <si>
    <t xml:space="preserve">  ,t3.serv_id  mob_serv_id,t3.acc_nbr 手机号码,nvl(t3.松捆绑套餐,t3.ofr_name)  手机套餐,nvl(t3.松捆绑套餐值,t3.套餐值)  手机套餐值</t>
  </si>
  <si>
    <t xml:space="preserve">          ,row_number() over(partition by   t2.acct_id  order by  1)   rn </t>
  </si>
  <si>
    <t xml:space="preserve">  from    sjjs_xn.bas_prd_inst_offer_cur           t1</t>
  </si>
  <si>
    <t xml:space="preserve">  left join  xwh_wg_mon   t2  on (t1.prod_inst_id=t2.serv_id )</t>
  </si>
  <si>
    <t>left join   xj_sc_mob_f1n_t  t3 on (t1.prod_inst_id=t3.kd_serv_id   and  t3.主副卡  like  '%主卡%' )</t>
  </si>
  <si>
    <t xml:space="preserve">  left join  offer   t4  on (t1.offer_id=t4.OFFER_ID)</t>
  </si>
  <si>
    <t xml:space="preserve">  where  t1.offer_id in                                                                 </t>
  </si>
  <si>
    <t xml:space="preserve">  ('842006102','842010199','842011983','842011474','842011632','842011689','842011700','842013223',</t>
  </si>
  <si>
    <t xml:space="preserve">  '842013698','842014212','842015605','842014926','842015508','842015767','842015768')</t>
  </si>
  <si>
    <t xml:space="preserve">     XJ_SMALLMODULE.PRO_BLOCK_营业信息('ls_xj_sc_千兆网关','accept_staff_cd','STAFF_CT_GROUP_CD');</t>
  </si>
  <si>
    <t xml:space="preserve">  renameTB('ls_xj_sc_千兆网关','xj_sc_千兆网关');</t>
  </si>
  <si>
    <t xml:space="preserve">    -------------------------------------------------------------</t>
  </si>
  <si>
    <t>end   pro_千兆网关 ;</t>
  </si>
  <si>
    <t>----===================================================</t>
  </si>
  <si>
    <t xml:space="preserve">Procedure pro_sfz_new_old  is </t>
  </si>
  <si>
    <t>exec PAG_XWH_WG_MON.pro_sfz_new_old;</t>
  </si>
  <si>
    <t xml:space="preserve"> log1.increase_breakpoint(log1.GET_WHO_CALLED_ME,'xj_sc_sfz_mon_m1  截止上月C网身份证');  </t>
  </si>
  <si>
    <t xml:space="preserve">pro_drop_table('ls_xj_sc_sfz_mon_m1_001') ;   </t>
  </si>
  <si>
    <t xml:space="preserve">create table  ls_xj_sc_sfz_mon_m1_001 as </t>
  </si>
  <si>
    <t>select serv_id</t>
  </si>
  <si>
    <t xml:space="preserve">from  xwh_wg_mon  </t>
  </si>
  <si>
    <t>where  state  in   ('F0A','F0J')</t>
  </si>
  <si>
    <t>and 产品类型='手机'</t>
  </si>
  <si>
    <t>and  substr(入网时间,1,6)&lt;= cur_month_m3</t>
  </si>
  <si>
    <t xml:space="preserve">union </t>
  </si>
  <si>
    <t>where  state ='F0H'</t>
  </si>
  <si>
    <t>AND substr(cj_date,1,6)    between  CUR_MONTH_M1year  and  cur_month_m3      ]');</t>
  </si>
  <si>
    <t xml:space="preserve">   xj_smallmodule.Module('ls_xj_sc_sfz_mon_m1_001','xj_xn_prod_inst','CERTIFICATE_NO','serv_id   prod_inst_id '); </t>
  </si>
  <si>
    <t xml:space="preserve">  pro_drop_table('ls_xj_sc_sfz_mon_m1') ;   </t>
  </si>
  <si>
    <t xml:space="preserve">create table  ls_xj_sc_sfz_mon_m1  as </t>
  </si>
  <si>
    <t>select   distinct   CERTIFICATE_NO ,'老'  身份证新老</t>
  </si>
  <si>
    <t>from    ls_xj_sc_sfz_mon_m1_001</t>
  </si>
  <si>
    <t>where  CERTIFICATE_NO  is  not  null    ]');</t>
  </si>
  <si>
    <t>xn_do_sql_Block(q'[  create   index  index_20221203_sfz]'||random||q'[   on    ls_xj_sc_sfz_mon_m1(CERTIFICATE_NO)       ]');</t>
  </si>
  <si>
    <t xml:space="preserve">  renameTB('ls_xj_sc_sfz_mon_m1','xj_sc_sfz_mon_m1');  </t>
  </si>
  <si>
    <t xml:space="preserve"> Procedure xj_sc_携号转网_t  is </t>
  </si>
  <si>
    <t xml:space="preserve">    log1  xj_log_object:=xj_log_object(XX,'xj_sc_携号转网_t');</t>
  </si>
  <si>
    <t>exec PAG_XWH_WG_MON.xj_sc_携号转网_t;</t>
  </si>
  <si>
    <t xml:space="preserve"> pro_drop_table('ls_xj_sc_携号转网_t') ;</t>
  </si>
  <si>
    <t xml:space="preserve"> create table  ls_xj_sc_携号转网_t  as </t>
  </si>
  <si>
    <t>select DATE_ID 申请时间,NP_CODE 携入号码,MARK,OUT_NET 携出运营商,IN_NET 携入运营商,substr(USER_NAME,1,1)姓</t>
  </si>
  <si>
    <t>,B.入网时间,b.ORG_NAME 所属支局,b.营业区,b.OFR_NAME 套餐,b.套餐值,b.COMBO_OFFER_NAME 松捆绑套餐</t>
  </si>
  <si>
    <t xml:space="preserve">,b.松捆绑套餐值,c.NAME 新装营业员,c.CHANNEL_NAME 新装营业厅 ,b.COMBO_INSTANCE_ID,b.serv_id ,b.acct_id  </t>
  </si>
  <si>
    <t>from sjjs_xn.PRD_NP_NUMBER_APP_STA_DAY A</t>
  </si>
  <si>
    <t>left join xwh_wg_mon b on (to_char(a.NP_CODE)=b.acc_nbr and b.state in('F0A','F0J')   and  b.产品类型='手机')</t>
  </si>
  <si>
    <t>left join tmp_staff_organization_channel c on (b.NEW_STAFF_ID=c.STAFF_ID)</t>
  </si>
  <si>
    <t xml:space="preserve">where NP_FLAG='I' and APPLY_STATE='00E' and DATE_ID &gt;=to_char(sysdate-720,'yyyymmdd') </t>
  </si>
  <si>
    <t>renameTB('ls_xj_sc_携号转网_t','xj_sc_携号转网_t');</t>
  </si>
  <si>
    <t>end  xj_sc_携号转网_t;</t>
  </si>
  <si>
    <t>-----============================================</t>
  </si>
  <si>
    <t>Procedure  xj_mob_移动过网(acct_month  in  varchar2)  is</t>
  </si>
  <si>
    <t xml:space="preserve">    log1  xj_log_object:=xj_log_object(XX,'PAG_XWH_WG_MON.xj_mob_移动过网 :'||acct_month);</t>
  </si>
  <si>
    <t>exec PAG_XWH_WG_MON.xj_mob_移动过网(cur_month) ;</t>
  </si>
  <si>
    <t xml:space="preserve">log1.increase_breakpoint(log1.GET_WHO_CALLED_ME,'开始备份'||acct_month); </t>
  </si>
  <si>
    <t xml:space="preserve">pro_drop_table('ls_xj_mob_移动过网_'||acct_month||'   ') ;  </t>
  </si>
  <si>
    <t xml:space="preserve">create table  ls_xj_mob_移动过网_]'||acct_month||q'[   as </t>
  </si>
  <si>
    <t xml:space="preserve">  select  ]'||acct_month||q'[  acct_month,serv_id,BILLING_NBR, count(*) 过网情况</t>
  </si>
  <si>
    <t xml:space="preserve">  from bill_xn.MOBILE_CALL_EVENT_CLOUD_]'||acct_month||q'[@to_ticket</t>
  </si>
  <si>
    <t xml:space="preserve">   where EMULATORY_PARTNER_ID in ('2', '3')</t>
  </si>
  <si>
    <t xml:space="preserve">   -- and CALL_TYPE = 1</t>
  </si>
  <si>
    <t xml:space="preserve">  group by   serv_id,BILLING_NBR        ]');</t>
  </si>
  <si>
    <t xml:space="preserve">pro_drop_table('xj_mob_移动过网_'||acct_month||'   ') ;  </t>
  </si>
  <si>
    <t>xn_do_sql_Block(' rename  ls_xj_mob_移动过网_'||acct_month||'  to    xj_mob_移动过网_'||acct_month||'    ');</t>
  </si>
  <si>
    <t>--  3家云营商按日分县市过网用户清单，大家收藏下</t>
  </si>
  <si>
    <t>select  max(day_id)  into  v_max_day_id   from  sjjs_xn.dwm_tmp_zbj_hm_mx_ll_h_hubei_d;</t>
  </si>
  <si>
    <t xml:space="preserve">pro_drop_table('xj_ls_mob_移动过网90') ; </t>
  </si>
  <si>
    <t xml:space="preserve">create table  xj_ls_mob_移动过网90  as  </t>
  </si>
  <si>
    <t xml:space="preserve">select  *  </t>
  </si>
  <si>
    <t xml:space="preserve">from sjjs_xn.dwm_tmp_zbj_hm_mx_ll_h_hubei_d  </t>
  </si>
  <si>
    <t>where yys_flag='dx'</t>
  </si>
  <si>
    <t xml:space="preserve">and day_id=  ]'||v_max_day_id||q'[ </t>
  </si>
  <si>
    <t xml:space="preserve"> pro_drop_table('xj_ls_acc_nbr_重复') ;</t>
  </si>
  <si>
    <t xml:space="preserve">  create table  xj_ls_acc_nbr_重复   as </t>
  </si>
  <si>
    <t>select  产品类型,acc_nbr</t>
  </si>
  <si>
    <t xml:space="preserve">from   xwh_wg_mon  </t>
  </si>
  <si>
    <t xml:space="preserve">where  STATE IN  ('F0A','F0J')  AND   产品类型='手机' </t>
  </si>
  <si>
    <t xml:space="preserve">group by  产品类型,acc_nbr </t>
  </si>
  <si>
    <t>having count(*)&gt;=2       ]');</t>
  </si>
  <si>
    <t>delete  xwh_wg_mon  a</t>
  </si>
  <si>
    <t xml:space="preserve">where exists  (select 1  from  xwh_wg_mon b  where  b.acc_nbr=a.acc_nbr  and   b.STATE IN  ('F0A','F0J')    </t>
  </si>
  <si>
    <t>and     b.产品类型=a.产品类型  and b.rowid&gt;a.rowid  )</t>
  </si>
  <si>
    <t xml:space="preserve">      and  a.STATE IN  ('F0A','F0J')</t>
  </si>
  <si>
    <t>and  (产品类型,acc_nbr) in (select  产品类型,acc_nbr  from    xj_ls_acc_nbr_重复)</t>
  </si>
  <si>
    <t xml:space="preserve">    xj_smallmodule.Module('xj_ls_mob_移动过网90','xwh_wg_mon','SERV_ID','ACCS_NBR  ACC_NBR',q'[     AND  B.STATE IN  ('F0A','F0J')  AND   产品类型='手机'    ]');  </t>
  </si>
  <si>
    <t xml:space="preserve">  log1.increase_breakpoint(log1.GET_WHO_CALLED_ME,'结束时间'); </t>
  </si>
  <si>
    <t>end      xj_mob_移动过网;</t>
  </si>
  <si>
    <t>---================================================</t>
  </si>
  <si>
    <t xml:space="preserve">Procedure pro_xj_sc_kd_t  is </t>
  </si>
  <si>
    <t xml:space="preserve">    log1  xj_log_object:=xj_log_object(XX,'pro_xj_sc_kd_t');</t>
  </si>
  <si>
    <t>----     exec    PAG_XWH_WG_MON.pro_xj_sc_kd_t;</t>
  </si>
  <si>
    <t xml:space="preserve">    set serveroutput on size  10000000;</t>
  </si>
  <si>
    <t xml:space="preserve">    exec   PAG_XWH_WG_MON.pro_xj_sc_kd_t;</t>
  </si>
  <si>
    <t>v_date_id  varchar2(8);</t>
  </si>
  <si>
    <t xml:space="preserve">create table  xj_sc_kd_mb_十全十美202207   as   </t>
  </si>
  <si>
    <t xml:space="preserve">select * from   xj_sc_kd_t  </t>
  </si>
  <si>
    <t xml:space="preserve">where   STATE ='F0A'   and  本月活跃 =1   </t>
  </si>
  <si>
    <t xml:space="preserve">and   OFR_NAME like '%十全十美%' </t>
  </si>
  <si>
    <t>drop table   xj_sc_kd_mb_单宽202207;</t>
  </si>
  <si>
    <t xml:space="preserve">create table  xj_sc_kd_mb_单宽202207  as  </t>
  </si>
  <si>
    <t>where   STATE ='F0A'   and  本月活跃 =1   and   融合类型='单产品';</t>
  </si>
  <si>
    <t xml:space="preserve">pro_drop_table('ls_xj_sc_kd_t  ') ;   </t>
  </si>
  <si>
    <t xml:space="preserve">create table  ls_xj_sc_kd_t   as </t>
  </si>
  <si>
    <t>select   acct_id,serv_id,prod_id,ACC_NBR,ACCOUNT,入网时间,本月活跃,SERV_NAME,SERV_ADDR</t>
  </si>
  <si>
    <t>, STATE,STATUS_CD,</t>
  </si>
  <si>
    <t>STAFF_NAME  ,GRID_ID,  GRID_NAME,  GRID_TYPE_NAME , ORG_ID  ,ORG_NAME,  AREA_ID  ,AREA_NAME ,划小经营单元  ,</t>
  </si>
  <si>
    <t xml:space="preserve">营业区  ,COUNTRY_AREA_SEQ  ,COUNTRY_AREA_NAME,  渠道  ,政企MKT_SEG  ,CUST_ID  ,CUST_NAME,  OFR_ID  ,OFR_NAME , </t>
  </si>
  <si>
    <t>套餐值  ,OFR_INST_ID , COMBO_INSTANCE_ID  ,COMBO_OFFER_ID  ,COMBO_OFFER_NAME,  松捆绑套餐值  ,松捆绑竣工日期</t>
  </si>
  <si>
    <t>,最早欠费月</t>
  </si>
  <si>
    <t>,欠费</t>
  </si>
  <si>
    <t>,</t>
  </si>
  <si>
    <t>用户欠费</t>
  </si>
  <si>
    <t>,账户余额,SFZ_HEFA</t>
  </si>
  <si>
    <t>,身份证新老</t>
  </si>
  <si>
    <t>,NEW_STAFF_ID,</t>
  </si>
  <si>
    <t>CJ_STAFF_ID</t>
  </si>
  <si>
    <t>,CJ_DATE</t>
  </si>
  <si>
    <t>,联系号码</t>
  </si>
  <si>
    <t>,区域,</t>
  </si>
  <si>
    <t>橙分期,翼支付红包,每期赠送总额,加装WIFI个数,入网年龄,融合类型,条线,包店的渠道经理</t>
  </si>
  <si>
    <t>from   Xwh_Wg_Mon</t>
  </si>
  <si>
    <t>where   产品类型='宽带'</t>
  </si>
  <si>
    <t xml:space="preserve">  xj_smallmodule.Module('ls_xj_sc_kd_t','xwh_wg_mon','STATUS_CD 状态,欠费,营业区'); </t>
  </si>
  <si>
    <t xml:space="preserve">  xj_smallmodule.Module('ls_xj_sc_kd_t','xj_kd_sl','速率 '); </t>
  </si>
  <si>
    <t>--  是否E8_C  待修改 select * from sjjs_xn.rep_kmh_7867_feel_detail_day1</t>
  </si>
  <si>
    <t xml:space="preserve"> alter  table  XNSJJS.LS_XJ_SC_KD_T  add  </t>
  </si>
  <si>
    <t xml:space="preserve"> (E8_C VARCHAR2(200),</t>
  </si>
  <si>
    <t xml:space="preserve">  资源匹配          VARCHAR2(50) ,                                       </t>
  </si>
  <si>
    <t xml:space="preserve">  终端匹配          VARCHAR2(50) ,    </t>
  </si>
  <si>
    <t>是否真千兆   VARCHAR2(20),</t>
  </si>
  <si>
    <t>是否千兆  VARCHAR2(20),</t>
  </si>
  <si>
    <t>小合约   VARCHAR2(4000) ,</t>
  </si>
  <si>
    <t>第二条宽带    VARCHAR2(20),</t>
  </si>
  <si>
    <t xml:space="preserve">存增量    VARCHAR2(20) </t>
  </si>
  <si>
    <t xml:space="preserve"> )   ]');</t>
  </si>
  <si>
    <t>select max(date_id)  into  v_date_id  from  sjjs_xn.rep_kmh_7867_feel_detail_day1;</t>
  </si>
  <si>
    <t>merge  into   LS_XJ_SC_KD_T    a</t>
  </si>
  <si>
    <t>select    prod_inst_id,ZYPP  资源匹配,ZDPP   终端匹配</t>
  </si>
  <si>
    <t xml:space="preserve">from sjjs_xn.rep_kmh_7867_feel_detail_day1 </t>
  </si>
  <si>
    <t xml:space="preserve">where  date_id=   ]'||v_date_id||q'[ </t>
  </si>
  <si>
    <t>)  b  on (a.serv_id=b.prod_inst_id)</t>
  </si>
  <si>
    <t>update set   a.资源匹配=b.资源匹配,a.终端匹配=b.终端匹配    ]');</t>
  </si>
  <si>
    <t>xn_do_sql_Block(q'[ update   LS_XJ_SC_KD_T  set  是否真千兆='真千兆'      where  资源匹配='资源匹配'and 终端匹配='终端匹配'      ]');</t>
  </si>
  <si>
    <t xml:space="preserve">update   LS_XJ_SC_KD_T    set      是否千兆='千兆宽带'       </t>
  </si>
  <si>
    <t xml:space="preserve">where   serv_id       in  </t>
  </si>
  <si>
    <t>(select prod_inst_id   from sjjs_xn.REP_KMH_7867_FEEL_DETAIL_DAY2)     ]');</t>
  </si>
  <si>
    <t xml:space="preserve"> ---   小合约</t>
  </si>
  <si>
    <t>xj_smallmodule.Module('LS_XJ_SC_KD_T','xj_sc_小合约_skb','小合约','COMBO_INSTANCE_ID');</t>
  </si>
  <si>
    <t xml:space="preserve"> ---------------------------------</t>
  </si>
  <si>
    <t xml:space="preserve"> pro_drop_table('xj_ls_20220712_kdITV') ;   </t>
  </si>
  <si>
    <t xml:space="preserve"> create table  xj_ls_20220712_kdITV  AS </t>
  </si>
  <si>
    <t>select  kd_serv_id  serv_id ,ITV_SERV_ID,ITV</t>
  </si>
  <si>
    <t xml:space="preserve">,row_number()  over (partition  by  kd_serv_id   order by  1     )   rn </t>
  </si>
  <si>
    <t xml:space="preserve">from  xj_sc_mob_f1n_t  </t>
  </si>
  <si>
    <t>where   ITV_SERV_ID  is not null      ]');</t>
  </si>
  <si>
    <t xml:space="preserve">  xj_smallmodule.Module('ls_xj_sc_kd_t','xj_ls_20220712_kdITV','ITV_SERV_ID,ITV','serv_id','AND RN=1');       </t>
  </si>
  <si>
    <t>xj_smallmodule.Module('ls_xj_sc_kd_t','XJ_SC_ITV_ALL_T','itv打标','ITV_SERV_ID  SERV_ID');</t>
  </si>
  <si>
    <t xml:space="preserve"> log1.increase_breakpoint(log1.GET_WHO_CALLED_ME,'第二条宽带');  </t>
  </si>
  <si>
    <t xml:space="preserve">  xn_do_sql_Block(q'[  UPDATE  ls_xj_sc_kd_t   SET 第二条宽带 ='第二条宽带'  where  ofr_name  like  '%第二条宽带%'      ]');</t>
  </si>
  <si>
    <t>UPDATE  ls_xj_sc_kd_t    SET 第二条宽带 ='套餐下含第二条宽带'</t>
  </si>
  <si>
    <t>where    COMBO_INSTANCE_ID  in (</t>
  </si>
  <si>
    <t>select   COMBO_INSTANCE_ID</t>
  </si>
  <si>
    <t xml:space="preserve">from  ls_xj_sc_kd_t  </t>
  </si>
  <si>
    <t>where  ofr_name  like  '%第二条宽带%'    )</t>
  </si>
  <si>
    <t>and    第二条宽带  is null        ]');</t>
  </si>
  <si>
    <t xml:space="preserve"> COMMIT ;</t>
  </si>
  <si>
    <t xml:space="preserve"> ---------------------------------------------------</t>
  </si>
  <si>
    <t xml:space="preserve"> log1.increase_breakpoint(log1.GET_WHO_CALLED_ME,'存增量');  </t>
  </si>
  <si>
    <t xml:space="preserve">  update  ls_xj_sc_kd_t   a  set 存增量='存量'</t>
  </si>
  <si>
    <t>where   exists (select  1 from xwh_wg_mon where a.acct_id=acct_id and  入网时间  &lt;20221201 ) ]');</t>
  </si>
  <si>
    <t>update  ls_xj_sc_kd_t   a  set 存增量='增量'</t>
  </si>
  <si>
    <t>where  存增量  is null       ]');</t>
  </si>
  <si>
    <t xml:space="preserve"> XJ_SMALLMODULE.PRO_销售品_打标('842017467','ls_xj_sc_kd_t',q'[offer_name  "0元千兆提速包（129档666专用）"]');</t>
  </si>
  <si>
    <t xml:space="preserve"> log1.increase_breakpoint(log1.GET_WHO_CALLED_ME,'renameTB');  </t>
  </si>
  <si>
    <t xml:space="preserve">  renameTB('ls_xj_sc_kd_t','xj_sc_kd_t');</t>
  </si>
  <si>
    <t>-----------------------------------------------------</t>
  </si>
  <si>
    <t xml:space="preserve"> log1.increase_breakpoint(log1.GET_WHO_CALLED_ME,'是否千兆是否真千兆');  </t>
  </si>
  <si>
    <t>xn_do_sql_Block(q'[</t>
  </si>
  <si>
    <t>merge into xwh_wg_mon  a   using (</t>
  </si>
  <si>
    <t>select  serv_id,'速率:'||速率||',  是否千兆:'||是否千兆||',  是否真千兆:'||是否真千兆||',第二条宽带:'||第二条宽带||', 存增量:'||存增量||','    宽带信息</t>
  </si>
  <si>
    <t>from  xj_sc_kd_t  ) b</t>
  </si>
  <si>
    <t>on (a.serv_id=b.serv_id )</t>
  </si>
  <si>
    <t>update set    a.宽带信息=b.宽带信息            ]');</t>
  </si>
  <si>
    <t xml:space="preserve">  xj_smallmodule.Module('xj_sc_mob_f1n_t','xj_sc_kd_t','是否千兆,是否真千兆','kd_serv_id  serv_id');     </t>
  </si>
  <si>
    <t xml:space="preserve">    -----------------------------------------------------</t>
  </si>
  <si>
    <t xml:space="preserve">end ; </t>
  </si>
  <si>
    <t>------============================================</t>
  </si>
  <si>
    <t xml:space="preserve">Procedure pro_xj_sc_mob_f1n_t  is </t>
  </si>
  <si>
    <t xml:space="preserve">    log1  xj_log_object:=xj_log_object(XX,'pro_xj_sc_mob_f1n_t');</t>
  </si>
  <si>
    <t xml:space="preserve">    exec   PAG_XWH_WG_MON.pro_xj_sc_mob_f1n_t;</t>
  </si>
  <si>
    <t xml:space="preserve">    log1.increase_breakpoint(log1.GET_WHO_CALLED_ME,'开始时间'); </t>
  </si>
  <si>
    <t xml:space="preserve">   pro_drop_table('ls_xj_sc_mob_f1n_t') ;</t>
  </si>
  <si>
    <t xml:space="preserve">     create table ls_xj_sc_mob_f1n_t   as</t>
  </si>
  <si>
    <t xml:space="preserve">      select    t1.cust_id,t1.acct_id,t1.serv_id</t>
  </si>
  <si>
    <t xml:space="preserve">                      ,t1.ofr_id,ofr_name,t1.套餐值</t>
  </si>
  <si>
    <t>,t1.COMBO_INSTANCE_ID ,t1.COMBO_OFFER_id,t1.COMBO_OFFER_NAME  松捆绑套餐,t1.松捆绑套餐值,t1.松捆绑竣工日期</t>
  </si>
  <si>
    <t>,t1.ofr_inst_id,t1.acc_nbr,t1.主副卡,t1.副卡数</t>
  </si>
  <si>
    <t xml:space="preserve">                      ,case when   T1.营业区 ='咸宁市'   and    t3.营业区  is not null then   t3.营业区  </t>
  </si>
  <si>
    <t>else    decode(substr(T1.营业区,1,2),'咸宁','温泉',T1.营业区)   end as    营业区</t>
  </si>
  <si>
    <t xml:space="preserve">                      ,nvl(t2.Completed_Date,t1.入网时间)   入网日期</t>
  </si>
  <si>
    <t xml:space="preserve">                      ,t1.身份证新老,t1.欠费,t1.最早欠费月,t1.翼支付红包, t1.橙分期,t1.账户余额</t>
  </si>
  <si>
    <t xml:space="preserve">                      ,nvl(REGEXP_REPLACE(t2.create_EMP_ID,'10*',null,1,1,'i'),t1.new_staff_id )  staff_id  </t>
  </si>
  <si>
    <t xml:space="preserve">                      ,t3.staff_code,t3.name 营业员,t3.营业区 受理营业区,t3.fa_channel_ct_group_cd,t3.FA_CHANNEL_NAME,t3.CHANNEL_DABIAO</t>
  </si>
  <si>
    <t xml:space="preserve">                      ,t2.ORDER_ID  CUST_ORDER_ID,t2.serv_order_id ORDER_ITEM_ID,T2.SERV_OFR_NAME,t2.ORDER_ID    SALES_INDENT_ID</t>
  </si>
  <si>
    <t xml:space="preserve">                      ,min(nvl(t2.Completed_Date,t1.入网时间))  over (partition  by  t1.OFR_INST_ID  )   全新装入网日期</t>
  </si>
  <si>
    <t>,t1.套餐最早入网时间</t>
  </si>
  <si>
    <t xml:space="preserve">                      ,REGEXP_REPLACE(t2.DEVELOPER_EMP_ID,'10*',null,1,1,'i')     DEVELOPER_EMP_ID</t>
  </si>
  <si>
    <t xml:space="preserve">---  rtrim(regexp_replace(a.create_EMP_ID,'10*','',1,1),'0') </t>
  </si>
  <si>
    <t xml:space="preserve">                      ,t2.DEVELOPER_EMP_NAME   第一协销人</t>
  </si>
  <si>
    <t xml:space="preserve">  ,t1.区域,t1.staff_name,t1.grid_name,t1.org_name,t1.area_name</t>
  </si>
  <si>
    <t>,t1.渠道,t1.条线,t1.包店的渠道经理,t1.近2月活跃,t1.本月活跃</t>
  </si>
  <si>
    <t>,t1.移动语音本月活跃,t1.手机本月通话次数,</t>
  </si>
  <si>
    <t>t1.手机本月活跃天数,</t>
  </si>
  <si>
    <t>t1.手机最近通话时间,</t>
  </si>
  <si>
    <t>t1.手机最近通话地点</t>
  </si>
  <si>
    <t>,t1.联系号码,t1.COUNTRY_AREA_SEQ,t1.COUNTRY_AREA_NAME</t>
  </si>
  <si>
    <t xml:space="preserve">            from  xwh_wg_mon  T1</t>
  </si>
  <si>
    <t xml:space="preserve">            left   JOIN  sjjs_xn.BAS_PRD_INST_SERV_ORDER  T2 ON  (T1.SERV_ID=T2.PRD_INST_ID  </t>
  </si>
  <si>
    <t xml:space="preserve">                                                                                                  AND t2.CREATE_EMP_ID  &lt;&gt;'-1'</t>
  </si>
  <si>
    <t xml:space="preserve">                                                                                                  AND  T2.SERV_ORDER_STAT_ID  ='700' </t>
  </si>
  <si>
    <t xml:space="preserve">                                                                                                  and   T2.Prd_Serv_Order_Flag = 'T' </t>
  </si>
  <si>
    <t xml:space="preserve">                                                                                                  and  T2.APDT_PRD_ID  =10501110</t>
  </si>
  <si>
    <t xml:space="preserve">                                                                                                  ---and  t2.FLAG_ID IN ('A','C')</t>
  </si>
  <si>
    <t xml:space="preserve">                                                                                                     ---4070400000 反档激活不要   '4040001080' 拆机复装 不要 </t>
  </si>
  <si>
    <t xml:space="preserve">                                                                                                 AND T2.SERV_OFR_ID   in ('4010100000','400001')   )  </t>
  </si>
  <si>
    <t xml:space="preserve">                                                                                       </t>
  </si>
  <si>
    <t xml:space="preserve">            left join  tmp_staff_organization_channel  t3 on (  nvl(REGEXP_REPLACE(t2.create_EMP_ID,'10*',null,1,1,'i'),t1.new_staff_id ) =to_char(t3.staff_id )    )</t>
  </si>
  <si>
    <t xml:space="preserve">            where     T1.state in ('F0A','F0J')     </t>
  </si>
  <si>
    <t xml:space="preserve">            and  产品类型='手机'           ]');</t>
  </si>
  <si>
    <t xml:space="preserve">   update   ls_xj_sc_mob_f1n_t   set   全新装入网日期=入网日期</t>
  </si>
  <si>
    <t>where  ofr_inst_id ='-1'       ]');</t>
  </si>
  <si>
    <t xml:space="preserve">   --------------index---------------</t>
  </si>
  <si>
    <t xml:space="preserve">     log1.increase_breakpoint(log1.GET_WHO_CALLED_ME,'建索引  serv_id');   ---  备注     </t>
  </si>
  <si>
    <t xml:space="preserve">     xn_do_sql_Block('create index  index_f_serv_id'||to_char(sysdate,'yyyymmddhh24mmss')||'  on  ls_xj_sc_mob_f1n_t(serv_id)  ');</t>
  </si>
  <si>
    <t>alter  table  ls_xj_sc_mob_f1n_t  add  create_date  date   ]');</t>
  </si>
  <si>
    <t>merge into   ls_xj_sc_mob_f1n_t   a</t>
  </si>
  <si>
    <t>using   xj_xn_offer_inst   b  on (a.ofr_inst_id=b.offer_inst_id     )</t>
  </si>
  <si>
    <t>update set   a.create_date=b.create_date   ]');</t>
  </si>
  <si>
    <t xml:space="preserve"> xj_smallmodule.Module('ls_xj_sc_mob_f1n_t','xj_imp_返档激活','反档日期 入网日期,反档STAFF_ID  staff_id,DEVELOPER_EMP_ID,第一协销人,CUST_ORDER_ID  ');</t>
  </si>
  <si>
    <t xml:space="preserve">/*xn_do_sql_Block(q'[         </t>
  </si>
  <si>
    <t>merge into  ls_xj_sc_mob_f1n_t   a</t>
  </si>
  <si>
    <t>select  prd_inst_id,to_char(Completed_Date,'yyyymmdd')  入网日期</t>
  </si>
  <si>
    <t xml:space="preserve">  from sjjs_xn.BAS_PRD_INST_SERV_ORDER</t>
  </si>
  <si>
    <t xml:space="preserve"> where CREATE_EMP_ID &lt;&gt; '-1'</t>
  </si>
  <si>
    <t xml:space="preserve">   AND SERV_ORDER_STAT_ID = '700'</t>
  </si>
  <si>
    <t xml:space="preserve">   and Prd_Serv_Order_Flag = 'T'</t>
  </si>
  <si>
    <t xml:space="preserve">   and APDT_PRD_ID = 10501110</t>
  </si>
  <si>
    <t xml:space="preserve">   and  FLAG_ID IN ('A','C')</t>
  </si>
  <si>
    <t xml:space="preserve">   and SERV_OFR_ID in ('4070400000')     ) b</t>
  </si>
  <si>
    <t>on (a.serv_id=b.prd_inst_id     )</t>
  </si>
  <si>
    <t xml:space="preserve">update set   </t>
  </si>
  <si>
    <t>a.入网日期=b.入网日期</t>
  </si>
  <si>
    <t>where    a.入网日期&lt;b.入网日期         ]');</t>
  </si>
  <si>
    <t>merge into   ls_xj_sc_mob_f1n_t    t1</t>
  </si>
  <si>
    <t>using tmp_staff_organization_channel  t2  on (t1.DEVELOPER_EMP_ID=to_char(t2.staff_id)    and   t2.营业区&lt;&gt;'电渠' )</t>
  </si>
  <si>
    <t>update set   t1.staff_id=t2.staff_id,</t>
  </si>
  <si>
    <t xml:space="preserve">       t1.staff_code=t2.staff_code,</t>
  </si>
  <si>
    <t xml:space="preserve">       t1.营业员=t2.name,</t>
  </si>
  <si>
    <t xml:space="preserve">       t1.受理营业区=t2.营业区,</t>
  </si>
  <si>
    <t xml:space="preserve">       t1.fa_channel_ct_group_cd=t2.fa_channel_ct_group_cd,</t>
  </si>
  <si>
    <t xml:space="preserve">       t1.FA_CHANNEL_NAME=t2.FA_CHANNEL_NAME,</t>
  </si>
  <si>
    <t xml:space="preserve">       t1.CHANNEL_DABIAO=t2.CHANNEL_DABIAO</t>
  </si>
  <si>
    <t>where    t1.CHANNEL_DABIAO='电子渠道'  or  t1.FA_CHANNEL_NAME ='咸宁市业务集中处理中心'        ]');</t>
  </si>
  <si>
    <t>merge into  ls_xj_sc_mob_f1n_t    a</t>
  </si>
  <si>
    <t>select  t1.STAFF_ID,t1.STAFF_CODE,t1.STAFF_NAME  营业员,t2.ORG_NAME  FA_CHANNEL_NAME,t2.REGION_ID  受理营业区</t>
  </si>
  <si>
    <t>from  staff    t1</t>
  </si>
  <si>
    <t>left join  organization t2 on (t1.org_id=t2.ORG_ID)</t>
  </si>
  <si>
    <t>)   b on (a.staff_id=to_char(b.staff_id)  )</t>
  </si>
  <si>
    <t>update set   a.STAFF_CODE=b.STAFF_CODE,</t>
  </si>
  <si>
    <t xml:space="preserve">       a.营业员=b.营业员,</t>
  </si>
  <si>
    <t xml:space="preserve">       a.受理营业区=b.受理营业区,</t>
  </si>
  <si>
    <t xml:space="preserve">       a.FA_CHANNEL_NAME=b.FA_CHANNEL_NAME    </t>
  </si>
  <si>
    <t xml:space="preserve">where     a.staff_id  is  not null   and    营业员 is null </t>
  </si>
  <si>
    <t xml:space="preserve">        update  ls_xj_sc_mob_f1n_t   set   营业区='温泉'</t>
  </si>
  <si>
    <t xml:space="preserve">      where   全新装入网日期&gt;=20191201 </t>
  </si>
  <si>
    <t xml:space="preserve">      and (营业区 in ('咸宁'  ,'现业','湖北','政企')  </t>
  </si>
  <si>
    <t xml:space="preserve">             or  营业区  is null )      ]');    </t>
  </si>
  <si>
    <t xml:space="preserve">  commit;    </t>
  </si>
  <si>
    <t xml:space="preserve">  /*    update  xj_sc_mob_f1n_t set   营业区='温泉'</t>
  </si>
  <si>
    <t xml:space="preserve">where   全新装入网日期&gt;=20191201 </t>
  </si>
  <si>
    <t>and 营业区 in ('咸宁','湖北','现业','政企')    */</t>
  </si>
  <si>
    <t xml:space="preserve">  ------------  一个套餐多个主卡 重刷</t>
  </si>
  <si>
    <t xml:space="preserve">     pro_drop_table('xj_ls_sc_mob_f1n_大于2') ;</t>
  </si>
  <si>
    <t xml:space="preserve">     create  table  xj_ls_sc_mob_f1n_大于2  as </t>
  </si>
  <si>
    <t>select  ofr_inst_id</t>
  </si>
  <si>
    <t xml:space="preserve">      from   ls_xj_sc_mob_f1n_t</t>
  </si>
  <si>
    <t xml:space="preserve">      where   全新装入网日期  &gt;=20191201</t>
  </si>
  <si>
    <t xml:space="preserve">      and 主副卡    like  '%主%'</t>
  </si>
  <si>
    <t xml:space="preserve">      group by  ofr_inst_id</t>
  </si>
  <si>
    <t xml:space="preserve">      having count(*) &gt;=2      ]');</t>
  </si>
  <si>
    <t xml:space="preserve">   pro_drop_table('xj_ls_sc_mob_f1n_大于2_t') ;  </t>
  </si>
  <si>
    <t xml:space="preserve">   create table xj_ls_sc_mob_f1n_大于2_t  as  </t>
  </si>
  <si>
    <t xml:space="preserve">   select   t2.role_name,t1.PROD_INST_ID,t1.offer_inst_id</t>
  </si>
  <si>
    <t xml:space="preserve">      from  xn_offer_prod_inst_rel  t1</t>
  </si>
  <si>
    <t xml:space="preserve">      inner   join  offer_obj_rel_role  t2  on (t1.role_id=t2.role_id   and t2.role_id  in ('10002','10001') )</t>
  </si>
  <si>
    <t xml:space="preserve">      and   t1.offer_inst_id  in </t>
  </si>
  <si>
    <t xml:space="preserve">      (  select  ofr_inst_id   from   xj_ls_sc_mob_f1n_大于2    )        ]');</t>
  </si>
  <si>
    <t>delete   xj_ls_sc_mob_f1n_大于2_t    a</t>
  </si>
  <si>
    <t>where  exists  (select * from xj_ls_sc_mob_f1n_大于2_t  where   prod_inst_id=a.prod_inst_id  and rowid&lt;a.rowid   )        ]');</t>
  </si>
  <si>
    <t xml:space="preserve">      merge into   ls_xj_sc_mob_f1n_t        a</t>
  </si>
  <si>
    <t xml:space="preserve">      using  xj_ls_sc_mob_f1n_大于2_t    b </t>
  </si>
  <si>
    <t xml:space="preserve">      on (a.serv_id=b.PROD_INST_ID   and a.ofr_inst_id=b.offer_inst_id   )</t>
  </si>
  <si>
    <t xml:space="preserve">      update set    a.主副卡=b.role_name    ]');</t>
  </si>
  <si>
    <t xml:space="preserve">      -----------</t>
  </si>
  <si>
    <t xml:space="preserve">      merge into   ls_xj_sc_mob_f1n_t     a</t>
  </si>
  <si>
    <t xml:space="preserve">      where  ofr_name='未知'</t>
  </si>
  <si>
    <t xml:space="preserve">      and 全新装入网日期&gt;=20191201       ]');  </t>
  </si>
  <si>
    <t>-----      select * from  xj_sc_mob_f1n_t   where     OFR_ID  ='-1'   -1问题待解决</t>
  </si>
  <si>
    <t xml:space="preserve"> /*   xn_do_sql_Block(q'[    </t>
  </si>
  <si>
    <t xml:space="preserve">      merge into   xj_sc_mob_f1n_t   a</t>
  </si>
  <si>
    <t xml:space="preserve">      using  xn_offer_inst  b on (a.ofr_inst_id=b.offer_inst_id)</t>
  </si>
  <si>
    <t xml:space="preserve">      update set    a.ofr_id=b.offer_id </t>
  </si>
  <si>
    <t xml:space="preserve">      where   OFR_ID  ='-1'</t>
  </si>
  <si>
    <t xml:space="preserve">      and 全新装入网日期&gt;=20191201         ]');  */</t>
  </si>
  <si>
    <t xml:space="preserve">      update    ls_xj_sc_mob_f1n_t    set </t>
  </si>
  <si>
    <t xml:space="preserve">      套餐值=replace(regexp_substr (ofr_name,'[0-9.]+元' ) ,'元')   </t>
  </si>
  <si>
    <t xml:space="preserve">      --  select  serv_id,ofr_name,replace(regexp_substr (ofr_name,'[0-9.]+元' ) ,'元')    套餐值    from   ls_xj_sc_mob_f1n_t</t>
  </si>
  <si>
    <t xml:space="preserve">      where  全新装入网日期&gt;=20191201</t>
  </si>
  <si>
    <t xml:space="preserve">      and 套餐值 is null       ]');</t>
  </si>
  <si>
    <t xml:space="preserve">    ----   活跃-----------------------------------</t>
  </si>
  <si>
    <t xml:space="preserve"> xn_do_sql_Block(q'[    alter table  ls_xj_sc_mob_f1n_t add   活跃M1   number(4)         ]');</t>
  </si>
  <si>
    <t xml:space="preserve"> xn_do_sql_Block(' </t>
  </si>
  <si>
    <t xml:space="preserve"> merge into   ls_xj_sc_mob_f1n_t    a</t>
  </si>
  <si>
    <t xml:space="preserve"> using  xn_beifen.serv_mon_'||cur_month_m1||'_t     b   on (a.serv_id=b.serv_id  )</t>
  </si>
  <si>
    <t xml:space="preserve"> when matched then </t>
  </si>
  <si>
    <t xml:space="preserve"> update set   </t>
  </si>
  <si>
    <t xml:space="preserve"> a.活跃M1=b.nbr_hy   ') ;</t>
  </si>
  <si>
    <t xml:space="preserve"> Exception   when others Then   null;</t>
  </si>
  <si>
    <t xml:space="preserve">  --------------------------------------------------------------------------------------------------------------------------- </t>
  </si>
  <si>
    <t xml:space="preserve">  log1.increase_breakpoint(log1.GET_WHO_CALLED_ME,'翼支付红包'); </t>
  </si>
  <si>
    <t xml:space="preserve">      xn_do_sql_Block(q'[    alter table  ls_xj_sc_mob_f1n_t add  (红包定价  varchar2(1000),每期赠送总额  number )          ]');</t>
  </si>
  <si>
    <t xml:space="preserve">      xn_do_sql_Block(q'[  </t>
  </si>
  <si>
    <t xml:space="preserve">      MERGE INTO   ls_xj_sc_mob_f1n_t    A  </t>
  </si>
  <si>
    <t xml:space="preserve">      USING   (</t>
  </si>
  <si>
    <t>select  serv_id,listagg(offer_name , ',') WITHIN GROUP( ORDER BY rownum )   红包定价,</t>
  </si>
  <si>
    <t xml:space="preserve">        sum(每期赠送总额)   每期赠送总额</t>
  </si>
  <si>
    <t xml:space="preserve">from  xj_sc_翼支付红包_t </t>
  </si>
  <si>
    <t>where  状态='正常'</t>
  </si>
  <si>
    <t>group by  serv_id    )   B   ON (A.SERV_ID=B.SERV_ID     )</t>
  </si>
  <si>
    <t xml:space="preserve">      UPDATE SET    A.红包定价=B.红包定价</t>
  </si>
  <si>
    <t xml:space="preserve">             ,A.每期赠送总额=B.每期赠送总额         ]');</t>
  </si>
  <si>
    <t>update    ls_xj_sc_mob_f1n_t   set   红包定价='套餐下有红包'</t>
  </si>
  <si>
    <t>where  ofr_inst_id  in (</t>
  </si>
  <si>
    <t xml:space="preserve">select  ofr_inst_id  </t>
  </si>
  <si>
    <t xml:space="preserve">from   ls_xj_sc_mob_f1n_t </t>
  </si>
  <si>
    <t>where  红包定价</t>
  </si>
  <si>
    <t xml:space="preserve">  is not null </t>
  </si>
  <si>
    <t xml:space="preserve">and     ofr_inst_id&lt;&gt;'-1'  ) </t>
  </si>
  <si>
    <t>and   红包定价  is null       ]');</t>
  </si>
  <si>
    <t>select  OFR_INST_ID,listagg(acc_nbr||' '||红包定价 , ',') WITHIN GROUP( ORDER BY rownum )   红包定价,</t>
  </si>
  <si>
    <t>sum(每期赠送总额)   每期赠送总额</t>
  </si>
  <si>
    <t xml:space="preserve">from    ls_xj_sc_mob_f1n_t </t>
  </si>
  <si>
    <t xml:space="preserve">where   每期赠送总额&gt;0 </t>
  </si>
  <si>
    <t xml:space="preserve"> group by  OFR_INST_ID   )  b on (a.OFR_INST_ID=b.OFR_INST_ID)</t>
  </si>
  <si>
    <t>update set   a.红包定价=b.红包定价,a.每期赠送总额=b.每期赠送总额</t>
  </si>
  <si>
    <t>where  a.主副卡 like  '%主卡%'     ]');</t>
  </si>
  <si>
    <t xml:space="preserve">  log1.increase_breakpoint(log1.GET_WHO_CALLED_ME,'小合约'); </t>
  </si>
  <si>
    <t>xn_do_sql_Block(q'[   alter table   ls_xj_sc_mob_f1n_t    add   (小合约   VARCHAR2(2000) ,小合约收入   number )    ]');</t>
  </si>
  <si>
    <t>merge into    ls_xj_sc_mob_f1n_t       a</t>
  </si>
  <si>
    <t>select COMBO_INSTANCE_ID,sum(小合约收入)  小合约收入</t>
  </si>
  <si>
    <t xml:space="preserve">,count(distinct offer_inst_id)||'个,'||listagg(acc_nbr||' '||offer_name , ',') WITHIN GROUP( ORDER BY rownum )    小合约 </t>
  </si>
  <si>
    <t xml:space="preserve">from    xj_sc_小合约 </t>
  </si>
  <si>
    <t>where RN_OFFER_INST_ID =</t>
  </si>
  <si>
    <t xml:space="preserve">and  COMBO_INSTANCE_ID  is not null </t>
  </si>
  <si>
    <t>group by     COMBO_INSTANCE_ID )  b on (a.combo_instance_id=b.combo_instance_id   )</t>
  </si>
  <si>
    <t>update set   a.小合约=b.小合约,a.小合约收入  =b.小合约收入</t>
  </si>
  <si>
    <t>where  a.主副卡 like  '%主卡%'</t>
  </si>
  <si>
    <t xml:space="preserve">       update  ls_xj_sc_mob_f1n_t</t>
  </si>
  <si>
    <t xml:space="preserve">         set 小合约 = '套餐下有小合约'</t>
  </si>
  <si>
    <t xml:space="preserve">       where COMBO_INSTANCE_ID in</t>
  </si>
  <si>
    <t xml:space="preserve">             (select COMBO_INSTANCE_ID</t>
  </si>
  <si>
    <t xml:space="preserve">                from xj_sc_小合约</t>
  </si>
  <si>
    <t xml:space="preserve">               where RN_OFFER_INST_ID = 1</t>
  </si>
  <si>
    <t xml:space="preserve">                 and COMBO_INSTANCE_ID is not null)</t>
  </si>
  <si>
    <t>and   小合约  is null          ]');</t>
  </si>
  <si>
    <t>-----------------------------------------------------------------------------------------------------------------------------</t>
  </si>
  <si>
    <t xml:space="preserve">     log1.increase_breakpoint(log1.GET_WHO_CALLED_ME,'天翼看家打标');    </t>
  </si>
  <si>
    <t xml:space="preserve">      xn_do_sql_Block(q'[     alter table  ls_xj_sc_mob_f1n_t  add  天翼看家  number(2)   default 0   ]');</t>
  </si>
  <si>
    <t>pro_drop_table('xj_ls_mob_f1n_kanjia_001') ;</t>
  </si>
  <si>
    <t xml:space="preserve">create table xj_ls_mob_f1n_kanjia_001  as  </t>
  </si>
  <si>
    <t>select   OFFER_INST_ID</t>
  </si>
  <si>
    <t xml:space="preserve">                  from sjjs_xn.bas_prd_inst_offer_cur</t>
  </si>
  <si>
    <t xml:space="preserve">                 where PROD_INST_ID in</t>
  </si>
  <si>
    <t xml:space="preserve">                       (select  serv_id from xnsjjs.xj_sc_天翼看家_t)</t>
  </si>
  <si>
    <t>pro_drop_table('xj_ls_mob_f1n_kanjia') ;</t>
  </si>
  <si>
    <t xml:space="preserve">create table xj_ls_mob_f1n_kanjia  as </t>
  </si>
  <si>
    <t xml:space="preserve">     select   distinct  prod_inst_id, 1 天翼看家</t>
  </si>
  <si>
    <t>from sjjs_xn.bas_prd_inst_offer_cur</t>
  </si>
  <si>
    <t xml:space="preserve"> where OFFER_INST_ID in   (select OFFER_INST_ID  </t>
  </si>
  <si>
    <t>from  xj_ls_mob_f1n_kanjia_001   )</t>
  </si>
  <si>
    <t xml:space="preserve"> and OFFER_TYPE = 12</t>
  </si>
  <si>
    <t xml:space="preserve"> and PROD_ID like '1050%'</t>
  </si>
  <si>
    <t xml:space="preserve">      merge into ls_xj_sc_mob_f1n_t   a</t>
  </si>
  <si>
    <t xml:space="preserve">      using  xj_ls_mob_f1n_kanjia   b</t>
  </si>
  <si>
    <t xml:space="preserve">      on (a.serv_id = b.prod_inst_id)</t>
  </si>
  <si>
    <t xml:space="preserve">      when matched then</t>
  </si>
  <si>
    <t xml:space="preserve">        update set a.天翼看家 = b.天翼看家 </t>
  </si>
  <si>
    <t xml:space="preserve">      where a.主副卡 like '%主卡%' </t>
  </si>
  <si>
    <t xml:space="preserve">      xn_do_sql_Block(q'[    ALTER TABLE ls_xj_sc_mob_f1n_t  add 是否大流量 varchar2(4)      ]');</t>
  </si>
  <si>
    <t xml:space="preserve">      MERGE INTO   ls_xj_sc_mob_f1n_t    A</t>
  </si>
  <si>
    <t xml:space="preserve">       select SERV_ID  from  bas_prd_inst_pricing_cur_main </t>
  </si>
  <si>
    <t xml:space="preserve">       where  pricing_plan_id  in </t>
  </si>
  <si>
    <t xml:space="preserve">            (SELECT pricing_plan_id from SJJS_XN.cust_move_daliuliang_pricing) ) B</t>
  </si>
  <si>
    <t xml:space="preserve">      on   (A.SERV_ID=B.SERV_ID)</t>
  </si>
  <si>
    <t xml:space="preserve">      WHEN MATCHED  THEN </t>
  </si>
  <si>
    <t xml:space="preserve">      UPDATE SET    A.是否大流量='是'    ]');</t>
  </si>
  <si>
    <t xml:space="preserve">---------------------------------------------------------- </t>
  </si>
  <si>
    <t xml:space="preserve">  log1.increase_breakpoint(log1.GET_WHO_CALLED_ME,' -------ITV  kd-------------'); </t>
  </si>
  <si>
    <t xml:space="preserve">   begin  </t>
  </si>
  <si>
    <t xml:space="preserve">      alter table  ls_xj_sc_mob_f1n_t  add  (</t>
  </si>
  <si>
    <t xml:space="preserve">      kd_serv_id  NUMBER(12) ,</t>
  </si>
  <si>
    <t xml:space="preserve">      kd    VARCHAR2(64),</t>
  </si>
  <si>
    <t xml:space="preserve">      kd_入网日期  VARCHAR2(8),</t>
  </si>
  <si>
    <t xml:space="preserve">      kd_近2月活跃        VARCHAR2(10),</t>
  </si>
  <si>
    <t>kd_STAFF_ID   VARCHAR2(20),</t>
  </si>
  <si>
    <t xml:space="preserve">是否千兆  VARCHAR2(20),       </t>
  </si>
  <si>
    <t>加装WIFI个数      VARCHAR2(5),</t>
  </si>
  <si>
    <t xml:space="preserve">      itv_serv_id  NUMBER(12) ,</t>
  </si>
  <si>
    <t xml:space="preserve">      itv    VARCHAR2(64),</t>
  </si>
  <si>
    <t xml:space="preserve">      itv_入网日期  VARCHAR2(8) ,</t>
  </si>
  <si>
    <t xml:space="preserve">      itv_近2月活跃        VARCHAR2(10) ,</t>
  </si>
  <si>
    <t xml:space="preserve">  itv_STAFF_ID   VARCHAR2(20)   )        ]');  </t>
  </si>
  <si>
    <t xml:space="preserve">      Exception   when others Then   null;</t>
  </si>
  <si>
    <t xml:space="preserve">      end;</t>
  </si>
  <si>
    <t xml:space="preserve">      -----KD</t>
  </si>
  <si>
    <t xml:space="preserve">      merge into  ls_xj_sc_mob_f1n_t  a</t>
  </si>
  <si>
    <t xml:space="preserve">      using  (</t>
  </si>
  <si>
    <t xml:space="preserve">      select COMBO_INSTANCE_ID,SERV_ID,ACC_NBR,近2月活跃,to_char(completed_date,'yyyymmdd')   入网日期,new_staff_id,加装WIFI个数</t>
  </si>
  <si>
    <t xml:space="preserve">      ,ROW_NUMBER()  OVER (PARTITION BY  COMBO_INSTANCE_ID  ORDER BY  completed_date asc    )    RN  </t>
  </si>
  <si>
    <t xml:space="preserve">      from  </t>
  </si>
  <si>
    <t xml:space="preserve">      xwh_wg_mon    </t>
  </si>
  <si>
    <t xml:space="preserve">      where   产品类型='宽带'   </t>
  </si>
  <si>
    <t xml:space="preserve">      AND STATE  IN ('F0A','F0J') </t>
  </si>
  <si>
    <t xml:space="preserve">      and  nvl(COMBO_INSTANCE_ID,'-1')&lt;&gt;'-1'       )b  </t>
  </si>
  <si>
    <t xml:space="preserve">       on (a.COMBO_INSTANCE_ID=b.COMBO_INSTANCE_ID   and  b.RN=1  )</t>
  </si>
  <si>
    <t xml:space="preserve">      UPDATE SET   A.kd_serv_id=B.serv_id,</t>
  </si>
  <si>
    <t xml:space="preserve">                A.kd=B.ACC_NBR,</t>
  </si>
  <si>
    <t xml:space="preserve">                a.kd_入网日期=b.入网日期 ,</t>
  </si>
  <si>
    <t xml:space="preserve">                a.kd_近2月活跃=b.近2月活跃 ,</t>
  </si>
  <si>
    <t>a.kd_STAFF_ID=b.new_staff_id,</t>
  </si>
  <si>
    <t>a.加装WIFI个数=b.加装WIFI个数    ]');</t>
  </si>
  <si>
    <t xml:space="preserve">      xn_do_sql_Block(q'[          </t>
  </si>
  <si>
    <t xml:space="preserve">      select OFR_INST_ID,SERV_ID,ACC_NBR,近2月活跃,to_char(completed_date,'yyyymmdd')   入网日期,new_staff_id</t>
  </si>
  <si>
    <t xml:space="preserve">      ,ROW_NUMBER()  OVER (PARTITION BY  OFR_INST_ID  ORDER BY  completed_date asc    )    RN  </t>
  </si>
  <si>
    <t xml:space="preserve">      and  nvl(OFR_INST_ID,'-1')&lt;&gt;'-1'       )b  </t>
  </si>
  <si>
    <t xml:space="preserve">       on (a.OFR_INST_ID=b.OFR_INST_ID   and  b.RN=1  )</t>
  </si>
  <si>
    <t xml:space="preserve">                a.kd_近2月活跃=b.近2月活跃,</t>
  </si>
  <si>
    <t xml:space="preserve">a.kd_STAFF_ID=b.new_staff_id </t>
  </si>
  <si>
    <t xml:space="preserve">      where  kd_serv_id  is null          ]');</t>
  </si>
  <si>
    <t xml:space="preserve">      --ITV</t>
  </si>
  <si>
    <t xml:space="preserve">      select COMBO_INSTANCE_ID,SERV_ID,ACC_NBR,近2月活跃,to_char(completed_date,'yyyymmdd')   入网日期,new_staff_id</t>
  </si>
  <si>
    <t xml:space="preserve">      where   产品类型='ITV'   </t>
  </si>
  <si>
    <t xml:space="preserve">      UPDATE SET   A.itv_serv_id=B.serv_id,</t>
  </si>
  <si>
    <t xml:space="preserve">                A.itv=B.ACC_NBR,</t>
  </si>
  <si>
    <t xml:space="preserve">                a.itv_入网日期=b.入网日期 ,</t>
  </si>
  <si>
    <t>a.itv_STAFF_ID=b.new_staff_id        ]');</t>
  </si>
  <si>
    <t xml:space="preserve">     xn_do_sql_Block(q'[           </t>
  </si>
  <si>
    <t>a.itv_入网日期=b.入网日期 ,</t>
  </si>
  <si>
    <t>a.kd_近2月活跃=b.近2月活跃 ,</t>
  </si>
  <si>
    <t xml:space="preserve">a.itv_STAFF_ID=b.new_staff_id  </t>
  </si>
  <si>
    <t>where  kd_serv_id  is null       ]');</t>
  </si>
  <si>
    <t>COMMIT ;</t>
  </si>
  <si>
    <t xml:space="preserve">     log1.increase_breakpoint(log1.GET_WHO_CALLED_ME,'建索引  kd_serv_id');   ---  备注     </t>
  </si>
  <si>
    <t xml:space="preserve">  xn_do_sql_Block('create index  index_f_kserv_id'||to_char(sysdate,'yyyymmddhh24mmss')||'  on  ls_xj_sc_mob_f1n_t(kd_serv_id)  ');</t>
  </si>
  <si>
    <t xml:space="preserve">----------------------------------------------------------------------------------------- </t>
  </si>
  <si>
    <t xml:space="preserve">  log1.increase_breakpoint(log1.GET_WHO_CALLED_ME,'千兆网关'); </t>
  </si>
  <si>
    <t xml:space="preserve">xj_smallmodule.Module('ls_xj_sc_mob_f1n_t','xj_sc_千兆网关','offer_name   千兆网关','kd_serv_id serv_id'); </t>
  </si>
  <si>
    <t xml:space="preserve">    xj_smallmodule.Module('ls_xj_sc_mob_f1n_t','xj_sc_千兆网关','offer_name   千兆网关','acct_id','and   b.rn=1','where  a.千兆网关  is null  '); </t>
  </si>
  <si>
    <t xml:space="preserve">/*  log1.increase_breakpoint(log1.GET_WHO_CALLED_ME,'智家应用'); </t>
  </si>
  <si>
    <t xml:space="preserve">      xn_do_sql_Block('alter table  ls_xj_sc_mob_f1n_t   add 智家应用  varchar2(400)   ');</t>
  </si>
  <si>
    <t xml:space="preserve">      merge into   ls_xj_sc_mob_f1n_t    a</t>
  </si>
  <si>
    <t xml:space="preserve">      using (  </t>
  </si>
  <si>
    <t xml:space="preserve">      with s2 as (</t>
  </si>
  <si>
    <t xml:space="preserve">      select  t.*,row_number()  over (partition  by  acct_id,offer_id    order by    decode(产品类型,'手机',1,'宽带',2,'ITV',3 ,4   )  )  rn2 </t>
  </si>
  <si>
    <t xml:space="preserve">      from xj_sc_智家应用_t     t</t>
  </si>
  <si>
    <t xml:space="preserve">      where  seq=1  )</t>
  </si>
  <si>
    <t xml:space="preserve">      ,s3 as (</t>
  </si>
  <si>
    <t xml:space="preserve">      select  t.*,row_number()  over (partition  by  acct_id    order by    decode(产品类型,'手机',1,'宽带',2,'ITV',3 ,4   )    )  rn3</t>
  </si>
  <si>
    <t xml:space="preserve">      from s2   t</t>
  </si>
  <si>
    <t xml:space="preserve">      where  rn2=1   )</t>
  </si>
  <si>
    <t xml:space="preserve">      select  acct_id,listagg(acc_nbr||' '||offer_name||受理时间   , ',') WITHIN GROUP( ORDER BY rownum )    智家应用</t>
  </si>
  <si>
    <t xml:space="preserve">      from s3 </t>
  </si>
  <si>
    <t xml:space="preserve">      where  rn3&lt;=5</t>
  </si>
  <si>
    <t xml:space="preserve">      group by  acct_id   )  b </t>
  </si>
  <si>
    <t xml:space="preserve">      on (a.acct_id=b.acct_id)</t>
  </si>
  <si>
    <t xml:space="preserve">      update set   a.智家应用=b.智家应用    ]');</t>
  </si>
  <si>
    <t xml:space="preserve">      commit; */</t>
  </si>
  <si>
    <t xml:space="preserve">log1.increase_breakpoint(log1.GET_WHO_CALLED_ME,'优品包'); </t>
  </si>
  <si>
    <t xml:space="preserve"> xn_do_sql_Block('alter table  ls_xj_sc_mob_f1n_t  add   优品包  varchar2(400)   ');</t>
  </si>
  <si>
    <t xml:space="preserve">merge  into  </t>
  </si>
  <si>
    <t xml:space="preserve">ls_xj_sc_mob_f1n_t    a </t>
  </si>
  <si>
    <t>select  distinct   acct_id,优品包</t>
  </si>
  <si>
    <t>from  xj_zz_优品包_qd</t>
  </si>
  <si>
    <t>where  优品包状态</t>
  </si>
  <si>
    <t>='正常'  )</t>
  </si>
  <si>
    <t>select  acct_id,listagg( 优品包, ',') WITHIN GROUP( ORDER BY rownum )    优品包</t>
  </si>
  <si>
    <t xml:space="preserve">from   s1 </t>
  </si>
  <si>
    <t>group  by   acct_id  ) b  on (a.acct_id=b.acct_id)</t>
  </si>
  <si>
    <t>update set   a.优品包=b.优品包   ]');</t>
  </si>
  <si>
    <t xml:space="preserve">log1.increase_breakpoint(log1.GET_WHO_CALLED_ME,'去重'); </t>
  </si>
  <si>
    <t>xn_do_sql_Block(q'[    delete  ls_xj_sc_mob_f1n_t  a</t>
  </si>
  <si>
    <t>where  exists (select  1   from ls_xj_sc_mob_f1n_t  where serv_id=a.serv_id  and rowid&lt;a.rowid   )          ]');</t>
  </si>
  <si>
    <t>-----------------------------------------------------------------------------------</t>
  </si>
  <si>
    <t xml:space="preserve">log1.increase_breakpoint(log1.GET_WHO_CALLED_ME,'五折定价');  </t>
  </si>
  <si>
    <t>---   xn_do_sql_Block(q'[      update    xj_sc_mob_f1n_t    set   五折定价=null          ]');</t>
  </si>
  <si>
    <t xml:space="preserve">xj_smallmodule.Module('ls_xj_sc_mob_f1n_t','xj_sc_5折定价_t','offer_name  五折定价,竣工日期   挂五折定价时间   ','serv_id',' and  rn=1'); </t>
  </si>
  <si>
    <t>merge into  ls_xj_sc_mob_f1n_t      a</t>
  </si>
  <si>
    <t>select  OFR_INST_ID,'套餐挂了五折定价' 五折定价,  max(挂五折定价时间)    挂五折定价时间</t>
  </si>
  <si>
    <t>from    ls_xj_sc_mob_f1n_t</t>
  </si>
  <si>
    <t xml:space="preserve">where  五折定价 is not null  </t>
  </si>
  <si>
    <t>group by  OFR_INST_ID  ) b</t>
  </si>
  <si>
    <t>on (a.OFR_INST_ID=b.OFR_INST_ID  )</t>
  </si>
  <si>
    <t>update set  a.五折定价=b.五折定价,a.挂五折定价时间=b.挂五折定价时间</t>
  </si>
  <si>
    <t>where   a.五折定价  is null          ]');</t>
  </si>
  <si>
    <t xml:space="preserve">      log1.increase_breakpoint(log1.GET_WHO_CALLED_ME,'rename  xj_sc_mob_f1n_t'); </t>
  </si>
  <si>
    <t xml:space="preserve">      pro_drop_table('xj_sc_mob_f1n_t') ;  </t>
  </si>
  <si>
    <t xml:space="preserve">      xn_do_sql_Block(q'[  rename  ls_xj_sc_mob_f1n_t  to      xj_sc_mob_f1n_t    ]');</t>
  </si>
  <si>
    <t xml:space="preserve">-----------------上月移动出账当前月实时欠费----------------------------------------- </t>
  </si>
  <si>
    <t xml:space="preserve">      log1.increase_breakpoint(log1.GET_WHO_CALLED_ME,'rename  xj_sc_mob_cz_qf'); </t>
  </si>
  <si>
    <t>pro_drop_table('ls_xj_sc_mob_cz_qf') ;</t>
  </si>
  <si>
    <t xml:space="preserve">      create table  ls_xj_sc_mob_cz_qf   as </t>
  </si>
  <si>
    <t xml:space="preserve">      select  t1.acct_id, t1.serv_id, t1.acc_nbr,ofr_name 套餐,套餐值,账户余额,t1.COUNTRY_AREA_NAME 经营单元</t>
  </si>
  <si>
    <t>,t1.staff_name  网格经理,t1.grid_name 支局,t1.org_name 网格,t1.area_name  片区, 区域,营业区</t>
  </si>
  <si>
    <t xml:space="preserve">      from  xj_sc_mob_f1n_t     t1</t>
  </si>
  <si>
    <t xml:space="preserve">      inner  join  xn_beifen.serv_mon_202204_t   t2 on (t1.serv_id=t2.serv_id   and t2. xj_nbr_cz=1   )</t>
  </si>
  <si>
    <t xml:space="preserve">      where  主副卡 like  '%主卡%'    </t>
  </si>
  <si>
    <t xml:space="preserve">and  欠费  is null  </t>
  </si>
  <si>
    <t xml:space="preserve">  XJ_SMALLMODULE.PRO_BLOCK_实时欠费('ls_xj_sc_mob_cz_qf');</t>
  </si>
  <si>
    <t>XJ_SMALLMODULE.PRO_BLOCK_CURRENT_T('ls_xj_sc_mob_cz_qf');</t>
  </si>
  <si>
    <t>delete  ls_xj_sc_mob_cz_qf   where 实时欠费=</t>
  </si>
  <si>
    <t>0       ]');</t>
  </si>
  <si>
    <t xml:space="preserve">      xj_smallmodule.Module('ls_xj_sc_mob_cz_qf','xwh_wg_mon','serv_name ,入网时间'); </t>
  </si>
  <si>
    <t xml:space="preserve">      xn_do_sql_Block(q'[ update   ls_xj_sc_mob_cz_qf  set      serv_name=substr(serv_name,1,1)                    ]');</t>
  </si>
  <si>
    <t>renameTB('ls_xj_sc_mob_cz_qf','xj_sc_mob_cz_qf');</t>
  </si>
  <si>
    <t xml:space="preserve">     log1.increase_breakpoint(log1.GET_WHO_CALLED_ME,'结束时间'); </t>
  </si>
  <si>
    <t>end  pro_xj_sc_mob_f1n_t ;</t>
  </si>
  <si>
    <t>---===============================================================</t>
  </si>
  <si>
    <t xml:space="preserve">Procedure pro_xj_sc_mob_单K单C_t  IS </t>
  </si>
  <si>
    <t>mon_start  varchar2(6);</t>
  </si>
  <si>
    <t>mon_end  varchar2(6);</t>
  </si>
  <si>
    <t>set serveroutput on size    100000;</t>
  </si>
  <si>
    <t>exec  PAG_XWH_WG_MON.pro_xj_sc_mob_单K单C_t;</t>
  </si>
  <si>
    <t xml:space="preserve">pro_drop_table('xj_ls_sc_单宽_单C_001') ;   </t>
  </si>
  <si>
    <t>create table   xj_ls_sc_单宽_单C_001  (</t>
  </si>
  <si>
    <t xml:space="preserve">ACCT_MONTH NUMBER(6)  ,                         </t>
  </si>
  <si>
    <t xml:space="preserve">ACCT_ID NUMBER(12) ,                          </t>
  </si>
  <si>
    <t xml:space="preserve">手机     NUMBER ,                    </t>
  </si>
  <si>
    <t xml:space="preserve">宽带     NUMBER  )       ]');    </t>
  </si>
  <si>
    <t>for i in cur_month_m5..cur_month_m1  loop</t>
  </si>
  <si>
    <t xml:space="preserve">   if substr(i,5,2)  between  1 and 12   then</t>
  </si>
  <si>
    <t xml:space="preserve">insert into   xj_ls_sc_单宽_单C_001      </t>
  </si>
  <si>
    <t>select  acct_month,acct_id,sum(case when 产品类型='手机'  then  1   else  0 end  )   手机</t>
  </si>
  <si>
    <t xml:space="preserve">          ,sum(case when 产品类型='宽带'  then  1   else  0 end  )   宽带</t>
  </si>
  <si>
    <t xml:space="preserve">from   xn_beifen.SERV_MON_]'||TRIM(i)||q'[_T </t>
  </si>
  <si>
    <t xml:space="preserve">where  产品类型 in  </t>
  </si>
  <si>
    <t>('手机','宽带')</t>
  </si>
  <si>
    <t>group by  acct_month,acct_id        ]');</t>
  </si>
  <si>
    <t xml:space="preserve">xn_do_sql_Block('create index  index_ACCT_month'||to_char(sysdate,'yyyymmddhh24mmss')||'  on  xj_ls_sc_单宽_单C_001(acct_month) '); </t>
  </si>
  <si>
    <t xml:space="preserve"> xn_do_sql_Block('create index  index_ACCT_ID112'||to_char(sysdate,'yyyymmddhh24mmss')||'  on  xj_ls_sc_单宽_单C_001(ACCT_ID) '); </t>
  </si>
  <si>
    <t xml:space="preserve">pro_drop_table('ls_xj_sc_单宽_单C') ;   </t>
  </si>
  <si>
    <t>create table  ls_xj_sc_单宽_单C  (</t>
  </si>
  <si>
    <t xml:space="preserve">ACCT_ID NUMBER(12) ,                       </t>
  </si>
  <si>
    <t>单K单C类型 CHAR(3) ,</t>
  </si>
  <si>
    <t>acct_month   varchar2(12)   )      ]');</t>
  </si>
  <si>
    <t>for i in 1..3  loop</t>
  </si>
  <si>
    <t>mon_start:=month_math(cur_month,-2-i) ;</t>
  </si>
  <si>
    <t>mon_end:=month_math(cur_month,-i) ;</t>
  </si>
  <si>
    <t>insert into   ls_xj_sc_单宽_单C</t>
  </si>
  <si>
    <t>select ACCT_ID, sum(手机)  手机, sum(宽带)  宽带, ]'||TRIM(mon_end)||q'[   　acct_month</t>
  </si>
  <si>
    <t>from xj_ls_sc_单宽_单C_001</t>
  </si>
  <si>
    <t xml:space="preserve">where    acct_month between    ]'||TRIM(mon_start)||q'[     and   ]'||TRIM(mon_end)||q'[ </t>
  </si>
  <si>
    <t xml:space="preserve">group   by  ACCT_ID </t>
  </si>
  <si>
    <t>having count(distinct acct_month )=3  )</t>
  </si>
  <si>
    <t>select  acct_id,case when  手机&gt;=1  then  '单C'  ELSE  '单K'   end as  单K单C类型,acct_month</t>
  </si>
  <si>
    <t>from s1</t>
  </si>
  <si>
    <t xml:space="preserve">where   手机+宽带&gt;=1   and 手机*宽带=0     </t>
  </si>
  <si>
    <t>and   ACCT_ID  not in  (select ACCT_ID  from   ls_xj_sc_单宽_单C  )         ]');</t>
  </si>
  <si>
    <t xml:space="preserve"> xn_do_sql_Block('create index  index_ACCT_ID'||to_char(sysdate,'yyyymmddhh24mmss')||'  on  ls_xj_sc_单宽_单C(ACCT_ID) '); </t>
  </si>
  <si>
    <t xml:space="preserve"> pro_drop_table('xj_sc_单宽_单C') ;  </t>
  </si>
  <si>
    <t xml:space="preserve"> xn_do_sql_Block(q'[  rename  ls_xj_sc_单宽_单C  to     xj_sc_单宽_单C    ]');</t>
  </si>
  <si>
    <t xml:space="preserve">---pro_drop_table('xj_ls_sc_单宽_单C_001') ;  </t>
  </si>
  <si>
    <t xml:space="preserve">END  pro_xj_sc_mob_单K单C_t; </t>
  </si>
  <si>
    <t>----=============================================================</t>
  </si>
  <si>
    <t xml:space="preserve">Procedure pro_create_index  is </t>
  </si>
  <si>
    <t>--------------bas---------------------------</t>
  </si>
  <si>
    <t>BEGIN  xn_do_sql_Block('  create index idx1_bas_prd_inst_cur on sjjs_xn.bas_prd_inst_cur(prd_inst_id) ');  Exception   when others Then   null;  end;</t>
  </si>
  <si>
    <t>BEGIN  xn_do_sql_Block('  create index idx2_bas_prd_inst_cur on sjjs_xn.bas_prd_inst_cur(acct_id) ')    ;  Exception   when others Then   null;  end;</t>
  </si>
  <si>
    <t>BEGIN  xn_do_sql_Block('  create index idx3_bas_prd_inst_cur on sjjs_xn.bas_prd_inst_cur(accs_nbr) ')    ;  Exception   when others Then   null;  end;</t>
  </si>
  <si>
    <t>BEGIN  xn_do_sql_Block('  create index idx4_bas_prd_inst_cur on sjjs_xn.bas_prd_inst_cur(cert_nbr) ')    ;   Exception   when others Then   null;  end;</t>
  </si>
  <si>
    <t>BEGIN  xn_do_sql_Block('  create index idx1_BAS_PRD_INST_OFFER_CUR on  sjjs_xn.BAS_PRD_INST_OFFER_CUR   (offer_id)')  ;   Exception   when others Then   null;  end;</t>
  </si>
  <si>
    <t>BEGIN   xn_do_sql_Block('  create index idx2_BAS_PRD_INST_OFFER_CUR on  sjjs_xn.BAS_PRD_INST_OFFER_CUR (prod_inst_id)')  ;   Exception   when others Then   null; end;</t>
  </si>
  <si>
    <t>BEGIN  xn_do_sql_Block('  create index idx3_BAS_PRD_INST_OFFER_CUR on  sjjs_xn.BAS_PRD_INST_OFFER_CUR   (OFFER_INST_ID)')  ;   Exception   when others Then   null;  end;</t>
  </si>
  <si>
    <t xml:space="preserve">  begin </t>
  </si>
  <si>
    <t>xn_do_sql_Block('  create index  idx1_BAS_PRD_INST_NBR_REL_cur   on  sjjs_xn.BAS_PRD_INST_NBR_REL_cur (prd_inst_id)')  ;</t>
  </si>
  <si>
    <t xml:space="preserve">Exception   when others Then   null; </t>
  </si>
  <si>
    <t>BEGIN  xn_do_sql_Block('  create index idx_20210809_01  on sjjs_xn.BAS_MOB_TERM_STR_LAST_M(PRD_INST_ID) ')    ;  Exception   when others Then   null;  end;</t>
  </si>
  <si>
    <t>BEGIN  xn_do_sql_Block('  create index idx_20210809_02  on sjjs_xn.BAS_MOB_TERM_STR_DAILY(PRD_INST_ID) ')    ;  Exception   when others Then   null;  end;</t>
  </si>
  <si>
    <t>--------------prod-----------------------------</t>
  </si>
  <si>
    <t xml:space="preserve">  BEGIN  xn_do_sql_Block('create index   index_xj_20210510_serv_id1  on   sjjs_xn.prod_inst_invalid (prod_inst_id)  ')  ;   Exception   when others Then   null;  end;</t>
  </si>
  <si>
    <t xml:space="preserve">  BEGIN  xn_do_sql_Block('create index   index_xj_20210510_serv_id2  on   sjjs_xn.prod_inst (prod_inst_id)  ')  ;   Exception   when others Then   null;  end;</t>
  </si>
  <si>
    <t>BEGIN  xn_do_sql_Block('create index   index_xj_20210707_0001  on   sjjs_xn.PRD_PRD_INST_Ext_MON (billing_cycle_id)  ')  ;   Exception   when others Then   null;  end;</t>
  </si>
  <si>
    <t>BEGIN  xn_do_sql_Block('create index   index_xj_20210811_0001  on   sjjs_xn.PRD_INST_NOC_HLR (PRD_INST_ID)  ')  ;   Exception   when others Then   null;  end;</t>
  </si>
  <si>
    <t xml:space="preserve">------------rep  ------------------------ </t>
  </si>
  <si>
    <t xml:space="preserve">BEGIN  xn_do_sql_Block('create index   index_date_id_serv1'||random||'  on  sjjs_xn.rep_kmh_7867_feel_detail_day1 (date_id,prod_inst_id)   ')  ;   </t>
  </si>
  <si>
    <t>Exception   when others Then   null;  end;</t>
  </si>
  <si>
    <t xml:space="preserve">BEGIN  xn_do_sql_Block('create index   index_date_id_serv2'||random||'  on  sjjs_xn.REP_KMH_7867_FEEL_DETAIL_DAY2  (prod_inst_id)   ')  ;   </t>
  </si>
  <si>
    <t>-------------bwt---------------------------</t>
  </si>
  <si>
    <t xml:space="preserve">  BEGIN  xn_do_sql_Block('  create index idx1_bwt_info_mix_bus_order on jt_xn.bwt_info_mix_bus_order_day (contract_no) ')   ;   Exception   when others Then   null;   end;</t>
  </si>
  <si>
    <t>BEGIN  xn_do_sql_Block('  create index idx2_bwt_info_mix_bus_order on jt_xn.bwt_info_mix_bus_order_day (complete_time)')  ;   Exception   when others Then   null;  end;</t>
  </si>
  <si>
    <t>BEGIN  xn_do_sql_Block('  create index idx2_bwt_20210611_001  on   sjjs_xn.BWT_CUST_INFO_M (month_id)')  ;   Exception   when others Then   null;  end;</t>
  </si>
  <si>
    <t>BEGIN  xn_do_sql_Block('  create index idx2_bwt_20230413month_id  on   sjjs_xn.BWT_PRD_INST_INCOME_M (month_id)')  ;   Exception   when others Then   null;  end;</t>
  </si>
  <si>
    <t>--  用户---</t>
  </si>
  <si>
    <t>BEGIN   xn_do_sql_Block(' create index   index_20210602_month_id  on  sjjs_xn.bwt_prd_pd_inst_m(month_id)  ')  ;   Exception   when others Then   null;  end;</t>
  </si>
  <si>
    <t>BEGIN   xn_do_sql_Block(' create index   index_20210302_prod_inst_id   on  sjjs_xn.BWT_PRD_PD_INST_d(prod_inst_id)  ')  ;   Exception   when others Then   null;  end;</t>
  </si>
  <si>
    <t>BEGIN   xn_do_sql_Block(' create index   index_20210302_month_id_m   on  sjjs_xn.BWT_PRD_PD_INST_WB_M(month_id)  ')  ;   Exception   when others Then   null;  end;</t>
  </si>
  <si>
    <t>BEGIN   xn_do_sql_Block(' create index   index_20210302_month_id_d   on  sjjs_xn.BWT_PRD_PD_INST_WB_d(prod_inst_id)  ')  ;   Exception   when others Then   null;  end;</t>
  </si>
  <si>
    <t xml:space="preserve">  BEGIN   xn_do_sql_Block('  create index   index_20210302_cust_id   on  sjjs_xn.bwt_CLOUDACC_CUST_REL_d(cust_id)  ')  ;   Exception   when others Then   null;  end;</t>
  </si>
  <si>
    <t>BEGIN   xn_do_sql_Block('  create index   index_20210510_month_id1   on  sjjs_xn.bwt_terml_spec_status_m(month_id)  ')  ;   Exception   when others Then   null;  end;</t>
  </si>
  <si>
    <t>BEGIN   xn_do_sql_Block('  create index   index_20210510_month_id2   on  sjjs_xn.bwt_terml_recycling_info_m(month_id)  ')  ;   Exception   when others Then   null;  end;</t>
  </si>
  <si>
    <t>BEGIN   xn_do_sql_Block('  create index   index_20210510_month_id2   on  sjjs_xn.BWT_STORAGE_TERML_INFO_M(month_id)  ')  ;   Exception   when others Then   null;  end;</t>
  </si>
  <si>
    <t>----  2.1.3.5移动用户数据行为信息汇总（月）</t>
  </si>
  <si>
    <t>BEGIN   xn_do_sql_Block('  create index   index_20210430_month_id   on  sjjs_xn.BWT_EVT_PD_DATA_ACTIVE_MBL_M(month_id)  ')  ;   Exception   when others Then   null;  end;</t>
  </si>
  <si>
    <t>end    pro_create_index ;</t>
  </si>
  <si>
    <t>---###############  小表   ####################################################</t>
  </si>
  <si>
    <t>PROCEDURE pro_公免  is</t>
  </si>
  <si>
    <t xml:space="preserve">    log1  xj_log_object:=xj_log_object(XX,'pro_公免 xj_sc_公免_t');</t>
  </si>
  <si>
    <t>exec  PAG_XWH_WG_MON.pro_公免 ;</t>
  </si>
  <si>
    <t xml:space="preserve"> -------------------------------------------------------------------------</t>
  </si>
  <si>
    <t xml:space="preserve"> log1.increase_breakpoint(log1.GET_WHO_CALLED_ME,'开始时间'); </t>
  </si>
  <si>
    <t xml:space="preserve"> pro_drop_table('ls_xj_sc_公免_t') ;</t>
  </si>
  <si>
    <t xml:space="preserve">create table  ls_xj_sc_公免_t   as </t>
  </si>
  <si>
    <t>select   PROD_INST_ID serv_id, decode(ATTR_VALUE_ID,1000024,'公免',1000025,'公纳',null)  是否公免</t>
  </si>
  <si>
    <t>from  PROD_INST_ATTR</t>
  </si>
  <si>
    <t>where  region_id  in (8421221,8421201,8421222,8421224,8421202,8421223,8421281,8421200)</t>
  </si>
  <si>
    <t xml:space="preserve">and  attr_id=1000029 </t>
  </si>
  <si>
    <t xml:space="preserve">and ATTR_VALUE_ID  in  </t>
  </si>
  <si>
    <t>and  STATUS_CD</t>
  </si>
  <si>
    <t>=1000    ]');</t>
  </si>
  <si>
    <t xml:space="preserve">  renameTB('ls_xj_sc_公免_t','xj_sc_公免_t');</t>
  </si>
  <si>
    <t xml:space="preserve">  log1.increase_breakpoint(log1.GET_WHO_CALLED_ME,'结束'); </t>
  </si>
  <si>
    <t xml:space="preserve">end pro_公免 ;  </t>
  </si>
  <si>
    <t>Procedure   xj_offer_套餐值  is</t>
  </si>
  <si>
    <t xml:space="preserve">    log1  xj_log_object:=xj_log_object(XX,'xj_offer_套餐值');</t>
  </si>
  <si>
    <t xml:space="preserve">create or replace view   xj_offer_套餐值_V  as </t>
  </si>
  <si>
    <t xml:space="preserve">select   t1.offer_id ofr_id,t1.OFFER_NAME  ofr_name,  t1.offer_id,t1.OFFER_NAME,t2.DEFAULT_VALUE*0.01 套餐值   </t>
  </si>
  <si>
    <t>from   offer   t1</t>
  </si>
  <si>
    <t>left join   cpcp_spec.offer_ext_attr@to_crm30  t2 on (t1.offer_id=t2.offer_id   and   t2.attr_id='1000003')</t>
  </si>
  <si>
    <t xml:space="preserve">create  or replace  view   XJ_OFFER_套餐值  as </t>
  </si>
  <si>
    <t>select   a.offer_id  ofr_id, a.offer_name   ofr_name  , Base_Charge*0.01 套餐值   ,  a.*</t>
  </si>
  <si>
    <t>from    sjjs_xn.prod_offer_cur   a</t>
  </si>
  <si>
    <t>dbms_output.put_line('建视图  即可！');</t>
  </si>
  <si>
    <t>insert into  xj_offer_套餐值</t>
  </si>
  <si>
    <t>with s1  as  (</t>
  </si>
  <si>
    <t>select   distinct    t1.offer_id ofr_id,t1.OFFER_NAME  ofr_name,  t1.offer_id,t1.OFFER_NAME,t2.DEFAULT_VALUE*0.01 套餐值</t>
  </si>
  <si>
    <t>left join   cpcp_spec.offer_ext_attr@to_crm30  t2 on (t1.offer_id=t2.offer_id   and   t2.attr_id='1000003')  )</t>
  </si>
  <si>
    <t>select  OFR_ID</t>
  </si>
  <si>
    <t xml:space="preserve">from    s1 </t>
  </si>
  <si>
    <t>group by   OFR_ID</t>
  </si>
  <si>
    <t>having count(*)=1 )</t>
  </si>
  <si>
    <t xml:space="preserve">select * from  s1  </t>
  </si>
  <si>
    <t>where   OFR_ID  in (select OFR_ID    from   s2  )</t>
  </si>
  <si>
    <t>and   OFR_ID  not in (select OFR_ID    from  xj_offer_套餐值   );</t>
  </si>
  <si>
    <t>having count(*)&gt;=2 )</t>
  </si>
  <si>
    <t xml:space="preserve">end  xj_offer_套餐值 ; </t>
  </si>
  <si>
    <t>---========================</t>
  </si>
  <si>
    <t xml:space="preserve">Procedure   xj_xwh  is </t>
  </si>
  <si>
    <t xml:space="preserve">begin  </t>
  </si>
  <si>
    <t>update   sjjs_xn.taglib_prd_latn_inst_cur    set    DATE_ID</t>
  </si>
  <si>
    <t>=to_char(sysdate,'yyyymmdd')</t>
  </si>
  <si>
    <t xml:space="preserve"> where    xn_lab5   is not null   or xn_lab6 is not null</t>
  </si>
  <si>
    <t xml:space="preserve">  commit;  </t>
  </si>
  <si>
    <t>end  xj_xwh;</t>
  </si>
  <si>
    <t>---=======================================</t>
  </si>
  <si>
    <t xml:space="preserve">Procedure pro_备份_boss_litter_eight  is  </t>
  </si>
  <si>
    <t xml:space="preserve"> exec   PAG_XWH_WG_MON.pro_备份_boss_litter_eight;</t>
  </si>
  <si>
    <t xml:space="preserve">     run_point Number;</t>
  </si>
  <si>
    <t xml:space="preserve">    vc_sql    varchar2(8000);</t>
  </si>
  <si>
    <t xml:space="preserve">    type emp_cursor is ref cursor;</t>
  </si>
  <si>
    <t xml:space="preserve">    cur_date           Varchar2(6);</t>
  </si>
  <si>
    <t xml:space="preserve">    cur_date_yyyymmdd  Varchar2(8);</t>
  </si>
  <si>
    <t xml:space="preserve">    monday             Varchar2(6);</t>
  </si>
  <si>
    <t xml:space="preserve">    v_i                number;</t>
  </si>
  <si>
    <t xml:space="preserve">    i                  integer;</t>
  </si>
  <si>
    <t xml:space="preserve">    an_errsys          number;</t>
  </si>
  <si>
    <t xml:space="preserve">    avc_syserrtext     varchar2(256);</t>
  </si>
  <si>
    <t xml:space="preserve">    monCurMinus1       varchar2(6);</t>
  </si>
  <si>
    <t xml:space="preserve">    xj_cursor          emp_cursor;</t>
  </si>
  <si>
    <t xml:space="preserve">    v_SERVICE_OFFER_ID NUMBER(9);</t>
  </si>
  <si>
    <t xml:space="preserve">    week               Varchar2(12);</t>
  </si>
  <si>
    <t xml:space="preserve">    acct_item_cur_month_t     varchar2(50):='ls65_bill_xn.acct_item_'||cur_month||'_t@to_qtxx_tb' ;</t>
  </si>
  <si>
    <t xml:space="preserve">    ---------------------</t>
  </si>
  <si>
    <t xml:space="preserve">    log1  xj_log_object:=xj_log_object(XX,'pro_备份_boss_litter_eight');</t>
  </si>
  <si>
    <t xml:space="preserve">    -----********************--------------------------</t>
  </si>
  <si>
    <t xml:space="preserve">    --------********常用小的中间表*****-------------</t>
  </si>
  <si>
    <t xml:space="preserve">      ---  更新当前欠费月表  ----------------------</t>
  </si>
  <si>
    <t xml:space="preserve">    begin </t>
  </si>
  <si>
    <t xml:space="preserve">     case when  fun_judgetable('ls65_bill_xn.acct_item_'||cur_month||'_t@to_qtxx_tb')=1  </t>
  </si>
  <si>
    <t xml:space="preserve">        then   xn_do_sql_Block(' create or replace   view    acct_item_cur_month_t   as  </t>
  </si>
  <si>
    <t xml:space="preserve">                   select  t.*,'' ls65_bill_xn.acct_item_'||cur_month||'_t@to_qtxx_tb '' 来源 from ls65_bill_xn.acct_item_'||cur_month||'_t@to_qtxx_tb   t  ' );</t>
  </si>
  <si>
    <t xml:space="preserve">  xn_do_sql_Block(' create or replace   view    acct_item_'||cur_month||'_t   as  </t>
  </si>
  <si>
    <t xml:space="preserve">        when   fun_judgetable('acct_item_'||cur_month||'_t')=1</t>
  </si>
  <si>
    <t xml:space="preserve">         then   xn_do_sql_Block(' create or replace   view    acct_item_cur_month_t   as  </t>
  </si>
  <si>
    <t xml:space="preserve">                   select  t.*,''acct_item_'||cur_month||'_t '' 来源     from      acct_item_'||cur_month||'_t   t  ' );</t>
  </si>
  <si>
    <t xml:space="preserve">xn_do_sql_Block(' create or replace   view    acct_item_'||cur_month||'_t   as  </t>
  </si>
  <si>
    <t xml:space="preserve">                  select  t.*,''acct_item_'||cur_month||'_t '' 来源     from      acct_item_'||cur_month||'_t   t   ' );</t>
  </si>
  <si>
    <t xml:space="preserve">         else null;</t>
  </si>
  <si>
    <t xml:space="preserve">      end case ;</t>
  </si>
  <si>
    <t>-----  缴费表=====</t>
  </si>
  <si>
    <t xml:space="preserve">case when  fun_judgetable('ls65_bill_xn.payment_'||cur_month||'_t@to_qtxx_tb')=1  </t>
  </si>
  <si>
    <t xml:space="preserve">    then  </t>
  </si>
  <si>
    <t xml:space="preserve">create or replace   view  payment_cur_month_t  as </t>
  </si>
  <si>
    <t>select  t.*,'ls65_bill_xn.payment_]'||cur_month||q'[_t@to_qtxx_tb ' 来源</t>
  </si>
  <si>
    <t>from  ls65_bill_xn.payment_]'||cur_month||q'[_t@to_qtxx_tb   t</t>
  </si>
  <si>
    <t xml:space="preserve">create or replace   view  payment_]'||cur_month||q'[_t  as </t>
  </si>
  <si>
    <t>select     *</t>
  </si>
  <si>
    <t xml:space="preserve">      else null;</t>
  </si>
  <si>
    <t xml:space="preserve">     end;</t>
  </si>
  <si>
    <t>/*    -----4G套餐-----</t>
  </si>
  <si>
    <t xml:space="preserve">    pro_drop_table('TMP_4G套餐_T')  ;</t>
  </si>
  <si>
    <t xml:space="preserve"> run_point:=10 ;</t>
  </si>
  <si>
    <t xml:space="preserve">vc_sql:='CREATE TABLE  TMP_4G套餐_T   as </t>
  </si>
  <si>
    <t xml:space="preserve">select * from   ls65_sid2.PRICING_PLAN_T@to_sid_tb  </t>
  </si>
  <si>
    <t>where  REGION_ID IN (''10'',''1008'')  AND   TRANSIT_PRICING_FLAG=1</t>
  </si>
  <si>
    <t xml:space="preserve">AND  (PRICING_PLAN_NAME   like  ''%4G%'' </t>
  </si>
  <si>
    <t xml:space="preserve">     or  PRICING_PLAN_NAME   like  ''%乐享家%'' </t>
  </si>
  <si>
    <t xml:space="preserve">     or  PRICING_PLAN_NAME   like  ''%十全十美%''</t>
  </si>
  <si>
    <t xml:space="preserve">    or  PRICING_PLAN_NAME   like  ''%不限量%''  )</t>
  </si>
  <si>
    <t xml:space="preserve">and   PRICING_PLAN_NAME  not like  ''%上网卡%''  </t>
  </si>
  <si>
    <t xml:space="preserve">and   PRICING_PLAN_NAME  not like  ''%无线宽带%''  </t>
  </si>
  <si>
    <t>and   PRICING_PLAN_NAME  not like  ''%宽带%''   ';</t>
  </si>
  <si>
    <t xml:space="preserve">dbms_output.put_line(vc_sql);   </t>
  </si>
  <si>
    <t>execute immediate vc_sql ;*/</t>
  </si>
  <si>
    <t>pro_drop_table('tmp_4g_offer_t')  ;</t>
  </si>
  <si>
    <t xml:space="preserve">vc_sql:='CREATE TABLE  tmp_4g_offer_t   as </t>
  </si>
  <si>
    <t xml:space="preserve">select * from   ls65_sid2.product_offer_t@to_sid_tb  </t>
  </si>
  <si>
    <t xml:space="preserve">where  REGION_ID IN (''10'',''1008'')  </t>
  </si>
  <si>
    <t xml:space="preserve">AND  (offer_name   like  ''%4G%'' </t>
  </si>
  <si>
    <t xml:space="preserve">     or  offer_name   like  ''%乐享家%'' </t>
  </si>
  <si>
    <t xml:space="preserve">     or  offer_name   like  ''%十全十美%''</t>
  </si>
  <si>
    <t xml:space="preserve">    or  offer_name   like  ''%不限量%''  )</t>
  </si>
  <si>
    <t xml:space="preserve">and   offer_name  not like  ''%上网卡%''  </t>
  </si>
  <si>
    <t xml:space="preserve">and   offer_name  not like  ''%无线宽带%''  </t>
  </si>
  <si>
    <t>and   offer_name  not like  ''%宽带%''   ';</t>
  </si>
  <si>
    <t>execute immediate vc_sql ;    */</t>
  </si>
  <si>
    <t xml:space="preserve">    --------融合情况----------</t>
  </si>
  <si>
    <t>/*    pro_drop_table('XJ_TMP_融合_t');</t>
  </si>
  <si>
    <t xml:space="preserve">CREATE TABLE  XJ_TMP_融合_t  as </t>
  </si>
  <si>
    <t xml:space="preserve">select  offer_id,decode(count(*) ,''1'',''单产品'',''融合'')   融合情况 </t>
  </si>
  <si>
    <t xml:space="preserve">from ls65_sid2.product_offer_detail_t@to_sid_tb   </t>
  </si>
  <si>
    <t>group by  offer_id  ');*/</t>
  </si>
  <si>
    <t>-------------------------------------------------------------------------------------</t>
  </si>
  <si>
    <t xml:space="preserve">      log1.increase_breakpoint(log1.GET_WHO_CALLED_ME,'XJ_#MKT_ACCT_PRO_cur'); </t>
  </si>
  <si>
    <t xml:space="preserve">  pro_drop_table('XJ_#MKT_ACCT_PRO_cur') ;</t>
  </si>
  <si>
    <t xml:space="preserve">CREATE  TABLE  XJ_#MKT_ACCT_PRO_cur  AS </t>
  </si>
  <si>
    <t xml:space="preserve">    with s1 as</t>
  </si>
  <si>
    <t xml:space="preserve">     (SELECT latn_id,</t>
  </si>
  <si>
    <t xml:space="preserve">             acct_id,</t>
  </si>
  <si>
    <t xml:space="preserve">             sum(case</t>
  </si>
  <si>
    <t xml:space="preserve">                   when substr(trim(std_prd_id), 1, 6) = 101510 then</t>
  </si>
  <si>
    <t xml:space="preserve">                   else</t>
  </si>
  <si>
    <t xml:space="preserve">                 end) as cdma,</t>
  </si>
  <si>
    <t xml:space="preserve">                   when substr(trim(std_prd_id), 1, 4) = 3020 then</t>
  </si>
  <si>
    <t xml:space="preserve">                 end) as kd</t>
  </si>
  <si>
    <t xml:space="preserve">        from SJJS_XN.bas_prd_inst_cur</t>
  </si>
  <si>
    <t xml:space="preserve">       where   substr(Std_Prd_Inst_Stat_Id ,1,2)   &lt;&gt; 12</t>
  </si>
  <si>
    <t xml:space="preserve">         and billing_type_id not in (''100000001'', ''100000005'') ---剔除公免、公纳用户</t>
  </si>
  <si>
    <t xml:space="preserve">       group by latn_id,acct_id)</t>
  </si>
  <si>
    <t xml:space="preserve">    select *</t>
  </si>
  <si>
    <t xml:space="preserve">      from s1</t>
  </si>
  <si>
    <t xml:space="preserve">     where cdma &gt; 0</t>
  </si>
  <si>
    <t xml:space="preserve">       and kd &gt; 0    ') ;</t>
  </si>
  <si>
    <t xml:space="preserve">   ----------------------------------------------------------------------------------</t>
  </si>
  <si>
    <t xml:space="preserve">  ----------------------------------------------------------------------------------</t>
  </si>
  <si>
    <t>end  pro_备份_boss_litter_eight;</t>
  </si>
  <si>
    <t xml:space="preserve">PROCEDURE   tmp_staff_organization_channel  is </t>
  </si>
  <si>
    <t xml:space="preserve"> exec   PAG_XWH_WG_MON.tmp_staff_organization_channel;</t>
  </si>
  <si>
    <t>--------------tmp_staff_organization_yyq------------------------------</t>
  </si>
  <si>
    <t xml:space="preserve">create  or  replace  view  tmp_staff_organization_yyq  as </t>
  </si>
  <si>
    <t>-------------------渠道厅店信息表--------------</t>
  </si>
  <si>
    <t xml:space="preserve">select </t>
  </si>
  <si>
    <t>t1.State                       -- 状态</t>
  </si>
  <si>
    <t>,t1.Member_Nbr  staff_code                 -- 工号</t>
  </si>
  <si>
    <t xml:space="preserve">,t1.CHANNEL_MEMBER_NAME   name </t>
  </si>
  <si>
    <t>,t1.cert_nubr</t>
  </si>
  <si>
    <t>,t1.telephone</t>
  </si>
  <si>
    <t>,t1.telephone  tel</t>
  </si>
  <si>
    <t>,t1.Staff_Id                    --传给CRM的ID 7开头的8位ID</t>
  </si>
  <si>
    <t>,t1.State_Date                  -- 状态变更时间</t>
  </si>
  <si>
    <t>,t1.Exp_Date                    -- 工号失效时间</t>
  </si>
  <si>
    <t>,t1.Staff_Ct_Group_Cd           -- 电信集团统一规则编码</t>
  </si>
  <si>
    <t>,t1.Post                        -- 集团定义的岗位</t>
  </si>
  <si>
    <t>,t1.Eff_Date                    -- 工号生效时间</t>
  </si>
  <si>
    <t>,TRIM(t1.Group_Channel)   channel_ct_group_cd             -- 员工归属渠道单元</t>
  </si>
  <si>
    <t>----====================================================</t>
  </si>
  <si>
    <t>,t2.Channel_Id                   --渠道ID</t>
  </si>
  <si>
    <t>,t2.Channel_Name                 --渠道名称</t>
  </si>
  <si>
    <t>,t2.Latn_Id                      --本地网标识</t>
  </si>
  <si>
    <t>--,t2.Channel_Ct_Group_Cd          --集团编码</t>
  </si>
  <si>
    <t>,t2.Boss_Org_Id   org_id                --BOSS编码</t>
  </si>
  <si>
    <t xml:space="preserve">,t2.Channel_Name  org_name </t>
  </si>
  <si>
    <t>,t2.Sale_Type_Id                 --实体渠道销售点类别</t>
  </si>
  <si>
    <t>,t2.Channel_Type_Lvl3_Id         --渠道类型第三级标识（升级后）</t>
  </si>
  <si>
    <t>,t2.Physic_Sale_Type_Id          --实体渠道专属属性：10：校园实体，20：商客实体</t>
  </si>
  <si>
    <t>,t2.Status_Cd                    --渠道状态标识</t>
  </si>
  <si>
    <t xml:space="preserve">,t2.Is_Subchnl                   --是否店中商   </t>
  </si>
  <si>
    <t xml:space="preserve"> ,case when t2.FA_CHANNEL_CT_GROUP_CD   is null then TRIM(t2.CHANNEL_CT_GROUP_CD)</t>
  </si>
  <si>
    <t xml:space="preserve">            else   TRIM(t2.FA_CHANNEL_CT_GROUP_CD)     end as   FA_CHANNEL_CT_GROUP_CD       --店中商父级销售点的集团编码  </t>
  </si>
  <si>
    <t xml:space="preserve">,decode(t2.Area_Type ,1,'核心商圈',2,'社区店',3,'农村','else' )    Area_Type               --区域类型标识(1.核心商圈 2.社区店 3.农村) </t>
  </si>
  <si>
    <t>,t2.CHN_TYPE_CD                   --渠道第三级类型（v3.0）</t>
  </si>
  <si>
    <t>from   sjjs_xn.pty_channel_member  t1</t>
  </si>
  <si>
    <t>inner      join    sjjs_xn.pty_channel_org   t2 on (trim(t1.Group_Channel)=t2.channel_ct_group_cd     and  t2.latn_id  in  ('888','1008')   )</t>
  </si>
  <si>
    <t>where   t1.latn_id  in  ('888','1008');</t>
  </si>
  <si>
    <t xml:space="preserve">   --------渠道厅店---------------------------</t>
  </si>
  <si>
    <t xml:space="preserve">    pro_drop_table('TMP_pty_channel_org_type_all');</t>
  </si>
  <si>
    <t xml:space="preserve">    xn_do_sql_Block('CREATE  TABLE     TMP_pty_channel_org_type_all        AS  </t>
  </si>
  <si>
    <t xml:space="preserve">select TELECOM_AREA_ID,BOSS_ORG_ID,CHANNEL_ID  ,CHANNEL_NAME,CHANNEL_CT_GROUP_CD  </t>
  </si>
  <si>
    <t xml:space="preserve">      ,case when FA_CHANNEL_CT_GROUP_CD   is null then CHANNEL_CT_GROUP_CD</t>
  </si>
  <si>
    <t xml:space="preserve">            else   FA_CHANNEL_CT_GROUP_CD     end as FA_CHANNEL_CT_GROUP_CD</t>
  </si>
  <si>
    <t xml:space="preserve">      ,CHANNEL_TYPE_LVL3_ID </t>
  </si>
  <si>
    <t>from   sjjs_xn.pty_channel_org          ---核心商圈</t>
  </si>
  <si>
    <t xml:space="preserve">select a. TELECOM_AREA_ID,A.BOSS_ORG_ID,A.CHANNEL_ID  ,A.CHANNEL_NAME,A.CHANNEL_CT_GROUP_CD </t>
  </si>
  <si>
    <t xml:space="preserve">         ,b.CHANNEL_ID  FA_CHANNEL_ID,A.FA_CHANNEL_CT_GROUP_CD,b.CHANNEL_NAME  FA_CHANNEL_NAME   ,C.*</t>
  </si>
  <si>
    <t>from   s1 a,</t>
  </si>
  <si>
    <t xml:space="preserve">       sjjs_xn.pty_channel_org  b,</t>
  </si>
  <si>
    <t xml:space="preserve">       sjjs_xn.dmn_channel_type_all  c</t>
  </si>
  <si>
    <t>where    a.FA_CHANNEL_CT_GROUP_CD=b.CHANNEL_CT_GROUP_CD(+)</t>
  </si>
  <si>
    <t xml:space="preserve"> and  A.CHANNEL_TYPE_LVL3_ID=c.CHANNEL_TYPE_LVL3_ID(+)    ');</t>
  </si>
  <si>
    <t xml:space="preserve">    -----------------------------------------</t>
  </si>
  <si>
    <t xml:space="preserve">    pro_drop_table('tmp_staff_organization_channel');</t>
  </si>
  <si>
    <t xml:space="preserve">    xn_do_sql_Block('create table   tmp_staff_organization_channel  as </t>
  </si>
  <si>
    <t>select  a.*,</t>
  </si>
  <si>
    <t xml:space="preserve">          b.FA_CHANNEL_NAME,</t>
  </si>
  <si>
    <t xml:space="preserve">        CHANNEL_TYPE_LVL1_ID  ,</t>
  </si>
  <si>
    <t xml:space="preserve">        CHANNEL_TYPE_NAME_LVL1  ,</t>
  </si>
  <si>
    <t xml:space="preserve">        CHANNEL_TYPE_LVL2_ID  ,</t>
  </si>
  <si>
    <t xml:space="preserve">        CHANNEL_TYPE_NAME_LVL2  ,</t>
  </si>
  <si>
    <t xml:space="preserve">       --- CHANNEL_TYPE_LVL3_ID  ,</t>
  </si>
  <si>
    <t xml:space="preserve">        CHANNEL_TYPE_NAME_LVL3  </t>
  </si>
  <si>
    <t>from   tmp_staff_organization_yyq  a</t>
  </si>
  <si>
    <t xml:space="preserve">left  join     TMP_pty_channel_org_type_all  b on ( a.channel_ct_group_cd=b.channel_ct_group_cd)  </t>
  </si>
  <si>
    <t xml:space="preserve">       ');</t>
  </si>
  <si>
    <t xml:space="preserve">   begin </t>
  </si>
  <si>
    <t xml:space="preserve">    xn_do_sql_Block(' alter table  tmp_staff_organization_channel  add (</t>
  </si>
  <si>
    <t>CHANNEL_DABIAO  varchar2(30) ,</t>
  </si>
  <si>
    <t xml:space="preserve">营业区               VARCHAR2(12)       ) </t>
  </si>
  <si>
    <t xml:space="preserve"> ');</t>
  </si>
  <si>
    <t xml:space="preserve">    Exception   when others Then   null;</t>
  </si>
  <si>
    <t xml:space="preserve">    end;</t>
  </si>
  <si>
    <t xml:space="preserve">   insert into  tmp_staff_organization_channel(营业区,org_id,org_name,staff_id,staff_code,name ,STAFF_CT_GROUP_CD)  </t>
  </si>
  <si>
    <t xml:space="preserve">select   nvl(营业区,substr(staff_code,1,2))  营业区  ,org_id,org_name,staff_id,staff_code,staff_name ,salesstaff_code </t>
  </si>
  <si>
    <t>from   xj_staff</t>
  </si>
  <si>
    <t>where  staff_id  not in (select staff_id   from   tmp_staff_organization_channel )     ]');</t>
  </si>
  <si>
    <t>insert into  tmp_staff_organization_channel(state,staff_id,name,org_name, FA_CHANNEL_NAMe)</t>
  </si>
  <si>
    <t>select  '0' , staff_id,name,org_name,org_name   FA_CHANNEL_NAME</t>
  </si>
  <si>
    <t xml:space="preserve">from   xj_staff_old </t>
  </si>
  <si>
    <t>where  staff_id not in (select staff_id  from    tmp_staff_organization_channel  )</t>
  </si>
  <si>
    <t>and staff_code like 'xn%'   ]');</t>
  </si>
  <si>
    <t>DELETE  tmp_staff_organization_channel   A</t>
  </si>
  <si>
    <t>where  EXISTS (select 1  from tmp_staff_organization_channel  where   STAFF_CT_GROUP_CD=A.STAFF_CT_GROUP_CD  AND ROWID&lt;A.ROWID     )</t>
  </si>
  <si>
    <t xml:space="preserve">      ]');</t>
  </si>
  <si>
    <t>--------------线条----------------------------------</t>
  </si>
  <si>
    <t xml:space="preserve">create or replace  view   xj_imp_staff_省电渠   as   </t>
  </si>
  <si>
    <t xml:space="preserve">select * from   sjjs_xn.PTY_CHANNEL_MEMBER  </t>
  </si>
  <si>
    <t xml:space="preserve">where  member_nbr in('hb115219','hb137977','hb134798','hb16593','hb16589','hb16592','hb16578',    </t>
  </si>
  <si>
    <t xml:space="preserve">          'hb16590','hb16586','hb16588','hb33308','hb33310','hb33306','hb136891',    </t>
  </si>
  <si>
    <t xml:space="preserve">          'hb127109','hb61051','hb135302','hb132460','hb133957','hb132604','hb132566',    </t>
  </si>
  <si>
    <t xml:space="preserve">          'hb43235','hb133921','hb133735','hb84901','hb88893','hb88909','hb88895',    </t>
  </si>
  <si>
    <t xml:space="preserve">          'hb88885','hb118474','hb118478','hb118502','hb118500','hb118509','hb118496',    </t>
  </si>
  <si>
    <t xml:space="preserve">          'hb22360','hb88904','hb88912','hb132200','hb136843','hb136845','hb115646',    </t>
  </si>
  <si>
    <t xml:space="preserve">          'hb136127','hb136123','hb132293','hb105218','hb117209','hb130552','hb106269',    </t>
  </si>
  <si>
    <t xml:space="preserve">          'hb132607','hb137758','JTHTZY001','hb139975','hb140671','hb140866','hb140867',    </t>
  </si>
  <si>
    <t xml:space="preserve">          'hb140923','hb141461','hb141919','hb141905')    */</t>
  </si>
  <si>
    <t>drop table  tmp_staff_organization_qudao</t>
  </si>
  <si>
    <t xml:space="preserve">create table  tmp_staff_organization_qudao  ( </t>
  </si>
  <si>
    <t>营业区</t>
  </si>
  <si>
    <t xml:space="preserve">         varchar2(12),</t>
  </si>
  <si>
    <t>渠道视图编码</t>
  </si>
  <si>
    <t xml:space="preserve">   VARCHAR2(64),</t>
  </si>
  <si>
    <t>销售点名称</t>
  </si>
  <si>
    <t xml:space="preserve">     VARCHAR2(200) ,</t>
  </si>
  <si>
    <t>条线       VARCHAR2(64)       ,</t>
  </si>
  <si>
    <t xml:space="preserve">    CHAR(6)     )</t>
  </si>
  <si>
    <t xml:space="preserve">select * from    tmp_staff_organization_qudao   for update </t>
  </si>
  <si>
    <t>update  tmp_staff_organization_qudao set        营业区=trim(营业区) , 渠道视图编码=trim(渠道视图编码) , 销售点名称=trim(销售点名称) ,</t>
  </si>
  <si>
    <t xml:space="preserve"> 条线=trim(条线) , "202207月份包店的渠道经理"=trim("202207月份包店的渠道经理") </t>
  </si>
  <si>
    <t>select * from  tmp_staff_organization_qudao</t>
  </si>
  <si>
    <t>where  渠道视图编码  in (</t>
  </si>
  <si>
    <t>select  渠道视图编码</t>
  </si>
  <si>
    <t xml:space="preserve">from  tmp_staff_organization_qudao    </t>
  </si>
  <si>
    <t>group by 渠道视图编码</t>
  </si>
  <si>
    <t xml:space="preserve">having count(*)&gt;=2    )    </t>
  </si>
  <si>
    <t xml:space="preserve">for update </t>
  </si>
  <si>
    <t>----   条线    tmp_staff_organization_qudao  c      ----- 胡娇提供</t>
  </si>
  <si>
    <t xml:space="preserve">  xj_smallmodule.Module('tmp_staff_organization_channel','XJ_IMP_条线','条线,包店的渠道经理','fa_channel_ct_group_cd  渠道视图编码');  </t>
  </si>
  <si>
    <t xml:space="preserve">  xj_smallmodule.Module('tmp_staff_organization_channel','XJ_IMP_条线','条线,包店的渠道经理','channel_ct_group_cd  渠道视图编码','','where  a.条线  is null'); </t>
  </si>
  <si>
    <t>update    tmp_staff_organization_channel  set   channel_dabiao='省电渠'</t>
  </si>
  <si>
    <t>where   staff_code in (select member_nbr   from    xj_imp_staff_省电渠   )</t>
  </si>
  <si>
    <t>merge into tmp_staff_organization_channel a</t>
  </si>
  <si>
    <t>using    XJ_IMP_条线    b  on (a.fa_channel_ct_group_cd=trim(b.渠道视图编码) )</t>
  </si>
  <si>
    <t xml:space="preserve">update set   a.channel_dabiao=b.条线 </t>
  </si>
  <si>
    <t>where  a.channel_dabiao  is  null        ]');</t>
  </si>
  <si>
    <t>using  XJ_IMP_条线   b  on (a.channel_ct_group_cd=trim(b.渠道视图编码)  )</t>
  </si>
  <si>
    <t>update set    a.channel_dabiao=b.条线</t>
  </si>
  <si>
    <t>where  a.channel_dabiao  is  null       ]');</t>
  </si>
  <si>
    <t>-------------------------</t>
  </si>
  <si>
    <t xml:space="preserve">insert into    tmp_staff_organization_channel  ( staff_id,staff_code,name,org_id,org_name,营业区   )   </t>
  </si>
  <si>
    <t xml:space="preserve">select  staff_id,staff_code,staff_name,org_id,org_name   ,decode(COMMON_REGION_ID,'8421200','咸宁市','8421201','温泉','8421202','咸安','8421224','通山','8421223','崇阳','8421222','通城','8421281','赤壁','8421221','嘉鱼','咸宁')  营业区   </t>
  </si>
  <si>
    <t xml:space="preserve">from   xj_staff </t>
  </si>
  <si>
    <t>where  staff_id  not in (select staff_id  from  tmp_staff_organization_channel )</t>
  </si>
  <si>
    <t>and   COMMON_REGION_ID</t>
  </si>
  <si>
    <t xml:space="preserve">  in </t>
  </si>
  <si>
    <t>('8421221','8421201','8421222','8421224','8421202','8421223','8421281')</t>
  </si>
  <si>
    <t>---------------营业区-------------------------------</t>
  </si>
  <si>
    <t xml:space="preserve">  xn_do_sql_Block(q'[</t>
  </si>
  <si>
    <t xml:space="preserve">      merge into  tmp_staff_organization_channel  a</t>
  </si>
  <si>
    <t xml:space="preserve">          select  staff_id,</t>
  </si>
  <si>
    <t xml:space="preserve"> decode(COMMON_REGION_ID,'8421200','咸宁市','8421201','温泉','8421202','咸安','8421224','通山','8421223','崇阳','8421222',</t>
  </si>
  <si>
    <t>通城','8421281','赤壁','8421221','嘉鱼',null )  营业区</t>
  </si>
  <si>
    <t xml:space="preserve">     from    xj_staff    </t>
  </si>
  <si>
    <t xml:space="preserve">      )   b  on (a.staff_id=b.staff_id )</t>
  </si>
  <si>
    <t xml:space="preserve">    update set   a.营业区=b.营业区  </t>
  </si>
  <si>
    <t xml:space="preserve">         ]');</t>
  </si>
  <si>
    <t xml:space="preserve">     xn_do_sql_Block(q'[</t>
  </si>
  <si>
    <t xml:space="preserve">          select  region_id, staff_id,decode(substr(region_id,1,6),'100801','温泉','100802','咸安','100803','通山','100804','崇阳','100805','通城','100806','赤壁','100807','嘉鱼','1008','咸宁','888','省公司','其它')  营业区</t>
  </si>
  <si>
    <t xml:space="preserve">     from    staff_t    </t>
  </si>
  <si>
    <t xml:space="preserve">where    nvl(a.营业区,'咸宁')='咸宁' </t>
  </si>
  <si>
    <t>update  tmp_staff_organization_channel  set      营业区=substr(org_name,1,2)</t>
  </si>
  <si>
    <t>where    营业区  is null     ]');</t>
  </si>
  <si>
    <t>update  tmp_staff_organization_channel  set      营业区='咸宁市'</t>
  </si>
  <si>
    <t>where    营业区  like '咸宁%'    ]');</t>
  </si>
  <si>
    <t>update  tmp_staff_organization_channel    set    营业区=substr(org_name,1,2)</t>
  </si>
  <si>
    <t>where     营业区='咸宁市'</t>
  </si>
  <si>
    <t xml:space="preserve">and  substr(org_name,1,2)  in </t>
  </si>
  <si>
    <t>('温泉','咸安','通山','崇阳','通城','赤壁','嘉鱼')      ]');</t>
  </si>
  <si>
    <t>-------------------FA_CHANNEL_NAME--------------------</t>
  </si>
  <si>
    <t xml:space="preserve"> xn_do_sql_Block('</t>
  </si>
  <si>
    <t xml:space="preserve"> update  tmp_staff_organization_channel set FA_CHANNEL_NAME  =ORG_NAME  </t>
  </si>
  <si>
    <t xml:space="preserve"> where  FA_CHANNEL_NAME  is null    ') ;</t>
  </si>
  <si>
    <t xml:space="preserve"> update  tmp_staff_organization_channel set    CHANNEL_NAME  =ORG_NAME  </t>
  </si>
  <si>
    <t xml:space="preserve"> where   CHANNEL_NAME  is null    ') ;</t>
  </si>
  <si>
    <t xml:space="preserve"> ------------厅店-------------</t>
  </si>
  <si>
    <t xml:space="preserve">  xn_do_sql_Block(q'[     alter table   tmp_staff_organization_channel  add  ORG_ID_REL     NUMBER(16)           ]');</t>
  </si>
  <si>
    <t xml:space="preserve"> merge into  tmp_staff_organization_channel  a</t>
  </si>
  <si>
    <t xml:space="preserve"> select  t.staff_id,t.org_id,row_number()  over (partition by staff_id  order by  STATUS_DATE  desc   )   rn </t>
  </si>
  <si>
    <t xml:space="preserve"> from   cpcp_cms.staff_org_rel@to_crm30   t</t>
  </si>
  <si>
    <t xml:space="preserve"> where  rel_type = 1000 </t>
  </si>
  <si>
    <t xml:space="preserve"> ) b </t>
  </si>
  <si>
    <t xml:space="preserve"> on (a.staff_id=b.staff_id   and b.rn=1 )</t>
  </si>
  <si>
    <t xml:space="preserve"> update set   a.ORG_ID_REL=b.ORG_ID      ]');</t>
  </si>
  <si>
    <t xml:space="preserve">   xj_smallmodule.Module('tmp_staff_organization_channel','organization','org_name  厅店','ORG_ID_REL  ORG_ID '); </t>
  </si>
  <si>
    <t>---  电渠--------------------</t>
  </si>
  <si>
    <t xml:space="preserve">create  or replace view  tmp_staff_dq  as </t>
  </si>
  <si>
    <t>select  a.member_nbr,a.channel_member_name,a.staff_id,a.staff_ct_group_cd,d.channel_id,d.channel_name,</t>
  </si>
  <si>
    <t>d.channel_ct_group_cd,d.boss_org_id,d.internal_org_id,d.channel_type_lvl2_id,d.channel_type_lvl3_id,</t>
  </si>
  <si>
    <t>d.channel_eda_type_id</t>
  </si>
  <si>
    <t xml:space="preserve">from SJJS_XN.pty_channel_member a </t>
  </si>
  <si>
    <t xml:space="preserve">left join (select  * from SJJS_XN.PTY_CHN_ORG_UNIT_MEM where Member_Rel_Type_Cd=101 ) b on  (a.Channel_Member_id=b.Channel_Member_id) </t>
  </si>
  <si>
    <t xml:space="preserve">left join  SJJS_XN.PTY_CHANNEL c on b.Channel_Org_Unit_id=c.Channel_Organization_Unit_Id </t>
  </si>
  <si>
    <t xml:space="preserve">left join SJJS_XN.PTY_CHANNEL_ORG d on c.Channel_Ct_Group_Cd=d.Channel_Ct_Group_Cd   </t>
  </si>
  <si>
    <t>where     channel_eda_type_id in (57,58,59,61,62)</t>
  </si>
  <si>
    <t>----------------驻店商打标----------------</t>
  </si>
  <si>
    <t>xn_do_sql_Block(q'[    alter table   tmp_staff_organization_channel  add  是否代理商   varchar2(4)  default '1'          ]');</t>
  </si>
  <si>
    <t>update     tmp_staff_organization_channel  set      是否代理商=0</t>
  </si>
  <si>
    <t xml:space="preserve">where  org_id in </t>
  </si>
  <si>
    <t>('1800024','20180288','1800023','1800140','1800082','1800115','1800049','1800150','1800064','1800048','1800063','20342437')      ]');</t>
  </si>
  <si>
    <t>xn_do_sql_Block(q'[  comment on column  tmp_staff_organization_channel.是否代理商   is '  0 自有厅  1代理商   ' ]');</t>
  </si>
  <si>
    <t xml:space="preserve">    --------   -CHANNEL_DABIAO  渠道打标----------------------</t>
  </si>
  <si>
    <t>create or replace view tmp_channel_zq as</t>
  </si>
  <si>
    <t>select "CHANNEL_SEGMENT_ID","REGION_ID","营业区","STAFF_ID","STAFF_CODE","NAME","ORG_ID","ORG_NAME","CHANNEL_CT_GROUP_CD","CHANNEL_ID","CHANNEL_NAME","CHANNEL_TYPE_LVL1_ID","CHANNEL_TYPE_NAME_LVL1","CHANNEL_TYPE_LVL2_ID","CHANNEL_TYPE_NAME_LVL2","CHANNEL_TYPE_LVL3_ID","CHANNEL_TYPE_NAME_LVL3"</t>
  </si>
  <si>
    <t>from  tmp_staff_organization_channel</t>
  </si>
  <si>
    <t>where   FA_CHANNEL_CT_GROUP_CD   in</t>
  </si>
  <si>
    <t>('4212813109369','4212223184725','4212233079717','4212243077610','4212021029010','4212003158756','4212213186220','4212213387146','4212023393205')</t>
  </si>
  <si>
    <t>or staff_code  in('xnwqyq022','xnwqwq008','xncyxm003','xntssf006','xnxawb004','xncbxj003','xnjyca007','xntcyx001','xnwq20110'</t>
  </si>
  <si>
    <t>,'xn72190' );*/</t>
  </si>
  <si>
    <t>update  tmp_staff_organization_channel t</t>
  </si>
  <si>
    <t>set       CHANNEL_DABIAO='政企校园'</t>
  </si>
  <si>
    <t xml:space="preserve">where (  FA_CHANNEL_CT_GROUP_CD  in </t>
  </si>
  <si>
    <t>('4212023160016','4212023393205','4212223184725','4212011004725','4212813109369','4212021004851','4212021029010','4212231782718','4212011778310','4212011914577','4212011004726','4212213387146','4212011288293')</t>
  </si>
  <si>
    <t xml:space="preserve">or  staff_code in ('xncbxj003','xnxawb004','xntcwc010','xnjyca001','xnjyca007','xnwqyq022','xnwqwq008','xntssf006','xncyxm003')  </t>
  </si>
  <si>
    <t xml:space="preserve">or  CHANNEL_CT_GROUP_CD  in </t>
  </si>
  <si>
    <t xml:space="preserve">('4212023160016','4212023393205','4212223184725','4212011004725','4212813109369','4212021004851','4212021029010','4212231782718','4212011778310','4212011914577','4212011004726','4212213387146','4212011288293')       ) </t>
  </si>
  <si>
    <t>and  state=1000          ]');</t>
  </si>
  <si>
    <t>update  tmp_staff_organization_channel   a</t>
  </si>
  <si>
    <t>set  CHANNEL_DABIAO=''政企渠道''</t>
  </si>
  <si>
    <t xml:space="preserve">where  exists  (select 1 from  tmp_channel_zq   where staff_code=a.staff_code   ) </t>
  </si>
  <si>
    <t>and   CHANNEL_DABIAO is null       ');</t>
  </si>
  <si>
    <t>---   custom.grid_develop_rela@to_grid   网格信息 ，发展打标了 才算</t>
  </si>
  <si>
    <t xml:space="preserve">xj_smallmodule.Module('tmp_staff_organization_channel','grid_develop_rela','grid_id,obj_type','STAFF_CT_GROUP_CD  obj_id ','and b.state=''A''  and  b.obj_type=''104'' '); </t>
  </si>
  <si>
    <t xml:space="preserve">xj_smallmodule.Module('tmp_staff_organization_channel','grid_develop_rela','grid_id,obj_type','FA_CHANNEL_CT_GROUP_CD obj_id ','and b.state=''A''  and  b.obj_type=''201''  '); </t>
  </si>
  <si>
    <t>end   tmp_staff_organization_channel;</t>
  </si>
  <si>
    <t xml:space="preserve">PROCEDURE  serv_mon_yyyymm_t  is </t>
  </si>
  <si>
    <t xml:space="preserve"> exec   PAG_XWH_WG_MON.serv_mon_yyyymm_t;</t>
  </si>
  <si>
    <t>-----------------------SERV_MON--------------------------------------------------------</t>
  </si>
  <si>
    <t>if   fun_judgeTable('xn_beifen.serv_mon_'||cur_month_m1||'_t') =1  then</t>
  </si>
  <si>
    <t xml:space="preserve">  xn_do_sql_Block('</t>
  </si>
  <si>
    <t xml:space="preserve"> create  or replace  view   serv_mon_cur_month_m1_t as </t>
  </si>
  <si>
    <t xml:space="preserve">select * from  xn_beifen.serv_mon_'||cur_month_m1||'_t   ');   </t>
  </si>
  <si>
    <t>pro_drop_table('serv_mon_'||cur_month_m1||'_t') ;</t>
  </si>
  <si>
    <t xml:space="preserve"> create  or replace  view   serv_mon_'||cur_month_m1||'_t   as </t>
  </si>
  <si>
    <t>-------- 2 号下午 -------------</t>
  </si>
  <si>
    <t xml:space="preserve">  elsif   dd  between   2  and 3       then </t>
  </si>
  <si>
    <t xml:space="preserve"> select * from   itzx_report2.serv_mon_T@to_newreport2</t>
  </si>
  <si>
    <t xml:space="preserve"> where partition_id_region=1008 and partition_acct_month='||cur_month_m1||'    ');   </t>
  </si>
  <si>
    <t xml:space="preserve"> create  or replace  view   serv_mon_'||cur_month_m1||'_t    as </t>
  </si>
  <si>
    <t xml:space="preserve"> ----------   4  号   刷新  字段更全  -----------------</t>
  </si>
  <si>
    <t xml:space="preserve"> elsif    dd  &gt;=4   and  fun_judgeTable('itzx_report2.serv_mon_'||cur_month_m1||'_T@to_newreport2') =1      then </t>
  </si>
  <si>
    <t xml:space="preserve"> select * from   itzx_report2.serv_mon_'||cur_month_m1||'_T@to_newreport2</t>
  </si>
  <si>
    <t xml:space="preserve"> where partition_id_region=1008     ');   </t>
  </si>
  <si>
    <t xml:space="preserve"> create  or replace  view   serv_mon_'||cur_month_m1||'_t     as </t>
  </si>
  <si>
    <t xml:space="preserve"> ELSE DBMS_OUTPUT.put_line('没有满足条件的表');</t>
  </si>
  <si>
    <t xml:space="preserve">---------    备份MON表    xn_beifen.serv_mon_202101_t   </t>
  </si>
  <si>
    <t xml:space="preserve"> create  or replace  view   serv_mon_bill_month_m1_t as </t>
  </si>
  <si>
    <t>end   serv_mon_yyyymm_t;</t>
  </si>
  <si>
    <t>procedure  Month_Create_view is</t>
  </si>
  <si>
    <t xml:space="preserve">  v_month_start  varchar2(6);</t>
  </si>
  <si>
    <t xml:space="preserve">  v_month_end  varchar2(6); </t>
  </si>
  <si>
    <t>job---    565</t>
  </si>
  <si>
    <t>exec PAG_XWH_WG_MON.Month_Create_view;</t>
  </si>
  <si>
    <t xml:space="preserve">    log1  xj_log_object:=xj_log_object(XX,'PAG_XWH_WG_MON.Month_Create_view ;');  </t>
  </si>
  <si>
    <t>DBMS_OUTPUT.ENABLE(buffer_size =&gt; null) ;</t>
  </si>
  <si>
    <t xml:space="preserve">    select to_char(add_months(sysdate,-6) ,'yyyymm'),   to_char(sysdate ,'yyyymm')  into   v_month_start, v_month_end      from   dual;</t>
  </si>
  <si>
    <t xml:space="preserve">    for i in  v_month_start..v_month_end  loop</t>
  </si>
  <si>
    <t xml:space="preserve">      if  substr(i,5,2)&lt;=12  and  substr(i,5,2)&gt;=1    then</t>
  </si>
  <si>
    <t xml:space="preserve">      dbms_output.put_line('月份:='||i);</t>
  </si>
  <si>
    <t>-------</t>
  </si>
  <si>
    <t>PAG_XWH_WG_MON.Month_Create_view_one('bill_acct_item_'||i||'_t','ls65_bill_xn.bill_acct_item_'||i||'_t@to_qtxx_tb');</t>
  </si>
  <si>
    <t>------缴费---------------------------</t>
  </si>
  <si>
    <t>PAG_XWH_WG_MON.Month_Create_view_one('payment_'||i||'_t','ls65_bill_xn.payment_'||i||'_t@to_qtxx_tb');</t>
  </si>
  <si>
    <t>PAG_XWH_WG_MON.Month_Create_view_one('payment_'||i||'','acctdb.payment_'||i||'@to_jfdb');</t>
  </si>
  <si>
    <t xml:space="preserve">    ----------①--------</t>
  </si>
  <si>
    <t xml:space="preserve">     begin </t>
  </si>
  <si>
    <t xml:space="preserve">    xn_do_sql_Block(' </t>
  </si>
  <si>
    <t xml:space="preserve">      create  view   acct_balance_'||i||'_t  as </t>
  </si>
  <si>
    <t xml:space="preserve">    select * from     acct_balance_'||i||'_t@to_sid     ');  </t>
  </si>
  <si>
    <t xml:space="preserve">      --------②--------------------------</t>
  </si>
  <si>
    <t>if  fun_judgetable('xn_beifen.acct_balance_log_'||i||'_t') =1    then</t>
  </si>
  <si>
    <t xml:space="preserve">      create  view   acct_balance_log_'||i||'_t  as </t>
  </si>
  <si>
    <t xml:space="preserve">    select * from     xn_beifen.acct_balance_log_'||i||'_t    ');  </t>
  </si>
  <si>
    <t xml:space="preserve">else </t>
  </si>
  <si>
    <t xml:space="preserve">    select * from     abm1_bal_xn.acct_balance_log_'||i||'_t@to_qtxx_tb    ');  </t>
  </si>
  <si>
    <t xml:space="preserve">        -----③</t>
  </si>
  <si>
    <t xml:space="preserve">        begin </t>
  </si>
  <si>
    <t xml:space="preserve">      create  view   ur_inet_'||i||'_t as </t>
  </si>
  <si>
    <t xml:space="preserve">    select * from      ur_inet_'||i||'_t@to_sid     ');  </t>
  </si>
  <si>
    <t xml:space="preserve">      ---4     移动语音</t>
  </si>
  <si>
    <t xml:space="preserve">      create  view   mobile_call_event_cloud_'||i||'    as </t>
  </si>
  <si>
    <t xml:space="preserve">    select * from      bill_xn.mobile_call_event_cloud_'||i||'@to_ticket     ');  </t>
  </si>
  <si>
    <t xml:space="preserve">      create  view   data_event_cloud_'||i||'    as </t>
  </si>
  <si>
    <t xml:space="preserve">    select * from      bill_xn.data_event_cloud_'||i||'@to_ticket     ');  </t>
  </si>
  <si>
    <t xml:space="preserve">      create    view   ur_mob_lte_'||i||'_t as </t>
  </si>
  <si>
    <t xml:space="preserve">    select * from      ur_mob_LTE_'||i||'_t@to_sid     ');  </t>
  </si>
  <si>
    <t xml:space="preserve">      --------固话--------------  ur_fix_local_201807_t</t>
  </si>
  <si>
    <t xml:space="preserve">          begin </t>
  </si>
  <si>
    <t xml:space="preserve">      create  view   ur_fix_local_'||i||'_t as </t>
  </si>
  <si>
    <t xml:space="preserve">    select * from      ur_fix_local_'||i||'_t@to_sid     ');  </t>
  </si>
  <si>
    <t xml:space="preserve">      create  view   UR_FIX_TRUNK_'||i||'_t as </t>
  </si>
  <si>
    <t xml:space="preserve">    select * from      UR_FIX_TRUNK_'||i||'_t@to_sid     ');  </t>
  </si>
  <si>
    <t xml:space="preserve">      -----  短信  -----------------</t>
  </si>
  <si>
    <t xml:space="preserve">       begin </t>
  </si>
  <si>
    <t xml:space="preserve">      create  view   Ur_Mob_P2p_'||i||'_t as </t>
  </si>
  <si>
    <t xml:space="preserve">    select * from      Ur_Mob_P2p_'||i||'_t@to_sid     ');  </t>
  </si>
  <si>
    <t xml:space="preserve">        -----  .ur_iptv_data_201811_t</t>
  </si>
  <si>
    <t xml:space="preserve">      create  view   UR_IPTV_DATA_'||i||'_t as </t>
  </si>
  <si>
    <t xml:space="preserve">    select * from      UR_IPTV_DATA_'||i||'_t@to_sid     ');  </t>
  </si>
  <si>
    <t xml:space="preserve">      Exception   when others Then null ;</t>
  </si>
  <si>
    <t xml:space="preserve">      end;    </t>
  </si>
  <si>
    <t xml:space="preserve">xn_do_sql_Block(' </t>
  </si>
  <si>
    <t xml:space="preserve">create  view   UR_IPTV_FLUX_'||i||'_t as </t>
  </si>
  <si>
    <t xml:space="preserve">select * from      UR_IPTV_FLUX_'||i||'_t@to_sid     ');  </t>
  </si>
  <si>
    <t xml:space="preserve">      end;      </t>
  </si>
  <si>
    <t xml:space="preserve">      ------欠费</t>
  </si>
  <si>
    <t xml:space="preserve">      create  view  acct_item_'||i||'_t  as </t>
  </si>
  <si>
    <t xml:space="preserve">    select * from     acct_item_'||i||'_t@to_sid     ');  </t>
  </si>
  <si>
    <t xml:space="preserve">   ------yzf 红包</t>
  </si>
  <si>
    <t xml:space="preserve">      create  view  HB_YZF_REPART_'||i||'_t  as </t>
  </si>
  <si>
    <t xml:space="preserve">    select * from     HB_YZF_REPART_'||i||'_t@to_sid     ');  </t>
  </si>
  <si>
    <t xml:space="preserve">    end loop;</t>
  </si>
  <si>
    <t xml:space="preserve">   log1.increase_breakpoint(log1.GET_WHO_CALLED_ME,'结束时间'); </t>
  </si>
  <si>
    <t xml:space="preserve">  end Month_Create_view;</t>
  </si>
  <si>
    <t>PROCEDURE  Month_Create_view_one (              ---备份一个表一个月</t>
  </si>
  <si>
    <t>tb_name1    in  varchar2,</t>
  </si>
  <si>
    <t>tb_name2    in  varchar2</t>
  </si>
  <si>
    <t>exec PAG_XWH_WG_MON.Month_Create_view_one('payment_'||i||'_t','ls65_bill_xn.payment_'||i||'_t@to_qtxx_tb');</t>
  </si>
  <si>
    <t xml:space="preserve">)  is </t>
  </si>
  <si>
    <t>if  fun_judgetable(TRIM(tb_name2))=1    then</t>
  </si>
  <si>
    <t>xn_do_sql_Block(q'[   CREATE  OR REPLACE VIEW   ]'||TRIM(tb_name1)||q'[  AS  select * from    ]'||TRIM(tb_name2)||q'[        ]');</t>
  </si>
  <si>
    <t>ELSE   xn_do_sql_Block(q'[   CREATE  OR REPLACE VIEW   ]'||tb_name1||q'[  AS  select * from   xn_beifen.]'||TRIM(tb_name1)||q'[     ]');</t>
  </si>
  <si>
    <t>end Month_Create_view_one ;</t>
  </si>
  <si>
    <t>----===========================================</t>
  </si>
  <si>
    <t xml:space="preserve">Procedure   xj_9  is </t>
  </si>
  <si>
    <t xml:space="preserve">    log1  xj_log_object:=xj_log_object(XX,'PAG_XWH_WG_MON.xj_9');</t>
  </si>
  <si>
    <t xml:space="preserve"> exec   PAG_XWH_WG_MON.xj_9;</t>
  </si>
  <si>
    <t xml:space="preserve">pro_drop_table('LS_xj_staff') ;   </t>
  </si>
  <si>
    <t>create   table   LS_xj_staff   as</t>
  </si>
  <si>
    <t>select     decode(t1.COMMON_REGION_ID,'8421200','咸宁市','8421201','温泉','8421202','咸安','8421224','通山','8421223','崇阳','8421222',</t>
  </si>
  <si>
    <t>通城','8421281','赤壁','8421221','嘉鱼',null )  营业区,</t>
  </si>
  <si>
    <t>t2.ORG_NAME,t1."STAFF_ID",t1."STAFF_CODE",t1."STAFF_ACCOUNT",t1."ORG_ID",t1."STAFF_TYPE",t1."STAFF_NAME",t1."STAFF_DESC",t1."STATUS_CD",t1."STATUS_DATE",t1."CREATE_DATE",t1."CREATE_STAFF",t1."UPDATE_DATE",t1."UPDATE_STAFF",t1."SALESSTAFF_CODE",t1."COMMON_REGION_ID",t1."PARTY_ID"</t>
  </si>
  <si>
    <t>from staff t1</t>
  </si>
  <si>
    <t>left join  organization_t  t2 on (t1.ORG_ID=t2.ORG_ID)      ]');</t>
  </si>
  <si>
    <t xml:space="preserve">pro_drop_table('xj_staff') ;   </t>
  </si>
  <si>
    <t>xn_do_sql_Block(q'[    RENAME   LS_xj_staff  TO        xj_staff  ]');</t>
  </si>
  <si>
    <t xml:space="preserve">         --_________________________________________________________________________________________</t>
  </si>
  <si>
    <t>end ;</t>
  </si>
  <si>
    <t>---#################################################################################</t>
  </si>
  <si>
    <t>Procedure test  is</t>
  </si>
  <si>
    <t xml:space="preserve">    log1  xj_log_object:=xj_log_object(XX,'test');</t>
  </si>
  <si>
    <t>exec  PAG_XWH_WG_MON. test;</t>
  </si>
  <si>
    <t>update set   a.近2月活跃='活跃'</t>
  </si>
  <si>
    <t>where  产品类型='宽带'</t>
  </si>
  <si>
    <t>and   近2月活跃  is null     ]');</t>
  </si>
  <si>
    <t xml:space="preserve">       log1.storage(SQLCODE,SQLERRM,DBMS_UTILITY.FORMAT_ERROR_BACKTRACE());</t>
  </si>
  <si>
    <t xml:space="preserve"> log1.increase_breakpoint(log1.GET_WHO_CALLED_ME,'开始时间  建表 xwh_wg_mon_evening  ');   ---  备注</t>
  </si>
  <si>
    <t>end  test;</t>
  </si>
  <si>
    <t>---=====%%%%%%%%%%%%%%%%=============================================</t>
  </si>
  <si>
    <t>end  PAG_XWH_WG_MON;</t>
  </si>
  <si>
    <t>CREATE OR REPLACE PACKAGE BODY XJ_SMALLMODULE IS</t>
  </si>
  <si>
    <t xml:space="preserve">  VC_SQL VARCHAR2(8000);</t>
  </si>
  <si>
    <t xml:space="preserve">  TYPE EMP_CURSOR IS REF CURSOR;</t>
  </si>
  <si>
    <t xml:space="preserve">  CUR_DATE          VARCHAR2(6);</t>
  </si>
  <si>
    <t xml:space="preserve">  CUR_DATE_YYYYMMDD VARCHAR2(8);</t>
  </si>
  <si>
    <t xml:space="preserve">  MONDAY            VARCHAR2(6);</t>
  </si>
  <si>
    <t xml:space="preserve">  V_I               NUMBER;</t>
  </si>
  <si>
    <t xml:space="preserve">  I                 INTEGER;</t>
  </si>
  <si>
    <t xml:space="preserve">  AN_ERRSYS         NUMBER;</t>
  </si>
  <si>
    <t xml:space="preserve">  AVC_SYSERRTEXT    VARCHAR2(256);</t>
  </si>
  <si>
    <t xml:space="preserve">  TABLE_MIDDLE_LS   VARCHAR2(40);</t>
  </si>
  <si>
    <t xml:space="preserve">  TABLE_MIDDLE_TMP  VARCHAR2(40);</t>
  </si>
  <si>
    <t xml:space="preserve"> e  EXCEPTION;  --自定义异常</t>
  </si>
  <si>
    <t xml:space="preserve">  -----$$$$$$$$$$$$$$$$$$$$$$$$$$$$$$$$$$$$$$$$$$$$$$$$$</t>
  </si>
  <si>
    <t xml:space="preserve">Create Global Temporary Table xj_Global_TABLE_MIDDLE_tmp  </t>
  </si>
  <si>
    <t xml:space="preserve">     (ROWID_IN     ROWID,</t>
  </si>
  <si>
    <t xml:space="preserve">       CUST_ID             NUMBER(12) ,</t>
  </si>
  <si>
    <t xml:space="preserve">      ACCT_ID             NUMBER(12),</t>
  </si>
  <si>
    <t xml:space="preserve">      PRODUCT_OFFER_INSTANCE_ID NUMBER(12),</t>
  </si>
  <si>
    <t xml:space="preserve">      SERV_ID NUMBER(12) ,   </t>
  </si>
  <si>
    <t>出账金额  number ,</t>
  </si>
  <si>
    <t xml:space="preserve">停机日期     DATE      ,                        </t>
  </si>
  <si>
    <t xml:space="preserve">停机时长     NUMBER(18)    )   On Commit Delete Rows </t>
  </si>
  <si>
    <t xml:space="preserve">  ---------=========新模块=============================</t>
  </si>
  <si>
    <t xml:space="preserve">--- 增加表字段  ---- </t>
  </si>
  <si>
    <t>procedure   Module(tbName_A  in Varchar2,</t>
  </si>
  <si>
    <t xml:space="preserve">                                      tbName_B  in Varchar2,</t>
  </si>
  <si>
    <t xml:space="preserve">COL_GET in VARCHAR2 ,    </t>
  </si>
  <si>
    <t>CONN    in Varchar2   DEFAULT  'SERV_ID' ,</t>
  </si>
  <si>
    <t xml:space="preserve">condition1   in Varchar2  default  null,   </t>
  </si>
  <si>
    <t>condition2   in Varchar2  default  null   )   is</t>
  </si>
  <si>
    <t>-----  xj_acc_nbr -----------------</t>
  </si>
  <si>
    <t>set serveroutput on size     1000000;</t>
  </si>
  <si>
    <t xml:space="preserve">EXEC </t>
  </si>
  <si>
    <t xml:space="preserve">XJ_SMALLMODULE.Module('ACC_NBR') ; </t>
  </si>
  <si>
    <t>EXEC XJ_SMALLMODULE.Module('xj_ls_xdc_000003','xj_customer','cust_rela','CUST_ID');</t>
  </si>
  <si>
    <t>tb_tools_a  Table_tools:=Table_tools(TRIM(tbName_A));</t>
  </si>
  <si>
    <t xml:space="preserve">begin xn_do_sql_Block(  Table_tools(trim(tbName_A)).AddTableColumns(trim(tbName_B),trim(COL_GET)  )      );Exception   when others Then   null  ;end; </t>
  </si>
  <si>
    <t xml:space="preserve"> --------</t>
  </si>
  <si>
    <t xml:space="preserve">  xn_do_sql_Block( Table_tools(tbName_A).MergeSQLSHOW(tbName_B,COL_GET,TRIM(conn),condition1,condition2)  );</t>
  </si>
  <si>
    <t xml:space="preserve">    COMMIT;</t>
  </si>
  <si>
    <t>Exception   when others Then   rollback ;</t>
  </si>
  <si>
    <t xml:space="preserve">    dbms_output.put_line('对不起，报错啦!');</t>
  </si>
  <si>
    <t>end    Module;</t>
  </si>
  <si>
    <t>----============================================================</t>
  </si>
  <si>
    <t>procedure  info   is</t>
  </si>
  <si>
    <t xml:space="preserve">   ----展示MODULE常用取数</t>
  </si>
  <si>
    <t xml:space="preserve">xn_do_sql_Block(q'[  </t>
  </si>
  <si>
    <t>--展示MODULE常用取数--  缺省默认按 serv_id 统计</t>
  </si>
  <si>
    <t>exec xj_smallmodule.Module('xj_ls_lxp_acc_nbr','tmp_serv_qf','欠费时长  号码欠费时长,最早欠费账务月  号码最早欠费账务月,累积欠费金额  号码累积欠费金额,累积财务欠费金额  号码累积财务欠费金额');</t>
  </si>
  <si>
    <t>EXEC XJ_SMALLMODULE.PRO_BLOCK_欠费('XJ_SC_LASTCZ_T','acct_id','0');</t>
  </si>
  <si>
    <t xml:space="preserve">exec  xj_smallmodule.Module('xj_Ls_20211013_001','xwh_wg_mon','STATUS_CD 状态,欠费,营业区'); </t>
  </si>
  <si>
    <t xml:space="preserve"> exec XJ_SMALLMODULE.PRO_BLOCK_CURRENT_T('xj_Ls_20211013_001');</t>
  </si>
  <si>
    <t xml:space="preserve"> ----  免停免催  </t>
  </si>
  <si>
    <t xml:space="preserve"> EXEC   XJ_SMALLMODULE.PRO_BLOCK_红名单('xj_ls_pichai_002');</t>
  </si>
  <si>
    <t>---公免-----</t>
  </si>
  <si>
    <t xml:space="preserve"> exec  xj_smallmodule.Module('xj_ls_pichai_002','xj_sc_公免_t','是否公免'); </t>
  </si>
  <si>
    <t xml:space="preserve"> ------------查 ofr_inst_id  对应的受理营业员-----------------</t>
  </si>
  <si>
    <t xml:space="preserve"> EXEC    XJ_SMALLMODULE.get_xj_xn_offer_inst('xj_ls_涂海燕_acc_nbr','create_staff');</t>
  </si>
  <si>
    <t>exec xj_smallmodule.Module('xj_Ls_20211013_001','tmp_staff_organization_channel','FA_CHANNEL_NAME 新装厅店 ','new_staff_id  staff_id');</t>
  </si>
  <si>
    <t>exec XJ_SMALLMODULE.PRO_BLOCK_出账('xj_Ls_20211013_001','acct_id',cur_month_m1);</t>
  </si>
  <si>
    <t>exec XJ_SMALLMODULE.PRO_BLOCK_SERV_MON_YYYYMM_T('xj_Ls_20211013_001','201611');</t>
  </si>
  <si>
    <t xml:space="preserve"> EXEC XJ_SMALLMODULE.ticket_语音('xj_Ls_20211013_001');</t>
  </si>
  <si>
    <t>EXEC XJ_SMALLMODULE.ticket_流量('xj_Ls_20211013_001',cur_month_m3);</t>
  </si>
  <si>
    <t>EXEC XJ_SMALLMODULE.ticket_流量('xj_Ls_20211013_001',cur_month_m2);</t>
  </si>
  <si>
    <t>exec XJ_SMALLMODULE.ticket_流量溢出('xj_Ls_20211013_001','SERV_ID',cur_month_m3);</t>
  </si>
  <si>
    <t>exec XJ_SMALLMODULE.ticket_流量溢出('xj_Ls_20211013_001','SERV_ID',cur_month_m2);</t>
  </si>
  <si>
    <t>exec XJ_SMALLMODULE.ticket_流量溢出('xj_Ls_20211013_001','SERV_ID',cur_month_m1);</t>
  </si>
  <si>
    <t xml:space="preserve">  EXEC XJ_SMALLMODULE.ticket_流量语音费用超出('xj_ls_融合套餐','202201');</t>
  </si>
  <si>
    <t xml:space="preserve">    EXEC   XJ_SMALLMODULE.PRO_BLOCK_BALANCE('xj_Ls_20211013_001') </t>
  </si>
  <si>
    <t xml:space="preserve">  --- 取联系信息   xj_ls_20201219_001 表要有SERV_ID字段</t>
  </si>
  <si>
    <t>exec  xj_smallmodule.Module('xj_Ls_20211013_001','xj_PROD_INST_all','USE_CUST_ID','serv_id prod_inst_id');</t>
  </si>
  <si>
    <t xml:space="preserve">    exec  xj_smallmodule.Module('xj_Ls_20211013_001','xj_customer','cust_rela 联系号码','USE_CUST_ID  cust_id');</t>
  </si>
  <si>
    <t>exec  xj_smallmodule.Module('xj_Ls_20211013_001','xj_sc_mob_f1n_t','KD,kd_serv_id,ITV,智家应用</t>
  </si>
  <si>
    <t>,优品包</t>
  </si>
  <si>
    <t>exec  xj_smallmodule.Module('xj_Ls_20211013_001','xn_ITMS_GATEWAY_BRD_LIST_MON','gate_way  E8_C,OFFER_NAME  已更换','kd_serv_id  prd_inst_id');</t>
  </si>
  <si>
    <t>EXEC XJ_SMALLMODULE.PRO_BLOCK_宽带速率('xj_ls_kd_郭卉查速率','SERV_ID');</t>
  </si>
  <si>
    <t>EXEC XJ_SMALLMODULE.PRO_BLOCK_宽带速率('xj_ls_kd_郭卉查速率','SERV_ID',1);</t>
  </si>
  <si>
    <t>Exception   when others Then   null;</t>
  </si>
  <si>
    <t>end   info;</t>
  </si>
  <si>
    <t xml:space="preserve"> -----=============================================</t>
  </si>
  <si>
    <t xml:space="preserve">  procedure  </t>
  </si>
  <si>
    <t>XJ_ACC_NBR_INFORMATION (conn   in Varchar2 )</t>
  </si>
  <si>
    <t xml:space="preserve">  is </t>
  </si>
  <si>
    <t xml:space="preserve">XJ_SMALLMODULE.XJ_ACC_NBR_INFORMATION('ACC_NBR') ; </t>
  </si>
  <si>
    <t>v_conn      varchar2(50):=upper(trim(conn));</t>
  </si>
  <si>
    <t>COL_GET  varchar2(2000);</t>
  </si>
  <si>
    <t>UPDATE  XJ_ACC_NBR SET    ACC_NBR=TRIM(ACC_NBR),SERV_ID=TRIM(SERV_ID) ;</t>
  </si>
  <si>
    <t>--------</t>
  </si>
  <si>
    <t>if  v_conn='ACC_NBR'     then</t>
  </si>
  <si>
    <t xml:space="preserve">  COL_GET:='CUST_ID,ACCT_ID,SERV_ID,STATE,STATUS_CD,入网时间,OFR_INST_ID,OFR_ID,OFR_NAME,COMBO_INSTANCE_ID'||</t>
  </si>
  <si>
    <t xml:space="preserve">                 ',COMBO_OFFER_NAME,欠费,最早欠费月,staff_name  网格经理,grid_name 支局,org_name 网格,area_name  片区, 区域,营业区,COUNTRY_AREA_NAME';</t>
  </si>
  <si>
    <t xml:space="preserve">   xn_do_sql_Block( Table_tools('xj_acc_nbr').MergeSQLSHOW('xwh_wg_mon',COL_GET,v_conn,q'[   and  acc_nbr_FLAG='T'  ]')  );</t>
  </si>
  <si>
    <t xml:space="preserve">   COMMIT; </t>
  </si>
  <si>
    <t xml:space="preserve"> ELSIF    v_conn='SERV_ID'     then</t>
  </si>
  <si>
    <t xml:space="preserve">   COL_GET:='CUST_ID,ACCT_ID,ACC_NBR,STATE,STATUS_CD,入网时间,OFR_INST_ID,OFR_ID,OFR_NAME,COMBO_INSTANCE_ID'||</t>
  </si>
  <si>
    <t xml:space="preserve">   xn_do_sql_Block( Table_tools('xj_acc_nbr').MergeSQLSHOW('xwh_wg_mon',COL_GET,v_conn)  );</t>
  </si>
  <si>
    <t xml:space="preserve">   end if;</t>
  </si>
  <si>
    <t xml:space="preserve">  dbms_output.put_line('对不起，报错啦!');</t>
  </si>
  <si>
    <t>end   XJ_ACC_NBR_INFORMATION;</t>
  </si>
  <si>
    <t xml:space="preserve">  ---------==========老模块============================</t>
  </si>
  <si>
    <t xml:space="preserve">  FUNCTION FUN_JUDGETABLE(TABLE_NAME IN VARCHAR2) RETURN NUMBER IS</t>
  </si>
  <si>
    <t xml:space="preserve">    功能：判断输入表是否存在，如果存在返回1，不存在返回0</t>
  </si>
  <si>
    <t xml:space="preserve">    样式：  EXEC XJ_SMALLMODULE.FUN_JUDGETABLE('XJ_ACC_NBR');</t>
  </si>
  <si>
    <t xml:space="preserve">    V_NUM NUMBER;</t>
  </si>
  <si>
    <t xml:space="preserve">  BEGIN</t>
  </si>
  <si>
    <t xml:space="preserve">    VC_SQL := 'SELECT  1    FROM ' || TABLE_NAME || '    WHERE  ROWNUM=1';</t>
  </si>
  <si>
    <t xml:space="preserve">    EXECUTE IMMEDIATE VC_SQL;</t>
  </si>
  <si>
    <t xml:space="preserve">    V_NUM := 1;</t>
  </si>
  <si>
    <t xml:space="preserve">    RETURN V_NUM;</t>
  </si>
  <si>
    <t xml:space="preserve">  EXCEPTION</t>
  </si>
  <si>
    <t xml:space="preserve">    WHEN OTHERS THEN</t>
  </si>
  <si>
    <t xml:space="preserve">      V_NUM := 0;</t>
  </si>
  <si>
    <t xml:space="preserve">      RETURN V_NUM;</t>
  </si>
  <si>
    <t xml:space="preserve">  END FUN_JUDGETABLE;</t>
  </si>
  <si>
    <t xml:space="preserve"> ----======================================================</t>
  </si>
  <si>
    <t xml:space="preserve">procedure   rename_column_name (tb_table in varchar2,col in   varchar2,inf  in  varchar2 default  '' )  is </t>
  </si>
  <si>
    <t>cursor  xj_cursor  is</t>
  </si>
  <si>
    <t>select  'alter table '||tb_table||' rename  column  '|| to_char(strvalue) ||' to '||to_char(strvalue)||trim(inf)</t>
  </si>
  <si>
    <t xml:space="preserve"> from table(fn_split(col,','))  ;</t>
  </si>
  <si>
    <t>v_sql  varchar2(4000);</t>
  </si>
  <si>
    <t xml:space="preserve">   open xj_cursor;</t>
  </si>
  <si>
    <t xml:space="preserve"> loop</t>
  </si>
  <si>
    <t xml:space="preserve">      fetch xj_cursor into v_sql;</t>
  </si>
  <si>
    <t>exit when xj_cursor%notfound;</t>
  </si>
  <si>
    <t>dbms_output.put_line(v_sql);</t>
  </si>
  <si>
    <t>execute immediate v_sql ;</t>
  </si>
  <si>
    <t xml:space="preserve">Exception   when others Then  </t>
  </si>
  <si>
    <t>DBMS_OUTPUT.PUT_LINE('SQLCODE:' || SQLCODE);</t>
  </si>
  <si>
    <t xml:space="preserve">        DBMS_OUTPUT.PUT_LINE('SQLERRM:' || SQLERRM);</t>
  </si>
  <si>
    <t xml:space="preserve">        DBMS_OUTPUT.PUT_LINE('FORMAT_ERROR_BACKTRACE():' ||</t>
  </si>
  <si>
    <t xml:space="preserve">         DBMS_UTILITY.FORMAT_ERROR_BACKTRACE());</t>
  </si>
  <si>
    <t xml:space="preserve"> end loop;</t>
  </si>
  <si>
    <t xml:space="preserve">  close xj_cursor;</t>
  </si>
  <si>
    <t>end  rename_column_name;</t>
  </si>
  <si>
    <t xml:space="preserve">  procedure log(L_NAME      in VARCHAR2, ---过程名                    </t>
  </si>
  <si>
    <t xml:space="preserve">                INFORMATION in VARCHAR2 ---备注    </t>
  </si>
  <si>
    <t xml:space="preserve">                )   is </t>
  </si>
  <si>
    <t>---     XJ_SMALLMODULE.log('L_NAME','INFORMATION' ) ;</t>
  </si>
  <si>
    <t>INSERT INTO  xj_back_work_log_breakpoint( L_NAME ,INFORMATION,BREAK_TIME   )</t>
  </si>
  <si>
    <t xml:space="preserve">  select  '''||trim(L_NAME)||''', '''||trim(INFORMATION)||''',sysdate   FROM   DUAL     ');</t>
  </si>
  <si>
    <t xml:space="preserve">end   log;  </t>
  </si>
  <si>
    <t xml:space="preserve">  -----=========================</t>
  </si>
  <si>
    <t xml:space="preserve">  PROCEDURE TABLEADDCOLUMN(TABLENAME   IN VARCHAR2,</t>
  </si>
  <si>
    <t xml:space="preserve">                           COL_GET     IN VARCHAR2,</t>
  </si>
  <si>
    <t xml:space="preserve">                           USERDEFINED IN VARCHAR2 DEFAULT NULL,</t>
  </si>
  <si>
    <t xml:space="preserve">                           COL_OUT     OUT VARCHAR2) IS</t>
  </si>
  <si>
    <t xml:space="preserve">    ------给表增加列 有就不增加 </t>
  </si>
  <si>
    <t xml:space="preserve">    SELECT LISTAGG(TO_CHAR(STRVALUE) || USERDEFINED, ',') WITHIN GROUP(ORDER BY 1) AS VALUE</t>
  </si>
  <si>
    <t xml:space="preserve">      INTO COL_OUT</t>
  </si>
  <si>
    <t xml:space="preserve">      FROM TABLE(FN_SPLIT(COL_GET, ','));</t>
  </si>
  <si>
    <t xml:space="preserve">    DBMS_OUTPUT.PUT_LINE('COL_OUT: ' || COL_OUT);</t>
  </si>
  <si>
    <t xml:space="preserve">      DBMS_OUTPUT.PUT_LINE('对不起，报错啦!');</t>
  </si>
  <si>
    <t xml:space="preserve">      DBMS_OUTPUT.PUT_LINE('SQLCODE:' || SQLCODE);</t>
  </si>
  <si>
    <t xml:space="preserve">      DBMS_OUTPUT.PUT_LINE('SQLERRM:' || SQLERRM);</t>
  </si>
  <si>
    <t xml:space="preserve">      DBMS_OUTPUT.PUT_LINE('FORMAT_ERROR_BACKTRACE():' ||</t>
  </si>
  <si>
    <t xml:space="preserve">                           DBMS_UTILITY.FORMAT_ERROR_BACKTRACE());</t>
  </si>
  <si>
    <t xml:space="preserve">  END TABLEADDCOLUMN;</t>
  </si>
  <si>
    <t xml:space="preserve">  ----==========================</t>
  </si>
  <si>
    <t xml:space="preserve">  PROCEDURE PRO_RECREATE_TABLE(TABLENAME      IN VARCHAR2,</t>
  </si>
  <si>
    <t xml:space="preserve">                               RECREATE_TABLE IN VARCHAR2) IS</t>
  </si>
  <si>
    <t xml:space="preserve">    -----       EXEC XJ_SMALLMODULE.PRO_RECREATE_TABLE('XJ_LS_ACC_NBR','XJ_ACC_NBR');</t>
  </si>
  <si>
    <t xml:space="preserve">    V_TABLENAME      VARCHAR2(40);</t>
  </si>
  <si>
    <t xml:space="preserve">    V_RECREATE_TABLE VARCHAR2(40);</t>
  </si>
  <si>
    <t xml:space="preserve">    V_TABLENAME      := TRIM(TABLENAME);</t>
  </si>
  <si>
    <t xml:space="preserve">    V_RECREATE_TABLE := TRIM(RECREATE_TABLE);</t>
  </si>
  <si>
    <t xml:space="preserve">    VC_SQL := 'SELECT  1    FROM ' || V_RECREATE_TABLE ||</t>
  </si>
  <si>
    <t xml:space="preserve">              '    WHERE  ROWNUM=1';</t>
  </si>
  <si>
    <t xml:space="preserve">    DBMS_OUTPUT.PUT_LINE(VC_SQL || ';');</t>
  </si>
  <si>
    <t xml:space="preserve">    PRO_DROP_TABLE(V_TABLENAME);</t>
  </si>
  <si>
    <t xml:space="preserve">    VC_SQL := 'CREATE TABLE   ' || V_TABLENAME || '   AS SELECT * FROM    ' ||</t>
  </si>
  <si>
    <t xml:space="preserve">              V_RECREATE_TABLE || '  ';</t>
  </si>
  <si>
    <t xml:space="preserve">    WHEN NO_DATA_FOUND THEN</t>
  </si>
  <si>
    <t xml:space="preserve">      DBMS_OUTPUT.PUT_LINE('找不到数据！');</t>
  </si>
  <si>
    <t xml:space="preserve">  END PRO_RECREATE_TABLE;</t>
  </si>
  <si>
    <t xml:space="preserve">  ----------------================================================</t>
  </si>
  <si>
    <t xml:space="preserve">  procedure PRO_BLOCK_营业信息(tablename in Varchar2,</t>
  </si>
  <si>
    <t xml:space="preserve">                           col1      in Varchar2  default 'staff_id',  ----tablename</t>
  </si>
  <si>
    <t xml:space="preserve">                           col2   in Varchar2 default 'staff_id',  ------tmp_staff_organization_channel</t>
  </si>
  <si>
    <t xml:space="preserve"> COL_GET   in Varchar2   default   'staff_code,CHANNEL_CT_GROUP_CD,FA_CHANNEL_NAME  厅店'  )   is </t>
  </si>
  <si>
    <t xml:space="preserve"> v_conn  varchar2(255);</t>
  </si>
  <si>
    <t xml:space="preserve">     /*  </t>
  </si>
  <si>
    <t xml:space="preserve"> set serveroutput on size    1000000;</t>
  </si>
  <si>
    <t>exec XJ_SMALLMODULE.PRO_BLOCK_营业信息('xj_sc_电信特惠25元套餐','accept_staff_cd','STAFF_CT_GROUP_CD');</t>
  </si>
  <si>
    <t xml:space="preserve">   xj_smallmodule.Module(tablename,'tmp_staff_organization_channel',COL_GET, col1||'  '||col2  ); </t>
  </si>
  <si>
    <t xml:space="preserve">               PRO_DROP_TABLE(TABLE_MIDDLE_LS)  ;</t>
  </si>
  <si>
    <t xml:space="preserve">      PRO_DROP_TABLE(TABLE_MIDDLE_TMP) ;</t>
  </si>
  <si>
    <t xml:space="preserve">  END PRO_BLOCK_营业信息;</t>
  </si>
  <si>
    <t>---===================================================</t>
  </si>
  <si>
    <t>procedure PRO_BLOCK_最近厅店(TABLENAME in Varchar2,</t>
  </si>
  <si>
    <t xml:space="preserve">                         COL_GET   in Varchar2   default   'FA_CHANNEL_NAME  最近厅店' ,</t>
  </si>
  <si>
    <t xml:space="preserve"> CONN      in Varchar2   default  'serv_id'  )   is </t>
  </si>
  <si>
    <t>set serveroutput on size  10000000;</t>
  </si>
  <si>
    <t>exec  xj_smallmodule.PRO_BLOCK_最近厅店('XJ_LS_20210929');   --- 表中有SERV_ID</t>
  </si>
  <si>
    <t xml:space="preserve"> V_TABLENAME  VARCHAR2(50):=TRIM(TABLENAME);</t>
  </si>
  <si>
    <t xml:space="preserve"> V_COL_GET  VARCHAR2(500):=TRIM(COL_GET);</t>
  </si>
  <si>
    <t xml:space="preserve"> V_CONN  VARCHAR2(100):=TRIM(CONN)||' '||'prod_inst_id';</t>
  </si>
  <si>
    <t>-- 入参  表名   关联列    厅店字段</t>
  </si>
  <si>
    <t>xj_smallmodule.Module(V_TABLENAME,'xj_PROD_INST_all','LAST_ORDER_ITEM_ID',V_CONN);</t>
  </si>
  <si>
    <t>begin xn_do_sql_Block(' alter   table   '||V_TABLENAME||'  add last_create_staff varchar2(20)     ');  Exception   when others Then   null;  end;</t>
  </si>
  <si>
    <t>xj_smallmodule.Module(V_TABLENAME,'order_item','create_staff   last_create_staff','LAST_ORDER_ITEM_ID  ORDER_ITEM_ID');</t>
  </si>
  <si>
    <t>---  找不到的 刷新装营业员</t>
  </si>
  <si>
    <t>merge into   '||V_TABLENAME||'     A</t>
  </si>
  <si>
    <t>USING   XWH_WG_MON   B</t>
  </si>
  <si>
    <t>ON (A.'||TRIM(CONN)||'=B.SERV_ID)</t>
  </si>
  <si>
    <t>UPDATE SET    A.last_create_staff=B.NEW_STAFF_ID</t>
  </si>
  <si>
    <t>where    A.last_create_staff  IS NULL   ');</t>
  </si>
  <si>
    <t>xj_smallmodule.Module(V_TABLENAME,'tmp_staff_organization_channel',V_COL_GET,'last_create_staff  staff_id');</t>
  </si>
  <si>
    <t xml:space="preserve"> EXCEPTION</t>
  </si>
  <si>
    <t>end  PRO_BLOCK_最近厅店;</t>
  </si>
  <si>
    <t xml:space="preserve">  ----============⑤==============</t>
  </si>
  <si>
    <t xml:space="preserve">  PROCEDURE PRO_BLOCK_一次性费用(TABLENAME IN VARCHAR2, COL1 IN VARCHAR2) IS</t>
  </si>
  <si>
    <t xml:space="preserve">    -----      XJ_SMALLMODULE.PRO_BLOCK_一次性费用('XJ_LS_HNY_OLD_CHANGE_NEW_001','AGREEMENT_ID');</t>
  </si>
  <si>
    <t xml:space="preserve">    V_COL1           VARCHAR2(40);</t>
  </si>
  <si>
    <t xml:space="preserve">    TABLE_MIDDLE_LS  VARCHAR2(40);</t>
  </si>
  <si>
    <t xml:space="preserve">    TABLE_MIDDLE_TMP VARCHAR2(40);</t>
  </si>
  <si>
    <t xml:space="preserve">    V_TABLENAME := TRIM(TABLENAME);</t>
  </si>
  <si>
    <t xml:space="preserve">    V_COL1      := TRIM(COL1);</t>
  </si>
  <si>
    <t xml:space="preserve">    SELECT 'XJ_LS_' || TO_CHAR(SYSDATE, 'YYYYMMDDHH24MISS')</t>
  </si>
  <si>
    <t xml:space="preserve">      INTO TABLE_MIDDLE_LS</t>
  </si>
  <si>
    <t xml:space="preserve">      FROM DUAL;</t>
  </si>
  <si>
    <t xml:space="preserve">    PRO_DROP_TABLE(TABLE_MIDDLE_LS);</t>
  </si>
  <si>
    <t xml:space="preserve">    VC_SQL := ' CREATE  TABLE    ' || TABLE_MIDDLE_LS ||</t>
  </si>
  <si>
    <t xml:space="preserve">              '  AS </t>
  </si>
  <si>
    <t xml:space="preserve">    SELECT AGREEMENT_ID,SUM(CHARGE*0.01) JE   FROM   LS65_CRM2.ORDER_ITEM_GET_T@TO_QTXX_TB   A </t>
  </si>
  <si>
    <t xml:space="preserve">    WHERE A.PARTITION_ID_REGION=1008</t>
  </si>
  <si>
    <t xml:space="preserve">            AND A.CHARGE_GET&gt;0  </t>
  </si>
  <si>
    <t xml:space="preserve">            AND  ITEM_SOURCE_ID&lt;&gt;''970''   </t>
  </si>
  <si>
    <t xml:space="preserve">            AND AGREEMENT_ID  IN ( SELECT  ' || V_COL1 ||</t>
  </si>
  <si>
    <t xml:space="preserve">              '   FROM   ' || V_TABLENAME || ' )</t>
  </si>
  <si>
    <t xml:space="preserve">    GROUP BY  AGREEMENT_ID ';</t>
  </si>
  <si>
    <t xml:space="preserve">    /*            AND SUBSTR(A.PAY_CYCLE_ID,4,6)&gt;=201605   -----改月份*/</t>
  </si>
  <si>
    <t xml:space="preserve">    SELECT 'XJ_LS_' || TO_CHAR(SYSDATE, 'YYYYMMDDHH24MISS') || '_TMP'</t>
  </si>
  <si>
    <t xml:space="preserve">      INTO TABLE_MIDDLE_TMP</t>
  </si>
  <si>
    <t xml:space="preserve">    PRO_DROP_TABLE(TABLE_MIDDLE_TMP);</t>
  </si>
  <si>
    <t xml:space="preserve">    VC_SQL := 'CREATE  TABLE   ' || TABLE_MIDDLE_TMP || ' AS </t>
  </si>
  <si>
    <t xml:space="preserve">    SELECT  A.*,B.JE   一次性费用</t>
  </si>
  <si>
    <t xml:space="preserve">    FROM      ' || V_TABLENAME || '   A, </t>
  </si>
  <si>
    <t xml:space="preserve">                ' || TABLE_MIDDLE_LS || '   B</t>
  </si>
  <si>
    <t xml:space="preserve">    WHERE    A.' || V_COL1 || '  =B.AGREEMENT_ID(+)';</t>
  </si>
  <si>
    <t xml:space="preserve">    XJ_SMALLMODULE.PRO_RECREATE_TABLE(V_TABLENAME, TABLE_MIDDLE_TMP);</t>
  </si>
  <si>
    <t xml:space="preserve">      PRO_DROP_TABLE(TABLE_MIDDLE_LS);</t>
  </si>
  <si>
    <t xml:space="preserve">      PRO_DROP_TABLE(TABLE_MIDDLE_TMP);</t>
  </si>
  <si>
    <t xml:space="preserve">  END PRO_BLOCK_一次性费用;</t>
  </si>
  <si>
    <t xml:space="preserve">  ----============⑥==============</t>
  </si>
  <si>
    <t xml:space="preserve">  PROCEDURE PRO_BLOCK_网格(TABLENAME IN VARCHAR2,</t>
  </si>
  <si>
    <t xml:space="preserve">                         CONN      IN VARCHAR2 DEFAULT NULL,</t>
  </si>
  <si>
    <t xml:space="preserve">                         COL_GET   VARCHAR2 DEFAULT NULL) IS</t>
  </si>
  <si>
    <t xml:space="preserve">    -----     EXEC XJ_SMALLMODULE.PRO_BLOCK_网格('XJ_KD_ADD_ITV_T','SERV_ID','STAFF_NAME,AREA_NAME ,划小经营单元'); </t>
  </si>
  <si>
    <t xml:space="preserve">  xj_smallmodule.Module(TABLENAME  ,'xwh_wg_mon',COL_GET,CONN); </t>
  </si>
  <si>
    <t xml:space="preserve">  END PRO_BLOCK_网格;</t>
  </si>
  <si>
    <t xml:space="preserve">PROCEDURE PRO_XWH_MOB_KD_ITV(tablename in Varchar2,col_get   Varchar2 default null)  IS </t>
  </si>
  <si>
    <t>V_TB_001 VARCHAR2(50):='XJ_LS_XWH1'||random;</t>
  </si>
  <si>
    <t>V_TB_002 VARCHAR2(50):='XJ_LS_XWH2'||random;</t>
  </si>
  <si>
    <t>tablename 中必选有 SERV_ID字段</t>
  </si>
  <si>
    <t>exec  XJ_SMALLMODULE.PRO_XWH_MOB_KD_ITV('xj_ls_hsb_acc_nbr','serv_id_mob') ;</t>
  </si>
  <si>
    <t xml:space="preserve">   xj_smallmodule.Module(tablename,'xwh_wg_mon','COMBO_INSTANCE_ID'); </t>
  </si>
  <si>
    <t>CREATE TABLE   ]'||V_TB_001||q'[   AS</t>
  </si>
  <si>
    <t>select  COMBO_INSTANCE_ID,产品类型,serv_id ,入网时间,</t>
  </si>
  <si>
    <t>CASE WHEN  产品类型 in ('宽带','ITV') then 1</t>
  </si>
  <si>
    <t>when 产品类型='手机'  and  主副卡 LIKE '%主卡%' then  1 else  2 end as XX_SEQ</t>
  </si>
  <si>
    <t>where  COMBO_INSTANCE_ID  in (select COMBO_INSTANCE_ID   from    ]'||tablename||q'[   )</t>
  </si>
  <si>
    <t>and 产品类型 in ('手机','宽带','ITV')</t>
  </si>
  <si>
    <t>and  state in  ('F0A','F0J')        ]');</t>
  </si>
  <si>
    <t xml:space="preserve">  p_rn2(V_TB_001,' COMBO_INSTANCE_ID,产品类型','XX_SEQ ,入网时间 ');</t>
  </si>
  <si>
    <t xml:space="preserve">  xn_do_sql_Block(q'[  delete   ]'||V_TB_001||q'[   where  rn&lt;&gt;1      ]');</t>
  </si>
  <si>
    <t xml:space="preserve">  COMMIT;</t>
  </si>
  <si>
    <t>CREATE TABLE  ]'||V_TB_002||q'[   AS</t>
  </si>
  <si>
    <t>select * from  (</t>
  </si>
  <si>
    <t>select  COMBO_INSTANCE_ID,serv_id,产品类型  from    ]'||V_TB_001||q'[   )</t>
  </si>
  <si>
    <t>pivot(max(serv_id) for 产品类型  in('手机' as   serv_id_mob,</t>
  </si>
  <si>
    <t xml:space="preserve"> '宽带' AS   serv_id_kd,</t>
  </si>
  <si>
    <t xml:space="preserve"> 'ITV' AS   serv_id_ITV))      ]');</t>
  </si>
  <si>
    <t xml:space="preserve">  xj_smallmodule.Module(tablename,V_TB_002,col_get,'COMBO_INSTANCE_ID'); </t>
  </si>
  <si>
    <t>pro_drop_table(V_TB_001) ;</t>
  </si>
  <si>
    <t>pro_drop_table(V_TB_002) ;</t>
  </si>
  <si>
    <t xml:space="preserve">  pro_drop_table(V_TB_002) ;</t>
  </si>
  <si>
    <t>---==========================</t>
  </si>
  <si>
    <t>PROCEDURE PRO_BLOCK_基站(TABLENAME IN VARCHAR2,</t>
  </si>
  <si>
    <t xml:space="preserve">    -----     EXEC XJ_SMALLMODULE.PRO_BLOCK_基站('XJ_KD_ADD_ITV_T','SERV_ID','STAFF_NAME,AREA_NAME ,划小经营单元'); </t>
  </si>
  <si>
    <t xml:space="preserve">create  or replace view   xj_mob_cell_live_t  as </t>
  </si>
  <si>
    <t>select service_id        acc_nbr,</t>
  </si>
  <si>
    <t xml:space="preserve">       base_station_code 主要通话基站编码,</t>
  </si>
  <si>
    <t xml:space="preserve">       station_name      主要通话基站名称,</t>
  </si>
  <si>
    <t xml:space="preserve">       country_name      归属网格,</t>
  </si>
  <si>
    <t xml:space="preserve">       region_name       营业区,</t>
  </si>
  <si>
    <t xml:space="preserve">       operator_name     所属运营商</t>
  </si>
  <si>
    <t xml:space="preserve">  from mob_cell_live_t ;</t>
  </si>
  <si>
    <t xml:space="preserve">    V_CONN           VARCHAR2(40);</t>
  </si>
  <si>
    <t xml:space="preserve">    V_COL_GET        VARCHAR2(4000);</t>
  </si>
  <si>
    <t xml:space="preserve">    IF CONN IS NULL THEN</t>
  </si>
  <si>
    <t xml:space="preserve">      V_CONN := 'acc_nbr';</t>
  </si>
  <si>
    <t xml:space="preserve">    ELSE</t>
  </si>
  <si>
    <t xml:space="preserve">      V_CONN := CONN;</t>
  </si>
  <si>
    <t xml:space="preserve">    END IF;</t>
  </si>
  <si>
    <t xml:space="preserve">    IF COL_GET IS NULL THEN</t>
  </si>
  <si>
    <t xml:space="preserve">      V_COL_GET := '主要通话基站编码,主要通话基站名称,归属网格,所属运营商';</t>
  </si>
  <si>
    <t xml:space="preserve">      V_COL_GET := COL_GET;</t>
  </si>
  <si>
    <t xml:space="preserve">  xj_smallmodule.Module(TABLENAME,'xj_mob_cell_live_t',V_COL_GET, V_CONN ); </t>
  </si>
  <si>
    <t xml:space="preserve">  END PRO_BLOCK_基站;</t>
  </si>
  <si>
    <t>----=============================================</t>
  </si>
  <si>
    <t xml:space="preserve">PROCEDURE  order_item_订单状态   (tablename in Varchar2,col_get   Varchar2 default   'STATUS_CD,订单状态')  is </t>
  </si>
  <si>
    <t>set serveroutput on size  1000000;</t>
  </si>
  <si>
    <t>EXEC    XJ_SMALLMODULE.order_item_订单状态('xj_sc_云销售品_sl');</t>
  </si>
  <si>
    <t>v_tmp_tb  varchar(50):='ls_order_item'||random;</t>
  </si>
  <si>
    <t xml:space="preserve">xn_do_sql_Block(q'[               </t>
  </si>
  <si>
    <t xml:space="preserve">create table   ]'||v_tmp_tb||q'[   as </t>
  </si>
  <si>
    <t>select   order_item_id, STATUS_CD,(select attr_value_name from code_name_v</t>
  </si>
  <si>
    <t>where attr_nbr='EVT-0001' and attr_value=t1.status_cd and rownum=1) 订单状态</t>
  </si>
  <si>
    <t>from  ORDER_item t1</t>
  </si>
  <si>
    <t>where  order_item_id  in (</t>
  </si>
  <si>
    <t xml:space="preserve">select order_item_id   from   ]'||tablename||q'[    </t>
  </si>
  <si>
    <t>where  订单状态='客户需求确认')      ]');</t>
  </si>
  <si>
    <t xml:space="preserve">  xj_smallmodule.Module(tablename,v_tmp_tb,col_get,'order_item_id'); </t>
  </si>
  <si>
    <t>PRO_DROP_TABLE(v_tmp_tb);</t>
  </si>
  <si>
    <t xml:space="preserve">      PRO_DROP_TABLE(v_tmp_tb);</t>
  </si>
  <si>
    <t xml:space="preserve">       DBMS_UTILITY.FORMAT_ERROR_BACKTRACE());</t>
  </si>
  <si>
    <t>end   order_item_订单状态;</t>
  </si>
  <si>
    <t>---==================================================</t>
  </si>
  <si>
    <t xml:space="preserve">PROCEDURE  order_item_销售品状态   (tablename in Varchar2)  is </t>
  </si>
  <si>
    <t>TB_T   VARCHAR2(50):=SUBSTR(TRIM(tablename),1,length(TRIM(tablename))-2)||'t';</t>
  </si>
  <si>
    <t>EXEC    XJ_SMALLMODULE.order_item_销售品状态('xj_sc_云销售品_sl');</t>
  </si>
  <si>
    <t>-----销售品状态  打标</t>
  </si>
  <si>
    <t>DBMS_OUTPUT.PUT_LINE('表名：'||TB_T);</t>
  </si>
  <si>
    <t xml:space="preserve">xn_do_sql_Block(q'[    alter table     ]'||tablename||q'[    modify 销售品状态 varchar2(20)         ]');   </t>
  </si>
  <si>
    <t>EXCEPTION  WHEN OTHERS THEN  null ;</t>
  </si>
  <si>
    <t>xn_do_sql_Block(q'[ update    ]'||tablename||q'[  set    销售品状态=''          ]');</t>
  </si>
  <si>
    <t>xn_do_sql_Block(q'[ update    ]'||tablename||q'[   set    销售品状态='未竣工'  where   订单状态='客户需求确认'          ]');</t>
  </si>
  <si>
    <t xml:space="preserve">  update      ]'||tablename||q'[     set    销售品状态='正常'</t>
  </si>
  <si>
    <t xml:space="preserve">where  OFFER_INST_ID   in  (select OFFER_INST_ID   from    ]'||TB_T||q'[    )         ]'); </t>
  </si>
  <si>
    <t>xn_do_sql_Block(q'[ update   ]'||tablename||q'[   set    销售品状态='失效'   where       销售品状态='' or   销售品状态  is null        ]');</t>
  </si>
  <si>
    <t>EXCEPTION</t>
  </si>
  <si>
    <t xml:space="preserve">    WHEN OTHERS THEN  </t>
  </si>
  <si>
    <t xml:space="preserve">    DBMS_OUTPUT.PUT_LINE('对不起，报错啦!');</t>
  </si>
  <si>
    <t xml:space="preserve">      DBMS_UTILITY.FORMAT_ERROR_BACKTRACE());</t>
  </si>
  <si>
    <t>----============ 销售品sjjs_xn.bas_prd_inst_offer_cur-======================</t>
  </si>
  <si>
    <t xml:space="preserve">PROCEDURE PRO_销售品_createTable(offer_ids    in Varchar2,TbName     in Varchar2 )  is </t>
  </si>
  <si>
    <t>EXEC    XJ_SMALLMODULE.PRO_销售品_createTable('842004998,842004999','xj_ls_20211027_cfsf');</t>
  </si>
  <si>
    <t xml:space="preserve">    pro_drop_table(TbName) ;</t>
  </si>
  <si>
    <t xml:space="preserve">create table   ]'||TbName||q'[   as </t>
  </si>
  <si>
    <t>select   t1.Offer_Id,t2.OFFER_NAME,Offer_Inst_Id,  Prod_Inst_Id serv_id</t>
  </si>
  <si>
    <t>,t1.create_Date    受理日期</t>
  </si>
  <si>
    <t xml:space="preserve">,Completed_Date 竣工日期 </t>
  </si>
  <si>
    <t>,substr(Completed_Date,1,6)     竣工月份</t>
  </si>
  <si>
    <t>,role_name,decode(role_name,'手机主卡',1,'手机副卡',2,'第1条宽带',3,'第2条宽带',3,'第1条ITV',4,'第2条ITV',4,'智能家居',5,'固话',6,7)   xj_seq</t>
  </si>
  <si>
    <t>,accept_staff_cd,OFFER_ORDER_ITEM_ID</t>
  </si>
  <si>
    <t>,T3.NAME 受理营业员,t3.fa_channel_name 受理营业厅</t>
  </si>
  <si>
    <t>,FA_CHANNEL_CT_GROUP_CD  渠道视图编码,条线,t3.包店的渠道经理,t3.营业区   受理营业区</t>
  </si>
  <si>
    <t xml:space="preserve">,row_number()  over  (partition by  Prod_Inst_Id  order by Completed_Date  desc   )   rn </t>
  </si>
  <si>
    <t>from sjjs_xn.bas_prd_inst_offer_cur   t1</t>
  </si>
  <si>
    <t>left join  offer  t2  on (t1.offer_id=t2.OFFER_ID)</t>
  </si>
  <si>
    <t xml:space="preserve">LEFT JOIN  TMP_STAFF_ORGANIZATION_CHANNEL  T3  ON (t1.accept_staff_CD=T3.STAFF_CT_GROUP_CD    )      </t>
  </si>
  <si>
    <t xml:space="preserve">where  t1.OFFER_ID in     (  ]'||trim(offer_ids)||q'[  )   </t>
  </si>
  <si>
    <t xml:space="preserve">        dbms_output.put_line('SQLCODE:'||SQLCODE);</t>
  </si>
  <si>
    <t xml:space="preserve">        dbms_output.put_line('SQLERRM:'||sqlerrm);</t>
  </si>
  <si>
    <t xml:space="preserve">        dbms_output.put_line('format_error_backtrace():'||dbms_utility.format_error_backtrace());</t>
  </si>
  <si>
    <t>----===============================================================</t>
  </si>
  <si>
    <t>PROCEDURE PRO_销售品_打标( offer_ids    in Varchar2,     ---要取的销售品 ID  逗号隔开</t>
  </si>
  <si>
    <t xml:space="preserve">                                       tbName in Varchar2,  --- 要打标的表 </t>
  </si>
  <si>
    <t xml:space="preserve">                                      col_get   in Varchar2 ,          ----- 要取的字段   逗号隔开</t>
  </si>
  <si>
    <t xml:space="preserve">          </t>
  </si>
  <si>
    <t>CONN    in Varchar2   DEFAULT  'SERV_ID' ,     --关联字段</t>
  </si>
  <si>
    <t>condition1   in Varchar2  default  null,          ----条件1</t>
  </si>
  <si>
    <t>condition2   in Varchar2  default  null )  is        ----条件2</t>
  </si>
  <si>
    <t>EXEC    XJ_SMALLMODULE.PRO_销售品_打标('842004998,842004999','xj_xy_锁定清单','offer_name 存费送费,竣工日期  存费送费日期');</t>
  </si>
  <si>
    <t>v_tb    VARCHAR2(30);</t>
  </si>
  <si>
    <t>v_tb:='xj_ls_ofr_'||to_char(sysdate,'yyyymmdd')||random;</t>
  </si>
  <si>
    <t>XJ_SMALLMODULE.PRO_销售品_createTable(offer_ids,v_tb);</t>
  </si>
  <si>
    <t>XJ_SMALLMODULE.Module(trim(tbName),v_tb,trim(col_get),trim(CONN),' and  rn=1',trim(condition2));</t>
  </si>
  <si>
    <t xml:space="preserve">  pro_drop_table(v_tb) ;</t>
  </si>
  <si>
    <t xml:space="preserve">    pro_drop_table(v_tb) ;</t>
  </si>
  <si>
    <t>-----=====================================================</t>
  </si>
  <si>
    <t xml:space="preserve">PROCEDURE  get_xj_xn_offer_inst(   tbName in Varchar2,  --- 要打标的表 </t>
  </si>
  <si>
    <t xml:space="preserve">CONN    in Varchar2   DEFAULT  'ofr_inst_id'  )  is   --关联字段    </t>
  </si>
  <si>
    <t>EXEC    XJ_SMALLMODULE.get_xj_xn_offer_inst('xj_ls_涂海燕_acc_nbr','create_staff');</t>
  </si>
  <si>
    <t>v_CONN    VARCHAR2(30);</t>
  </si>
  <si>
    <t>v_tb:='xj_ls_offer_'||to_char(sysdate,'yyyymmdd')||random;</t>
  </si>
  <si>
    <t>v_CONN:=CONN||' offer_inst_id'  ;</t>
  </si>
  <si>
    <t>---------------------------</t>
  </si>
  <si>
    <t>pro_drop_table(v_tb) ;</t>
  </si>
  <si>
    <t xml:space="preserve">create table   ]'||v_tb||q'[   as </t>
  </si>
  <si>
    <t xml:space="preserve">select   a.*,row_number()  over (partition  by  offer_inst_id  order by  1   )  rn </t>
  </si>
  <si>
    <t>from  xj_xn_offer_inst  a</t>
  </si>
  <si>
    <t>where   offer_inst_id  in (select ofr_inst_id  from     ]'||tbName||q'[      )        ]');</t>
  </si>
  <si>
    <t xml:space="preserve"> xj_smallmodule.Module(tbName,v_tb,col_get,v_CONN,' and  rn=1  '); </t>
  </si>
  <si>
    <t>------------------</t>
  </si>
  <si>
    <t xml:space="preserve"> pro_drop_table(v_tb) ;</t>
  </si>
  <si>
    <t xml:space="preserve">        dbms_output.put_line('对不起，报错啦! 要求'||tbName||'表中有SERV_ID   和 COMBO_INSTANCE_ID ');</t>
  </si>
  <si>
    <t>end  get_xj_xn_offer_inst;</t>
  </si>
  <si>
    <t>---=========================================</t>
  </si>
  <si>
    <t xml:space="preserve">PROCEDURE  jihe_sfz_new_old (tbName  in  varchar2)  is </t>
  </si>
  <si>
    <t xml:space="preserve">---目标表要有   SERV_ID   </t>
  </si>
  <si>
    <t>EXEC    XJ_SMALLMODULE.jihe_sfz_new_old('xj_sc_666礼包_t');</t>
  </si>
  <si>
    <t xml:space="preserve">    xn_do_sql_Block(q'[   alter table   ]'||trim(tbName)||q'[     add 身份证新老   varchar2(12)       ]');</t>
  </si>
  <si>
    <t xml:space="preserve">merge into   ]'||trim(tbName)||q'[      a  </t>
  </si>
  <si>
    <t>select   t1.prod_inst_id serv_id ,'老'  身份证新老</t>
  </si>
  <si>
    <t>from  xj_xn_prod_inst  t1</t>
  </si>
  <si>
    <t>inner join  xj_sc_sfz_mon_m1 t2  on (t1.certificate_no=t2.certificate_no)</t>
  </si>
  <si>
    <t xml:space="preserve">where  t1.prod_inst_id   in (  select serv_id   from    ]'||trim(tbName)||q'[     )  </t>
  </si>
  <si>
    <t>)  b on  (a.serv_id=b.serv_id )</t>
  </si>
  <si>
    <t>update set   a.身份证新老=b.身份证新老         ]');</t>
  </si>
  <si>
    <t xml:space="preserve">    xn_do_sql_Block(q'[      update     ]'||trim(tbName)||q'[     set 身份证新老='新'  where  身份证新老  is null  ]');</t>
  </si>
  <si>
    <t xml:space="preserve">    when others Then </t>
  </si>
  <si>
    <t>---  近2月协转--------------------</t>
  </si>
  <si>
    <t xml:space="preserve">PROCEDURE  jihe_NearlyTwoMonths (tbName  in  varchar2)   is </t>
  </si>
  <si>
    <t>---目标表要有   SERV_ID   和 COMBO_INSTANCE_ID</t>
  </si>
  <si>
    <t>EXEC    XJ_SMALLMODULE.jihe_NearlyTwoMonths('xj_sc_666礼包_t');</t>
  </si>
  <si>
    <t>----------------------------近2月携号转网----------------------------------------------------------------</t>
  </si>
  <si>
    <t>xn_do_sql_block_noerror(q'[    alter table   ]'||tbName||q'[   add  近2月携号转网   varchar2(30)      ]');</t>
  </si>
  <si>
    <t xml:space="preserve">    xn_do_sql_Block(q'[     update  ]'||tbName||q'[   set    近2月携号转网=''      ]');</t>
  </si>
  <si>
    <t xml:space="preserve">    update  ]'||tbName||q'[    set    近2月携号转网='号码近2月携入'</t>
  </si>
  <si>
    <t xml:space="preserve">    where    serv_id    in (select serv_id   from xj_sc_携号转网_t   where    substr(申请时间,1,6) &gt;=cur_month_m3     )      ]');</t>
  </si>
  <si>
    <t xml:space="preserve">    xn_do_sql_block_noerror(q'[       </t>
  </si>
  <si>
    <t xml:space="preserve">    update  ]'||tbName||q'[    set    近2月携号转网='套餐下有号码近2月携入'</t>
  </si>
  <si>
    <t xml:space="preserve">    where    COMBO_INSTANCE_ID  in (select COMBO_INSTANCE_ID   from xj_sc_携号转网_t   where   substr(申请时间,1,6) &gt;=cur_month_m3     )</t>
  </si>
  <si>
    <t xml:space="preserve">    and   近2月携号转网  is null         ]');</t>
  </si>
  <si>
    <t xml:space="preserve">    commit;  </t>
  </si>
  <si>
    <t xml:space="preserve">end  jihe_NearlyTwoMonths ;  </t>
  </si>
  <si>
    <t>PROCEDURE  jihe_czl (tbName  in  varchar2, month_start  IN  varchar2  default  cur_month_m2    )  is   ----判断存增量</t>
  </si>
  <si>
    <t>----  目标表要有   COMBO_INSTANCE_ID   和   ofr_inst_id</t>
  </si>
  <si>
    <t>EXEC    XJ_SMALLMODULE.jihe_czl('xj_sc_666礼包_t');</t>
  </si>
  <si>
    <t>--------------------------存增量-------------------------------------------------------------------</t>
  </si>
  <si>
    <t xml:space="preserve">  xn_do_sql_block_noerror(q'[     alter table    ]'||tbName||q'[  add   存增量   varchar2(50)   ]');  </t>
  </si>
  <si>
    <t xml:space="preserve">    xn_do_sql_Block(q'[     update   ]'||tbName||q'[  set   存增量=null     ]');</t>
  </si>
  <si>
    <t xml:space="preserve">update   ]'||tbName||q'[  set   存增量='存量用户' </t>
  </si>
  <si>
    <t>where   COMBO_INSTANCE_ID   in  (</t>
  </si>
  <si>
    <t xml:space="preserve">select  COMBO_INSTANCE_ID  </t>
  </si>
  <si>
    <t xml:space="preserve">from  xwh_wg_mon </t>
  </si>
  <si>
    <t>where COMBO_INSTANCE_ID  in (select COMBO_INSTANCE_ID   from     ]'||tbName||q'[   )</t>
  </si>
  <si>
    <t xml:space="preserve">and state in </t>
  </si>
  <si>
    <t xml:space="preserve"> AND   substr(入网时间,1,6) &lt;=month_math(]'||month_start||q'[,-1)         )</t>
  </si>
  <si>
    <t>and    COMBO_INSTANCE_ID  is not null              ]');</t>
  </si>
  <si>
    <t xml:space="preserve">    xn_do_sql_block_noerror(q'[         </t>
  </si>
  <si>
    <t>where   ofr_inst_id   in  (</t>
  </si>
  <si>
    <t>where ofr_inst_id  in (select ofr_inst_id   from     ]'||tbName||q'[ )</t>
  </si>
  <si>
    <t xml:space="preserve"> AND   substr(入网时间,1,6) &lt;=month_math(]'||month_start||q'[,-1)       ) </t>
  </si>
  <si>
    <t xml:space="preserve">and    COMBO_INSTANCE_ID  is null   </t>
  </si>
  <si>
    <t xml:space="preserve">and   存增量   is null   </t>
  </si>
  <si>
    <t xml:space="preserve">    ----非法变量名</t>
  </si>
  <si>
    <t xml:space="preserve">    xn_do_sql_Block(q'[           </t>
  </si>
  <si>
    <t xml:space="preserve">update   ]'||tbName||q'[    set      存增量='增量_有老号码加入'    </t>
  </si>
  <si>
    <t xml:space="preserve">where   ofr_inst_id  in </t>
  </si>
  <si>
    <t>(select ofr_inst_id   from   ]'||tbName||q'[</t>
  </si>
  <si>
    <t>where    serv_id in (</t>
  </si>
  <si>
    <t>select  serv_id    from xj_mob_全新装_mon</t>
  </si>
  <si>
    <t xml:space="preserve">where   acct_month&gt;=]'||month_start||q'[    )  </t>
  </si>
  <si>
    <t>and   存增量='存量用户' )     ]');</t>
  </si>
  <si>
    <t xml:space="preserve">    xn_do_sql_block_noerror(q'[          </t>
  </si>
  <si>
    <t xml:space="preserve">update  ]'||tbName||q'[   set      存增量='增量_有老号码加入,有携入'    </t>
  </si>
  <si>
    <t xml:space="preserve">where    存增量='增量_有老号码加入'    </t>
  </si>
  <si>
    <t>and  近2月携号转网</t>
  </si>
  <si>
    <t xml:space="preserve">  is not null      ]');</t>
  </si>
  <si>
    <t xml:space="preserve">update  ]'||tbName||q'[  set      存增量='增量用户'    </t>
  </si>
  <si>
    <t>where    存增量  is null    ]');</t>
  </si>
  <si>
    <t xml:space="preserve">        dbms_output.put_line('对不起，报错啦! 要求'||tbName||'表中有ofr_inst_id   和 COMBO_INSTANCE_ID ');</t>
  </si>
  <si>
    <t>end  jihe_czl;</t>
  </si>
  <si>
    <t>----=======================================</t>
  </si>
  <si>
    <t xml:space="preserve">PROCEDURE  jihe_add_old_mob(tbName  in  varchar2)   is </t>
  </si>
  <si>
    <t>EXEC    XJ_SMALLMODULE.jihe_add_old_mob('xj_sc_666礼包_t');</t>
  </si>
  <si>
    <t>v_tb_name  varchar2(60):='ls_xj_手机最早入网'||random;</t>
  </si>
  <si>
    <t>pro_drop_table(v_tb_name) ;</t>
  </si>
  <si>
    <t xml:space="preserve">create table  ]'||v_tb_name||q'[     as </t>
  </si>
  <si>
    <t xml:space="preserve">select   ofr_inst_id,min(入网时间)  手机最早入网时间  </t>
  </si>
  <si>
    <t>where  ofr_inst_id in (select ofr_inst_id   from    ]'||tbName||q'[      )</t>
  </si>
  <si>
    <t>and state in   ('F0A','F0J')</t>
  </si>
  <si>
    <t>AND 产品类型='手机'</t>
  </si>
  <si>
    <t>group by  ofr_inst_id</t>
  </si>
  <si>
    <t xml:space="preserve">  xj_smallmodule.Module( tbName ,v_tb_name,'手机最早入网时间','ofr_inst_id'); </t>
  </si>
  <si>
    <t xml:space="preserve">PROCEDURE  jihe_taocan_value_huanbi(tbName  in  varchar2,hb_month   varchar2  default    cur_month_m3 )   is </t>
  </si>
  <si>
    <t>tbName   表名</t>
  </si>
  <si>
    <t xml:space="preserve">hb_month   环比月份  </t>
  </si>
  <si>
    <t>---    ofr_inst_id   serv_id</t>
  </si>
  <si>
    <t>EXEC    XJ_SMALLMODULE.jihe_taocan_value_huanbi('xj_sc_异业分期_t');</t>
  </si>
  <si>
    <t>ls_tb_tc     varchar2(60):='ls_xj_jihe_套餐'||random;</t>
  </si>
  <si>
    <t>--      ]'||ls_tb_tc||q'[      ]'||tbName||q'[</t>
  </si>
  <si>
    <t xml:space="preserve">  ----------------------------------套餐值---------------------------------------------------------</t>
  </si>
  <si>
    <t xml:space="preserve">    pro_drop_table(ls_tb_tc) ;</t>
  </si>
  <si>
    <t xml:space="preserve">    create table   ]'||ls_tb_tc||q'[     as </t>
  </si>
  <si>
    <t xml:space="preserve">    select COMBO_INSTANCE_ID,ofr_inst_id,OFR_ID,OFR_NAME,ACCT_ID,SERV_ID,acc_nbr,主副卡,套餐值  套餐值当前</t>
  </si>
  <si>
    <t xml:space="preserve">    from  xj_sc_mob_f1n_t</t>
  </si>
  <si>
    <t xml:space="preserve">    where   ofr_inst_id  in ( select   ofr_inst_id from       ]'||tbName||q'[     )</t>
  </si>
  <si>
    <t xml:space="preserve">     xj_smallmodule.Module(ls_tb_tc,'serv_mon_'||hb_month||'_t','XJ_套餐值  套餐值old'); </t>
  </si>
  <si>
    <t xml:space="preserve">    ----------------------------------------------------------------------</t>
  </si>
  <si>
    <t xml:space="preserve">    xn_do_sql_Block(q'[   alter table   ]'||ls_tb_tc||q'[  add   </t>
  </si>
  <si>
    <t>( 红包old   number  ,红包当前  number, 红包当前个数 number ,红包当前详情   varchar2(1000)  )  ]');</t>
  </si>
  <si>
    <t xml:space="preserve">    merge  into  ]'||ls_tb_tc||q'[    a</t>
  </si>
  <si>
    <t xml:space="preserve">    using (</t>
  </si>
  <si>
    <t xml:space="preserve">    select  serv_id,sum(每期赠送总额)   红包当前,sum(1)  红包当前个数</t>
  </si>
  <si>
    <t xml:space="preserve">            ,listagg(acc_nbr||' '||offer_name||'  '||每期赠送总额||'元' , ',') WITHIN GROUP( ORDER BY rownum )  红包当前详情</t>
  </si>
  <si>
    <t xml:space="preserve">    from  xj_sc_翼支付红包_t </t>
  </si>
  <si>
    <t xml:space="preserve">    where  状态='正常'</t>
  </si>
  <si>
    <t xml:space="preserve">    AND 是否收费='否'      ---剔除收费权益</t>
  </si>
  <si>
    <t xml:space="preserve">    and  exp_date&gt;=sysdate+31  </t>
  </si>
  <si>
    <t xml:space="preserve">    and  受理产品类型='手机'       ---剔除小合约</t>
  </si>
  <si>
    <t xml:space="preserve">    group by  serv_id  ) b </t>
  </si>
  <si>
    <t xml:space="preserve">    on (a.serv_id=b.serv_id )</t>
  </si>
  <si>
    <t xml:space="preserve">    update set   a.红包当前=b.红包当前,  </t>
  </si>
  <si>
    <t xml:space="preserve">                       a.红包当前个数=b.红包当前个数 ,</t>
  </si>
  <si>
    <t xml:space="preserve">                       a.红包当前详情=b.红包当前详情    ]');</t>
  </si>
  <si>
    <t xml:space="preserve">    merge into   ]'||ls_tb_tc||q'[     a</t>
  </si>
  <si>
    <t xml:space="preserve">    select  serv_id,sum(DONATE_CHARGE)*0.01  红包old</t>
  </si>
  <si>
    <t xml:space="preserve">    from    hb_yzf_inst_send_t   a</t>
  </si>
  <si>
    <t xml:space="preserve">    where  to_char(send_date,'yyyymm')=   ]'||hb_month||q'[</t>
  </si>
  <si>
    <t xml:space="preserve">    and  DEAL_FLAG  =1</t>
  </si>
  <si>
    <t xml:space="preserve">    and PARTITION_ID_REGION=  1008  </t>
  </si>
  <si>
    <t xml:space="preserve">    and   offer_id  not   in ( select  offer_id     from XJ_SC_翼支付红包_非手机  )    ---剔除小合约</t>
  </si>
  <si>
    <t xml:space="preserve">    AND offer_id not  in  (select  offer_id    from    xj_offer_翼支付权益_收费    )    ---剔除收费权益</t>
  </si>
  <si>
    <t xml:space="preserve">    group by  serv_id    ) b</t>
  </si>
  <si>
    <t xml:space="preserve">    on (a.serv_id=b.serv_id)</t>
  </si>
  <si>
    <t xml:space="preserve">    update set   a.红包old=b.红包old      ]');</t>
  </si>
  <si>
    <t xml:space="preserve">    xn_do_sql_Block(q'[   alter table   ]'||tbName||q'[  add   (套餐值old  number, 红包old   number ,套餐值当前 number,红包当前  number, 红包当前个数 number ,红包当前详情   varchar2(1000) )  ]');</t>
  </si>
  <si>
    <t xml:space="preserve">    merge  into  ]'||tbName||q'[    a</t>
  </si>
  <si>
    <t xml:space="preserve">    select  ofr_inst_id,MAX(套餐值old)   套餐值old</t>
  </si>
  <si>
    <t xml:space="preserve">            ,sum(红包old)   红包old</t>
  </si>
  <si>
    <t xml:space="preserve">            ,MAX(套餐值当前)   套餐值当前</t>
  </si>
  <si>
    <t xml:space="preserve">            ,sum(红包当前)   红包当前</t>
  </si>
  <si>
    <t xml:space="preserve">            ,sum(红包当前个数)   红包当前个数</t>
  </si>
  <si>
    <t xml:space="preserve">            ,listagg(红包当前详情 , ',') WITHIN GROUP( ORDER BY rownum )   红包当前详情</t>
  </si>
  <si>
    <t xml:space="preserve">    from     ]'||ls_tb_tc||q'[</t>
  </si>
  <si>
    <t xml:space="preserve">    group by ofr_inst_id   ) b</t>
  </si>
  <si>
    <t xml:space="preserve">    on (a.ofr_inst_id =b.ofr_inst_id  )</t>
  </si>
  <si>
    <t xml:space="preserve">    update set   a.套餐值old=b.套餐值old,</t>
  </si>
  <si>
    <t xml:space="preserve">    a.红包old=b.红包old,</t>
  </si>
  <si>
    <t xml:space="preserve">    a.套餐值当前=b.套餐值当前,</t>
  </si>
  <si>
    <t xml:space="preserve">    a.红包当前=b.红包当前 ,</t>
  </si>
  <si>
    <t xml:space="preserve">    a.红包当前个数=b.红包当前个数,</t>
  </si>
  <si>
    <t xml:space="preserve">    a.红包当前详情=b.红包当前详情</t>
  </si>
  <si>
    <t xml:space="preserve">    xn_do_sql_Block(q'[  alter table   ]'||tbName||q'[  add  (低迁判断   varchar2(30) ,迁转金额  number )   ]');</t>
  </si>
  <si>
    <t xml:space="preserve">     merge into    ]'||tbName||q'[      a</t>
  </si>
  <si>
    <t xml:space="preserve">        using (select serv_id,</t>
  </si>
  <si>
    <t xml:space="preserve">                      rowid rowid_in,</t>
  </si>
  <si>
    <t xml:space="preserve">                      case</t>
  </si>
  <si>
    <t xml:space="preserve">                        when (nvl(套餐值当前, 0)  - nvl(红包当前, 0)) &lt;  (nvl(套餐值old, 0) - nvl(红包old, 0)) then</t>
  </si>
  <si>
    <t xml:space="preserve">                         '低迁'</t>
  </si>
  <si>
    <t xml:space="preserve">                        when (nvl(套餐值当前, 0)  - nvl(红包当前, 0)) = (nvl(套餐值old, 0) - nvl(红包old, 0)) then</t>
  </si>
  <si>
    <t xml:space="preserve">                         '平迁'</t>
  </si>
  <si>
    <t xml:space="preserve">                        when (nvl(套餐值当前, 0)  - nvl(红包当前, 0)) &gt;  (nvl(套餐值old, 0) - nvl(红包old, 0)) then</t>
  </si>
  <si>
    <t xml:space="preserve">                         '高迁'</t>
  </si>
  <si>
    <t xml:space="preserve">                        else</t>
  </si>
  <si>
    <t xml:space="preserve">                         null</t>
  </si>
  <si>
    <t xml:space="preserve">                      end as 低迁判断,</t>
  </si>
  <si>
    <t xml:space="preserve">  (nvl(套餐值当前, 0)  - nvl(红包当前, 0)) -  (nvl(套餐值old, 0) - nvl(红包old, 0))   迁转金额</t>
  </si>
  <si>
    <t xml:space="preserve">                 from    ]'||tbName||q'[  </t>
  </si>
  <si>
    <t xml:space="preserve">                where serv_id is not null   ) b</t>
  </si>
  <si>
    <t xml:space="preserve">        on (a.rowid = b.rowid_in)</t>
  </si>
  <si>
    <t xml:space="preserve">          update set a.低迁判断 = b.低迁判断,a.迁转金额=b.迁转金额    ]');</t>
  </si>
  <si>
    <t>pro_drop_table(ls_tb_tc) ;</t>
  </si>
  <si>
    <t>------=============================================</t>
  </si>
  <si>
    <t>-----  是否同装小合约   COMBO_INSTANCE_ID</t>
  </si>
  <si>
    <t xml:space="preserve">PROCEDURE  jihe_tongZhuang_xiaoHeYue  (tbName  in  varchar2,data_col    in  varchar2 )    is </t>
  </si>
  <si>
    <t>set serveroutput on size   100000000;</t>
  </si>
  <si>
    <t>exec  XJ_SMALLMODULE.jihe_tongZhuang_xiaoHeYue('xj_sc_橙分期_10月','竣工时间')  ;</t>
  </si>
  <si>
    <t>XJ_CURSOR        EMP_CURSOR;</t>
  </si>
  <si>
    <t>data_col_value   varchar2(10);</t>
  </si>
  <si>
    <t>min_date   varchar2(10);</t>
  </si>
  <si>
    <t>max_date   varchar2(10);</t>
  </si>
  <si>
    <t xml:space="preserve">xn_do_sql_block_noerror(q'[            </t>
  </si>
  <si>
    <t xml:space="preserve"> alter table  ]'||tbName||q'[   add  (</t>
  </si>
  <si>
    <t xml:space="preserve"> 同装小合约个数  varchar2(1000),  </t>
  </si>
  <si>
    <t xml:space="preserve"> 同装小合约金额  number   ) </t>
  </si>
  <si>
    <t xml:space="preserve">    VC_SQL := '  select  distinct   '||data_col||'    from    '||tbName||'   ';</t>
  </si>
  <si>
    <t xml:space="preserve">    OPEN XJ_CURSOR FOR VC_SQL;</t>
  </si>
  <si>
    <t xml:space="preserve">    --循环取出</t>
  </si>
  <si>
    <t xml:space="preserve">    LOOP</t>
  </si>
  <si>
    <t xml:space="preserve">      FETCH XJ_CURSOR</t>
  </si>
  <si>
    <t xml:space="preserve">        INTO    data_col_value;</t>
  </si>
  <si>
    <t xml:space="preserve">      EXIT WHEN XJ_CURSOR%NOTFOUND;</t>
  </si>
  <si>
    <t xml:space="preserve">      -------------------------------------</t>
  </si>
  <si>
    <t>min_date:=date_dd_math(data_col_value,-15);</t>
  </si>
  <si>
    <t>max_date:=date_dd_math(data_col_value,15);</t>
  </si>
  <si>
    <t>merge into  ]'||tbName||q'[    a</t>
  </si>
  <si>
    <t>select  acct_id</t>
  </si>
  <si>
    <t>,sum(小合约收入)    同装小合约金额</t>
  </si>
  <si>
    <t>,sum(1)||'个  '||listagg(acc_nbr , ',') WITHIN GROUP( ORDER BY rownum )   同装小合约个数</t>
  </si>
  <si>
    <t>--,sum(1)||'个  '||listagg(acc_nbr||' '||offer_name , ',') WITHIN GROUP( ORDER BY rownum )   同装小合约个数</t>
  </si>
  <si>
    <t xml:space="preserve">from  xj_sc_小合约     </t>
  </si>
  <si>
    <t>where  nvl(RN_OFFER_INST_ID,1)=1</t>
  </si>
  <si>
    <t>and   竣工时间    between       ]'||min_date||q'[    and   ]'||max_date||q'[</t>
  </si>
  <si>
    <t xml:space="preserve">and  acct_id  is not null </t>
  </si>
  <si>
    <t xml:space="preserve">group by acct_id </t>
  </si>
  <si>
    <t>) b on (a.acct_id=b.acct_id)</t>
  </si>
  <si>
    <t>update set   a.同装小合约个数=b.同装小合约个数,</t>
  </si>
  <si>
    <t xml:space="preserve"> a.同装小合约金额=b.同装小合约金额</t>
  </si>
  <si>
    <t xml:space="preserve">where  a.]'||data_col||q'[=']'||data_col_value||q'['  </t>
  </si>
  <si>
    <t>]'</t>
  </si>
  <si>
    <t>,NULL,'NOSHOW'</t>
  </si>
  <si>
    <t>-------------------------------------------------</t>
  </si>
  <si>
    <t xml:space="preserve">    END LOOP;</t>
  </si>
  <si>
    <t xml:space="preserve">    CLOSE XJ_CURSOR;</t>
  </si>
  <si>
    <t xml:space="preserve">PROCEDURE  jihe_tongZhuang_oneWifi  (tbName  in  varchar2,data_col    in  varchar2 )   IS  </t>
  </si>
  <si>
    <t>exec  XJ_SMALLMODULE.jihe_tongZhuang_oneWifi('xj_sc_橙分期_10月','竣工时间')  ;</t>
  </si>
  <si>
    <t xml:space="preserve"> 同装一次性wifi个数  varchar2(1000),  </t>
  </si>
  <si>
    <t xml:space="preserve"> 同装一次性wifi金额  number   ) </t>
  </si>
  <si>
    <t>,sum(金额)    同装一次性wifi金额</t>
  </si>
  <si>
    <t>,sum(1)||'个  '||listagg(acc_nbr||' '||ofr_name , ',') WITHIN GROUP( ORDER BY rownum )   同装一次性wifi个数</t>
  </si>
  <si>
    <t xml:space="preserve">from  xj_sc_一次性wifi     </t>
  </si>
  <si>
    <t>where   新装日期    between       ]'||min_date||q'[    and   ]'||max_date||q'[</t>
  </si>
  <si>
    <t xml:space="preserve">and   acct_id   is not null </t>
  </si>
  <si>
    <t>update set   a.同装一次性wifi金额=b.同装一次性wifi金额,</t>
  </si>
  <si>
    <t xml:space="preserve"> a.同装一次性wifi个数=b.同装一次性wifi个数</t>
  </si>
  <si>
    <t xml:space="preserve"> ------==========================================</t>
  </si>
  <si>
    <t>procedure PRO_BLOCK_缴费(tablename in Varchar2,</t>
  </si>
  <si>
    <t xml:space="preserve">                                col_conn  in Varchar2,</t>
  </si>
  <si>
    <t xml:space="preserve">  acct_month in Varchar2)  is </t>
  </si>
  <si>
    <t xml:space="preserve">XJ_SMALLMODULE.PRO_BLOCK_缴费('TMP_BAS_PRD_INST_CUR','acct_id','201609');   </t>
  </si>
  <si>
    <t>v_acct_month  varchar2(6):=trim(acct_month) ;</t>
  </si>
  <si>
    <t>v_payment_yyyymm_t    varchar2(100):='ACCTDB.payment_'||v_acct_month||'@TO_JFDB';</t>
  </si>
  <si>
    <t>xn_do_sql_Block('alter table   '||tablename||'   add  缴费'||v_acct_month||'   number  ');</t>
  </si>
  <si>
    <t>xn_do_sql_Block(' update    '||tablename||'   set   缴费'||v_acct_month||' =0         ');</t>
  </si>
  <si>
    <t>merge into  '||trim(tablename)||'  a  using (</t>
  </si>
  <si>
    <t>select   acct_id,sum(AMOUNT) * 0.01  jf</t>
  </si>
  <si>
    <t>From   '||v_payment_yyyymm_t||'</t>
  </si>
  <si>
    <t>where  OPERATION_TYPE  in (2,102)    --预存 临时收费</t>
  </si>
  <si>
    <t xml:space="preserve">   and   route_id   in (select acct_id   from    '||tablename||'    )</t>
  </si>
  <si>
    <t>group by  acct_id    ) b</t>
  </si>
  <si>
    <t>on (a.acct_id=b.acct_id )</t>
  </si>
  <si>
    <t>update set   a.缴费'||v_acct_month||'=nvl(b.jf,0)    ');</t>
  </si>
  <si>
    <t>end  PRO_BLOCK_缴费;</t>
  </si>
  <si>
    <t>----=====================================</t>
  </si>
  <si>
    <t>procedure PRO_BLOCK_缴费_多月(</t>
  </si>
  <si>
    <t xml:space="preserve">                         acct_id    in Varchar2,</t>
  </si>
  <si>
    <t xml:space="preserve">                         eff_acct_month in  Varchar2,</t>
  </si>
  <si>
    <t xml:space="preserve"> end_acct_month in Varchar2  )   is </t>
  </si>
  <si>
    <t>v_acct_id  Varchar2(2000);</t>
  </si>
  <si>
    <t>vc_sq   Varchar2(4000);</t>
  </si>
  <si>
    <t>set serveroutput on size    1000000;;</t>
  </si>
  <si>
    <t>exec   XJ_SMALLMODULE.PRO_BLOCK_缴费_多月('89005894608','201801','201812')  ;</t>
  </si>
  <si>
    <t>v_acct_id:=trim(acct_id) ;</t>
  </si>
  <si>
    <t xml:space="preserve">pro_drop_table('xj_ls_payment_t_mon') ; </t>
  </si>
  <si>
    <t>create table  xj_ls_payment_t_mon   (</t>
  </si>
  <si>
    <t xml:space="preserve">账户 VARCHAR2(20)     ,                      </t>
  </si>
  <si>
    <t xml:space="preserve">号码 VARCHAR2(16)         ,                  </t>
  </si>
  <si>
    <t xml:space="preserve">金额 NUMBER ,                     </t>
  </si>
  <si>
    <t xml:space="preserve">操作类型 VARCHAR2(500) ,                        </t>
  </si>
  <si>
    <t xml:space="preserve">付费类型 VARCHAR2(500) ,                        </t>
  </si>
  <si>
    <t xml:space="preserve">操作流水 NUMBER(12)  ,                         </t>
  </si>
  <si>
    <t>缴费日期 DATE ,</t>
  </si>
  <si>
    <t>STAFF_ID VARCHAR2(16)                    )              ]');</t>
  </si>
  <si>
    <t>for i in trim(eff_acct_month).. trim(end_acct_month)  loop</t>
  </si>
  <si>
    <t>if substr(i,5,2)  between  1 and 12   then</t>
  </si>
  <si>
    <t xml:space="preserve"> dbms_output.put_line('第'||i||'月');</t>
  </si>
  <si>
    <t>------当前月-------------------</t>
  </si>
  <si>
    <t>if i=cur_month  then</t>
  </si>
  <si>
    <t>------  写代码----------------------</t>
  </si>
  <si>
    <t xml:space="preserve">insert into xj_ls_payment_t_mon  </t>
  </si>
  <si>
    <t>select a.acct_id 账户,</t>
  </si>
  <si>
    <t xml:space="preserve"> a.acc_nbr  号码,</t>
  </si>
  <si>
    <t xml:space="preserve"> a.amount * 0.01 金额,</t>
  </si>
  <si>
    <t xml:space="preserve"> b.code_name 操作类型,</t>
  </si>
  <si>
    <t xml:space="preserve"> c.code_name 付费类型,</t>
  </si>
  <si>
    <t xml:space="preserve"> a.OPER_SERIAL_NBR  操作流水,</t>
  </si>
  <si>
    <t xml:space="preserve"> a.PAYMENT_DATE  缴费日期,</t>
  </si>
  <si>
    <t xml:space="preserve"> a.staff_id  </t>
  </si>
  <si>
    <t>from       ls65_bill_xn.payment_'||i||'_t@to_qtxx_tb   a</t>
  </si>
  <si>
    <t>left join xj_payment_操作类型 b</t>
  </si>
  <si>
    <t>on (a.OPERATION_TYPE = b.code_flag)</t>
  </si>
  <si>
    <t>left join xj_payment_付费类型 c</t>
  </si>
  <si>
    <t xml:space="preserve">on (a.payment_state = c.code_flag) </t>
  </si>
  <si>
    <t xml:space="preserve"> where    a.acct_id  in ('''||v_acct_id||''')       ');</t>
  </si>
  <si>
    <t xml:space="preserve"> dbms_output.put_line('第'||i||'月  是当前月 结束');</t>
  </si>
  <si>
    <t xml:space="preserve">goto next; </t>
  </si>
  <si>
    <t xml:space="preserve">       a.acc_nbr  号码,</t>
  </si>
  <si>
    <t xml:space="preserve">       a.amount * 0.01 金额,</t>
  </si>
  <si>
    <t xml:space="preserve">       b.code_name 操作类型,</t>
  </si>
  <si>
    <t xml:space="preserve">       c.code_name 付费类型,</t>
  </si>
  <si>
    <t xml:space="preserve">       a.OPER_SERIAL_NBR  操作流水,</t>
  </si>
  <si>
    <t xml:space="preserve">       a.PAYMENT_DATE  缴费日期,</t>
  </si>
  <si>
    <t xml:space="preserve"> a.staff_id</t>
  </si>
  <si>
    <t xml:space="preserve">  from  xn_beifen.payment_'||i||'_t a  </t>
  </si>
  <si>
    <t xml:space="preserve">  left join xj_payment_操作类型 b</t>
  </si>
  <si>
    <t xml:space="preserve">    on (a.OPERATION_TYPE = b.code_flag)</t>
  </si>
  <si>
    <t xml:space="preserve">  left join xj_payment_付费类型 c</t>
  </si>
  <si>
    <t xml:space="preserve">    on (a.payment_state = c.code_flag) </t>
  </si>
  <si>
    <t xml:space="preserve"> where     a.acct_id  in ('''||v_acct_id||''')       ');</t>
  </si>
  <si>
    <t xml:space="preserve">Exception  </t>
  </si>
  <si>
    <t xml:space="preserve">   WHEN OTHERS THEN</t>
  </si>
  <si>
    <t xml:space="preserve">   dbms_output.put_line('第'||i||'报错');</t>
  </si>
  <si>
    <t xml:space="preserve">&lt;&lt;next&gt;&gt; </t>
  </si>
  <si>
    <t>DBMS_OUTPUT.PUT_LINE('----------------取消脚本---------------------------  ');</t>
  </si>
  <si>
    <t>DBMS_OUTPUT.PUT_LINE(' select * from xj_ls_payment_t_mon  ');</t>
  </si>
  <si>
    <t>end   PRO_BLOCK_缴费_多月  ;</t>
  </si>
  <si>
    <t>----============⑨==============</t>
  </si>
  <si>
    <t xml:space="preserve">  PROCEDURE PRO_BLOCK_缴费_ONEDAY(TABLENAME IN VARCHAR2,</t>
  </si>
  <si>
    <t xml:space="preserve">                                COL_CONN  IN VARCHAR2,</t>
  </si>
  <si>
    <t xml:space="preserve">                                COL_DAY   IN VARCHAR2) IS</t>
  </si>
  <si>
    <t xml:space="preserve">    ----- EXEC XJ_SMALLMODULE.PRO_BLOCK_缴费_ONEDAY('XJ_LS_HNY_OLD_CHANGE_NEW_01','ACCT_ID','受理时间');</t>
  </si>
  <si>
    <t xml:space="preserve">    --定义一个游标变量</t>
  </si>
  <si>
    <t xml:space="preserve">    XJ_CURSOR        EMP_CURSOR;</t>
  </si>
  <si>
    <t xml:space="preserve">    V_COL_CONN       VARCHAR2(40);</t>
  </si>
  <si>
    <t xml:space="preserve">    V_COL_DAY        VARCHAR2(40);</t>
  </si>
  <si>
    <t xml:space="preserve">    -------</t>
  </si>
  <si>
    <t xml:space="preserve">    INST_V_COL_CONN       NUMBER(12);</t>
  </si>
  <si>
    <t xml:space="preserve">    INST_V_COL_DAY        VARCHAR2(8);</t>
  </si>
  <si>
    <t xml:space="preserve">    INST_V_COL_DAY_YYYYMM VARCHAR2(6);</t>
  </si>
  <si>
    <t xml:space="preserve">    INST_ROWID            ROWID;</t>
  </si>
  <si>
    <t xml:space="preserve">    --------------</t>
  </si>
  <si>
    <t xml:space="preserve">    PAYMENT_YYYYMM_T VARCHAR2(60);</t>
  </si>
  <si>
    <t xml:space="preserve">    V_COL_CONN  := TRIM(COL_CONN);</t>
  </si>
  <si>
    <t xml:space="preserve">    V_COL_DAY   := TRIM(COL_DAY);</t>
  </si>
  <si>
    <t xml:space="preserve">    VC_SQL := 'CREATE TABLE   ' || TABLE_MIDDLE_LS ||</t>
  </si>
  <si>
    <t xml:space="preserve">              '    (</t>
  </si>
  <si>
    <t xml:space="preserve">                 COL_CONN    NUMBER(12), </t>
  </si>
  <si>
    <t xml:space="preserve">                 缴费时间    VARCHAR2(8) ,</t>
  </si>
  <si>
    <t xml:space="preserve">                 缴费金额    NUMBER,    </t>
  </si>
  <si>
    <t xml:space="preserve">                 ROWID_X     ROWID)';</t>
  </si>
  <si>
    <t xml:space="preserve">    DBMS_OUTPUT.PUT_LINE(VC_SQL);</t>
  </si>
  <si>
    <t xml:space="preserve">    VC_SQL := 'SELECT  ' || V_COL_CONN || ',' || V_COL_DAY || ' ,SUBSTR(' ||</t>
  </si>
  <si>
    <t xml:space="preserve">              V_COL_DAY || ',1,6), ROWID    FROM  ' || V_TABLENAME || '';</t>
  </si>
  <si>
    <t xml:space="preserve">        INTO INST_V_COL_CONN,</t>
  </si>
  <si>
    <t xml:space="preserve">             INST_V_COL_DAY,</t>
  </si>
  <si>
    <t xml:space="preserve">             INST_V_COL_DAY_YYYYMM,</t>
  </si>
  <si>
    <t xml:space="preserve">             INST_ROWID;</t>
  </si>
  <si>
    <t xml:space="preserve">      IF XJ_SMALLMODULE.FUN_JUDGETABLE('LC_CP.PAYMENT_' ||</t>
  </si>
  <si>
    <t xml:space="preserve">                                       INST_V_COL_DAY_YYYYMM ||</t>
  </si>
  <si>
    <t xml:space="preserve">                                       '_T_XN@TO_ODS') = 1 THEN</t>
  </si>
  <si>
    <t xml:space="preserve">        PAYMENT_YYYYMM_T := 'LC_CP.PAYMENT_' || INST_V_COL_DAY_YYYYMM ||</t>
  </si>
  <si>
    <t xml:space="preserve">                            '_T_XN@TO_ODS';</t>
  </si>
  <si>
    <t xml:space="preserve">      ELSIF XJ_SMALLMODULE.FUN_JUDGETABLE('LS65_BILL_XN.PAYMENT_' ||</t>
  </si>
  <si>
    <t xml:space="preserve">                                          INST_V_COL_DAY_YYYYMM ||</t>
  </si>
  <si>
    <t xml:space="preserve">                                          '_T@TO_QTXX_TB') = 1 THEN</t>
  </si>
  <si>
    <t xml:space="preserve">        PAYMENT_YYYYMM_T := 'LS65_BILL_XN.PAYMENT_' ||</t>
  </si>
  <si>
    <t xml:space="preserve">                            INST_V_COL_DAY_YYYYMM || '_T@TO_QTXX_TB';</t>
  </si>
  <si>
    <t xml:space="preserve">      ELSIF XJ_SMALLMODULE.FUN_JUDGETABLE('PAYMENT_' ||</t>
  </si>
  <si>
    <t xml:space="preserve">                                          '_T@TO_ORA10') = 1 THEN</t>
  </si>
  <si>
    <t xml:space="preserve">        PAYMENT_YYYYMM_T := 'PAYMENT_' || INST_V_COL_DAY_YYYYMM ||</t>
  </si>
  <si>
    <t xml:space="preserve">                            '_T@TO_ORA10';</t>
  </si>
  <si>
    <t xml:space="preserve">      ELSE</t>
  </si>
  <si>
    <t xml:space="preserve">        CONTINUE;</t>
  </si>
  <si>
    <t xml:space="preserve">      END IF;</t>
  </si>
  <si>
    <t xml:space="preserve">      VC_SQL := ' INSERT INTO   ' || TABLE_MIDDLE_LS || '  </t>
  </si>
  <si>
    <t xml:space="preserve">          SELECT  ''' || INST_V_COL_CONN || '''   , ''' ||</t>
  </si>
  <si>
    <t xml:space="preserve">                INST_V_COL_DAY || '''  , SUM(AMOUNT)*0.01  , ''' ||</t>
  </si>
  <si>
    <t xml:space="preserve">                INST_ROWID || '''  </t>
  </si>
  <si>
    <t xml:space="preserve">          FROM    ' || PAYMENT_YYYYMM_T || '</t>
  </si>
  <si>
    <t xml:space="preserve">          WHERE   ' || V_COL_CONN || '=''' ||</t>
  </si>
  <si>
    <t xml:space="preserve">                INST_V_COL_CONN ||</t>
  </si>
  <si>
    <t xml:space="preserve">                '''   AND  TO_CHAR(PAYMENT_DATE,''YYYYMMDD'')=''' ||</t>
  </si>
  <si>
    <t xml:space="preserve">                INST_V_COL_DAY || ''' </t>
  </si>
  <si>
    <t xml:space="preserve">          GROUP BY ' || V_COL_CONN || '  ';</t>
  </si>
  <si>
    <t xml:space="preserve">      --- DBMS_OUTPUT.PUT_LINE(VC_SQL);</t>
  </si>
  <si>
    <t xml:space="preserve">      EXECUTE IMMEDIATE VC_SQL;</t>
  </si>
  <si>
    <t xml:space="preserve">      --    XN_DO_SQL_BLOCK('</t>
  </si>
  <si>
    <t xml:space="preserve">    --关闭游标</t>
  </si>
  <si>
    <t xml:space="preserve">    VC_SQL := 'CREATE  TABLE   ' || TABLE_MIDDLE_TMP ||</t>
  </si>
  <si>
    <t xml:space="preserve">              ' AS </t>
  </si>
  <si>
    <t xml:space="preserve">    SELECT   A.*,B.缴费金额</t>
  </si>
  <si>
    <t xml:space="preserve">    FROM     (SELECT X.*,ROWID  ROWID_X   FROM  ' ||</t>
  </si>
  <si>
    <t xml:space="preserve">              V_TABLENAME || ' X)   A, </t>
  </si>
  <si>
    <t xml:space="preserve">                ' || TABLE_MIDDLE_LS ||</t>
  </si>
  <si>
    <t xml:space="preserve">              '   B</t>
  </si>
  <si>
    <t xml:space="preserve">    WHERE    A.ROWID_X=B.ROWID_X(+)';</t>
  </si>
  <si>
    <t xml:space="preserve">    VC_SQL := ' ALTER TABLE   ' || TABLE_MIDDLE_TMP ||</t>
  </si>
  <si>
    <t xml:space="preserve">              '  DROP COLUMN ROWID_X ';</t>
  </si>
  <si>
    <t xml:space="preserve">  END PRO_BLOCK_缴费_ONEDAY;</t>
  </si>
  <si>
    <t xml:space="preserve">  ----============⑩=============</t>
  </si>
  <si>
    <t xml:space="preserve">PROCEDURE  get_主卡(tbname  in Varchar2 )   is </t>
  </si>
  <si>
    <t>----   exec XJ_SMALLMODULE.get_主卡('xj_ls_hsb_acc_nbr');</t>
  </si>
  <si>
    <t>---  表中需要有   COMBO_INSTANCE_ID</t>
  </si>
  <si>
    <t>alter  table     ]'||tbname||q'[   add   (</t>
  </si>
  <si>
    <t xml:space="preserve">MOB_SERV_ID NUMBER(12) ,                        </t>
  </si>
  <si>
    <t>主卡            VARCHAR2(64)   )</t>
  </si>
  <si>
    <t>Exception   when others Then   null ;end;</t>
  </si>
  <si>
    <t xml:space="preserve">merge into  ]'||tbname||q'[   a </t>
  </si>
  <si>
    <t>select  COMBO_INSTANCE_ID,serv_id,acc_nbr</t>
  </si>
  <si>
    <t xml:space="preserve">,row_number()  over (partition by   COMBO_INSTANCE_ID   order by   1 )   rn  </t>
  </si>
  <si>
    <t>from  xwh_wg_mon</t>
  </si>
  <si>
    <t>where  COMBO_INSTANCE_ID  in (select COMBO_INSTANCE_ID   from    ]'||tbname||q'[    )</t>
  </si>
  <si>
    <t xml:space="preserve">and 主副卡  like  '%主卡%'  </t>
  </si>
  <si>
    <t>and state  in ('F0A','F0J') ) b</t>
  </si>
  <si>
    <t>on (a.COMBO_INSTANCE_ID=b.COMBO_INSTANCE_ID  and b.rn=1     )</t>
  </si>
  <si>
    <t>update set    a.mob_serv_id=b.serv_id,a.主卡=b.acc_nbr</t>
  </si>
  <si>
    <t>end   get_主卡;</t>
  </si>
  <si>
    <t>PROCEDURE    ticket_流量(tablename  in Varchar2,</t>
  </si>
  <si>
    <t xml:space="preserve">                           acct_month in Varchar2  default  cur_month_m1,</t>
  </si>
  <si>
    <t xml:space="preserve"> i   number  default  0  )  is</t>
  </si>
  <si>
    <t>---      EXEC XJ_SMALLMODULE.ticket_流量('XJ_ITV免费体验_清单_T');</t>
  </si>
  <si>
    <t>if  i=0    then</t>
  </si>
  <si>
    <t xml:space="preserve">  begin   </t>
  </si>
  <si>
    <t>xn_do_sql_Block('  alter  table   '||tablename||'    add   手机流量'||trim(acct_month)||'_G    NUMBER(16,2)      ');</t>
  </si>
  <si>
    <t>if  acct_month&lt;cur_month  then</t>
  </si>
  <si>
    <t>merge into   '||trim(tablename)||'     a</t>
  </si>
  <si>
    <t>select PROD_INST_ID, ROUND(MBL_INNET_FLUX/1024/1024/1024,2)       手机流量_G</t>
  </si>
  <si>
    <t xml:space="preserve">from sjjs_xn.BWT_EVT_PD_DATA_ACTIVE_MBL_M  </t>
  </si>
  <si>
    <t>where  month_id</t>
  </si>
  <si>
    <t>=  '||trim(acct_month)||'   )  b</t>
  </si>
  <si>
    <t xml:space="preserve">on (a.serv_id=b.PROD_INST_ID)    </t>
  </si>
  <si>
    <t>update set    a.手机流量'||trim(acct_month)||'_G=b.手机流量_G</t>
  </si>
  <si>
    <t xml:space="preserve">commit;   </t>
  </si>
  <si>
    <t xml:space="preserve">elsif       acct_month=cur_month   then </t>
  </si>
  <si>
    <t>--   校园近2个月的按日流量在这个表  ：</t>
  </si>
  <si>
    <t>select  SERV_ID,</t>
  </si>
  <si>
    <t>--DURATION_MIN  时长_分钟,</t>
  </si>
  <si>
    <t>ROUND(sum(AMOUNT_M)/1024,2)    当月流量_G</t>
  </si>
  <si>
    <t xml:space="preserve">from hsp_lltj </t>
  </si>
  <si>
    <t>where   substr(start_date,1,6)=   '||trim(acct_month)||'</t>
  </si>
  <si>
    <t>GROUP  BY  SERV_ID    )  b</t>
  </si>
  <si>
    <t xml:space="preserve">on (a.serv_id=b.SERV_ID)    </t>
  </si>
  <si>
    <t>update set    a.手机流量'||trim(acct_month)||'_G=b.当月流量_G</t>
  </si>
  <si>
    <t>xn_do_sql_Block('  alter  table   '||tablename||'    add   手机流量'||trim(acct_month)||'_m    NUMBER(16)      ');</t>
  </si>
  <si>
    <t>select PROD_INST_ID, ROUND(MBL_INNET_FLUX/1024/1024)       手机流量_m</t>
  </si>
  <si>
    <t>update set    a.手机流量'||trim(acct_month)||'_m=b.手机流量_m</t>
  </si>
  <si>
    <t xml:space="preserve">      ');</t>
  </si>
  <si>
    <t>end  ticket_流量;</t>
  </si>
  <si>
    <t>-----================================================</t>
  </si>
  <si>
    <t xml:space="preserve"> PROCEDURE    ticket_流量溢出(tablename  in Varchar2,      </t>
  </si>
  <si>
    <t xml:space="preserve"> col1   in Varchar2,</t>
  </si>
  <si>
    <t xml:space="preserve">                         acct_month   in  integer ,</t>
  </si>
  <si>
    <t xml:space="preserve"> flag   in  number  default   0         </t>
  </si>
  <si>
    <t xml:space="preserve"> )  is </t>
  </si>
  <si>
    <t>----   exec XJ_SMALLMODULE.ticket_流量溢出('TMP_BAS_PRD_INST_CUR','SERV_ID','2022029');</t>
  </si>
  <si>
    <t xml:space="preserve">  col_acct_month  varchar2(8):=TRIM(acct_month);</t>
  </si>
  <si>
    <t>if  flag=1  then</t>
  </si>
  <si>
    <t>col_acct_month:=null;</t>
  </si>
  <si>
    <t xml:space="preserve">   BEGIN </t>
  </si>
  <si>
    <t xml:space="preserve">xn_do_sql_Block(' alter table   '||TRIM(tablename)||'  add  </t>
  </si>
  <si>
    <t xml:space="preserve"> (总流量'||col_acct_month||'_G  number ,</t>
  </si>
  <si>
    <t xml:space="preserve"> 溢出流量'||col_acct_month||'_G  number )   ');</t>
  </si>
  <si>
    <t>merge into     '||TRIM(tablename)||'    a</t>
  </si>
  <si>
    <t>using (select  PRD_INST_ID, round((总流量/1024 )/1024,2)   总流量 ,</t>
  </si>
  <si>
    <t xml:space="preserve">round((套餐外溢出流量使用实际值/1024 )/1024,2)     溢出流量 </t>
  </si>
  <si>
    <t>from BEH_MOB_STR_EXT_MON</t>
  </si>
  <si>
    <t>where   billing_cycle_id='||acct_month||'   )  b</t>
  </si>
  <si>
    <t>on (a. '||TRIM(col1)||' =b.PRD_INST_ID)</t>
  </si>
  <si>
    <t>update set    a.总流量'||col_acct_month||'_G =b.总流量,</t>
  </si>
  <si>
    <t>a.溢出流量'||col_acct_month||'_G=b.溢出流量     ');</t>
  </si>
  <si>
    <t xml:space="preserve">  WHEN OTHERS THEN</t>
  </si>
  <si>
    <t xml:space="preserve">      ROLLBACK;</t>
  </si>
  <si>
    <t xml:space="preserve">  END ticket_流量溢出;</t>
  </si>
  <si>
    <t>------=======================================================</t>
  </si>
  <si>
    <t xml:space="preserve">  PROCEDURE ticket_语音(tablename  in Varchar2,</t>
  </si>
  <si>
    <t xml:space="preserve">                           acct_month in Varchar2    default  cur_month_m1,</t>
  </si>
  <si>
    <t xml:space="preserve"> i   number  default  0  )   is</t>
  </si>
  <si>
    <t>---    ]'||TRIM(ACCT_MONTH)||q'[</t>
  </si>
  <si>
    <t>--   ---      EXEC XJ_SMALLMODULE.ticket_语音('XJ_ITV免费体验_清单_T');</t>
  </si>
  <si>
    <t>v_col    Varchar2(40);</t>
  </si>
  <si>
    <t>v_col_update    Varchar2(2000);</t>
  </si>
  <si>
    <t xml:space="preserve">    if   i=0    then</t>
  </si>
  <si>
    <t>xn_do_sql_Block('   alter  table     '||tablename||'      add   通话时长'||acct_month||'_分    NUMBER(16)        ');</t>
  </si>
  <si>
    <t>Exception   when others Then   null ; end;</t>
  </si>
  <si>
    <t>v_col_update:='a.通话时长'||acct_month||'_分=b.通话时长_分 ';</t>
  </si>
  <si>
    <t>---------</t>
  </si>
  <si>
    <t>elsif  i=1    then</t>
  </si>
  <si>
    <t xml:space="preserve">xn_do_sql_Block('         </t>
  </si>
  <si>
    <t xml:space="preserve">alter  table    '||tablename||'     add  ( </t>
  </si>
  <si>
    <t>主叫时长'||acct_month||'_分    NUMBER(16)</t>
  </si>
  <si>
    <t>,被叫时长'||acct_month||'_分    NUMBER(16)   )         ');</t>
  </si>
  <si>
    <t xml:space="preserve">Exception   when others Then   null ; </t>
  </si>
  <si>
    <t>v_col_update:='a.主叫时长'||acct_month||'_分=b.主叫时长_分,  a.被叫时长'||acct_month||'_分=b.被叫时长_分       ';</t>
  </si>
  <si>
    <t xml:space="preserve">  elsif  i=2    then</t>
  </si>
  <si>
    <t>alter  table    '||tablename||'     add  ( 主叫时长'||acct_month||'_分    NUMBER(16) )      ');</t>
  </si>
  <si>
    <t>v_col_update:='a.主叫时长'||acct_month||'_分=b.主叫时长_分      ';</t>
  </si>
  <si>
    <t>EXCEPTION  WHEN OTHERS THEN  null;</t>
  </si>
  <si>
    <t>merge into    '||tablename||'       a</t>
  </si>
  <si>
    <t>select   pd_inst_id,round(CALLING_DUR/60)       主叫时长_分</t>
  </si>
  <si>
    <t xml:space="preserve">        ,round(CALLED_DUR/60)       被叫时长_分</t>
  </si>
  <si>
    <t xml:space="preserve">        ,round((CALLING_DUR+CALLED_DUR)/60)       通话时长_分</t>
  </si>
  <si>
    <t xml:space="preserve">from sjjs_xn.BWT_EVT_PD_VOICE_ACTIVE_MBL_M  </t>
  </si>
  <si>
    <t>=   '||acct_month||'    )  b</t>
  </si>
  <si>
    <t xml:space="preserve">on (a.serv_id=b.pd_inst_id)    </t>
  </si>
  <si>
    <t xml:space="preserve">||v_col_update||' </t>
  </si>
  <si>
    <t xml:space="preserve">    ');</t>
  </si>
  <si>
    <t>end   ticket_语音;</t>
  </si>
  <si>
    <t>PROCEDURE   ticket_流量语音费用超出(tablename  in Varchar2,</t>
  </si>
  <si>
    <t xml:space="preserve">                           acct_month in Varchar2   default  cur_month_m1,</t>
  </si>
  <si>
    <t xml:space="preserve"> i   number  default  0  )  is </t>
  </si>
  <si>
    <t>---        EXEC XJ_SMALLMODULE.ticket_流量语音费用超出('xj_ls_融合套餐','202201');</t>
  </si>
  <si>
    <t>v_tablename  Varchar2(60):='xj_流量语音超出'||random  ;</t>
  </si>
  <si>
    <t>v_col_get    Varchar2(100) :='超出语音费,超出流量费' ;</t>
  </si>
  <si>
    <t>if  i=1    then</t>
  </si>
  <si>
    <t>v_col_get:='超出语音费,超出流量费,超出流量包';</t>
  </si>
  <si>
    <t>PRO_DROP_TABLE(v_tablename);</t>
  </si>
  <si>
    <t xml:space="preserve">create table   ]'||v_tablename||q'[    as </t>
  </si>
  <si>
    <t>Select   serv_id,t2.费用类型,</t>
  </si>
  <si>
    <t xml:space="preserve">         SUM(CHARGE - DECODE(CHARGE_TYPE_ID, 500, CHARGE_GET, 0)) * 0.01   出账金额</t>
  </si>
  <si>
    <t xml:space="preserve">  From xn_beifen.bill_acct_item_]'||acct_month||q'[_t  t1</t>
  </si>
  <si>
    <t>inner  join  xj_超出语音流量费_v  t2  on (t1.acct_item_type_id=t2.acct_item_type_id )</t>
  </si>
  <si>
    <t xml:space="preserve"> Where (card_flag &lt; 20 Or card_flag = 30)</t>
  </si>
  <si>
    <t xml:space="preserve">   and acct_id    in (select  acct_id   from    ]'||tablename||q'[    )</t>
  </si>
  <si>
    <t>group by     serv_id,t2.费用类型</t>
  </si>
  <si>
    <t>having SUM(CHARGE - DECODE(CHARGE_TYPE_ID, 500, CHARGE_GET, 0)) * 0.01 &lt;&gt; 0   )</t>
  </si>
  <si>
    <t xml:space="preserve">select *  from s1 </t>
  </si>
  <si>
    <t>pivot(max(出账金额) for 费用类型 in('超出语音费' as 超出语音费,</t>
  </si>
  <si>
    <t xml:space="preserve">                                           '超出流量费' AS 超出流量费,</t>
  </si>
  <si>
    <t xml:space="preserve">                                           '超出流量包' AS  超出流量包,</t>
  </si>
  <si>
    <t xml:space="preserve"> '短信'  as  短信  </t>
  </si>
  <si>
    <t xml:space="preserve"> ))</t>
  </si>
  <si>
    <t xml:space="preserve">  xj_smallmodule.Module(tablename,v_tablename,v_col_get); </t>
  </si>
  <si>
    <t xml:space="preserve">      PRO_DROP_TABLE(v_tablename);</t>
  </si>
  <si>
    <t>end   ticket_流量语音费用超出;</t>
  </si>
  <si>
    <t>PROCEDURE PRO_BLOCK_宽带速率(tablename  in Varchar2,</t>
  </si>
  <si>
    <t xml:space="preserve">                           col1       in Varchar2   default  'serv_id',</t>
  </si>
  <si>
    <t>-----      XJ_SMALLMODULE.PRO_BLOCK_宽带速率('TMP_BAS_PRD_INST_CUR','SERV_ID');</t>
  </si>
  <si>
    <t>v_tbname Varchar2(50):='xj_ls_宽带速率_'||random;</t>
  </si>
  <si>
    <t xml:space="preserve"> if    i=0  then</t>
  </si>
  <si>
    <t xml:space="preserve"> begin </t>
  </si>
  <si>
    <t xml:space="preserve"> xn_do_sql_Block(' alter  table   '||trim(tablename)||'   add  宽带速率   varchar2(20)  ');</t>
  </si>
  <si>
    <t xml:space="preserve"> merge into       '||trim(tablename)||'    a</t>
  </si>
  <si>
    <t xml:space="preserve"> select  prd_inst_id, LINE_RATE/1024  宽带速率</t>
  </si>
  <si>
    <t xml:space="preserve">   from   sjjs_xn.BAS_SERV_BRD_CUR  ) b</t>
  </si>
  <si>
    <t xml:space="preserve"> on (a.'||trim(col1)||'=b.prd_inst_id   )</t>
  </si>
  <si>
    <t xml:space="preserve"> update set    a.宽带速率=b.宽带速率  ');</t>
  </si>
  <si>
    <t xml:space="preserve"> commit ; </t>
  </si>
  <si>
    <t xml:space="preserve"> if    i=1   then</t>
  </si>
  <si>
    <t xml:space="preserve"> xn_do_sql_Block(' alter  table   '||trim(tablename)||'   add  (</t>
  </si>
  <si>
    <t xml:space="preserve"> 上行速率 VARCHAR2(500),                       </t>
  </si>
  <si>
    <t xml:space="preserve"> 下行速率 VARCHAR2(500),                        </t>
  </si>
  <si>
    <t xml:space="preserve"> 宽带升速状态 VARCHAR2(500)     </t>
  </si>
  <si>
    <t xml:space="preserve"> ) ');</t>
  </si>
  <si>
    <t xml:space="preserve"> create table   ]'||v_tbname||q'[       as </t>
  </si>
  <si>
    <t>select   t1.PROD_INST_ID ,t2.attr_name,t2.attr_value_name</t>
  </si>
  <si>
    <t>from  PROD_INST_ATTR   t1</t>
  </si>
  <si>
    <t xml:space="preserve">left join  code_name_v  t2   on (t1.ATTR_VALUE_ID = t2.ATTR_VALUE_ID   </t>
  </si>
  <si>
    <t xml:space="preserve"> and  t2.attr_name   in  ('上行速率','下行速率','宽带升速状态')   )</t>
  </si>
  <si>
    <t>where   t1.PROD_INST_ID  in  (select  ]'||trim(col1)||q'[    from  ]'||trim(tablename)||q'[     )</t>
  </si>
  <si>
    <t xml:space="preserve">and  attr_name   in  </t>
  </si>
  <si>
    <t>('上行速率','下行速率','宽带升速状态')  )</t>
  </si>
  <si>
    <t xml:space="preserve">select * from s1  </t>
  </si>
  <si>
    <t xml:space="preserve"> '下行速率' AS 下行速率,</t>
  </si>
  <si>
    <t xml:space="preserve"> '宽带升速状态' AS 宽带升速状态))</t>
  </si>
  <si>
    <t xml:space="preserve"> merge into    '||trim(tablename)||'  a</t>
  </si>
  <si>
    <t xml:space="preserve"> using      '||trim(v_tbname)||'      b</t>
  </si>
  <si>
    <t xml:space="preserve"> on (a.'||trim(col1)||'=b.PROD_INST_ID   )</t>
  </si>
  <si>
    <t xml:space="preserve"> update set    a.上行速率=b.上行速率,</t>
  </si>
  <si>
    <t xml:space="preserve">  a.下行速率=b.下行速率,</t>
  </si>
  <si>
    <t xml:space="preserve"> a.宽带升速状态=b.宽带升速状态</t>
  </si>
  <si>
    <t xml:space="preserve">   ');</t>
  </si>
  <si>
    <t>PRO_DROP_TABLE(v_tbname);</t>
  </si>
  <si>
    <t xml:space="preserve">      PRO_DROP_TABLE(v_tbname);</t>
  </si>
  <si>
    <t xml:space="preserve">end   PRO_BLOCK_宽带速率; </t>
  </si>
  <si>
    <t xml:space="preserve">PROCEDURE PRO_BLOCK_合作分成(tablename  in Varchar2 ,acct_month in  Varchar2  default  cur_month_m1 )  is </t>
  </si>
  <si>
    <t>exec   XJ_SMALLMODULE.PRO_BLOCK_合作分成('xj_ls_K2_分析_001')  ;</t>
  </si>
  <si>
    <t>v_acct_month   Varchar2(6):=month_math(trim(acct_month),-1);</t>
  </si>
  <si>
    <t>v_PARTITION_ID_MONTH  Varchar2(4):=fun_partition_id_month(v_acct_month);</t>
  </si>
  <si>
    <t>DBMS_OUTPUT.PUT_LINE('正在跑合作分成 月 acct_month:'||acct_month);</t>
  </si>
  <si>
    <t>DBMS_OUTPUT.PUT_LINE('v_acct_month:'||v_acct_month);</t>
  </si>
  <si>
    <t>DBMS_OUTPUT.PUT_LINE('v_PARTITION_ID_MONTH:'||v_PARTITION_ID_MONTH);</t>
  </si>
  <si>
    <t>xn_do_sql_Block(q'[    alter  table      ]'||tablename||q'[     add   合作分成]'||acct_month||q'[       number    ]');</t>
  </si>
  <si>
    <t>merge into      ]'||tablename||q'[   a   using (</t>
  </si>
  <si>
    <t xml:space="preserve">  SELECT   serv_id, NVL(SUM(ROUND(-SETTLE_CHARGE)),0)/100   合作分成            </t>
  </si>
  <si>
    <t xml:space="preserve">  FROM   ACCESS_PROJECT_TAX_T</t>
  </si>
  <si>
    <t xml:space="preserve">  WHERE STATE = 1  AND PARTITION_ID_MONTH=  ]'||v_PARTITION_ID_MONTH||q'[ </t>
  </si>
  <si>
    <t xml:space="preserve">AND PARTITION_ID_REGION=1008 AND ACCT_MONTH=]'||v_acct_month||q'[ </t>
  </si>
  <si>
    <t>group by  serv_id  )  b on (a.serv_id=b.serv_id )</t>
  </si>
  <si>
    <t>update set   a.合作分成]'||acct_month||q'[=b.合作分成</t>
  </si>
  <si>
    <t xml:space="preserve">SELECT serv_id,sum(charge/100)  合作分成 </t>
  </si>
  <si>
    <t>FROM CUSTOM.ACCT_ITEM_BILLINGDAY_DETAIL@TO_GRID</t>
  </si>
  <si>
    <t xml:space="preserve">WHERE  STAT_CYCLE_ID= ]'||acct_month||q'[ </t>
  </si>
  <si>
    <t xml:space="preserve">AND LAN_ID = 1008   AND state IN (  </t>
  </si>
  <si>
    <t xml:space="preserve">SELECT   income_kind      FROM code_mapping_qs WHERE lan_id=1008  and code_desc='驻地网合作分成') </t>
  </si>
  <si>
    <t>group by serv_id  )  b on (a.serv_id=b.serv_id )</t>
  </si>
  <si>
    <t>end   PRO_BLOCK_合作分成;</t>
  </si>
  <si>
    <t xml:space="preserve">  -----================⑩①============================================</t>
  </si>
  <si>
    <t xml:space="preserve">  PROCEDURE PRO_BLOCK_出账(TABLENAME  IN VARCHAR2,</t>
  </si>
  <si>
    <t xml:space="preserve">                         COL1       IN VARCHAR2,</t>
  </si>
  <si>
    <t xml:space="preserve">                         ACCT_MONTH IN VARCHAR2,</t>
  </si>
  <si>
    <t xml:space="preserve"> i_flag  in   number   default   0 ) IS</t>
  </si>
  <si>
    <t xml:space="preserve">    -----      XJ_SMALLMODULE.PRO_BLOCK_出账('TMP_BAS_PRD_INST_CUR','SERV_ID','201609');</t>
  </si>
  <si>
    <t>for i in 201801..201808 loop</t>
  </si>
  <si>
    <t xml:space="preserve">   XJ_SMALLMODULE.PRO_BLOCK_出账('ljp_xj','SERV_ID',i);</t>
  </si>
  <si>
    <t>charge_conn  varchar2(200);</t>
  </si>
  <si>
    <t>-----  ①--------- 出账金额----------------</t>
  </si>
  <si>
    <t>if  i_flag=0 then</t>
  </si>
  <si>
    <t xml:space="preserve">  BEGIN </t>
  </si>
  <si>
    <t xml:space="preserve"> xn_do_sql_Block(' alter table   '||TRIM(TABLENAME)||'  add  出账'||ACCT_MONTH||'  number   ');</t>
  </si>
  <si>
    <t>if   trim(ACCT_MONTH) &lt;=202006   then</t>
  </si>
  <si>
    <t xml:space="preserve">  charge_conn:=q'[    SUM(charge - charge_get)*0.01      ]' ;</t>
  </si>
  <si>
    <t xml:space="preserve">elsif  trim(ACCT_MONTH) &gt;=202007   then </t>
  </si>
  <si>
    <t xml:space="preserve"> charge_conn:=q'[SUM(CHARGE - DECODE(CHARGE_TYPE_ID, 500, CHARGE_GET, 0))*0.01]';</t>
  </si>
  <si>
    <t>xn_do_sql_Block(' update    '||TRIM(TABLENAME)||'   set   出账'||ACCT_MONTH||'=0         ');</t>
  </si>
  <si>
    <t xml:space="preserve">merge into  '||TRIM(TABLENAME)||'  a </t>
  </si>
  <si>
    <t xml:space="preserve">select '||COL1||', '||charge_conn||'  出账金额  </t>
  </si>
  <si>
    <t>FROM  xn_beifen.bill_acct_item_'||ACCT_MONTH||'_t</t>
  </si>
  <si>
    <t xml:space="preserve"> WHERE  card_flag &lt; 20 Or card_flag = 30   </t>
  </si>
  <si>
    <t>group by  '||COL1||'    )   b on  (a.'||COL1||'=b.'||COL1||' )</t>
  </si>
  <si>
    <t>update set  a.出账'||ACCT_MONTH||'=b.出账金额        ');</t>
  </si>
  <si>
    <t>-----  ①--------- 出账金额- 与 赠费冲减  ---------------</t>
  </si>
  <si>
    <t>if  i_flag=1  then</t>
  </si>
  <si>
    <t xml:space="preserve"> xn_do_sql_Block(' alter table   '||TRIM(TABLENAME)||'  add  (</t>
  </si>
  <si>
    <t xml:space="preserve">  出账金额'||ACCT_MONTH||'冲减前   number </t>
  </si>
  <si>
    <t xml:space="preserve"> ,赠费冲减'||ACCT_MONTH||'  number   )  ');</t>
  </si>
  <si>
    <t xml:space="preserve">insert into  xj_Global_TABLE_MIDDLE_tmp  ('||COL1||',出账金额冲减前,赠费冲减 ) </t>
  </si>
  <si>
    <t>select '||COL1||'\*, SUM(charge - charge_get) / 100  出账金额  *\</t>
  </si>
  <si>
    <t xml:space="preserve">  ,sum(case  when  CHARGE_TYPE_ID   not   in   (''500'',''505'')  then charge - charge_get  else  0 end   )*0.01  出账金额冲减前</t>
  </si>
  <si>
    <t xml:space="preserve">  ,sum(case  when  CHARGE_TYPE_ID      in   (''500'',''505'')  then charge - charge_get  else  0 end   )*0.01  赠费冲减</t>
  </si>
  <si>
    <t>FROM  bill_acct_item_'||ACCT_MONTH||'_t</t>
  </si>
  <si>
    <t xml:space="preserve"> WHERE   (card_flag &lt; 20 Or card_flag = 30    )</t>
  </si>
  <si>
    <t xml:space="preserve"> and  '||COL1||' in (select '||COL1||'   from   '||TRIM(TABLENAME)||')  </t>
  </si>
  <si>
    <t>group by  '||COL1||'      ');</t>
  </si>
  <si>
    <t xml:space="preserve">xn_do_sql_Block(' update    '||TRIM(TABLENAME)||'   set   出账金额'||ACCT_MONTH||'冲减前=0,赠费冲减'||ACCT_MONTH||' =0         ');     </t>
  </si>
  <si>
    <t>using  xj_Global_TABLE_MIDDLE_tmp  b on  (a.'||COL1||'=b.'||COL1||' )</t>
  </si>
  <si>
    <t>update set  a.出账金额'||ACCT_MONTH||'冲减前=b.出账金额冲减前</t>
  </si>
  <si>
    <t xml:space="preserve">            ,a.赠费冲减'||ACCT_MONTH||'  =b.赠费冲减          ');*/</t>
  </si>
  <si>
    <t xml:space="preserve">  END PRO_BLOCK_出账;</t>
  </si>
  <si>
    <t>--=================================================</t>
  </si>
  <si>
    <t xml:space="preserve"> procedure PRO_BLOCK_出账_多月(</t>
  </si>
  <si>
    <t xml:space="preserve">                         col_num    in Varchar2,</t>
  </si>
  <si>
    <t xml:space="preserve"> end_acct_month in Varchar2,</t>
  </si>
  <si>
    <t xml:space="preserve"> col_type       IN VARCHAR2  default 'acct_id' )  is</t>
  </si>
  <si>
    <t>exec   XJ_SMALLMODULE.PRO_BLOCK_出账_多月('89005894608','201801','201812')  ;</t>
  </si>
  <si>
    <t>v_col_num  Varchar2(20);</t>
  </si>
  <si>
    <t>v_col_type  Varchar2(20);</t>
  </si>
  <si>
    <t xml:space="preserve">    vc_sq   Varchar2(4000);</t>
  </si>
  <si>
    <t>v_col_num:=trim(col_num) ;</t>
  </si>
  <si>
    <t>v_col_type:=trim(col_type) ;</t>
  </si>
  <si>
    <t xml:space="preserve">pro_drop_table('xj_ls_出账_t_mon') ; </t>
  </si>
  <si>
    <t>create table  xj_ls_出账_t_mon   (</t>
  </si>
  <si>
    <t xml:space="preserve">col_type  VARCHAR2(30)     ,                      </t>
  </si>
  <si>
    <t xml:space="preserve">col_num  VARCHAR2(30)     ,     </t>
  </si>
  <si>
    <t xml:space="preserve">月份        VARCHAR2(10)     ,              </t>
  </si>
  <si>
    <t xml:space="preserve">出账金额 NUMBER                    )             </t>
  </si>
  <si>
    <t xml:space="preserve"> -------</t>
  </si>
  <si>
    <t xml:space="preserve"> if   trim(i) &lt;=202006   then</t>
  </si>
  <si>
    <t>charge_conn:=q'[    SUM(charge - charge_get)*0.01      ]' ;</t>
  </si>
  <si>
    <t xml:space="preserve">elsif  trim(i) &gt;=202007   then </t>
  </si>
  <si>
    <t xml:space="preserve">      -------------------</t>
  </si>
  <si>
    <t xml:space="preserve">------  写代码----------------------     </t>
  </si>
  <si>
    <t>insert into  xj_ls_出账_t_mon  (col_type,col_num,月份,出账金额)</t>
  </si>
  <si>
    <t>select   '''||v_col_type||''' col_type ,'''||v_col_num||'''   col_num,'||i||'   月份,出账金额</t>
  </si>
  <si>
    <t>from  (</t>
  </si>
  <si>
    <t xml:space="preserve">select '||v_col_type||'  , '||charge_conn||'  出账金额  </t>
  </si>
  <si>
    <t>FROM  xn_beifen.bill_acct_item_'||i||'_t  a</t>
  </si>
  <si>
    <t xml:space="preserve">  WHERE   CARD_FLAG IN (0,1,18)   </t>
  </si>
  <si>
    <t xml:space="preserve">and        a.'||v_col_type||'='''||v_col_num||''' </t>
  </si>
  <si>
    <t xml:space="preserve">  group by  '||v_col_type||'   )  </t>
  </si>
  <si>
    <t xml:space="preserve">  ');</t>
  </si>
  <si>
    <t xml:space="preserve"> WHEN OTHERS THEN</t>
  </si>
  <si>
    <t xml:space="preserve"> dbms_output.put_line('第'||i||'报错');</t>
  </si>
  <si>
    <t>DBMS_OUTPUT.PUT_LINE('对不起，报错啦!');</t>
  </si>
  <si>
    <t>DBMS_OUTPUT.PUT_LINE('SQLERRM:' || SQLERRM);</t>
  </si>
  <si>
    <t>DBMS_OUTPUT.PUT_LINE('FORMAT_ERROR_BACKTRACE():' ||</t>
  </si>
  <si>
    <t xml:space="preserve"> DBMS_UTILITY.FORMAT_ERROR_BACKTRACE());</t>
  </si>
  <si>
    <t xml:space="preserve">end PRO_BLOCK_出账_多月;  </t>
  </si>
  <si>
    <t>PROCEDURE PRO_BLOCK_套餐网格收入(tablename  in Varchar2,  acct_month in Varchar2 ,conn     in Varchar2  default 'serv_id' ,col_in   in Varchar2   default  null )  is</t>
  </si>
  <si>
    <t>XJ_SMALLMODULE.PRO_BLOCK_套餐网格收入('xj_tmp_sc_PRO_5G双千兆', cur_month_m1 ,  'prd_inst_id');</t>
  </si>
  <si>
    <t>v_col  Varchar2(300);</t>
  </si>
  <si>
    <t>v_condition1   Varchar2(400);</t>
  </si>
  <si>
    <t>v_col:='PROM_INV_BILL_AMT  套餐网格收入'||TRIM(acct_month);</t>
  </si>
  <si>
    <t>if  col_in  is not null  then</t>
  </si>
  <si>
    <t xml:space="preserve">    v_col:=v_col||','||col_in;</t>
  </si>
  <si>
    <t xml:space="preserve">      v_condition1:=  '  and b.Billing_Cycle_Id= '||TRIM(acct_month);</t>
  </si>
  <si>
    <t xml:space="preserve">  xj_smallmodule.Module(tablename,'bas_prom_merge_init_mon',v_col,conn,  v_condition1   ); </t>
  </si>
  <si>
    <t xml:space="preserve">     rollback;</t>
  </si>
  <si>
    <t xml:space="preserve">  END  PRO_BLOCK_套餐网格收入;</t>
  </si>
  <si>
    <t>----=======================================================</t>
  </si>
  <si>
    <t xml:space="preserve">PROCEDURE  PRO_BLOCK_驻地网合作分成(tbname  in Varchar2,acct_month  in Varchar2  )  is </t>
  </si>
  <si>
    <t>v_acct_month  Varchar2(10):=month_math(trim(acct_month)  ,-1 );</t>
  </si>
  <si>
    <t>v_PARTITION_ID_MONTH  number:=fun_partition_id_month(v_acct_month);</t>
  </si>
  <si>
    <t>xn_do_sql_Block('alter table   '||tbname||'   add  驻地网分成'||v_acct_month||'   number  ');</t>
  </si>
  <si>
    <t>merge into    ]'||tbname||q'[    a</t>
  </si>
  <si>
    <t>select   SERV_ID, NVL(SUM(ROUND(SETTLE_CHARGE)), 0) / 100    CHARGE</t>
  </si>
  <si>
    <t>from   ACCESS_PROJECT_TAX_T</t>
  </si>
  <si>
    <t>WHERE STATE = 1</t>
  </si>
  <si>
    <t xml:space="preserve"> AND PARTITION_ID_MONTH =]'||v_PARTITION_ID_MONTH||q'[ </t>
  </si>
  <si>
    <t xml:space="preserve"> AND PARTITION_ID_REGION = 1008</t>
  </si>
  <si>
    <t xml:space="preserve"> AND ACCT_MONTH = ]'||v_acct_month||q'[ </t>
  </si>
  <si>
    <t xml:space="preserve">GROUP BY  SERV_ID   ) b </t>
  </si>
  <si>
    <t xml:space="preserve"> on (a.serv_id=b.serv_id)</t>
  </si>
  <si>
    <t xml:space="preserve"> update set    a.驻地网分成'||v_acct_month||'=CHARGE</t>
  </si>
  <si>
    <t>end  PRO_BLOCK_驻地网合作分成;</t>
  </si>
  <si>
    <t>---======================================================</t>
  </si>
  <si>
    <t>PROCEDURE PRO_BLOCK_出账上月(tablename in  Varchar2 ,col1 in Varchar2 )   is</t>
  </si>
  <si>
    <t xml:space="preserve">    -----   EXEC XJ_SMALLMODULE.PRO_BLOCK_出账上月('XJ_SC_乐享家_T','serv_id');</t>
  </si>
  <si>
    <t xml:space="preserve">XJ_SMALLMODULE.PRO_BLOCK_出账(tablename,col1,bill_acct_month);  </t>
  </si>
  <si>
    <t>xn_do_sql_Block('alter table  '||tablename||'  rename column   出账'||bill_acct_month||' to  上月出账   ');</t>
  </si>
  <si>
    <t>end   PRO_BLOCK_出账上月;</t>
  </si>
  <si>
    <t xml:space="preserve">  --------=========================</t>
  </si>
  <si>
    <t xml:space="preserve">  PROCEDURE PRO_BLOCK_政企打标(TABLENAME IN VARCHAR2,col_conn   in Varchar2) IS</t>
  </si>
  <si>
    <t xml:space="preserve">    -----   EXEC XJ_SMALLMODULE.PRO_BLOCK_政企打标('XJ_SC_乐享家_T','工号');</t>
  </si>
  <si>
    <t xml:space="preserve">    BEGIN</t>
  </si>
  <si>
    <t xml:space="preserve">      XN_DO_SQL_BLOCK('ALTER  TABLE    ' || TABLENAME ||</t>
  </si>
  <si>
    <t xml:space="preserve">                      '   ADD 政企打标  VARCHAR2(20)');</t>
  </si>
  <si>
    <t xml:space="preserve">    EXCEPTION</t>
  </si>
  <si>
    <t xml:space="preserve">      WHEN OTHERS THEN</t>
  </si>
  <si>
    <t xml:space="preserve">        NULL;</t>
  </si>
  <si>
    <t xml:space="preserve">    END;</t>
  </si>
  <si>
    <t xml:space="preserve">    XN_DO_SQL_BLOCK('UPDATE    ' || TABLENAME || '  </t>
  </si>
  <si>
    <t xml:space="preserve">          SET 政企打标=''政企指定工号''</t>
  </si>
  <si>
    <t xml:space="preserve">          WHERE    '||trim(col_conn)||'   IN (SELECT  '||trim(col_conn)||'  FROM   tmp_staff_organization_channel  where    CHANNEL_DABIAO like  ''政企%''     )  </t>
  </si>
  <si>
    <t xml:space="preserve">            ');</t>
  </si>
  <si>
    <t xml:space="preserve">  END PRO_BLOCK_政企打标;</t>
  </si>
  <si>
    <t>PROCEDURE PRO_BLOCK_ZQ_DABIAO(tablename in Varchar2) is</t>
  </si>
  <si>
    <t>----  exec   XJ_SMALLMODULE.PRO_BLOCK_ZQ_DABIAO('xj_ls_zq_新准则终端');</t>
  </si>
  <si>
    <t>xn_do_sql_Block(' alter table  '||trim(tablename)||'  add  zq_classify  varchar2(20)  ');</t>
  </si>
  <si>
    <t>update  '||trim(tablename)||'  a  set zq_classify=''温泉政企锁定''</t>
  </si>
  <si>
    <t>WHERE  exists   (select 1 from  xj_zq_suoding_nbr  WHERE  serv_id=a.serv_id  )        ');</t>
  </si>
  <si>
    <t>update  xj_ls_zq_新准则终端   set zq_classify='政企行业历史欠费'</t>
  </si>
  <si>
    <t xml:space="preserve">WHERE new_date&lt;='201612'  </t>
  </si>
  <si>
    <t xml:space="preserve">and cust_id In (select cust_id From hsp_hytj) </t>
  </si>
  <si>
    <t>and zq_classify  is null</t>
  </si>
  <si>
    <t>merge into  '||trim(tablename)||' a</t>
  </si>
  <si>
    <t>select  serv_id,</t>
  </si>
  <si>
    <t xml:space="preserve">case when  grid_name   in        </t>
  </si>
  <si>
    <t xml:space="preserve"> (''温泉湖科西区校园'',</t>
  </si>
  <si>
    <t>'咸宁学院三区'',</t>
  </si>
  <si>
    <t>'咸宁学院二区'',</t>
  </si>
  <si>
    <t>'湖科1—2'',</t>
  </si>
  <si>
    <t>'教职员工片'',</t>
  </si>
  <si>
    <t>'温泉湖科东区校园厅'',</t>
  </si>
  <si>
    <t>'职业技术学院'',</t>
  </si>
  <si>
    <t>'湖科1-3'',</t>
  </si>
  <si>
    <t>'湖科1-4'',</t>
  </si>
  <si>
    <t>'咸宁市职业技术学院'',</t>
  </si>
  <si>
    <t>'咸宁市教育局'',</t>
  </si>
  <si>
    <t>'咸宁市卫生学校'',</t>
  </si>
  <si>
    <t>'咸宁学院一区'',</t>
  </si>
  <si>
    <t>'湖科咸安校区营业厅1-1'')     then  ''政企校园''</t>
  </si>
  <si>
    <t xml:space="preserve">when  grid_name   like  ''%政企%''   or   org_name  like ''%政企%''  then  ''政企'' </t>
  </si>
  <si>
    <t>else  null end as   zq_classify</t>
  </si>
  <si>
    <t>from   xwh_wg_mon    )  b  on  (a.serv_id=b.serv_id )</t>
  </si>
  <si>
    <t xml:space="preserve">when matched  then  update </t>
  </si>
  <si>
    <t xml:space="preserve">set  a.zq_classify=b.zq_classify  </t>
  </si>
  <si>
    <t>where   a.zq_classify  is null     ') ;</t>
  </si>
  <si>
    <t>end  PRO_BLOCK_ZQ_DABIAO;</t>
  </si>
  <si>
    <t xml:space="preserve">  ------------=========================================</t>
  </si>
  <si>
    <t xml:space="preserve">  PROCEDURE PRO_BLOCK_SERV_MON_YYYYMM_T(TABLENAME  IN VARCHAR2,</t>
  </si>
  <si>
    <t xml:space="preserve">                                        ACCT_MONTH IN VARCHAR2,</t>
  </si>
  <si>
    <t xml:space="preserve">                                        COL_GET    VARCHAR2 DEFAULT NULL,</t>
  </si>
  <si>
    <t xml:space="preserve">                                        SHOW       VARCHAR2 DEFAULT NULL) IS</t>
  </si>
  <si>
    <t xml:space="preserve">    /*    </t>
  </si>
  <si>
    <t xml:space="preserve">    EXEC XJ_SMALLMODULE.PRO_BLOCK_SERV_MON_YYYYMM_T('XJ_LS_E9全家福尊享版_02','201611');</t>
  </si>
  <si>
    <t xml:space="preserve">    EXEC XJ_SMALLMODULE.PRO_BLOCK_SERV_MON_YYYYMM_T('XJ_LS_PICHAI_20170310_T','201702','出账情况,活跃情况,融合情况' );</t>
  </si>
  <si>
    <t xml:space="preserve">Create Global Temporary Table xj_Global_SERV_MON_YYYY_T  </t>
  </si>
  <si>
    <t xml:space="preserve">      CUST_ID             NUMBER(12) ,</t>
  </si>
  <si>
    <t>NBR_CZ              NUMBER(2) ,</t>
  </si>
  <si>
    <t>NBR_HY              NUMBER(2) ,</t>
  </si>
  <si>
    <t>出账情况       VARCHAR2(20),</t>
  </si>
  <si>
    <t>活跃情况      VARCHAR2(20),</t>
  </si>
  <si>
    <t xml:space="preserve">套餐                    VARCHAR2(150) ,                       </t>
  </si>
  <si>
    <t xml:space="preserve">      套餐值                NUMBER ,                       </t>
  </si>
  <si>
    <t xml:space="preserve">      融合情况             VARCHAR2(6) ,</t>
  </si>
  <si>
    <t xml:space="preserve">产品类型             VARCHAR2(100)   )   On Commit Delete Rows </t>
  </si>
  <si>
    <t xml:space="preserve">    V_COL_GET        VARCHAR2(255);</t>
  </si>
  <si>
    <t>---     XJ_SMALLMODULE.Module('XJ_LS_00002','xwh_wg_mon','serv_ADDR   地址','SERV_ID');</t>
  </si>
  <si>
    <t xml:space="preserve"> if  COL_GET  is not null  then</t>
  </si>
  <si>
    <t xml:space="preserve">  dbms_output.put_line('----COL_GET不为空-');</t>
  </si>
  <si>
    <t xml:space="preserve">select listagg(to_char(strvalue)||'  '||to_char(strvalue)||ACCT_MONTH ,',' )  WITHIN GROUP( ORDER BY rownum )  </t>
  </si>
  <si>
    <t xml:space="preserve">  into   V_COL_GET</t>
  </si>
  <si>
    <t xml:space="preserve"> from table(fn_split(COL_GET,','))  ;</t>
  </si>
  <si>
    <t>else    dbms_output.put_line('----COL_GET为空-');</t>
  </si>
  <si>
    <t xml:space="preserve"> select listagg(to_char(strvalue)||'  '||to_char(strvalue)||ACCT_MONTH ,',' )  WITHIN GROUP( ORDER BY rownum )  </t>
  </si>
  <si>
    <t xml:space="preserve"> from table(fn_split('出账情况,活跃情况',','))  ;</t>
  </si>
  <si>
    <t xml:space="preserve">   dbms_output.put_line('V_COL_GET='||V_COL_GET);</t>
  </si>
  <si>
    <t xml:space="preserve">  begin  xn_do_sql_Block(  Table_tools(trim(TABLENAME)).AddTableColumns('xj_Global_SERV_MON_YYYY_T',trim(V_COL_GET)  )      );   Exception   when others Then   null ; end ; </t>
  </si>
  <si>
    <t>insert into  xj_Global_SERV_MON_YYYY_T</t>
  </si>
  <si>
    <t>select b.rowid rowid_in ,A.CUST_ID</t>
  </si>
  <si>
    <t>,A.ACCT_ID</t>
  </si>
  <si>
    <t>,A.PRODUCT_OFFER_INSTANCE_ID</t>
  </si>
  <si>
    <t xml:space="preserve">    ,A.SERV_ID</t>
  </si>
  <si>
    <t>,nvl(a.xj_nbr_cz,0)    NBR_CZ</t>
  </si>
  <si>
    <t xml:space="preserve">    ,nvl(A.NBR_HY,0)    NBR_HY</t>
  </si>
  <si>
    <t xml:space="preserve">  ,decode(A.xj_nbr_cz,1,''出账'',''不出账'')     出账情况</t>
  </si>
  <si>
    <t xml:space="preserve">    ,decode(A.NBR_HY,1,''活跃'',''不活跃'')     活跃情况</t>
  </si>
  <si>
    <t xml:space="preserve">  ,A.ANALYSIS_FLAG2*0.01  套餐值</t>
  </si>
  <si>
    <t xml:space="preserve">    ,decode(A.RESERVE_FIELD1,1,''融合'',''单产品'')       融合情况</t>
  </si>
  <si>
    <t>,a.产品类型</t>
  </si>
  <si>
    <t>from   '||trim(TABLENAME)||'   b</t>
  </si>
  <si>
    <t>left   join  xn_beifen.serv_mon_'||trim(ACCT_MONTH)||'_t    a    on (b.SERV_ID=a.serv_id ) ');</t>
  </si>
  <si>
    <t>xn_do_sql_Block(Table_tools(TABLENAME).MergeSQLSHOW('xj_Global_SERV_MON_YYYY_T',V_COL_GET  ,'rowid rowid_in') );</t>
  </si>
  <si>
    <t xml:space="preserve">   commit ;</t>
  </si>
  <si>
    <t xml:space="preserve">  END PRO_BLOCK_SERV_MON_YYYYMM_T;</t>
  </si>
  <si>
    <t>----========================================</t>
  </si>
  <si>
    <t xml:space="preserve">procedure  PRO_BLOCK_财务欠费_serv_qf (tablename  in Varchar2)  is </t>
  </si>
  <si>
    <t xml:space="preserve">XJ_SMALLMODULE.Module(trim(tablename),'tmp_serv_qf','最早欠费账务月,累积财务欠费金额','serv_id'       ) ; </t>
  </si>
  <si>
    <t>end  PRO_BLOCK_财务欠费_serv_qf ;</t>
  </si>
  <si>
    <t xml:space="preserve">  ---------------------========================</t>
  </si>
  <si>
    <t xml:space="preserve">  PROCEDURE PRO_BLOCK_欠费(TABLENAME IN VARCHAR2,</t>
  </si>
  <si>
    <t xml:space="preserve">                         COL1      IN VARCHAR2,</t>
  </si>
  <si>
    <t xml:space="preserve">                         TYPE_QF   VARCHAR2 DEFAULT '0',</t>
  </si>
  <si>
    <t xml:space="preserve"> ACCT_MONTH  VARCHAR2  default   cur_month    ) IS</t>
  </si>
  <si>
    <t xml:space="preserve">    EXEC XJ_SMALLMODULE.PRO_BLOCK_欠费('XJ_SC_LASTCZ_T','serv_id','0');</t>
  </si>
  <si>
    <t>EXEC XJ_SMALLMODULE.PRO_BLOCK_欠费('XJ_SC_LASTCZ_T','acct_id','1');</t>
  </si>
  <si>
    <t xml:space="preserve">    V_TABLENAME      VARCHAR2(40) := TRIM(TABLENAME);</t>
  </si>
  <si>
    <t xml:space="preserve">    V_COL1           VARCHAR2(30)   := upper(TRIM(COL1));</t>
  </si>
  <si>
    <t>tb1 Table_tools:= Table_tools(V_TABLENAME);</t>
  </si>
  <si>
    <t>V_ACCT_MONTH      VARCHAR2(6):=trim(ACCT_MONTH) ;</t>
  </si>
  <si>
    <t>SHOW_ACCT_MONTH      VARCHAR2(6):=null;</t>
  </si>
  <si>
    <t>------------ 判断输入月份是否合法 ------------------</t>
  </si>
  <si>
    <t>if   ACCT_MONTH is not null  and   IS_month(trim(ACCT_MONTH))=1            then</t>
  </si>
  <si>
    <t xml:space="preserve">     SHOW_ACCT_MONTH:=trim(ACCT_MONTH) ;</t>
  </si>
  <si>
    <t xml:space="preserve">elsif  ACCT_MONTH is not null  and  IS_month(trim(ACCT_MONTH))=0   then </t>
  </si>
  <si>
    <t xml:space="preserve">     raise e;  --raise 抛出异常</t>
  </si>
  <si>
    <t xml:space="preserve">ELSIF   ACCT_MONTH is  null   THEN </t>
  </si>
  <si>
    <t xml:space="preserve">      V_ACCT_MONTH:=CUR_MONTH;</t>
  </si>
  <si>
    <t>else  null ;</t>
  </si>
  <si>
    <t xml:space="preserve">    --------SJJS欠费-------------------</t>
  </si>
  <si>
    <t xml:space="preserve">    IF TYPE_QF = '0' THEN</t>
  </si>
  <si>
    <t xml:space="preserve">      DBMS_OUTPUT.PUT_LINE('按' || V_COL1 || '统计欠费');</t>
  </si>
  <si>
    <t>alter table  '||V_TABLENAME||'  add (</t>
  </si>
  <si>
    <t>欠费'||SHOW_ACCT_MONTH||'    NUMBER ,</t>
  </si>
  <si>
    <t>欠费月份    varchar2(12),</t>
  </si>
  <si>
    <t>最早欠费月    varchar2(12),</t>
  </si>
  <si>
    <t>最晚欠费月    varchar2(12)</t>
  </si>
  <si>
    <t xml:space="preserve">)    ');  </t>
  </si>
  <si>
    <t xml:space="preserve">      xn_do_sql_Block('   </t>
  </si>
  <si>
    <t>merge into   '||V_TABLENAME||'   a</t>
  </si>
  <si>
    <t>SELECT '|| V_COL1 ||',</t>
  </si>
  <si>
    <t xml:space="preserve">       Sum(amount) * 0.01 欠费,</t>
  </si>
  <si>
    <t xml:space="preserve">       COUNT(DISTINCT BILLING_CYCLE_ID) 欠费月份,</t>
  </si>
  <si>
    <t xml:space="preserve">       min(BILLING_CYCLE_ID) 最早欠费月,</t>
  </si>
  <si>
    <t xml:space="preserve">       max(BILLING_CYCLE_ID) 最晚欠费月</t>
  </si>
  <si>
    <t xml:space="preserve">  From xn_acct_item_new</t>
  </si>
  <si>
    <t xml:space="preserve"> where    status_cd &lt;&gt;  6   ---  不列收欠费已销账 </t>
  </si>
  <si>
    <t xml:space="preserve"> GROUP BY '|| V_COL1 ||'   ) b</t>
  </si>
  <si>
    <t xml:space="preserve"> on (a.'|| V_COL1 ||'=b.'|| V_COL1 ||')</t>
  </si>
  <si>
    <t xml:space="preserve"> when matched  then </t>
  </si>
  <si>
    <t xml:space="preserve"> update set  a.欠费'||SHOW_ACCT_MONTH||' =b.欠费,</t>
  </si>
  <si>
    <t xml:space="preserve"> a.欠费月份=b.欠费月份,</t>
  </si>
  <si>
    <t xml:space="preserve"> a.最早欠费月=b.最早欠费月,</t>
  </si>
  <si>
    <t xml:space="preserve"> a.最晚欠费月=b.最晚欠费月</t>
  </si>
  <si>
    <t xml:space="preserve">      commit;  </t>
  </si>
  <si>
    <t xml:space="preserve">      --------SID财务欠费----------</t>
  </si>
  <si>
    <t xml:space="preserve">    ELSIF TYPE_QF = '1' THEN</t>
  </si>
  <si>
    <t xml:space="preserve">      DBMS_OUTPUT.PUT_LINE('按' || V_COL1 || '统计财务欠费');</t>
  </si>
  <si>
    <t>财务欠费'||SHOW_ACCT_MONTH||'    NUMBER ,</t>
  </si>
  <si>
    <t>财务欠费月份'||SHOW_ACCT_MONTH||'   varchar2(12)</t>
  </si>
  <si>
    <t xml:space="preserve">       Sum(amount) * 0.01 财务欠费,,</t>
  </si>
  <si>
    <t xml:space="preserve">       COUNT(DISTINCT BILLING_CYCLE_ID) 财务欠费月份,</t>
  </si>
  <si>
    <t xml:space="preserve"> where status_cd in (1, 3)</t>
  </si>
  <si>
    <t xml:space="preserve"> GROUP BY '|| V_COL1 ||'      ) b</t>
  </si>
  <si>
    <t xml:space="preserve"> update set  a.财务欠费'||SHOW_ACCT_MONTH||'=b.财务欠费,</t>
  </si>
  <si>
    <t xml:space="preserve"> a.财务欠费月份'||SHOW_ACCT_MONTH||'=b.财务欠费月份</t>
  </si>
  <si>
    <t>------</t>
  </si>
  <si>
    <t xml:space="preserve">IF TYPE_QF = '3' THEN  </t>
  </si>
  <si>
    <t xml:space="preserve">   DBMS_OUTPUT.PUT_LINE('按' || V_COL1 || '统计欠费  TYPE_QF='||TYPE_QF);</t>
  </si>
  <si>
    <t xml:space="preserve"> XJ_SMALLMODULE.Module(V_TABLENAME,'xwh_wg_mon','最早欠费月,欠费',V_COL1);</t>
  </si>
  <si>
    <t>when e then</t>
  </si>
  <si>
    <t xml:space="preserve">    dbms_output.put_line('输入月份不正确');</t>
  </si>
  <si>
    <t xml:space="preserve">  END PRO_BLOCK_欠费;</t>
  </si>
  <si>
    <t>-----========================================</t>
  </si>
  <si>
    <t>procedure PRO_BLOCK_实时欠费(tablename  in Varchar2)  is</t>
  </si>
  <si>
    <t>V_TABLENAME      VARCHAR2(40) := TRIM(TABLENAME);</t>
  </si>
  <si>
    <t>v_m_acct_item_type_owe_sd_8 VARCHAR2(40);</t>
  </si>
  <si>
    <t xml:space="preserve">  --    EXEC XJ_SMALLMODULE.PRO_BLOCK_实时欠费('XJ_SC_LASTCZ_T');</t>
  </si>
  <si>
    <t>v_m_acct_item_type_owe_sd_8:='m_acct_item_type_owe_d_8';</t>
  </si>
  <si>
    <t>else   v_m_acct_item_type_owe_sd_8:='m_acct_item_type_owe_s_8';</t>
  </si>
  <si>
    <t xml:space="preserve">  begin xn_do_sql_Block('alter table  '||V_TABLENAME||'  add (实时欠费    NUMBER )    ');  </t>
  </si>
  <si>
    <t>select  ACCT_ID,sum(amount-deal_amount)*0.01  实时欠费</t>
  </si>
  <si>
    <t>from     '||v_m_acct_item_type_owe_sd_8||'</t>
  </si>
  <si>
    <t>group by  ACCT_ID    )  b</t>
  </si>
  <si>
    <t>on (a.ACCT_ID=b.ACCT_ID)</t>
  </si>
  <si>
    <t>update  set  a.实时欠费=b.实时欠费    ');</t>
  </si>
  <si>
    <t xml:space="preserve">end;  </t>
  </si>
  <si>
    <t xml:space="preserve">  -----========================================</t>
  </si>
  <si>
    <t xml:space="preserve">  PROCEDURE PRO_BLOCK_日账(TABLENAME IN VARCHAR2, COL_GET VARCHAR2) IS</t>
  </si>
  <si>
    <t xml:space="preserve">    -----     EXEC XJ_SMALLMODULE.PRO_BLOCK_日账('XJ_LS_E9全家福尊享版_02','');</t>
  </si>
  <si>
    <t xml:space="preserve">    XN_DO_SQL_BLOCK('  CREATE  TABLE     ' || TABLE_MIDDLE_LS ||</t>
  </si>
  <si>
    <t xml:space="preserve">                    '    AS </t>
  </si>
  <si>
    <t xml:space="preserve">   SELECT   SERV_ID,SUM(DURATION)  时长_秒,SUM(COUNT)  次数 ,SUM(FLUX/1024)  流量_M,</t>
  </si>
  <si>
    <t xml:space="preserve">              (CASE WHEN  SUM(DURATION+COUNT+FLUX)&gt;=1 THEN  ''活跃'' ELSE  ''不活跃''  END )   本月活跃情况</t>
  </si>
  <si>
    <t xml:space="preserve">   FROM    LS65_BILL_XN.BILL_SUM_DAY_ITEM_T@TO_QTXX_TB   T</t>
  </si>
  <si>
    <t xml:space="preserve">   WHERE    EXISTS (SELECT 1 FROM   ' || TABLENAME ||</t>
  </si>
  <si>
    <t xml:space="preserve">                    '  WHERE  SERV_ID=T.SERV_ID )</t>
  </si>
  <si>
    <t xml:space="preserve">   GROUP BY   SERV_ID ');</t>
  </si>
  <si>
    <t xml:space="preserve">      XN_DO_SQL_BLOCK(' CREATE  TABLE   ' || TABLE_MIDDLE_TMP ||</t>
  </si>
  <si>
    <t xml:space="preserve">                      ' AS </t>
  </si>
  <si>
    <t xml:space="preserve">    SELECT  A.*,B.时长_秒,B.次数,B.流量_M ,B.本月活跃情况</t>
  </si>
  <si>
    <t xml:space="preserve">    FROM      ' || TABLENAME || '   A, </t>
  </si>
  <si>
    <t xml:space="preserve">                      '   B</t>
  </si>
  <si>
    <t xml:space="preserve">    WHERE    A.SERV_ID  =B.SERV_ID(+)');</t>
  </si>
  <si>
    <t xml:space="preserve">    SELECT  A.*,B.' || COL_GET || '</t>
  </si>
  <si>
    <t xml:space="preserve">    XJ_SMALLMODULE.PRO_RECREATE_TABLE(TABLENAME, TABLE_MIDDLE_TMP);</t>
  </si>
  <si>
    <t xml:space="preserve">  END PRO_BLOCK_日账;</t>
  </si>
  <si>
    <t xml:space="preserve">  -----===============主副卡=========================</t>
  </si>
  <si>
    <t>-----======================================================</t>
  </si>
  <si>
    <t xml:space="preserve">procedure PRO_BLOCK_yzf(tablename     in Varchar2,acct_month    in Varchar2   ,  conn      in Varchar2 default  'serv_id'  )  is </t>
  </si>
  <si>
    <t xml:space="preserve">  ---    EXEC XJ_SMALLMODULE.PRO_BLOCK_yzf('XJ_SC_乐享家_T','201809')</t>
  </si>
  <si>
    <t>v_col  varchar2(30):='翼支付红包'||trim(acct_month);</t>
  </si>
  <si>
    <t>v_conn    varchar2(30) :=trim(conn) ;</t>
  </si>
  <si>
    <t>xn_do_sql_Block('alter table  '||tablename||'  add  '||v_col||'  number   ');</t>
  </si>
  <si>
    <t xml:space="preserve">xn_do_sql_Block('  </t>
  </si>
  <si>
    <t xml:space="preserve">merge into  '||trim(tablename)||' a </t>
  </si>
  <si>
    <t>　select   serv_id</t>
  </si>
  <si>
    <t xml:space="preserve">     --,sum(case when DEAL_FLAG  =1  then   DONATE_CHARGE  else  0  end   )  翼支付红包已送</t>
  </si>
  <si>
    <t xml:space="preserve">            ,sum(DONATE_CHARGE )  翼支付红包</t>
  </si>
  <si>
    <t>from   acct_jt.hb_yzf_inst_send_t@to_inst_st</t>
  </si>
  <si>
    <t xml:space="preserve">where  DONATE_MONTH ='''||trim(acct_month)||'''  </t>
  </si>
  <si>
    <t xml:space="preserve">and PARTITION_ID_REGION=  1008  </t>
  </si>
  <si>
    <t>group by   serv_id　　</t>
  </si>
  <si>
    <t xml:space="preserve">)    b </t>
  </si>
  <si>
    <t xml:space="preserve">when  matched  then </t>
  </si>
  <si>
    <t>update set    a.'||v_col||'=b.翼支付红包</t>
  </si>
  <si>
    <t>on  (a.'||v_conn||'=b.serv_id )</t>
  </si>
  <si>
    <t>end  PRO_BLOCK_yzf;</t>
  </si>
  <si>
    <t>------==============翼支付红包套餐=======================================</t>
  </si>
  <si>
    <t>procedure PRO_BLOCK_yzf_offer(TABLENAME IN VARCHAR2,</t>
  </si>
  <si>
    <t xml:space="preserve">      V_CONN := 'SERV_ID';</t>
  </si>
  <si>
    <t xml:space="preserve">      V_COL_GET := 'STAFF_NAME,GRID_NAME ,ORG_NAME';</t>
  </si>
  <si>
    <t xml:space="preserve">     xj_smallmodule.Module(TABLENAME, 'XWH_WG_MON', V_COL_GET,V_CONN);</t>
  </si>
  <si>
    <t>end  PRO_BLOCK_yzf_offer;</t>
  </si>
  <si>
    <t>procedure PRO_BLOCK_套餐提升(tablename     in Varchar2,acct_month    in Varchar2   )  is</t>
  </si>
  <si>
    <t>-- ------ 套餐价值提升  ---------------------</t>
  </si>
  <si>
    <t xml:space="preserve">/*Create Global Temporary Table xj_Global_BLOCK_套餐提升_tmp   </t>
  </si>
  <si>
    <t xml:space="preserve">     (ACCT_ID             NUMBER(12),</t>
  </si>
  <si>
    <t xml:space="preserve">      套餐个数 NUMBER ,                        </t>
  </si>
  <si>
    <t xml:space="preserve">套餐上月合计 NUMBER ,                        </t>
  </si>
  <si>
    <t xml:space="preserve">套餐上月最大 NUMBER ,                        </t>
  </si>
  <si>
    <t xml:space="preserve">套餐本月 NUMBER ,                        </t>
  </si>
  <si>
    <t>差     NUMBER       )   On Commit Delete Rows */</t>
  </si>
  <si>
    <t>xn_do_sql_Block('   ');</t>
  </si>
  <si>
    <t>end  PRO_BLOCK_套餐提升 ;</t>
  </si>
  <si>
    <t>-----=============减免减收==================================</t>
  </si>
  <si>
    <t xml:space="preserve">procedure PRO_BLOCK_JMJS(tablename     in Varchar2,acct_month    in Varchar2,conn  in Varchar default 'SERV_ID'  , i number default  0  )  is </t>
  </si>
  <si>
    <t xml:space="preserve">  ---    EXEC XJ_SMALLMODULE.PRO_BLOCK_JMJS('XJ_SC_乐享家_T','201809')</t>
  </si>
  <si>
    <t>v_col  varchar2(30);</t>
  </si>
  <si>
    <t>v_conn varchar2(30);</t>
  </si>
  <si>
    <t>v_col:='减免'||trim(acct_month);</t>
  </si>
  <si>
    <t>v_conn:=trim(conn);</t>
  </si>
  <si>
    <t>if  i=0  then</t>
  </si>
  <si>
    <t xml:space="preserve">merge into  '||tablename||'   a  </t>
  </si>
  <si>
    <t>select '||v_conn||', nvl(sum(charge), 0) / 100  减免</t>
  </si>
  <si>
    <t xml:space="preserve">  from acct_item_changed_t</t>
  </si>
  <si>
    <t xml:space="preserve"> where partition_id_month = fun_Partition_Id_Month('||trim(acct_month)||')</t>
  </si>
  <si>
    <t xml:space="preserve">   and partition_id_region = 1008</t>
  </si>
  <si>
    <t xml:space="preserve">   and substr(pay_cycle_id, length(pay_cycle_id) - 5, 6) = '||trim(acct_month)||'</t>
  </si>
  <si>
    <t xml:space="preserve">   and stat_flag not in (''56'', ''58'')</t>
  </si>
  <si>
    <t xml:space="preserve">   AND acct_item_type_id &lt;&gt; 787010010</t>
  </si>
  <si>
    <t xml:space="preserve">   AND changed_type IN</t>
  </si>
  <si>
    <t xml:space="preserve">       (SELECT REF_VALUE</t>
  </si>
  <si>
    <t xml:space="preserve">          FROM itzx_report2.STA_ITEM_ID_TRANS_T@to_newreport2</t>
  </si>
  <si>
    <t xml:space="preserve">         WHERE SOURCE_COLUMN = ''APPROVE_TYPE'')</t>
  </si>
  <si>
    <t xml:space="preserve">   group by '||v_conn||'    )  b </t>
  </si>
  <si>
    <t xml:space="preserve"> on (a.'||v_conn||'=b.'||v_conn||' )</t>
  </si>
  <si>
    <t xml:space="preserve"> when  matched  then </t>
  </si>
  <si>
    <t>update set    a.'||v_col||'=b.减免</t>
  </si>
  <si>
    <t xml:space="preserve">elsif  i=1 then </t>
  </si>
  <si>
    <t xml:space="preserve">   ----and stat_flag not in (''56'', ''58'')</t>
  </si>
  <si>
    <t>else    null;</t>
  </si>
  <si>
    <t>end  PRO_BLOCK_JMJS;</t>
  </si>
  <si>
    <t>procedure PRO_BLOCK_zhengFei(tablename     in Varchar2,acct_month    in Varchar2,conn  in Varchar default 'SERV_ID' , i number  default  0   ) is</t>
  </si>
  <si>
    <t>---    EXEC XJ_SMALLMODULE.PRO_BLOCK_zhengFei('XJ_SC_乐享家_T','202004','acct_id') ;</t>
  </si>
  <si>
    <t xml:space="preserve">  v_conn varchar2(30);</t>
  </si>
  <si>
    <t>v_acct_month    varchar2(8);</t>
  </si>
  <si>
    <t>v_col:='赠费'||trim(acct_month);</t>
  </si>
  <si>
    <t>v_acct_month:=month_math(trim(acct_month),-1);</t>
  </si>
  <si>
    <t xml:space="preserve">Select  '||v_conn||',sum(charge-CHARGE_GET)*0.01   zf          </t>
  </si>
  <si>
    <t xml:space="preserve">from     bill_Acct_item_'||v_acct_month||'_t                        </t>
  </si>
  <si>
    <t xml:space="preserve">where CHARGE_TYPE_ID  in (500,505)        </t>
  </si>
  <si>
    <t xml:space="preserve">group by '||v_conn||'       )  b </t>
  </si>
  <si>
    <t>update set    a.'||v_col||'=b.zf</t>
  </si>
  <si>
    <t>end   PRO_BLOCK_zhengFei;</t>
  </si>
  <si>
    <t>procedure PRO_BLOCK_客户积分(tablename  in Varchar2)  is</t>
  </si>
  <si>
    <t>---    EXEC XJ_SMALLMODULE.PRO_BLOCK_客户积分('XJ_SC_乐享家_T'); ;</t>
  </si>
  <si>
    <t>v_month_id  number ;</t>
  </si>
  <si>
    <t>v_tablename    Varchar2(50);</t>
  </si>
  <si>
    <t>v_tablename:=trim(tablename);</t>
  </si>
  <si>
    <t xml:space="preserve">            begin </t>
  </si>
  <si>
    <t>xn_do_sql_Block('alter table  '||v_tablename||'  add  客户积分  number ');Exception   when others Then   null;end;</t>
  </si>
  <si>
    <t>select max(month_id)  into  v_month_id   from    sjjs_xn.BWT_CUST_POINT_M   ;</t>
  </si>
  <si>
    <t>merge into     '||v_tablename||'      a</t>
  </si>
  <si>
    <t>select cust_id,CUST_POINT  客户积分</t>
  </si>
  <si>
    <t xml:space="preserve">from   sjjs_xn.BWT_CUST_POINT_M   </t>
  </si>
  <si>
    <t xml:space="preserve">where  month_id= '||v_month_id||' ) b </t>
  </si>
  <si>
    <t>on  (a.cust_id=b.cust_id )</t>
  </si>
  <si>
    <t>update set  a.客户积分=b.客户积分      ');</t>
  </si>
  <si>
    <t xml:space="preserve">  commit ;</t>
  </si>
  <si>
    <t xml:space="preserve">end   PRO_BLOCK_客户积分 ;  </t>
  </si>
  <si>
    <t xml:space="preserve">  procedure PRO_BLOCK_fenxiao (tablename     in Varchar2,conn   in Varchar2 default 'CUST_ORDER_ID' )  is </t>
  </si>
  <si>
    <t xml:space="preserve">  要有cust_order_id</t>
  </si>
  <si>
    <t>EXEC XJ_SMALLMODULE.PRO_BLOCK_fenxiao('XJ_SC_乐享家_T');</t>
  </si>
  <si>
    <t xml:space="preserve">alter table  '||tablename||' add    (                 </t>
  </si>
  <si>
    <t xml:space="preserve">分销员ID VARCHAR2(500) ,                                           </t>
  </si>
  <si>
    <t xml:space="preserve">分销员   VARCHAR2(50) ,                      </t>
  </si>
  <si>
    <t xml:space="preserve">分销工号 NUMBER(12) ,                      </t>
  </si>
  <si>
    <t xml:space="preserve">分销厅店 VARCHAR2(250)  )   </t>
  </si>
  <si>
    <t xml:space="preserve">   ') ;      </t>
  </si>
  <si>
    <t xml:space="preserve"> Exception   when others Then   null;             </t>
  </si>
  <si>
    <t xml:space="preserve">  end;</t>
  </si>
  <si>
    <t>if  upper(trim(conn))='CUST_ORDER_ID'  or      upper(trim(conn))='订单ID'   then</t>
  </si>
  <si>
    <t>merge into   '||tablename||'   a</t>
  </si>
  <si>
    <t>using xj_ORDER_ATTR_fenxiao  b</t>
  </si>
  <si>
    <t>on (a.'||upper(trim(conn))||'=b.cust_order_id )</t>
  </si>
  <si>
    <t>a.分销员id=b.分销员ID,</t>
  </si>
  <si>
    <t>a.分销员=b.分销员,</t>
  </si>
  <si>
    <t>a.分销工号=b.分销工号,</t>
  </si>
  <si>
    <t>a.分销厅店=b.ORG_NAME    ');</t>
  </si>
  <si>
    <t xml:space="preserve">  end if;</t>
  </si>
  <si>
    <t>if  upper(trim(conn))='ORDER_ITEM_ID' then</t>
  </si>
  <si>
    <t>using Xj_Order_Attr_Fenxiao_Mx  b</t>
  </si>
  <si>
    <t>on (a.'||upper(trim(conn))||'=b.ORDER_ITEM_ID )</t>
  </si>
  <si>
    <t xml:space="preserve">  PROCEDURE PRO_BLOCK_BALANCE(TABLENAME IN VARCHAR2   ,i in   number  default 0  ) IS</t>
  </si>
  <si>
    <t xml:space="preserve">    余额</t>
  </si>
  <si>
    <t xml:space="preserve">    EXEC   XJ_SMALLMODULE.PRO_BLOCK_BALANCE('XJ_SC_单宽_目标_201706_T') </t>
  </si>
  <si>
    <t>-- 本金 专款---------------------</t>
  </si>
  <si>
    <t>EXEC   XJ_SMALLMODULE.PRO_BLOCK_BALANCE('XJ_SC_单宽_目标_201706_T',1)   ;</t>
  </si>
  <si>
    <t>;</t>
  </si>
  <si>
    <t>if   i=0   then</t>
  </si>
  <si>
    <t xml:space="preserve">    xj_smallmodule.Module(TABLENAME,'xn_acct_balance_t','赠费 账户余额赠费,本金  账户余额本金 ','acct_id');      </t>
  </si>
  <si>
    <t xml:space="preserve">  --------------②------- 本金  专款----------   </t>
  </si>
  <si>
    <t>elsif    i=1   then</t>
  </si>
  <si>
    <t xml:space="preserve">  xj_smallmodule.Module(TABLENAME,'xn_acct_balance_t','普通存款 ,专款</t>
  </si>
  <si>
    <t xml:space="preserve">  ','acct_id');   </t>
  </si>
  <si>
    <t xml:space="preserve">  END PRO_BLOCK_BALANCE;</t>
  </si>
  <si>
    <t xml:space="preserve">procedure PRO_BLOCK_balance_实时冲减(tablename  in Varchar2)  is </t>
  </si>
  <si>
    <t xml:space="preserve">    ---   EXEC   XJ_SMALLMODULE.PRO_BLOCK_balance_实时冲减('XJ_SC_单宽_目标_201706_T') </t>
  </si>
  <si>
    <t xml:space="preserve">   --------------①------- 总余额  ----------</t>
  </si>
  <si>
    <t xml:space="preserve">    XN_DO_SQL_BLOCK('</t>
  </si>
  <si>
    <t xml:space="preserve">ALTER TABLE  '||TABLENAME||' ADD   </t>
  </si>
  <si>
    <t>(账户本金冲减  NUMBER(15,2),</t>
  </si>
  <si>
    <t xml:space="preserve"> 账户赠费冲减    NUMBER(15,2) )</t>
  </si>
  <si>
    <t xml:space="preserve">    EXCEPTION  WHEN OTHERS </t>
  </si>
  <si>
    <t>THEN</t>
  </si>
  <si>
    <t xml:space="preserve">xn_do_sql_Block('   </t>
  </si>
  <si>
    <t xml:space="preserve"> INSERT INTO  xj_G_ACCT_BALANCE (余额类型,ACCT_ID, ACCT_BALANCE_ID,账户余额ALL )  </t>
  </si>
  <si>
    <t>SELECT  SUBSTR(T2.BALANCE_USE_LIMITS, 11, 1)  余额类型 , ACCT_ID, ACCT_BALANCE_ID</t>
  </si>
  <si>
    <t xml:space="preserve"> ,SUM(BALANCE) * 0.01    账户余额ALL</t>
  </si>
  <si>
    <t>FROM ACCT_BALANCE_T   t1</t>
  </si>
  <si>
    <t>inner join  ACCT_BALANCE_TYPE_T@TO_SID   t2  on (t1.BALANCE_TYPE_ID=t2.BALANCE_TYPE_ID )</t>
  </si>
  <si>
    <t>where   SUBSTR(t1.BALANCE_TYPE_ID, 1, 1) &lt;&gt; 5  ---剔除5开头无用费用</t>
  </si>
  <si>
    <t xml:space="preserve"> AND  ACCT_ID  IN    (select acct_id   from     '||TABLENAME||'       )</t>
  </si>
  <si>
    <t xml:space="preserve"> GROUP BY SUBSTR(T2.BALANCE_USE_LIMITS, 11, 1)  ,ACCT_ID, ACCT_BALANCE_ID </t>
  </si>
  <si>
    <t xml:space="preserve">);   </t>
  </si>
  <si>
    <t xml:space="preserve"> MERGE INTO  xj_G_ACCT_BALANCE  A</t>
  </si>
  <si>
    <t xml:space="preserve"> USING (</t>
  </si>
  <si>
    <t>select  ACCT_ID,ACCT_BALANCE_ID,sum(amount)*0.01  实时冲减</t>
  </si>
  <si>
    <t>from     '||v_balance_acct_item_rela_8||'</t>
  </si>
  <si>
    <t>group by  ACCT_ID,ACCT_BALANCE_ID   ) B</t>
  </si>
  <si>
    <t>ON (A.ACCT_ID=B.ACCT_ID  AND   A.ACCT_BALANCE_ID=B.ACCT_BALANCE_ID )</t>
  </si>
  <si>
    <t xml:space="preserve">WHEN MATCHED  THEN </t>
  </si>
  <si>
    <t>UPDATE SET    A.实时冲减=B.实时冲减      ');</t>
  </si>
  <si>
    <t xml:space="preserve"> MERGE INTO  '||TABLENAME||'  A</t>
  </si>
  <si>
    <t xml:space="preserve"> USING   (</t>
  </si>
  <si>
    <t>select acct_id</t>
  </si>
  <si>
    <t xml:space="preserve"> ,sum(case when  余额类型=0  then     实时冲减  else  0 end    )   账户本金冲减</t>
  </si>
  <si>
    <t xml:space="preserve"> ,sum(case when  余额类型=1   then    实时冲减  else  0 end    )  账户赠费冲减   </t>
  </si>
  <si>
    <t xml:space="preserve"> from   xj_G_ACCT_BALANCE</t>
  </si>
  <si>
    <t>group by acct_id  )    B</t>
  </si>
  <si>
    <t>ON (A.ACCT_ID=B.ACCT_ID   )</t>
  </si>
  <si>
    <t>UPDATE SET    A.账户本金冲减=B.账户本金冲减,</t>
  </si>
  <si>
    <t xml:space="preserve">a.账户赠费冲减=b.账户赠费冲减    ');   </t>
  </si>
  <si>
    <t xml:space="preserve">  END PRO_BLOCK_balance_实时冲减;</t>
  </si>
  <si>
    <t>----===========================================================</t>
  </si>
  <si>
    <t xml:space="preserve"> /*procedure PRO_BLOCK_encourage(tablename in  Varchar2 )  is </t>
  </si>
  <si>
    <t>\*</t>
  </si>
  <si>
    <t>功能：-激励打标</t>
  </si>
  <si>
    <t xml:space="preserve">    EXEC   XJ_SMALLMODULE.PRO_BLOCK_encourage('BWT_YX_BRD_ADD_C_DAY_xn')</t>
  </si>
  <si>
    <t>*\</t>
  </si>
  <si>
    <t xml:space="preserve">  XJ_CURSOR    EMP_CURSOR;</t>
  </si>
  <si>
    <t>v_tablename   Varchar2(40);</t>
  </si>
  <si>
    <t>v_col_get  Varchar2(500);</t>
  </si>
  <si>
    <t xml:space="preserve">   ------**********--激励打标-*******************-------------------------------- </t>
  </si>
  <si>
    <t>v_tablename:=  trim(upper(tablename));</t>
  </si>
  <si>
    <t>DBMS_OUTPUT.PUT_LINE('v_tablename'||v_tablename);</t>
  </si>
  <si>
    <t>终端补贴(代理商)   number(4),</t>
  </si>
  <si>
    <t>终端补贴(驻店商)   number(4),</t>
  </si>
  <si>
    <t>一线激励   number(4))  *\</t>
  </si>
  <si>
    <t>vc_sql:='</t>
  </si>
  <si>
    <t xml:space="preserve">select COL_GET_DEFAULT </t>
  </si>
  <si>
    <t>from  xj_sc_encourage_t</t>
  </si>
  <si>
    <t>where  TABLE_NAME</t>
  </si>
  <si>
    <t>='''||v_tablename||'''</t>
  </si>
  <si>
    <t xml:space="preserve">and rownum=1 ';  </t>
  </si>
  <si>
    <t xml:space="preserve">  DBMS_OUTPUT.PUT_LINE('vc_sql:'||vc_sql);</t>
  </si>
  <si>
    <t>execute immediate vc_sql  into  v_col_get  ;</t>
  </si>
  <si>
    <t>DBMS_OUTPUT.PUT_LINE('v_col_get:'||v_col_get);*\</t>
  </si>
  <si>
    <t xml:space="preserve">select COL_GET_DEFAULT    into  v_col_get </t>
  </si>
  <si>
    <t>where  upper(TABLE_NAME)</t>
  </si>
  <si>
    <t>and rownum=1;</t>
  </si>
  <si>
    <t xml:space="preserve">  xn_do_sql_Block(' alter table  '||v_tablename||' add ('||v_col_get||')         ');</t>
  </si>
  <si>
    <t>when others Then null ;</t>
  </si>
  <si>
    <t xml:space="preserve"> vc_sql:='select  VC_SQL  </t>
  </si>
  <si>
    <t xml:space="preserve">  from    xj_sc_encourage_t</t>
  </si>
  <si>
    <t>where   upper(TABLE_NAME)='''||v_tablename||'''</t>
  </si>
  <si>
    <t>and   STATE=''00A''</t>
  </si>
  <si>
    <t>order by   SEQ_ORDER   ';</t>
  </si>
  <si>
    <t xml:space="preserve">   -- dbms_output.put_line(vc_sql);</t>
  </si>
  <si>
    <t xml:space="preserve">    OPEN xj_cursor for  vc_sql; </t>
  </si>
  <si>
    <t xml:space="preserve">    --循环取出 </t>
  </si>
  <si>
    <t xml:space="preserve">    loop        </t>
  </si>
  <si>
    <t xml:space="preserve">         fetch xj_cursor into  vc_sql;</t>
  </si>
  <si>
    <t xml:space="preserve">          exit when xj_cursor%notfound;  </t>
  </si>
  <si>
    <t xml:space="preserve">        xn_do_sql_Block(vc_sql);</t>
  </si>
  <si>
    <t xml:space="preserve">        commit;    </t>
  </si>
  <si>
    <t xml:space="preserve">    close xj_cursor;</t>
  </si>
  <si>
    <t xml:space="preserve"> end  PRO_BLOCK_encourage;*/</t>
  </si>
  <si>
    <t xml:space="preserve"> ------==============================================================</t>
  </si>
  <si>
    <t xml:space="preserve">  procedure PRO_BLOCK_MachineCardMatching(tablename in  Varchar2</t>
  </si>
  <si>
    <t>,conn   in Varchar2   default 'SERV_ID'</t>
  </si>
  <si>
    <t>,RESOURCE_CODE   in Varchar2   default 'RESOURCE_CODE'</t>
  </si>
  <si>
    <t>,min_month    in  INTEGER  default  0   ) is</t>
  </si>
  <si>
    <t>* 功能：机卡匹配</t>
  </si>
  <si>
    <t>*     EXEC   XJ_SMALLMODULE.PRO_BLOCK_MachineCardMatching('BWT_YX_BRD_ADD_C_DAY_xn')</t>
  </si>
  <si>
    <t>*    EXEC   XJ_SMALLMODULE.PRO_BLOCK_MachineCardMatching('BWT_YX_BRD_ADD_C_DAY_xn','acct_id','串码QR');</t>
  </si>
  <si>
    <t>V_CONN   VARCHAR2(40) :=UPPER(TRIM(conn));</t>
  </si>
  <si>
    <t>V_RESOURCE_CODE    VARCHAR2(40) :=TRIM(RESOURCE_CODE) ;</t>
  </si>
  <si>
    <t>V_MIN_MONTH    VARCHAR2(6)  :=TRIM(min_month) ;</t>
  </si>
  <si>
    <t xml:space="preserve"> ----  加字段 </t>
  </si>
  <si>
    <t xml:space="preserve"> XN_DO_SQL_BLOCK(' ALTER TABLE  '||tablename||'   ADD (</t>
  </si>
  <si>
    <t xml:space="preserve"> 机卡匹配   VARCHAR2(20) </t>
  </si>
  <si>
    <t xml:space="preserve"> ,机卡匹配日期  INTEGER ) ');</t>
  </si>
  <si>
    <t xml:space="preserve">   xn_do_sql_Block('UPDATE   '||tablename||' SET  机卡匹配='''',  机卡匹配日期=''''    ');</t>
  </si>
  <si>
    <t xml:space="preserve"> if  V_CONN='SERV_ID'  then</t>
  </si>
  <si>
    <t xml:space="preserve"> XN_DO_SQL_BLOCK('MERGE INTO   '||tablename||'   A</t>
  </si>
  <si>
    <t xml:space="preserve">      USING (SELECT PRD_INST_ID,SERIAL_NBR ,RGT_DATE_ID</t>
  </si>
  <si>
    <t xml:space="preserve">            FROM  SJJS_XN.BAS_MOB_TERM_STR_CUR   </t>
  </si>
  <si>
    <t xml:space="preserve">            WHERE    LATN_ID=''1008''  AND SERIAL_NBR IS NOT NULL   AND   SERIAL_NBR&lt;&gt;''-1'' )  B</t>
  </si>
  <si>
    <t xml:space="preserve">      ON  (  A.'||V_CONN||'=B.PRD_INST_ID  AND      A.'||V_RESOURCE_CODE||'=B.SERIAL_NBR ) </t>
  </si>
  <si>
    <t xml:space="preserve">     UPDATE SET A.机卡匹配日期=B.RGT_DATE_ID   ');</t>
  </si>
  <si>
    <t>XN_DO_SQL_BLOCK('MERGE INTO    '||tablename||'    A</t>
  </si>
  <si>
    <t xml:space="preserve">  USING (select PRD_INST_ID,SERIAL_NO,MIN(DATE_ID )  DATE_ID</t>
  </si>
  <si>
    <t xml:space="preserve">from PRD_TMN_MOB_SERV_DAY </t>
  </si>
  <si>
    <t>where  BILLING_CYCLE_ID</t>
  </si>
  <si>
    <t>&gt;='||V_MIN_MONTH||'</t>
  </si>
  <si>
    <t>GROUP BY  PRD_INST_ID,SERIAL_NO )  B</t>
  </si>
  <si>
    <t xml:space="preserve">  ON  (  A.'||V_CONN||'=B.PRD_INST_ID  AND       A.'||V_RESOURCE_CODE||'=B.SERIAL_NO ) </t>
  </si>
  <si>
    <t xml:space="preserve">  WHEN MATCHED  THEN </t>
  </si>
  <si>
    <t xml:space="preserve">    UPDATE SET A.机卡匹配日期=B.DATE_ID    ');</t>
  </si>
  <si>
    <t xml:space="preserve">ELSIF  V_CONN='ACCT_ID'   THEN </t>
  </si>
  <si>
    <t xml:space="preserve">     xn_do_sql_Block('   </t>
  </si>
  <si>
    <t xml:space="preserve">merge into   '||tablename||'     a  </t>
  </si>
  <si>
    <t>SELECT  acct_id, SERIAL_NBR, RGT_DATE_ID,''匹配''   机卡匹配</t>
  </si>
  <si>
    <t xml:space="preserve">,row_number()  over (partition  by  acct_id, SERIAL_NBR  order by RGT_DATE_ID  desc   )  rn </t>
  </si>
  <si>
    <t xml:space="preserve"> FROM SJJS_XN.BAS_MOB_TERM_STR_CUR</t>
  </si>
  <si>
    <t>WHERE LATN_ID = ''1008''</t>
  </si>
  <si>
    <t>AND SERIAL_NBR IS NOT NULL</t>
  </si>
  <si>
    <t>AND SERIAL_NBR &lt;&gt; ''-1''      )  b</t>
  </si>
  <si>
    <t>on  (a.acct_id=b.acct_id   and   A.'||V_RESOURCE_CODE||'=b.SERIAL_NBR  and b.rn=1    )</t>
  </si>
  <si>
    <t xml:space="preserve">update  set   a.机卡匹配日期=b.RGT_DATE_ID  </t>
  </si>
  <si>
    <t>, a.机卡匹配=b.机卡匹配      ');</t>
  </si>
  <si>
    <t>end  PRO_BLOCK_MachineCardMatching;</t>
  </si>
  <si>
    <t xml:space="preserve">----==============================================  </t>
  </si>
  <si>
    <t xml:space="preserve">procedure PRO_BLOCK_cur_month_active(tablename in  Varchar2,conn   in Varchar2   default null   )  is </t>
  </si>
  <si>
    <t>功能： 当前月活跃</t>
  </si>
  <si>
    <t>EXEC   XJ_SMALLMODULE.PRO_BLOCK_cur_month_active('BWT_YX_BRD_ADD_C_DAY_xn');</t>
  </si>
  <si>
    <t>v_conn  varchar2(40);</t>
  </si>
  <si>
    <t xml:space="preserve">IF     CONN  IS  NOT  NULL THEN  </t>
  </si>
  <si>
    <t xml:space="preserve"> V_CONN:=TRIM(UPPER(CONN));</t>
  </si>
  <si>
    <t xml:space="preserve"> ELSE   V_CONN:='SERV_ID';</t>
  </si>
  <si>
    <t>END IF;</t>
  </si>
  <si>
    <t>xn_do_sql_Block('alter table  '||tablename||'  add  当月活跃情况  varchar2(6)   ');</t>
  </si>
  <si>
    <t>Exception  when others Then  null ;</t>
  </si>
  <si>
    <t xml:space="preserve">  end;  </t>
  </si>
  <si>
    <t xml:space="preserve">  xn_do_sql_Block(' UPDATE  '||tablename||'    SET 当月活跃情况=''''  ');</t>
  </si>
  <si>
    <t>merge into   '||tablename||'  a</t>
  </si>
  <si>
    <t xml:space="preserve">select prd_inst_id,''活跃'' 手机当前活跃  </t>
  </si>
  <si>
    <t xml:space="preserve">from   sjjs_xn.BAS_MOB_TERM_STR_cur  </t>
  </si>
  <si>
    <t xml:space="preserve">where  Bil_Count+Pp_Sms_Cnt+bil_Call_Dur+  Total_Flux&gt;=1 </t>
  </si>
  <si>
    <t xml:space="preserve">) B  </t>
  </si>
  <si>
    <t>ON (A.'||V_CONN||'=B.prd_inst_id)</t>
  </si>
  <si>
    <t>UPDATE SET  A.当月活跃情况=B.手机当前活跃        ');</t>
  </si>
  <si>
    <t>end  PRO_BLOCK_cur_month_active;</t>
  </si>
  <si>
    <t>----==============================================  =========\</t>
  </si>
  <si>
    <t xml:space="preserve">procedure PRO_BLOCK_CURRENT_T(tablename in  Varchar2,conn   in Varchar2   default null ,i  number  default    0  )   IS </t>
  </si>
  <si>
    <t>停开机</t>
  </si>
  <si>
    <t>EXEC   XJ_SMALLMODULE.PRO_BLOCK_CURRENT_T('BWT_YX_BRD_ADD_C_DAY_xn');</t>
  </si>
  <si>
    <t>if i=0   then</t>
  </si>
  <si>
    <t>xn_do_sql_Block('alter table  '||tablename||'  add  ( STOP_TYPE VARCHAR2(20) ,停机类型  varchar2(50)   ,  停机时间  varchar2(8)  ) ');</t>
  </si>
  <si>
    <t xml:space="preserve">  xn_do_sql_Block(' UPDATE  '||tablename||'    SET  停机类型=''''  ,停机时间=''''  ');</t>
  </si>
  <si>
    <t xml:space="preserve"> select serv_id,</t>
  </si>
  <si>
    <t xml:space="preserve"> stop_type,</t>
  </si>
  <si>
    <t xml:space="preserve"> 状态 停机类型,</t>
  </si>
  <si>
    <t xml:space="preserve"> to_char(eff_date,''yyyymmdd'') 停机时间,</t>
  </si>
  <si>
    <t xml:space="preserve"> row_number() over(partition by serv_id order by eff_date desc) rn</t>
  </si>
  <si>
    <t>from ljp_tkj</t>
  </si>
  <si>
    <t>ON (A.'||V_CONN||'=B.serv_id     and  b.rn=1 )</t>
  </si>
  <si>
    <t>UPDATE SET  a.stop_type=b.stop_type,</t>
  </si>
  <si>
    <t xml:space="preserve">                     a.停机类型=b.停机类型,</t>
  </si>
  <si>
    <t xml:space="preserve">                     A.停机时间=B.停机时间        ');</t>
  </si>
  <si>
    <t>end PRO_BLOCK_CURRENT_T ;</t>
  </si>
  <si>
    <t xml:space="preserve">procedure PRO_BLOCK_红名单(tablename in Varchar2)  is </t>
  </si>
  <si>
    <t xml:space="preserve"> EXEC   XJ_SMALLMODULE.PRO_BLOCK_红名单('xj_ls_qf_6个月_002');</t>
  </si>
  <si>
    <t>xn_do_sql_Block('alter table  '||tablename||'  add   (红名单   varchar2(12)    )  ');</t>
  </si>
  <si>
    <t xml:space="preserve">   merge   into       ]'||tablename||q'[   a</t>
  </si>
  <si>
    <t xml:space="preserve">   using  xj_special_list  b</t>
  </si>
  <si>
    <t xml:space="preserve">   on (a.serv_id=b.serv_id  )</t>
  </si>
  <si>
    <t xml:space="preserve">   WHEN MATCHED THEN </t>
  </si>
  <si>
    <t xml:space="preserve">UPDATE SET  A.红名单=B.红名单  </t>
  </si>
  <si>
    <t>end  PRO_BLOCK_红名单  ;</t>
  </si>
  <si>
    <t>------============================================================</t>
  </si>
  <si>
    <t xml:space="preserve">procedure PRO_BLOCK_公免(tablename in Varchar2)  is </t>
  </si>
  <si>
    <t xml:space="preserve">    ---   EXEC   XJ_SMALLMODULE.PRO_BLOCK_公免('xj_ls_qf_6个月_002');</t>
  </si>
  <si>
    <t>xn_do_sql_Block('alter table  '||tablename||'  add   公免情况  varchar2(8)    ');</t>
  </si>
  <si>
    <t xml:space="preserve">MERGE INTO    ]'||tablename||q'[        A </t>
  </si>
  <si>
    <t xml:space="preserve"> select  prod_inst_id  serv_id ,decode(ATTR_VALUE_ID,'1000024','公免','1000025','公纳',null)   公免情况</t>
  </si>
  <si>
    <t xml:space="preserve"> from   PROD_INST_ATTR  </t>
  </si>
  <si>
    <t xml:space="preserve"> where   ATTR_VALUE_ID  in  ('1000024','1000025')</t>
  </si>
  <si>
    <t xml:space="preserve"> and  STATUS_CD</t>
  </si>
  <si>
    <t xml:space="preserve">=1000    )  B </t>
  </si>
  <si>
    <t>ON  (A.SERV_ID =B.SERV_ID  )</t>
  </si>
  <si>
    <t xml:space="preserve">  UPDATE SET  A.公免情况=B.公免情况</t>
  </si>
  <si>
    <t>end  PRO_BLOCK_公免  ;</t>
  </si>
  <si>
    <t xml:space="preserve">procedure    实名(tablename in Varchar2, conn       in Varchar default 'SERV_ID')  is </t>
  </si>
  <si>
    <t xml:space="preserve">--     ]'|TRIM(tablename)||q'[ </t>
  </si>
  <si>
    <t>----    EXEC   XJ_SMALLMODULE.实名('xj_ls_qf_6个月_002');</t>
  </si>
  <si>
    <t xml:space="preserve">  alter table  ]'||TRIM(tablename)||q'[   add  (</t>
  </si>
  <si>
    <t>客户实名状态  varchar2(6)  ,</t>
  </si>
  <si>
    <t xml:space="preserve">用户实名状态  varchar2(6)   ) </t>
  </si>
  <si>
    <t xml:space="preserve">   MERGE INTO    ]'||TRIM(tablename)||q'[     A </t>
  </si>
  <si>
    <t>select  a.prod_inst_id    ,</t>
  </si>
  <si>
    <t xml:space="preserve">      a.acc_num 接入号,</t>
  </si>
  <si>
    <t xml:space="preserve">       a.account 账号,</t>
  </si>
  <si>
    <t xml:space="preserve">       a.owner_cust_id 产权人,</t>
  </si>
  <si>
    <t xml:space="preserve"> b.cust_name   产权人姓名,</t>
  </si>
  <si>
    <t xml:space="preserve">  decode(b.is_realname, '0', '未实名', '1', '已实名') AS  客户实名状态,</t>
  </si>
  <si>
    <t xml:space="preserve"> a.use_cust_id 使用人,</t>
  </si>
  <si>
    <t xml:space="preserve">  c.cust_name 使用人姓名,</t>
  </si>
  <si>
    <t xml:space="preserve"> decode(c.is_realname, '0', '未实名', '1', '已实名') AS  用户实名状态</t>
  </si>
  <si>
    <t xml:space="preserve">from   xn_prod_inst  a </t>
  </si>
  <si>
    <t>left join   customer  b  on (a.owner_cust_id=b.CUST_ID  )</t>
  </si>
  <si>
    <t>left join   customer  c  on (a.use_cust_id=c.CUST_ID  )</t>
  </si>
  <si>
    <t xml:space="preserve">where  prod_inst_id   in (select   ]'||TRIM(conn)||q'[    from     ]'||TRIM(tablename)||q'[  )             )  B </t>
  </si>
  <si>
    <t>ON  (A.]'||TRIM(conn)||q'[ =B.prod_inst_id  )</t>
  </si>
  <si>
    <t xml:space="preserve">  UPDATE SET  A.客户实名状态=B.客户实名状态,</t>
  </si>
  <si>
    <t>a.用户实名状态=b.用户实名状态</t>
  </si>
  <si>
    <t xml:space="preserve">end  实名; </t>
  </si>
  <si>
    <t>-----============================================================</t>
  </si>
  <si>
    <t>procedure PRO_BLOCK_电信员工(tablename in Varchar2)   is</t>
  </si>
  <si>
    <t xml:space="preserve">      ---   EXEC   XJ_SMALLMODULE.PRO_BLOCK_电信员工('xj_ls_qf_6个月_002');</t>
  </si>
  <si>
    <t>xn_do_sql_Block('alter table  '||tablename||'  add   电信员工  varchar2(8)   default ''0''      ');</t>
  </si>
  <si>
    <t xml:space="preserve">   xn_do_sql_Block('</t>
  </si>
  <si>
    <t xml:space="preserve">   MERGE INTO    '||tablename||'     A </t>
  </si>
  <si>
    <t>SELECT  serv_id ,''1''  电信员工</t>
  </si>
  <si>
    <t>FROM  xwh_wg_mon</t>
  </si>
  <si>
    <t>where  acct_id in   (</t>
  </si>
  <si>
    <t xml:space="preserve">SELECT acct_id    FROM   xwh_wg_mon  </t>
  </si>
  <si>
    <t>where  serv_id in (</t>
  </si>
  <si>
    <t xml:space="preserve">SELECT  serv_id  </t>
  </si>
  <si>
    <t xml:space="preserve">FROM   serv_mon_201701_t </t>
  </si>
  <si>
    <t xml:space="preserve">where  ANALYSIS_FLAG1   in </t>
  </si>
  <si>
    <t xml:space="preserve">(''448161'',''71097'',''448556'',''449487'',''449488'',''449489'')   )  )           )  B </t>
  </si>
  <si>
    <t xml:space="preserve">  UPDATE SET  A.电信员工=B.电信员工</t>
  </si>
  <si>
    <t>end  PRO_BLOCK_电信员工  ;</t>
  </si>
  <si>
    <t>---==========================================</t>
  </si>
  <si>
    <t xml:space="preserve">procedure offer_五折定价(tablename  in Varchar2)   is </t>
  </si>
  <si>
    <t>v_tablename varchar2(60):=trim(tablename);</t>
  </si>
  <si>
    <t xml:space="preserve">   xn_do_sql_Block('alter table  '||v_tablename||'  add  是否有五折定价   varchar2(12)   ');   </t>
  </si>
  <si>
    <t xml:space="preserve"> begin xj_smallmodule.Module(v_tablename,'xwh_wg_mon','COMBO_INSTANCE_ID ');   EXCEPTION WHEN OTHERS THEN  null  ;end;</t>
  </si>
  <si>
    <t xml:space="preserve"> begin xj_smallmodule.Module(v_tablename,'xwh_wg_mon','ofr_inst_id '); EXCEPTION WHEN OTHERS THEN  null   ;end;</t>
  </si>
  <si>
    <t>update  ]'||v_tablename||q'[   set     是否有五折定价='是'</t>
  </si>
  <si>
    <t xml:space="preserve">where   COMBO_INSTANCE_ID  in (select COMBO_INSTANCE_ID  from   xj_sc_5折定价_t  )      ]');                                 </t>
  </si>
  <si>
    <t xml:space="preserve">   xn_do_sql_Block(q'[   </t>
  </si>
  <si>
    <t>update  ]'||v_tablename||q'[  set     是否有五折定价='是'</t>
  </si>
  <si>
    <t xml:space="preserve">where   ofr_inst_id  in (select ofr_inst_id  from   xj_sc_5折定价_t  )       ]');          </t>
  </si>
  <si>
    <t>end    ;</t>
  </si>
  <si>
    <t>----==============================================  ===========</t>
  </si>
  <si>
    <t>------$$$$$$$$$$$$$$$$$$$$$$$$$$$$$$$$$$$$$$$$$$$$$$$$$</t>
  </si>
  <si>
    <t>END XJ_SMALLMODULE;</t>
  </si>
  <si>
    <t>CREATE OR REPLACE PACKAGE BODY XN_MARKETING_PAC IS</t>
  </si>
  <si>
    <t xml:space="preserve">  DATE_MONTH        VARCHAR2(6);</t>
  </si>
  <si>
    <t xml:space="preserve">  RUN_POINT         NUMBER;</t>
  </si>
  <si>
    <t xml:space="preserve">  V_NUM             NUMBER;</t>
  </si>
  <si>
    <t xml:space="preserve">  -----------------@@@@@@@@@@@@@@@@@@@@@@@---------------------------</t>
  </si>
  <si>
    <t xml:space="preserve">  ----------HOME-------</t>
  </si>
  <si>
    <t xml:space="preserve">  PROCEDURE XN_MARKETING_HOME IS</t>
  </si>
  <si>
    <t xml:space="preserve">    ----- EXEC XN_MARKETING_PAC.XN_MARKETING_HOME;     </t>
  </si>
  <si>
    <t>----  JOB  21</t>
  </si>
  <si>
    <t xml:space="preserve">   log1  xj_log_object:=xj_log_object(XX,'XN_MARKETING_HOME');</t>
  </si>
  <si>
    <t>DBMS_OUTPUT.ENABLE (buffer_size=&gt;null) ;</t>
  </si>
  <si>
    <t xml:space="preserve">     ----------------------------------------------------------------------------</t>
  </si>
  <si>
    <t xml:space="preserve">  log1.increase_breakpoint(log1.GET_WHO_CALLED_ME,'PRO_zq_校园_存量_WG'); </t>
  </si>
  <si>
    <t xml:space="preserve">  begin   XN_MARKETING_PAC.PRO_zq_校园_存量_WG;     Exception   when others Then   null;   end;</t>
  </si>
  <si>
    <t xml:space="preserve">    ----------------------------------------------------------------------------</t>
  </si>
  <si>
    <t xml:space="preserve">  log1.increase_breakpoint(log1.GET_WHO_CALLED_ME,'校园_秋季营销存量'); </t>
  </si>
  <si>
    <t xml:space="preserve">  ---begin   XN_MARKETING_PAC.PRO_zq_校园_存量;     Exception   when others Then   null;   end;</t>
  </si>
  <si>
    <t>begin   XN_MARKETING_PAC.PRO_zq_校园_秋季营销;     Exception   when others Then   null;   end;</t>
  </si>
  <si>
    <t xml:space="preserve">  log1.increase_breakpoint(log1.GET_WHO_CALLED_ME,'PRO_涂勇刚_扶贫及非扶贫129锁定'); </t>
  </si>
  <si>
    <t xml:space="preserve">   begin   XN_MARKETING_PAC.PRO_涂勇刚_扶贫及非扶贫129锁定;     Exception   when others Then   null;   end;</t>
  </si>
  <si>
    <t xml:space="preserve">  log1.increase_breakpoint(log1.GET_WHO_CALLED_ME,'PRO_调测费408'); </t>
  </si>
  <si>
    <t xml:space="preserve">  begin   XN_MARKETING_PAC.PRO_调测费408;     Exception   when others Then   null;   end;</t>
  </si>
  <si>
    <t xml:space="preserve">  log1.increase_breakpoint(log1.GET_WHO_CALLED_ME,'PRO_财务欠费_cur'); </t>
  </si>
  <si>
    <t xml:space="preserve"> XN_MARKETING_PAC.PRO_财务欠费_cur;     Exception   when others Then   null;   end;</t>
  </si>
  <si>
    <t>-------------------------------G升级会员包29元49元---------------------------------------------------------------</t>
  </si>
  <si>
    <t xml:space="preserve">    log1.increase_breakpoint(log1.GET_WHO_CALLED_ME,'PRO_5G升级会员包29元49元'); </t>
  </si>
  <si>
    <t xml:space="preserve">   begin   XN_MARKETING_PAC.PRO_5G升级会员包29元49元;   Exception   when others Then   null;   end;</t>
  </si>
  <si>
    <t>---------------------------------华宁饶次平稽核-------------------------------------------------------------------</t>
  </si>
  <si>
    <t xml:space="preserve">log1.increase_breakpoint(log1.GET_WHO_CALLED_ME,'PRO_购5G终端享XXX元券'); </t>
  </si>
  <si>
    <t>XN_MARKETING_PAC.PRO_购5G终端享XXX元券;    Exception   when others Then   null;   end;</t>
  </si>
  <si>
    <t xml:space="preserve">    log1.increase_breakpoint(log1.GET_WHO_CALLED_ME,'PRO_翼支付红包'); </t>
  </si>
  <si>
    <t xml:space="preserve">   begin   XN_MARKETING_PAC.PRO_翼支付红包;    Exception   when others Then   null;   end;</t>
  </si>
  <si>
    <t xml:space="preserve">    log1.increase_breakpoint(log1.GET_WHO_CALLED_ME,'殷玲_ITV_日报'); </t>
  </si>
  <si>
    <t xml:space="preserve">    log1.increase_breakpoint(log1.GET_WHO_CALLED_ME,'PRO_翼支付红包_失效'); </t>
  </si>
  <si>
    <t xml:space="preserve">   begin   XN_MARKETING_PAC.PRO_翼支付红包_失效;    Exception   when others Then   null;   end;</t>
  </si>
  <si>
    <t>------------------------------欠费3001------------------------------------------------------------------------------</t>
  </si>
  <si>
    <t xml:space="preserve">    log1.increase_breakpoint(log1.GET_WHO_CALLED_ME,'PRO_欠费30019'); </t>
  </si>
  <si>
    <t>if to_number(to_char(sysdate,'dd')) between  4  and  7  then</t>
  </si>
  <si>
    <t>XN_MARKETING_PAC.PRO_欠费30019;</t>
  </si>
  <si>
    <t>--------------------------------------------------------</t>
  </si>
  <si>
    <t xml:space="preserve">  log1.increase_breakpoint(log1.GET_WHO_CALLED_ME,'PRO_殷玲_CPCP_宽带提速'); </t>
  </si>
  <si>
    <t xml:space="preserve">   begin   XN_MARKETING_PAC.PRO_殷玲_CPCP_宽带提速;     Exception   when others Then   null;   end;</t>
  </si>
  <si>
    <t xml:space="preserve"> --------------------------------------------------------</t>
  </si>
  <si>
    <t xml:space="preserve">   begin    XN_MARKETING_PAC.PRO_殷玲_ITV_日报;  Exception   when others Then   null;   end;</t>
  </si>
  <si>
    <t xml:space="preserve">    --------上月出账本月不出账月分析清单--------</t>
  </si>
  <si>
    <t xml:space="preserve">    CASE</t>
  </si>
  <si>
    <t xml:space="preserve">      WHEN TO_CHAR(SYSDATE, 'DAY') = '星期一' OR</t>
  </si>
  <si>
    <t xml:space="preserve">           TO_CHAR(SYSDATE, 'DD') IN ('04', '05', '06') THEN</t>
  </si>
  <si>
    <t xml:space="preserve">    log1.increase_breakpoint(log1.GET_WHO_CALLED_ME,'WY_不出账月分析'); </t>
  </si>
  <si>
    <t xml:space="preserve">        XN_MARKETING_PAC.PRO_WY_不出账月分析;</t>
  </si>
  <si>
    <t>else null;</t>
  </si>
  <si>
    <t xml:space="preserve">    END CASE;</t>
  </si>
  <si>
    <t xml:space="preserve">  --______________________________________________________________</t>
  </si>
  <si>
    <t xml:space="preserve">     log1.storage;</t>
  </si>
  <si>
    <t xml:space="preserve"> --_________________________________________________________________________________________</t>
  </si>
  <si>
    <t xml:space="preserve">  END XN_MARKETING_HOME;</t>
  </si>
  <si>
    <t xml:space="preserve">  -------=================①===================---------------------------</t>
  </si>
  <si>
    <t xml:space="preserve">  PROCEDURE PRO_PRICINGANALYSIS IS</t>
  </si>
  <si>
    <t xml:space="preserve">    功能：分析一个定价的受理信息</t>
  </si>
  <si>
    <t xml:space="preserve">    -----------------------</t>
  </si>
  <si>
    <t xml:space="preserve">    SELECT * FROM   XNHEJ.XJ_IMP_PRICE_ANALYSIS</t>
  </si>
  <si>
    <t xml:space="preserve">    XN_DO_SQL_BLOCK('');</t>
  </si>
  <si>
    <t xml:space="preserve">    RUN_POINT := 1;</t>
  </si>
  <si>
    <t xml:space="preserve">    PRO_DROP_TABLE('XJ_IMP_PRICE_ANALYSIS_T');</t>
  </si>
  <si>
    <t xml:space="preserve">      AN_ERRSYS      := SQLCODE;</t>
  </si>
  <si>
    <t xml:space="preserve">      AVC_SYSERRTEXT := SQLERRM(AN_ERRSYS);</t>
  </si>
  <si>
    <t xml:space="preserve">      INSERT INTO XJ_BACK_WORK_LOG</t>
  </si>
  <si>
    <t xml:space="preserve">        (WORK_MODULE, ID, WORK_DESC, CREATE_DATE)</t>
  </si>
  <si>
    <t xml:space="preserve">      VALUES</t>
  </si>
  <si>
    <t xml:space="preserve">        ('XJ_SC_橙分期_T', RUN_POINT, AVC_SYSERRTEXT, SYSDATE);</t>
  </si>
  <si>
    <t xml:space="preserve">  END PRO_PRICINGANALYSIS;</t>
  </si>
  <si>
    <t xml:space="preserve">  ------==================================</t>
  </si>
  <si>
    <t xml:space="preserve">  -----=================================</t>
  </si>
  <si>
    <t xml:space="preserve">  /*PROCEDURE PRO_2G3G终端升4G IS</t>
  </si>
  <si>
    <t xml:space="preserve">    -----   EXEC  XN_MARKETING_PAC.PRO_2G3G终端升4G;</t>
  </si>
  <si>
    <t xml:space="preserve">    ----2G3G终端升4G--------</t>
  </si>
  <si>
    <t xml:space="preserve">    MERGE INTO XJ_SC_2G3G终端升4G_201708 A</t>
  </si>
  <si>
    <t xml:space="preserve">    USING (SELECT PRD_INST_ID, RGT_DATE_ID 换4G终端时间</t>
  </si>
  <si>
    <t xml:space="preserve">             FROM SJJS_XN.BAS_MOB_TERM_STR_CUR</t>
  </si>
  <si>
    <t xml:space="preserve">            WHERE SERIAL_NBR &lt;&gt; '-1'</t>
  </si>
  <si>
    <t xml:space="preserve">              AND TERM_TYPE_ID = '智能4G') B</t>
  </si>
  <si>
    <t xml:space="preserve">    ON (A.SERV_ID = B.PRD_INST_ID)</t>
  </si>
  <si>
    <t xml:space="preserve">    WHEN MATCHED THEN</t>
  </si>
  <si>
    <t xml:space="preserve">      UPDATE</t>
  </si>
  <si>
    <t xml:space="preserve">         SET A.换4G终端时间 = B.换4G终端时间</t>
  </si>
  <si>
    <t xml:space="preserve">       WHERE A.换4G终端时间 IS NULL;</t>
  </si>
  <si>
    <t xml:space="preserve">    ------------------------</t>
  </si>
  <si>
    <t xml:space="preserve">    PRO_DROP_TABLE('XJ_SC_2G3G终端升4G_T');</t>
  </si>
  <si>
    <t xml:space="preserve">    CREATE  TABLE  XJ_SC_2G3G终端升4G_T AS </t>
  </si>
  <si>
    <t xml:space="preserve">    SELECT  A.*,B.OFR_NAME</t>
  </si>
  <si>
    <t xml:space="preserve">            ,C.TERM_TYPE_ID  终端类型NEW</t>
  </si>
  <si>
    <t xml:space="preserve">            ,C.REGISTER_TERM_NAME    终端品牌NEW  </t>
  </si>
  <si>
    <t xml:space="preserve">    FROM  XJ_SC_2G3G终端升4G_201708  A</t>
  </si>
  <si>
    <t xml:space="preserve">    LEFT JOIN   SJJS_XN.BAS_PRD_INST_CUR  B  ON (A.SERV_ID=B.PRD_INST_ID)</t>
  </si>
  <si>
    <t xml:space="preserve">    LEFT JOIN   SJJS_XN.BAS_MOB_TERM_STR_CUR  C ON (A.SERV_ID=C.PRD_INST_ID   AND    SERIAL_NBR&lt;&gt;''-1'' AND  TERM_TYPE_ID =''智能4G''  )  ');</t>
  </si>
  <si>
    <t xml:space="preserve">    XN_DO_SQL_BLOCK('ALTER TABLE  XJ_SC_2G3G终端升4G_T  ADD ( 迁转套餐类型  VARCHAR2(30),迁转时间  VARCHAR2(8),受理工号   VARCHAR2(15)  )  ');</t>
  </si>
  <si>
    <t xml:space="preserve">    --------------------------------------------</t>
  </si>
  <si>
    <t xml:space="preserve">    MERGE INTO XJ_SC_2G3G终端升4G_T A</t>
  </si>
  <si>
    <t xml:space="preserve">    USING (SELECT DISTINCT  SERV_ID,''不限量'' 迁转套餐类型,竣工时间  迁转时间,受理工号    FROM APP_PROM_NO_LIMIT_DAY_XN )  B</t>
  </si>
  <si>
    <t xml:space="preserve">    ON ( A.SERV_ID=B.SERV_ID )</t>
  </si>
  <si>
    <t xml:space="preserve">      UPDATE SET  A.迁转套餐类型=B.迁转套餐类型</t>
  </si>
  <si>
    <t xml:space="preserve">                       ,A.迁转时间=B.迁转时间</t>
  </si>
  <si>
    <t xml:space="preserve">                       ,A.受理工号=B.受理工号  ');</t>
  </si>
  <si>
    <t xml:space="preserve">    USING (SELECT DISTINCT SERV_ID,''乐享家'' 迁转套餐类型,最早受理时间  迁转时间,STAFF_CODE  受理工号 FROM  XJ_SC_乐享家_T )  B</t>
  </si>
  <si>
    <t xml:space="preserve">                       ,A.受理工号=B.受理工号</t>
  </si>
  <si>
    <t xml:space="preserve">    WHERE  A.迁转套餐类型  IS NULL   ');</t>
  </si>
  <si>
    <t xml:space="preserve">    USING (SELECT  SERV_ID,''信号王'' 迁转套餐类型,受理时间  迁转时间, 受理工号 </t>
  </si>
  <si>
    <t xml:space="preserve">             ,row_number()  over (partition  by  serv_id  order by  CUST_INDENT_NBR  desc  )  rn </t>
  </si>
  <si>
    <t xml:space="preserve">           FROM  XJ_SC_LS_翼支付红包 </t>
  </si>
  <si>
    <t xml:space="preserve">               WHERE  PRICING_PLAN_NAME LIKE  ''%信号王%''  )  B</t>
  </si>
  <si>
    <t xml:space="preserve">    ON ( A.SERV_ID=B.SERV_ID  and  rn=1 )</t>
  </si>
  <si>
    <t xml:space="preserve">    WHERE  A.迁转套餐类型  IS NULL     ');</t>
  </si>
  <si>
    <t xml:space="preserve">        ('XJ_SC_2G3G终端升4G_T', RUN_POINT, AVC_SYSERRTEXT, SYSDATE);</t>
  </si>
  <si>
    <t xml:space="preserve">  END PRO_2G3G终端升4G;*/</t>
  </si>
  <si>
    <t xml:space="preserve">  ---------================================</t>
  </si>
  <si>
    <t>-----------==================================================================</t>
  </si>
  <si>
    <t>-------============================================</t>
  </si>
  <si>
    <t xml:space="preserve">  ----------------===============================================================</t>
  </si>
  <si>
    <t xml:space="preserve">   /*PROCEDURE  PRO_单宽提速  is</t>
  </si>
  <si>
    <t xml:space="preserve"> --  select * from XJ_SC_kd_mubiao_201806</t>
  </si>
  <si>
    <t xml:space="preserve">目标数据由市场部殷玲提供  201806 </t>
  </si>
  <si>
    <t>------------------------</t>
  </si>
  <si>
    <t>merge into   XJ_SC_kd_mubiao_201806  a  using (</t>
  </si>
  <si>
    <t xml:space="preserve">select prd_inst_id,recv_rate/1024  速率  from    sjjs_xn.bas_serv_brd_cur </t>
  </si>
  <si>
    <t>where  prd_inst_id in ( select  serv_id   from      XJ_SC_kd_mubiao_201806  )</t>
  </si>
  <si>
    <t xml:space="preserve">and recv_rate/1024&gt;=50   )  b </t>
  </si>
  <si>
    <t>update set   a.速率=b.速率  ;</t>
  </si>
  <si>
    <t>COMMIT ;  *\</t>
  </si>
  <si>
    <t xml:space="preserve">select a.serv_id , RESERVE2/10240  速率,B.rowid   rowid_in </t>
  </si>
  <si>
    <t>from  ls65_sid2.serv_t@to_sid_tb   a</t>
  </si>
  <si>
    <t>inner join  XJ_SC_kd_mubiao_201806  b  on (a.serv_id=b.serv_id )</t>
  </si>
  <si>
    <t xml:space="preserve">where   a.serv_state&lt;&gt;'F1R'  AND a.state='F0A' </t>
  </si>
  <si>
    <t xml:space="preserve">and  a.RESERVE2/10240&gt;=50    </t>
  </si>
  <si>
    <t xml:space="preserve">AND  a.partition_id_region=1008    )  b </t>
  </si>
  <si>
    <t>on (a.rowid=b.rowid_in )</t>
  </si>
  <si>
    <t xml:space="preserve">COMMIT ;  </t>
  </si>
  <si>
    <t>MERGE INTO  XJ_SC_kd_mubiao_201806  a  using (</t>
  </si>
  <si>
    <t xml:space="preserve">WITH S1 AS  ( </t>
  </si>
  <si>
    <t xml:space="preserve">select  SERV_ID,STATE_DATE,MODIFY_STAFF_ID  STAFF_ID </t>
  </si>
  <si>
    <t xml:space="preserve">,ROW_NUMBER() OVER (PARTITION   BY  SERV_ID   ORDER BY  STATE_DATE   ASC  )  RN </t>
  </si>
  <si>
    <t>from  ls65_sid2.serv_t@to_sid_tb  where   partition_id_region=1008</t>
  </si>
  <si>
    <t>AND   SERV_ID IN (</t>
  </si>
  <si>
    <t>select SERV_ID   from   XJ_SC_kd_mubiao_201806</t>
  </si>
  <si>
    <t xml:space="preserve">where  速率  IS NOT NULL   AND    STAFF_ID  IS NULL      )  </t>
  </si>
  <si>
    <t>AND  RESERVE2/10240&gt;=50    )</t>
  </si>
  <si>
    <t>select  A.SERV_ID,A.STAFF_ID,to_char(a.state_Date,'yyyymmdd')  提速时间</t>
  </si>
  <si>
    <t xml:space="preserve">,B.STAFF_CODE,B.NAME  营业员,B.FA_CHANNEL_NAME  </t>
  </si>
  <si>
    <t>from  S1   A</t>
  </si>
  <si>
    <t>LEFT JOIN  TMP_STAFF_ORGANIZATION_CHANNEL  B  ON (A.STAFF_ID=B.STAFF_ID    )</t>
  </si>
  <si>
    <t>where  RN=1   )  B    ON  (A.SERV_ID=B.SERV_ID  )</t>
  </si>
  <si>
    <t xml:space="preserve">WHEN MATCHED  THEN UPDATE </t>
  </si>
  <si>
    <t>SET  A.STAFF_ID=B.STAFF_ID,</t>
  </si>
  <si>
    <t>a.提速时间=b.提速时间  ,</t>
  </si>
  <si>
    <t xml:space="preserve"> A.STAFF_CODE=B.STAFF_CODE,</t>
  </si>
  <si>
    <t xml:space="preserve"> A.营业员=B.营业员,</t>
  </si>
  <si>
    <t xml:space="preserve"> A.FA_CHANNEL_NAME=B.FA_CHANNEL_NAME ;</t>
  </si>
  <si>
    <t>MERGE INTO  XJ_SC_kd_mubiao_201806 A</t>
  </si>
  <si>
    <t xml:space="preserve">USING  (select A.serv_id ,DECODE(STATE,'F0A','正常','拆机') 状态 </t>
  </si>
  <si>
    <t xml:space="preserve">from   xwh_wg_mon    A  )    b  </t>
  </si>
  <si>
    <t>on  (a.serv_id=b.serv_id  )</t>
  </si>
  <si>
    <t>SET  A.状态=B.状态;</t>
  </si>
  <si>
    <t xml:space="preserve"> end  PRO_单宽提速  ;*/</t>
  </si>
  <si>
    <t xml:space="preserve">  ---------=====================================================</t>
  </si>
  <si>
    <t xml:space="preserve">  PROCEDURE PRO_WY_不出账月分析 IS</t>
  </si>
  <si>
    <t xml:space="preserve">       功能：为市场部提供上月出账本月不出账用户清单</t>
  </si>
  <si>
    <t xml:space="preserve">    EXEC XN_MARKETING_PAC.PRO_WY_不出账月分析;</t>
  </si>
  <si>
    <t xml:space="preserve">    SELECT TO_CHAR(ADD_MONTHS(SYSDATE - 4, -1), 'YYYYMM'),</t>
  </si>
  <si>
    <t xml:space="preserve">           TO_CHAR(ADD_MONTHS(SYSDATE - 4, -2), 'YYYYMM')</t>
  </si>
  <si>
    <t xml:space="preserve">      INTO CUR_DATE, DATE_MONTH</t>
  </si>
  <si>
    <t xml:space="preserve">    pro_drop_table('XJ_SC_LASTCZ_T') ;</t>
  </si>
  <si>
    <t xml:space="preserve">create table  XJ_SC_LASTCZ_T  as </t>
  </si>
  <si>
    <t>select  PRD_INST_ID serv_id,a.acct_id, ofr_inst_id product_offer_instance_id ,</t>
  </si>
  <si>
    <t xml:space="preserve">(case when  substr(std_prd_id,1,4)=''1015''  then  ''手机''       </t>
  </si>
  <si>
    <t xml:space="preserve">when   substr(std_prd_id,1,4)=''6010''    then  ''ITV''  </t>
  </si>
  <si>
    <t xml:space="preserve"> when   serv_type_id=''/s/t/fix''    then  ''固话''</t>
  </si>
  <si>
    <t xml:space="preserve"> when    serv_type_id=''/s/i/kd''    then  ''宽带''  </t>
  </si>
  <si>
    <t xml:space="preserve"> else  ''其他''  end   )  产品类型,</t>
  </si>
  <si>
    <t>decode(substr(SUB_BUREAU_ID,1,6),''100801'',''温泉'',''100802'',''咸安'',''100803'',''通山'',''100804'',''崇阳'',''100805'',''通城'',''100806'',''赤壁'',''100807'',''嘉鱼'',''1008'',''咸宁'',''其它'')  营业区,accs_nbr 号码,OFR_NAME  商品,replace(regexp_substr (OFR_NAME,''[0-9.]+元'' ) ,''元'')    套餐值</t>
  </si>
  <si>
    <t>,ACCT_OPEN_DATE  入网日期,b.staff_name  渠道经理,b.area_name  片区,b.划小经营单元</t>
  </si>
  <si>
    <t>from   sjjs_xn.bas_prd_inst_cur   a</t>
  </si>
  <si>
    <t>left join  xwh_wg_mon   b  on (a.PRD_INST_ID=b.serv_id)</t>
  </si>
  <si>
    <t>where  PRD_INST_ID   in  (</t>
  </si>
  <si>
    <t xml:space="preserve">select  serv_id </t>
  </si>
  <si>
    <t xml:space="preserve">from  serv_mon_'||DATE_MONTH||'_t  </t>
  </si>
  <si>
    <t xml:space="preserve">where  nbr_cz=1 </t>
  </si>
  <si>
    <t xml:space="preserve">INTERSECT   </t>
  </si>
  <si>
    <t xml:space="preserve">from   serv_mon_'||CUR_DATE||'_t  </t>
  </si>
  <si>
    <t xml:space="preserve">where   nbr_cz=0 </t>
  </si>
  <si>
    <t>)    ') ;</t>
  </si>
  <si>
    <t xml:space="preserve">    XJ_SMALLMODULE.PRO_BLOCK_出账('XJ_SC_LASTCZ_T', 'SERV_ID', CUR_DATE);</t>
  </si>
  <si>
    <t xml:space="preserve">  XJ_SMALLMODULE.PRO_BLOCK_欠费('XJ_SC_LASTCZ_T','serv_id','0');</t>
  </si>
  <si>
    <t xml:space="preserve">        ('单C迁转', RUN_POINT, AVC_SYSERRTEXT, SYSDATE);</t>
  </si>
  <si>
    <t xml:space="preserve">  END PRO_WY_不出账月分析;</t>
  </si>
  <si>
    <t xml:space="preserve">PROCEDURE  PRO_翼支付红包  is </t>
  </si>
  <si>
    <t xml:space="preserve">    log1  xj_log_object:=xj_log_object(XX,'XN_MARKETING_PAC.PRO_翼支付红包');</t>
  </si>
  <si>
    <t>----------------翼支付红包----------------------------------------</t>
  </si>
  <si>
    <t xml:space="preserve">   --______________________________________________________________</t>
  </si>
  <si>
    <t xml:space="preserve">      log1.increase_breakpoint(log1.GET_WHO_CALLED_ME,'开始'); </t>
  </si>
  <si>
    <t xml:space="preserve">  set  serveroutput on size 10000;</t>
  </si>
  <si>
    <t xml:space="preserve">  exec   xn_marketing_pac.PRO_翼支付红包;</t>
  </si>
  <si>
    <t xml:space="preserve">create or replace view    xj_offer_翼支付权益_收费  as </t>
  </si>
  <si>
    <t xml:space="preserve">select * from   offer </t>
  </si>
  <si>
    <t xml:space="preserve">where   offer_id in </t>
  </si>
  <si>
    <t>('842005060','842006246','842005062','842006248','842005061','842006242','842005063','842006243','842006244','842006245','842006247','842006249')</t>
  </si>
  <si>
    <t>-------------new红包------------------</t>
  </si>
  <si>
    <t xml:space="preserve">pro_drop_table('XJ_tmp_SC_翼支付红包_T') ;   </t>
  </si>
  <si>
    <t xml:space="preserve">create  table   XJ_tmp_SC_翼支付红包_T    as  </t>
  </si>
  <si>
    <t xml:space="preserve">SELECT  TT.*,ROW_NUMBER() OVER (PARTITION BY  offer_inst_id  ORDER BY  STATE2 DESC ,MODIFY_DATE DESC )  RN </t>
  </si>
  <si>
    <t>FROM  (</t>
  </si>
  <si>
    <t>SELECT  t.*, decode(state,'00A','1','0') STATE2</t>
  </si>
  <si>
    <t xml:space="preserve">FROM   Hb_YZF_INST_T  t  </t>
  </si>
  <si>
    <t xml:space="preserve">where  serv_id &lt;&gt; 0    and DONATE_AMOUNT &gt;=1  </t>
  </si>
  <si>
    <t>AND PARTITION_ID_REGION</t>
  </si>
  <si>
    <t>and  state='00A'    ) TT</t>
  </si>
  <si>
    <t xml:space="preserve">SELECT </t>
  </si>
  <si>
    <t>A.offer_inst_id,</t>
  </si>
  <si>
    <t>a.OFFER_ID,</t>
  </si>
  <si>
    <t>c.offer_name ,</t>
  </si>
  <si>
    <t>nvl(d.套餐值,REPLACE(REGEXP_SUBSTR (c.offer_name,'[0-9]+元' ) ,'元') )  套餐值,</t>
  </si>
  <si>
    <t>a.serv_id,</t>
  </si>
  <si>
    <t>A.PHONE_NUM   ACC_NBR,</t>
  </si>
  <si>
    <t>A.create_serv_id   受理serv_id,</t>
  </si>
  <si>
    <t>E.ACC_NBR    受理号码,</t>
  </si>
  <si>
    <t>e.产品类型     受理产品类型,</t>
  </si>
  <si>
    <t>A.EFF_DATE,</t>
  </si>
  <si>
    <t>A.DONATE_AMOUNT*0.01   "赠送总额",</t>
  </si>
  <si>
    <t>A.CYCLEs_AMOUNT*0.01   "每期赠送总额",</t>
  </si>
  <si>
    <t>A.DONATE_CYCLES   赠送期数,</t>
  </si>
  <si>
    <t>decode(a.state,'00A','正常','失效')   as  状态,</t>
  </si>
  <si>
    <t>A.FINISH_FLAG,</t>
  </si>
  <si>
    <t>A.REARMK,</t>
  </si>
  <si>
    <t>a.SEND_TYPE,</t>
  </si>
  <si>
    <t>A.PARTITION_ID_REGION,</t>
  </si>
  <si>
    <t>A.DEVICE_PRICE,</t>
  </si>
  <si>
    <t>e.acct_id,</t>
  </si>
  <si>
    <t>e.cust_id,</t>
  </si>
  <si>
    <t>e.营业区</t>
  </si>
  <si>
    <t>FROM S1  A</t>
  </si>
  <si>
    <t>LEFT   join  xj_tmp_翼支付红包_t  C  on (a.offer_id=C.offer_id  )</t>
  </si>
  <si>
    <t>left join   xj_offer_套餐值  d  on (c.OFFER_ID=d.ofr_id)</t>
  </si>
  <si>
    <t>left join   xwh_wg_mon  e on (a.create_serv_id=e.serv_id)</t>
  </si>
  <si>
    <t>where RN=1         ]');</t>
  </si>
  <si>
    <t>alter table  XJ_tmp_SC_翼支付红包_T  add (</t>
  </si>
  <si>
    <t>create_staff    NUMBER(16),</t>
  </si>
  <si>
    <t xml:space="preserve">LAST_ORDER_ITEM_ID NUMBER(16)   ,        </t>
  </si>
  <si>
    <t xml:space="preserve">办红包日期            VARCHAR2(8),         </t>
  </si>
  <si>
    <t>EXP_DATE        DATE,</t>
  </si>
  <si>
    <t>预估到期时间     DATE ,</t>
  </si>
  <si>
    <t xml:space="preserve">  受理工号    VARCHAR2(256),</t>
  </si>
  <si>
    <t xml:space="preserve">  营业员       VARCHAR2(256),</t>
  </si>
  <si>
    <t xml:space="preserve">  ORG_ID     NUMBER(12),</t>
  </si>
  <si>
    <t xml:space="preserve">  FA_CHANNEL_CT_GROUP_CD   VARCHAR2(64) ,</t>
  </si>
  <si>
    <t xml:space="preserve">  FA_CHANNEL_NAME     VARCHAR2(200) ,</t>
  </si>
  <si>
    <t xml:space="preserve">  CHANNEL_CT_GROUP_CD   VARCHAR2(64) ,</t>
  </si>
  <si>
    <t>CHANNEL_NAME     VARCHAR2(200) ,</t>
  </si>
  <si>
    <t>受理营业区      VARCHAR2(20),</t>
  </si>
  <si>
    <t>CHANNEL_DABIAO   VARCHAR2(30)     )      ]');</t>
  </si>
  <si>
    <t xml:space="preserve">pro_drop_table('XJ_tmp_红包_offer_inst') ;  </t>
  </si>
  <si>
    <t xml:space="preserve">create table  XJ_tmp_红包_offer_inst  as </t>
  </si>
  <si>
    <t xml:space="preserve">select offer_inst_id,owner_cust_id,exp_date ,create_staff ,region_id ,LAST_ORDER_ITEM_ID,to_char(create_date ,'yyyymmdd')  办红包日期 </t>
  </si>
  <si>
    <t>from xn_offer_inst</t>
  </si>
  <si>
    <t>where   offer_inst_id  in (select offer_inst_id   from    XJ_tmp_SC_翼支付红包_T )</t>
  </si>
  <si>
    <t>merge into  XJ_tmp_SC_翼支付红包_T  a</t>
  </si>
  <si>
    <t xml:space="preserve">using    XJ_tmp_红包_offer_inst    b </t>
  </si>
  <si>
    <t>on (a.offer_inst_id=b.offer_inst_id  )</t>
  </si>
  <si>
    <t>update set   a.LAST_ORDER_ITEM_ID=b.LAST_ORDER_ITEM_ID,</t>
  </si>
  <si>
    <t>a.exp_date=b.exp_date ,</t>
  </si>
  <si>
    <t>a.create_staff=b.create_staff,</t>
  </si>
  <si>
    <t>a.cust_id=b.OWNER_CUST_ID,</t>
  </si>
  <si>
    <t>a.办红包日期=b.办红包日期</t>
  </si>
  <si>
    <t>xn_do_sql_Block(q'[   update  XJ_tmp_SC_翼支付红包_T set    预估到期时间=  add_months(EFF_DATE, 赠送期数)       ]');</t>
  </si>
  <si>
    <t xml:space="preserve"> merge into  XJ_tmp_SC_翼支付红包_T  a</t>
  </si>
  <si>
    <t xml:space="preserve"> using  tmp_staff_organization_channel b  on (a.CREATE_STAFF=b.staff_id)</t>
  </si>
  <si>
    <t xml:space="preserve">        a.受理工号=b.STAFF_CODE,</t>
  </si>
  <si>
    <t>a.营业员=b.name,</t>
  </si>
  <si>
    <t>a.ORG_ID=b.ORG_ID,</t>
  </si>
  <si>
    <t>a.FA_CHANNEL_CT_GROUP_CD=b.FA_CHANNEL_CT_GROUP_CD,</t>
  </si>
  <si>
    <t>a.FA_CHANNEL_NAME=b.FA_CHANNEL_NAME,</t>
  </si>
  <si>
    <t>a.CHANNEL_CT_GROUP_CD=b.CHANNEL_CT_GROUP_CD,</t>
  </si>
  <si>
    <t>a.CHANNEL_NAME=b.CHANNEL_NAME,</t>
  </si>
  <si>
    <t>a.受理营业区=b.营业区,</t>
  </si>
  <si>
    <t>a.CHANNEL_DABIAO=b.CHANNEL_DABIAO       ]');</t>
  </si>
  <si>
    <t>update XJ_tmp_SC_翼支付红包_T set  受理营业区=营业区</t>
  </si>
  <si>
    <t xml:space="preserve">where  nvl(受理营业区,'-1')  in </t>
  </si>
  <si>
    <t>('咸宁','电渠','-1')    ]');</t>
  </si>
  <si>
    <t>------------------------ 按套餐  按账户打标----------------------</t>
  </si>
  <si>
    <t xml:space="preserve">xj_smallmodule.Module('XJ_tmp_SC_翼支付红包_T','xwh_wg_mon','ofr_inst_id  ofr_inst_id_套餐,COMBO_INSTANCE_ID'); </t>
  </si>
  <si>
    <t>xn_do_sql_Block(q'[    alter table  XJ_tmp_SC_翼支付红包_T add  (是否收费  varchar2(12)  default  '否',seq integer,seq_ofr_inst_id  integer,seq_COMBO_INSTANCE_ID  integer,seq_acct_id    integer ) ]');</t>
  </si>
  <si>
    <t xml:space="preserve">select  serv_id,rowid rowidd  ,row_number()  over (partition by  serv_id  order by  赠送总额  desc   )   seq  </t>
  </si>
  <si>
    <t>from   XJ_tmp_SC_翼支付红包_T</t>
  </si>
  <si>
    <t>where  状态='正常'   )  b on (a.rowid=b.rowidd  )</t>
  </si>
  <si>
    <t>update set   a.seq=b.seq     ]');</t>
  </si>
  <si>
    <t xml:space="preserve">select  ofr_inst_id_套餐,rowid rowidd  ,row_number()  over (partition by  ofr_inst_id_套餐  order by  赠送总额  desc   )   seq_ofr_inst_id  </t>
  </si>
  <si>
    <t xml:space="preserve">where  状态='正常'   </t>
  </si>
  <si>
    <t xml:space="preserve">and  ofr_inst_id_套餐  is not null </t>
  </si>
  <si>
    <t>and  ofr_inst_id_套餐  &lt;&gt;'-1'  )  b on (a.rowid=b.rowidd  )</t>
  </si>
  <si>
    <t>update set   a.seq_ofr_inst_id=b.seq_ofr_inst_id     ]');</t>
  </si>
  <si>
    <t xml:space="preserve">select  COMBO_INSTANCE_ID,rowid rowidd  ,row_number()  over (partition by  COMBO_INSTANCE_ID  order by  赠送总额  desc   )   seq_COMBO_INSTANCE_ID  </t>
  </si>
  <si>
    <t xml:space="preserve">where  状态='正常'  </t>
  </si>
  <si>
    <t>and  COMBO_INSTANCE_ID    is not null     )  b on (a.rowid=b.rowidd  )</t>
  </si>
  <si>
    <t>update set   a.seq_COMBO_INSTANCE_ID=b.seq_COMBO_INSTANCE_ID     ]');</t>
  </si>
  <si>
    <t xml:space="preserve">select  acct_id,rowid rowidd  ,row_number()  over (partition by  acct_id  order by  赠送总额  desc   )   seq_acct_id  </t>
  </si>
  <si>
    <t>and  acct_id    is not null       )  b on (a.rowid=b.rowidd  )</t>
  </si>
  <si>
    <t>update set   a.seq_acct_id=b.seq_acct_id     ]');</t>
  </si>
  <si>
    <t>update  XJ_tmp_SC_翼支付红包_T    set   是否收费='是'</t>
  </si>
  <si>
    <t>where   offer_id in  (select  offer_id    from    xj_offer_翼支付权益_收费    )        ]');</t>
  </si>
  <si>
    <t xml:space="preserve">pro_drop_table('XJ_SC_翼支付红包_非手机') ;   </t>
  </si>
  <si>
    <t xml:space="preserve">create table  XJ_SC_翼支付红包_非手机    as </t>
  </si>
  <si>
    <t xml:space="preserve">select  offer_id,offer_name,count(*)  户数  </t>
  </si>
  <si>
    <t xml:space="preserve">where    受理产品类型  in ('智能家居','宽带')  </t>
  </si>
  <si>
    <t>group by   offer_id,offer_name     ]');</t>
  </si>
  <si>
    <t>---------------------------------------------</t>
  </si>
  <si>
    <t>renametb('XJ_tmp_SC_翼支付红包_T','XJ_SC_翼支付红包_T');</t>
  </si>
  <si>
    <t>-----------------XJ_SC_翼支付红包_order--------</t>
  </si>
  <si>
    <t>pro_drop_table('XJ_SC_翼支付红包_order') ;</t>
  </si>
  <si>
    <t xml:space="preserve">create table   XJ_SC_翼支付红包_order  as </t>
  </si>
  <si>
    <t>select  order_item_id,cust_order_id,order_item_nbr,APPLY_OBJ_SPEC  offer_id,obj_id,create_date,</t>
  </si>
  <si>
    <t>SERVICE_OFFER_NAME</t>
  </si>
  <si>
    <t>,APPLY_OBJ_SPEC_NAME</t>
  </si>
  <si>
    <t>offer_name ,CREATE_STAFF_NAME</t>
  </si>
  <si>
    <t>,CREATE_ORG_NAME</t>
  </si>
  <si>
    <t xml:space="preserve">  from order_item</t>
  </si>
  <si>
    <t xml:space="preserve"> where  service_offer_id in ('3030100000','3010100000')</t>
  </si>
  <si>
    <t xml:space="preserve">   and status_cd in (301200)</t>
  </si>
  <si>
    <t xml:space="preserve"> and ACCEPT_LAN_ID</t>
  </si>
  <si>
    <t xml:space="preserve"> and APPLY_OBJ_SPEC   in   (</t>
  </si>
  <si>
    <t xml:space="preserve">select offer_id   from </t>
  </si>
  <si>
    <t xml:space="preserve">XJ_SC_翼支付红包_offer  )  </t>
  </si>
  <si>
    <t>and  to_char(create_date,'yyyymm')=202008      ]');*/</t>
  </si>
  <si>
    <t xml:space="preserve">  --------------------------------------</t>
  </si>
  <si>
    <t xml:space="preserve"> /*   PRO_DROP_TABLE('XJ_SC_LS_翼支付红包');</t>
  </si>
  <si>
    <t xml:space="preserve">    XN_DO_SQL_BLOCK('CREATE TABLE   XJ_SC_LS_翼支付红包 AS  SELECT * FROM    XJ_SC_翼支付红包_T   WHERE   PRICING_PLAN_NAME  NOT   LIKE  ''翼支付红包%''  ');</t>
  </si>
  <si>
    <t xml:space="preserve">    --- XJ_SMALLMODULE.PRO_BLOCK_政企打标('XJ_SC_LS_翼支付红包','工号');</t>
  </si>
  <si>
    <t xml:space="preserve">    --------移动厂商打标-------</t>
  </si>
  <si>
    <t xml:space="preserve">    XN_DO_SQL_BLOCK('ALTER  TABLE    XJ_SC_LS_翼支付红包  ADD   厂商   VARCHAR2(20)  ');</t>
  </si>
  <si>
    <t>MERGE INTO  XJ_SC_LS_翼支付红包  A</t>
  </si>
  <si>
    <t>USING (  SELECT   CHANNEL_CT_GROUP_CD, 厂商  FROM      XJ_YD_厂商_T    )  B</t>
  </si>
  <si>
    <t xml:space="preserve">ON (A.CHANNEL_CT_GROUP_CD=B.CHANNEL_CT_GROUP_CD) </t>
  </si>
  <si>
    <t xml:space="preserve">UPDATE </t>
  </si>
  <si>
    <t>SET A.厂商=B.厂商  ');</t>
  </si>
  <si>
    <t xml:space="preserve">    COMMIT;*/</t>
  </si>
  <si>
    <t xml:space="preserve"> --______________________________________________________________</t>
  </si>
  <si>
    <t xml:space="preserve">       log1.storage;</t>
  </si>
  <si>
    <t>end  PRO_翼支付红包;</t>
  </si>
  <si>
    <t>PROCEDURE  PRO_翼支付红包_失效  is</t>
  </si>
  <si>
    <t xml:space="preserve">  exec   xn_marketing_pac.PRO_翼支付红包_失效;</t>
  </si>
  <si>
    <t xml:space="preserve">  -----------------------------------------------------</t>
  </si>
  <si>
    <t xml:space="preserve">      log1.increase_breakpoint(log1.GET_WHO_CALLED_ME,'开始  PRO_翼支付红包_失效'); </t>
  </si>
  <si>
    <t xml:space="preserve">pro_drop_table('XJ_tmp_SC_翼支付红包_T_00X') ;   </t>
  </si>
  <si>
    <t xml:space="preserve">create  table   XJ_tmp_SC_翼支付红包_T_00X    as  </t>
  </si>
  <si>
    <t xml:space="preserve">AND PARTITION_ID_REGION  =1008 </t>
  </si>
  <si>
    <t>and  state='00X'    ) TT</t>
  </si>
  <si>
    <t>LEFT   join  xj_tmp_翼支付红包_T  C  on (a.offer_id=C.offer_id  )</t>
  </si>
  <si>
    <t>alter table  XJ_tmp_SC_翼支付红包_T_00X  add (</t>
  </si>
  <si>
    <t>受理工号    VARCHAR2(256),</t>
  </si>
  <si>
    <t>营业员       VARCHAR2(256),</t>
  </si>
  <si>
    <t>ORG_ID     NUMBER(12),</t>
  </si>
  <si>
    <t>FA_CHANNEL_CT_GROUP_CD   VARCHAR2(64) ,</t>
  </si>
  <si>
    <t>FA_CHANNEL_NAME     VARCHAR2(200) ,</t>
  </si>
  <si>
    <t>CHANNEL_CT_GROUP_CD   VARCHAR2(64) ,</t>
  </si>
  <si>
    <t xml:space="preserve">pro_drop_table('XJ_tmp_红包_offer_inst_00X') ;  </t>
  </si>
  <si>
    <t xml:space="preserve">create table    XJ_tmp_红包_offer_inst_00X    as </t>
  </si>
  <si>
    <t>where   offer_inst_id  in (select offer_inst_id   from    XJ_tmp_SC_翼支付红包_T_00X )</t>
  </si>
  <si>
    <t xml:space="preserve"> INSERT INTO  XJ_tmp_红包_offer_inst_00X  </t>
  </si>
  <si>
    <t xml:space="preserve">      select offer_inst_id,owner_cust_id,exp_date ,create_staff ,region_id ,LAST_ORDER_ITEM_ID,to_char(create_date ,'yyyymmdd')  办红包日期 </t>
  </si>
  <si>
    <t xml:space="preserve">      from xn_offer_inst_his A</t>
  </si>
  <si>
    <t xml:space="preserve">      where      offer_inst_id  in (select offer_inst_id   from    XJ_tmp_红包_offer_inst_00X )</t>
  </si>
  <si>
    <t>AND  NOT EXISTS  (select  1  from  XJ_tmp_红包_offer_inst_00X    where   offer_inst_id=A.offer_inst_id   )           ]');</t>
  </si>
  <si>
    <t>merge into  XJ_tmp_SC_翼支付红包_T_00X  a</t>
  </si>
  <si>
    <t xml:space="preserve">using    XJ_tmp_红包_offer_inst_00X    b </t>
  </si>
  <si>
    <t>xn_do_sql_Block(q'[   update  XJ_tmp_SC_翼支付红包_T_00X set    预估到期时间=  add_months(EFF_DATE, 赠送期数)       ]');</t>
  </si>
  <si>
    <t xml:space="preserve"> merge into  XJ_tmp_SC_翼支付红包_T_00X  a</t>
  </si>
  <si>
    <t>a.受理工号=b.STAFF_CODE,</t>
  </si>
  <si>
    <t>update XJ_tmp_SC_翼支付红包_T_00X set  受理营业区=营业区</t>
  </si>
  <si>
    <t xml:space="preserve">xj_smallmodule.Module('XJ_tmp_SC_翼支付红包_T_00X','xwh_wg_mon','ofr_inst_id  ofr_inst_id_套餐,COMBO_INSTANCE_ID'); </t>
  </si>
  <si>
    <t xml:space="preserve">alter table  XJ_tmp_SC_翼支付红包_T_00X add  </t>
  </si>
  <si>
    <t>(是否收费  varchar2(12)  default  '否',seq integer,</t>
  </si>
  <si>
    <t>seq_ofr_inst_id  integer,</t>
  </si>
  <si>
    <t>seq_COMBO_INSTANCE_ID  integer,</t>
  </si>
  <si>
    <t>seq_acct_id    integer ) ]');</t>
  </si>
  <si>
    <t>from   XJ_tmp_SC_翼支付红包_T_00X   )  b on (a.rowid=b.rowidd  )</t>
  </si>
  <si>
    <t>from   XJ_tmp_SC_翼支付红包_T_00X</t>
  </si>
  <si>
    <t xml:space="preserve">where   ofr_inst_id_套餐  is not null </t>
  </si>
  <si>
    <t>where   COMBO_INSTANCE_ID    is not null     )  b on (a.rowid=b.rowidd  )</t>
  </si>
  <si>
    <t>update  XJ_tmp_SC_翼支付红包_T_00X    set   是否收费='是'</t>
  </si>
  <si>
    <t>renametb('XJ_tmp_SC_翼支付红包_T_00X','XJ_SC_翼支付红包_T_00X');</t>
  </si>
  <si>
    <t xml:space="preserve">   -----------------------------------------------------</t>
  </si>
  <si>
    <t>PROCEDURE  PRO_翼支付红包_all  is</t>
  </si>
  <si>
    <t xml:space="preserve">    log1  xj_log_object:=xj_log_object(XX,'XN_MARKETING_PAC.PRO_翼支付红包_all');</t>
  </si>
  <si>
    <t xml:space="preserve">  exec   xn_marketing_pac.PRO_翼支付红包_all;</t>
  </si>
  <si>
    <t xml:space="preserve">      log1.increase_breakpoint(log1.GET_WHO_CALLED_ME,'开始  PRO_翼支付红包_all'); </t>
  </si>
  <si>
    <t xml:space="preserve">pro_drop_table('XJ_tmp_SC_翼支付红包_T_all') ;   </t>
  </si>
  <si>
    <t xml:space="preserve">create  table   XJ_tmp_SC_翼支付红包_T_all    as  </t>
  </si>
  <si>
    <t>AND PARTITION_ID_REGION  =1008    ) TT</t>
  </si>
  <si>
    <t xml:space="preserve">where RN=1   </t>
  </si>
  <si>
    <t>alter table  XJ_tmp_SC_翼支付红包_T_all  add (</t>
  </si>
  <si>
    <t xml:space="preserve">pro_drop_table('XJ_tmp_红包_offer_insT_all') ;  </t>
  </si>
  <si>
    <t xml:space="preserve">create table    XJ_tmp_红包_offer_insT_all    as </t>
  </si>
  <si>
    <t>where   offer_inst_id  in (select offer_inst_id   from    XJ_tmp_SC_翼支付红包_T_all )</t>
  </si>
  <si>
    <t xml:space="preserve"> INSERT INTO  XJ_tmp_红包_offer_insT_all  </t>
  </si>
  <si>
    <t xml:space="preserve">      where      offer_inst_id  in (select offer_inst_id   from    XJ_tmp_红包_offer_insT_all )</t>
  </si>
  <si>
    <t xml:space="preserve">      AND  NOT EXISTS  (select  1  from  XJ_tmp_红包_offer_insT_all    where   offer_inst_id=A.offer_inst_id   )           ]');</t>
  </si>
  <si>
    <t xml:space="preserve">      merge into  XJ_tmp_SC_翼支付红包_T_all  a</t>
  </si>
  <si>
    <t xml:space="preserve">      using    XJ_tmp_红包_offer_insT_all    b </t>
  </si>
  <si>
    <t xml:space="preserve">      on (a.offer_inst_id=b.offer_inst_id  )</t>
  </si>
  <si>
    <t xml:space="preserve">      update set   a.LAST_ORDER_ITEM_ID=b.LAST_ORDER_ITEM_ID,</t>
  </si>
  <si>
    <t xml:space="preserve">      a.exp_date=b.exp_date ,</t>
  </si>
  <si>
    <t xml:space="preserve">      a.create_staff=b.create_staff,</t>
  </si>
  <si>
    <t xml:space="preserve">      a.cust_id=b.OWNER_CUST_ID,</t>
  </si>
  <si>
    <t xml:space="preserve">      a.办红包日期=b.办红包日期</t>
  </si>
  <si>
    <t xml:space="preserve">      ------  预估到期时间</t>
  </si>
  <si>
    <t xml:space="preserve">      xn_do_sql_Block(q'[   update  XJ_tmp_SC_翼支付红包_T_all set    预估到期时间=  add_months(EFF_DATE, 赠送期数)       ]');</t>
  </si>
  <si>
    <t xml:space="preserve">       xn_do_sql_Block(q'[      </t>
  </si>
  <si>
    <t xml:space="preserve">         merge into  XJ_tmp_SC_翼支付红包_T_all  a</t>
  </si>
  <si>
    <t xml:space="preserve">         using  tmp_staff_organization_channel b  on (a.CREATE_STAFF=b.staff_id)</t>
  </si>
  <si>
    <t xml:space="preserve">         when matched then </t>
  </si>
  <si>
    <t xml:space="preserve">         update set   </t>
  </si>
  <si>
    <t xml:space="preserve">                a.受理工号=b.STAFF_CODE,</t>
  </si>
  <si>
    <t xml:space="preserve">                a.营业员=b.name,</t>
  </si>
  <si>
    <t xml:space="preserve">                a.ORG_ID=b.ORG_ID,</t>
  </si>
  <si>
    <t xml:space="preserve">                a.FA_CHANNEL_CT_GROUP_CD=b.FA_CHANNEL_CT_GROUP_CD,</t>
  </si>
  <si>
    <t xml:space="preserve">                a.FA_CHANNEL_NAME=b.FA_CHANNEL_NAME,</t>
  </si>
  <si>
    <t xml:space="preserve">                a.CHANNEL_CT_GROUP_CD=b.CHANNEL_CT_GROUP_CD,</t>
  </si>
  <si>
    <t xml:space="preserve">                a.CHANNEL_NAME=b.CHANNEL_NAME,</t>
  </si>
  <si>
    <t xml:space="preserve">                a.受理营业区=b.营业区,</t>
  </si>
  <si>
    <t xml:space="preserve">                a.CHANNEL_DABIAO=b.CHANNEL_DABIAO       ]');</t>
  </si>
  <si>
    <t xml:space="preserve">        xn_do_sql_Block(q'[         </t>
  </si>
  <si>
    <t xml:space="preserve">        update XJ_tmp_SC_翼支付红包_T_all set  受理营业区=营业区</t>
  </si>
  <si>
    <t xml:space="preserve">      where  nvl(受理营业区,'-1')  in </t>
  </si>
  <si>
    <t xml:space="preserve">      ('咸宁','电渠','-1')    ]');</t>
  </si>
  <si>
    <t xml:space="preserve">      ------------------------ 按套餐  按账户打标----------------------</t>
  </si>
  <si>
    <t xml:space="preserve">      xj_smallmodule.Module('XJ_tmp_SC_翼支付红包_T_all','xwh_wg_mon','ofr_inst_id  ofr_inst_id_套餐,COMBO_INSTANCE_ID'); </t>
  </si>
  <si>
    <t xml:space="preserve">      alter table  XJ_tmp_SC_翼支付红包_T_all add  </t>
  </si>
  <si>
    <t xml:space="preserve">      (是否收费  varchar2(12)  default  '否',seq integer,</t>
  </si>
  <si>
    <t xml:space="preserve">      seq_ofr_inst_id  integer,</t>
  </si>
  <si>
    <t xml:space="preserve">      seq_COMBO_INSTANCE_ID  integer,</t>
  </si>
  <si>
    <t xml:space="preserve">      seq_acct_id    integer ) ]');</t>
  </si>
  <si>
    <t xml:space="preserve">      select  serv_id,rowid rowidd  ,row_number()  over (partition by  serv_id  order by  赠送总额  desc   )   seq  </t>
  </si>
  <si>
    <t xml:space="preserve">      from   XJ_tmp_SC_翼支付红包_T_all   )  b on (a.rowid=b.rowidd  )</t>
  </si>
  <si>
    <t xml:space="preserve">      update set   a.seq=b.seq     ]');</t>
  </si>
  <si>
    <t xml:space="preserve">      select  ofr_inst_id_套餐,rowid rowidd  ,row_number()  over (partition by  ofr_inst_id_套餐  order by  赠送总额  desc   )   seq_ofr_inst_id  </t>
  </si>
  <si>
    <t xml:space="preserve">      from   XJ_tmp_SC_翼支付红包_T_all</t>
  </si>
  <si>
    <t xml:space="preserve">      where   ofr_inst_id_套餐  is not null </t>
  </si>
  <si>
    <t xml:space="preserve">      and  ofr_inst_id_套餐  &lt;&gt;'-1'  )  b on (a.rowid=b.rowidd  )</t>
  </si>
  <si>
    <t xml:space="preserve">      update set   a.seq_ofr_inst_id=b.seq_ofr_inst_id     ]');</t>
  </si>
  <si>
    <t xml:space="preserve">      select  COMBO_INSTANCE_ID,rowid rowidd  ,row_number()  over (partition by  COMBO_INSTANCE_ID  order by  赠送总额  desc   )   seq_COMBO_INSTANCE_ID  </t>
  </si>
  <si>
    <t xml:space="preserve">      where   COMBO_INSTANCE_ID    is not null     )  b on (a.rowid=b.rowidd  )</t>
  </si>
  <si>
    <t xml:space="preserve">      update set   a.seq_COMBO_INSTANCE_ID=b.seq_COMBO_INSTANCE_ID     ]');</t>
  </si>
  <si>
    <t xml:space="preserve">      select  acct_id,rowid rowidd  ,row_number()  over (partition by  acct_id  order by  赠送总额  desc   )   seq_acct_id  </t>
  </si>
  <si>
    <t xml:space="preserve">      where  状态='正常'</t>
  </si>
  <si>
    <t xml:space="preserve">      and  acct_id    is not null       )  b on (a.rowid=b.rowidd  )</t>
  </si>
  <si>
    <t xml:space="preserve">      update set   a.seq_acct_id=b.seq_acct_id     ]');</t>
  </si>
  <si>
    <t xml:space="preserve">      update  XJ_tmp_SC_翼支付红包_T_all    set   是否收费='是'</t>
  </si>
  <si>
    <t xml:space="preserve">      where   offer_id in  (select  offer_id    from    xj_offer_翼支付权益_收费    )        ]');</t>
  </si>
  <si>
    <t xml:space="preserve">      ---------------------------------------------</t>
  </si>
  <si>
    <t xml:space="preserve">      renametb('XJ_tmp_SC_翼支付红包_T_all','XJ_SC_翼支付红包_T_all');</t>
  </si>
  <si>
    <t xml:space="preserve">     -----------------------------------------------------</t>
  </si>
  <si>
    <t xml:space="preserve">      log1.increase_breakpoint(log1.GET_WHO_CALLED_ME,'完成');   </t>
  </si>
  <si>
    <t xml:space="preserve">   --_________________________________________________________________________________________</t>
  </si>
  <si>
    <t xml:space="preserve">  PROCEDURE PRO_殷玲_ITV_日报(BREAKPOINT VARCHAR2 DEFAULT NULL) IS</t>
  </si>
  <si>
    <t xml:space="preserve">    --------    exec   XN_MARKETING_PAC.PRO_殷玲_ITV_日报;</t>
  </si>
  <si>
    <t xml:space="preserve">    log1  xj_log_object:=xj_log_object(XX,'XN_MARKETING_PAC.PRO_殷玲_ITV_日报;');</t>
  </si>
  <si>
    <t xml:space="preserve">      log1.increase_breakpoint(log1.GET_WHO_CALLED_ME,'殷玲_ITV_日报 ---天翼高清'); </t>
  </si>
  <si>
    <t xml:space="preserve">    IF BREAKPOINT = '1' THEN</t>
  </si>
  <si>
    <t xml:space="preserve">      GOTO BREAKPOINT1;</t>
  </si>
  <si>
    <t xml:space="preserve">      NULL;</t>
  </si>
  <si>
    <t xml:space="preserve">  DBMS_OUTPUT.ENABLE (buffer_size=&gt;null) ;</t>
  </si>
  <si>
    <t xml:space="preserve">    PRO_DROP_TABLE('ls_XJ_SC_ITV_ALL_T');</t>
  </si>
  <si>
    <t xml:space="preserve"> CREATE TABLE  ls_XJ_SC_ITV_ALL_T    AS </t>
  </si>
  <si>
    <t xml:space="preserve">    select </t>
  </si>
  <si>
    <t xml:space="preserve">    CUST_ID,</t>
  </si>
  <si>
    <t xml:space="preserve">    SERV_ID,</t>
  </si>
  <si>
    <t xml:space="preserve">    ACCT_ID,</t>
  </si>
  <si>
    <t xml:space="preserve">    OFR_INST_ID,</t>
  </si>
  <si>
    <t xml:space="preserve">    t1.营业区,</t>
  </si>
  <si>
    <t xml:space="preserve">    T1.PROD_ID  PRODUCT_ID_LX,</t>
  </si>
  <si>
    <t xml:space="preserve">    T2.PROD_NAME  PRODUCT_NAME_LX,</t>
  </si>
  <si>
    <t xml:space="preserve">    T1.ACC_NBR,</t>
  </si>
  <si>
    <t>t1.ACCOUNT,</t>
  </si>
  <si>
    <t xml:space="preserve">    TO_CHAR(T1.COMPLETED_DATE,'YYYYMMDD')  NEW_DATE,</t>
  </si>
  <si>
    <t xml:space="preserve">    T1.OFR_ID,T1.OFR_NAME,T1.套餐值,T1.COMBO_OFFER_NAME  松捆绑套餐,</t>
  </si>
  <si>
    <t xml:space="preserve">    t3.STAFF_CODE,</t>
  </si>
  <si>
    <t xml:space="preserve">    t3.CHANNEL_CT_GROUP_CD,</t>
  </si>
  <si>
    <t xml:space="preserve">    t3.CHANNEL_NAME,</t>
  </si>
  <si>
    <t xml:space="preserve">    t3.CHANNEL_DABIAO,</t>
  </si>
  <si>
    <t>t1.country_area_seq||t1.country_area_name  经营单元</t>
  </si>
  <si>
    <t xml:space="preserve">    from   xwh_wg_mon   T1 </t>
  </si>
  <si>
    <t xml:space="preserve">    LEFT JOIN  PRODUCT  T2 ON (T1.PROD_ID=T2.PROD_ID)</t>
  </si>
  <si>
    <t xml:space="preserve">    left join  tmp_staff_organization_channel  t3 on (t1.new_staff_id=t3.staff_id)</t>
  </si>
  <si>
    <t>where  t1.产品类型='ITV'</t>
  </si>
  <si>
    <t>AND  t1.STATE  in ('F0A','F0J')</t>
  </si>
  <si>
    <t xml:space="preserve">            ]');</t>
  </si>
  <si>
    <t>xn_do_sql_Block(q'[    create  index  index_20210428_]'||to_char(sysdate,'yyyymmddhh24mmss')||q'[    on   ls_XJ_SC_ITV_ALL_T(serv_id)        ]');</t>
  </si>
  <si>
    <t>pro_drop_table('XJ_SC_ITV_ALL_T_fs') ;</t>
  </si>
  <si>
    <t xml:space="preserve">CREATE TABLE  XJ_SC_ITV_ALL_T_fs   AS </t>
  </si>
  <si>
    <t>select   acc_prod_inst_id ,prod_inst_id,prod_id,OWNER_CUST_ID,status_cd  ,PROD_USE_TYPE</t>
  </si>
  <si>
    <t>from   xn_prod_inst   t</t>
  </si>
  <si>
    <t>where  exists  (select 1   from    ls_XJ_SC_ITV_ALL_T    where   serv_id=t.acc_prod_inst_id)       ]');</t>
  </si>
  <si>
    <t>ALTER TABLE   ls_XJ_SC_ITV_ALL_T    ADD (</t>
  </si>
  <si>
    <t xml:space="preserve">SERV_PRODUCT_ID NUMBER(12) ,                        </t>
  </si>
  <si>
    <t xml:space="preserve">PROD_ID   NUMBER(9) ,                        </t>
  </si>
  <si>
    <t>PROD_NAME VARCHAR2(50)   )          ]');</t>
  </si>
  <si>
    <t xml:space="preserve">MERGE INTO   ls_XJ_SC_ITV_ALL_T   A </t>
  </si>
  <si>
    <t>select   T1.*,T2.PROD_NAME</t>
  </si>
  <si>
    <t xml:space="preserve">          ,ROW_NUMBER()  OVER (PARTITION  BY   T1.acc_prod_inst_id   ORDER BY   1 )  RN </t>
  </si>
  <si>
    <t>from  XJ_SC_ITV_ALL_T_fs  T1</t>
  </si>
  <si>
    <t>LEFT JOIN  prodUCT  T2  ON (T1.PROD_ID=T2.PROD_ID)</t>
  </si>
  <si>
    <t>where    T1.prod_id     in  (</t>
  </si>
  <si>
    <t xml:space="preserve">                                                     --全国-----</t>
  </si>
  <si>
    <t>99500446','99500447','99500448','99500449','99500450','99500451','99500452',</t>
  </si>
  <si>
    <t xml:space="preserve">99500453','99500454','99500455','99500458','99500459','99500460',  </t>
  </si>
  <si>
    <t>---------高清-----</t>
  </si>
  <si>
    <t>99500195','99500060','99500160','99230500','99500130','99500192',</t>
  </si>
  <si>
    <t>99500191','99500300','99500423','99500193','99500424','99500194'，</t>
  </si>
  <si>
    <t>--------4K----------</t>
  </si>
  <si>
    <t xml:space="preserve">99500196','99500197','99500198','99500199','99500241','99500201',   </t>
  </si>
  <si>
    <t>---------ELSE--------</t>
  </si>
  <si>
    <t>99500040','99500090','99500150','99500180','99500190','99500257',</t>
  </si>
  <si>
    <t xml:space="preserve">99500410','99500411','99500421','99500422','99500258','99500090','99500519')  </t>
  </si>
  <si>
    <t>) B ON (A.SERV_ID=B.acc_prod_inst_id  AND B.RN=1  )</t>
  </si>
  <si>
    <t>UPDATE SET   A.SERV_PRODUCT_ID=B.prod_inst_id</t>
  </si>
  <si>
    <t>A.PROD_ID=B.PROD_ID,</t>
  </si>
  <si>
    <t>A.PROD_NAME=B.PROD_NAME       ]');</t>
  </si>
  <si>
    <t xml:space="preserve">    XN_DO_SQL_BLOCK('ALTER TABLE  ls_XJ_SC_ITV_ALL_T    ADD  ITV打标  VARCHAR2(20)');</t>
  </si>
  <si>
    <t xml:space="preserve">    XN_DO_SQL_BLOCK('UPDATE   ls_XJ_SC_ITV_ALL_T   SET ITV打标=''全国悦ME''</t>
  </si>
  <si>
    <t>WHERE   PRODUCT_ID_LX=''90604040''');</t>
  </si>
  <si>
    <t xml:space="preserve">    XN_DO_SQL_BLOCK('UPDATE   ls_XJ_SC_ITV_ALL_T   SET ITV打标=''4K (不含全国版)''</t>
  </si>
  <si>
    <t>WHERE  ITV打标  IS NULL  AND    PROD_NAME  LIKE  ''%4K%''   ');</t>
  </si>
  <si>
    <t xml:space="preserve">    XN_DO_SQL_BLOCK('UPDATE   ls_XJ_SC_ITV_ALL_T  SET ITV打标=''省内高清''</t>
  </si>
  <si>
    <t>WHERE  ITV打标  IS NULL    ');</t>
  </si>
  <si>
    <t>------------增值统计-----------------------</t>
  </si>
  <si>
    <t>create table   XJ_SC_ITV_ALL_T_ZZ_201712qd</t>
  </si>
  <si>
    <t>as  select * from   XJ_SC_ITV_ALL_T</t>
  </si>
  <si>
    <t>where  NEW_DATE  &lt;='20171231'</t>
  </si>
  <si>
    <t>and   智慧打标  is not null  ;</t>
  </si>
  <si>
    <t xml:space="preserve">CREATE or replace  view    XJ_SC_ITV_ALL_T_ZZ_201712  AS </t>
  </si>
  <si>
    <t>select   nvl(营业区,'合计')   营业区</t>
  </si>
  <si>
    <t xml:space="preserve">          ,count(*)   目标  </t>
  </si>
  <si>
    <t xml:space="preserve">         ,SUM(CASE WHEN 智慧打标='智慧社区'  THEN 1 ELSE 0 END   )  AS    智慧社区</t>
  </si>
  <si>
    <t xml:space="preserve">         ,SUM(CASE WHEN 智慧打标='幸福新农村'  THEN 1 ELSE 0 END   )  AS    幸福新农村</t>
  </si>
  <si>
    <t xml:space="preserve">         ,SUM(CASE WHEN 智慧打标='智慧行业_不含酒店'  THEN 1 ELSE 0 END   )  AS    智慧行业_不含酒店</t>
  </si>
  <si>
    <t xml:space="preserve">         ,SUM(CASE WHEN 智慧打标='智慧酒店'  THEN 1 ELSE 0 END   )  AS    智慧酒店</t>
  </si>
  <si>
    <t xml:space="preserve">from   XJ_SC_ITV_ALL_T_ZZ_201712qd   </t>
  </si>
  <si>
    <t>GROUP BY  rollup(营业区)  ;</t>
  </si>
  <si>
    <t>xn_do_sql_Block('ALTER TABLE   ls_XJ_SC_ITV_ALL_T    ADD  智慧打标  varchar2(20)  ');</t>
  </si>
  <si>
    <t>update    ls_XJ_SC_ITV_ALL_T   set     智慧打标=''智慧酒店''</t>
  </si>
  <si>
    <t xml:space="preserve">where    OFR_NAME  like  ''%酒店%''   ');  </t>
  </si>
  <si>
    <t>update  ls_XJ_SC_ITV_ALL_T  set     智慧打标=''智慧社区''</t>
  </si>
  <si>
    <t>where    PROD_NAME   like  ''%智慧社区%''</t>
  </si>
  <si>
    <t>and  智慧打标  is null     ');</t>
  </si>
  <si>
    <t>update   ls_XJ_SC_ITV_ALL_T   set     智慧打标=''幸福新农村''</t>
  </si>
  <si>
    <t>where    PROD_NAME   like  ''%幸福新农村%''</t>
  </si>
  <si>
    <t>and  智慧打标  is null      ');</t>
  </si>
  <si>
    <t>update  ls_XJ_SC_ITV_ALL_T   set     智慧打标=''智慧行业_不含酒店''</t>
  </si>
  <si>
    <t>where    PROD_NAME   like  ''%行业%''</t>
  </si>
  <si>
    <t>update  ls_XJ_SC_ITV_ALL_T   set     智慧打标=''智慧扶贫''</t>
  </si>
  <si>
    <t>where    PROD_NAME   like  ''%智慧扶贫%''</t>
  </si>
  <si>
    <t>------itv分组打标-------------------------</t>
  </si>
  <si>
    <t>alter table  ls_XJ_SC_ITV_ALL_T   add  (</t>
  </si>
  <si>
    <t>群主类型  VARCHAR2(100),</t>
  </si>
  <si>
    <t>群主     VARCHAR2(1024) ,</t>
  </si>
  <si>
    <t>群名称 VARCHAR2(1024)   )          ]');</t>
  </si>
  <si>
    <t>merge into   ls_XJ_SC_ITV_ALL_T    a</t>
  </si>
  <si>
    <t>select serv_id,产品类型 群主类型,群主,群名称</t>
  </si>
  <si>
    <t xml:space="preserve">       ,row_number()  over (partition by   serv_id  order by   1   )  rn </t>
  </si>
  <si>
    <t>from  xj_sc_群主_t  where 产品类型='智慧ITV用户分组'</t>
  </si>
  <si>
    <t>)  b  on (a.serv_id=b.serv_id   and  b.rn=1 )</t>
  </si>
  <si>
    <t>a.群主类型=b.群主类型,</t>
  </si>
  <si>
    <t>a.群主=b.群主,</t>
  </si>
  <si>
    <t>a.群名称=b.群名称       ]');</t>
  </si>
  <si>
    <t>------------------------------------------</t>
  </si>
  <si>
    <t>ALTER TABLE  ls_XJ_SC_ITV_ALL_T     ADD  ITV最近开机 CHAR(16)       ]');</t>
  </si>
  <si>
    <t>merge into  ls_XJ_SC_ITV_ALL_T    a</t>
  </si>
  <si>
    <t xml:space="preserve">using </t>
  </si>
  <si>
    <t xml:space="preserve">(select accs_nbr,max(OPEN_TIME)  OPEN_TIME   </t>
  </si>
  <si>
    <t>from SJJS_XN.PRD_TYJY_AUTHLOG_MON</t>
  </si>
  <si>
    <t xml:space="preserve">where  substr(OPEN_TIME,1,6)&gt;=cur_month_m2  </t>
  </si>
  <si>
    <t>group by  accs_nbr</t>
  </si>
  <si>
    <t xml:space="preserve">   )  b   on (a.acc_nbr=b.accs_nbr)</t>
  </si>
  <si>
    <t>update set   a.ITV最近开机=b.OPEN_TIME      ]');</t>
  </si>
  <si>
    <t>xn_do_sql_Block(q'[ alter table    XJ_SC_ITV_ALL_T  add  优品包      VARCHAR2(500)   ]');</t>
  </si>
  <si>
    <t>merge into  XJ_SC_ITV_ALL_T  a</t>
  </si>
  <si>
    <t xml:space="preserve">select  ACC_PROD_INST_ID , 优品包 </t>
  </si>
  <si>
    <t xml:space="preserve">        ,row_number()  over (partition by  ACC_PROD_INST_ID  order by  1    )  rn </t>
  </si>
  <si>
    <t xml:space="preserve"> from  xj_zz_优品包_t   )  b on (  a.serv_id=b.ACC_PROD_INST_ID    and  b.rn=1  )</t>
  </si>
  <si>
    <t>update set   a.优品包=b.优品包     ]');</t>
  </si>
  <si>
    <t xml:space="preserve">     pro_drop_table('XJ_SC_ITV_ALL_T') ;</t>
  </si>
  <si>
    <t xml:space="preserve"> xn_do_sql_Block(q'[  rename  ls_XJ_SC_ITV_ALL_T  to   XJ_SC_ITV_ALL_T          ]');</t>
  </si>
  <si>
    <t xml:space="preserve">    &lt;&lt;BREAKPOINT1&gt;&gt;</t>
  </si>
  <si>
    <t xml:space="preserve">      log1.increase_breakpoint(log1.GET_WHO_CALLED_ME,'殷玲_ITV_日报 ----完成'); </t>
  </si>
  <si>
    <t xml:space="preserve">        ('XJ_HNY_OLD_CHANGE_NEW_T', RUN_POINT, AVC_SYSERRTEXT, SYSDATE);</t>
  </si>
  <si>
    <t xml:space="preserve">  END PRO_殷玲_ITV_日报;</t>
  </si>
  <si>
    <t xml:space="preserve">  ------------=========================</t>
  </si>
  <si>
    <t>------------=========================================</t>
  </si>
  <si>
    <t>PROCEDURE  PRO_殷玲_集约  is</t>
  </si>
  <si>
    <t>select * from xj_集约商品_t</t>
  </si>
  <si>
    <t>drop table  xj_集约_t;</t>
  </si>
  <si>
    <t xml:space="preserve">create table    xj_集约_t   as  </t>
  </si>
  <si>
    <t>select * from   (</t>
  </si>
  <si>
    <t xml:space="preserve">select  serv_id,state_date ,product_offer_id, to_char( state_date,'yyyymmdd'   )  date_id  </t>
  </si>
  <si>
    <t xml:space="preserve">         ,modify_staff_id </t>
  </si>
  <si>
    <t xml:space="preserve">        ,row_number() over (partition  by   serv_id  order by   state_date )   rn  </t>
  </si>
  <si>
    <t xml:space="preserve">from  ls65_sid2.serv_t@to_sid_tb   t1 </t>
  </si>
  <si>
    <t>where   partition_id_region=1008</t>
  </si>
  <si>
    <t>and SERVICE_TYPE</t>
  </si>
  <si>
    <t xml:space="preserve">='/s/t/mob'    </t>
  </si>
  <si>
    <t xml:space="preserve">and product_offer_id   in   (select offer_id  from    xj_集约商品_t  )   )  </t>
  </si>
  <si>
    <t>where   rn=1  ;</t>
  </si>
  <si>
    <t xml:space="preserve">   pro_drop_table('xj_ls_集约_001') ;      </t>
  </si>
  <si>
    <t xml:space="preserve">create  table     xj_ls_集约_001  as  </t>
  </si>
  <si>
    <t xml:space="preserve">select  serv_id,state_date ,product_offer_id, to_char( state_date,''yyyymmdd''   )  date_id  </t>
  </si>
  <si>
    <t xml:space="preserve"> ,modify_staff_id </t>
  </si>
  <si>
    <t xml:space="preserve">,row_number() over (partition  by   serv_id  order by   state_date )   rn  </t>
  </si>
  <si>
    <t>and  state=''F0A''</t>
  </si>
  <si>
    <t xml:space="preserve">    and serv_state&lt;&gt;''F1R''</t>
  </si>
  <si>
    <t xml:space="preserve">=''/s/t/mob''    </t>
  </si>
  <si>
    <t>and product_offer_id   in   (select offer_id  from    xj_集约商品_t  )</t>
  </si>
  <si>
    <t xml:space="preserve">and  state_date&gt;sysdate -15     )  </t>
  </si>
  <si>
    <t>where   rn=1       ') ;</t>
  </si>
  <si>
    <t xml:space="preserve">INSERT INTO     xj_集约_t  </t>
  </si>
  <si>
    <t>select * from   xj_ls_集约_001  where    serv_id not in  (select serv_id   from    xj_集约_t     )   ') ;</t>
  </si>
  <si>
    <t>create or replace view xj_集约_v as</t>
  </si>
  <si>
    <t>with s1 as  (</t>
  </si>
  <si>
    <t>select acct_id,product_offer_instance_id,t1.serv_id,t1.营业区, OFR_ID,OFR_NAME,套餐值,xj_tuomin(acc_nbr)  acc_nbr</t>
  </si>
  <si>
    <t xml:space="preserve">         ,to_char(t1.completed_date,'yyyymmdd')  入网时间</t>
  </si>
  <si>
    <t xml:space="preserve">         ,min(to_char(t1.completed_date,'yyyymmdd'))   over (partition  by   product_offer_instance_id   order by  1   )   最早入网时间</t>
  </si>
  <si>
    <t xml:space="preserve">         ,欠费</t>
  </si>
  <si>
    <t xml:space="preserve">         ,min(date_id)  over (partition  by   product_offer_instance_id   order by  1   )   date_id</t>
  </si>
  <si>
    <t xml:space="preserve">         ,row_number()  over (partition  by   product_offer_instance_id   order by  t2.state_date       )   rn</t>
  </si>
  <si>
    <t xml:space="preserve">         ,t3.fa_channel_name  厅店,t3.fa_channel_ct_group_cd  渠道编码</t>
  </si>
  <si>
    <t>from  XWH_WG_MON   t1</t>
  </si>
  <si>
    <t>inner  join  xj_集约_t  t2  on (t1.serv_id=t2.serv_id  )</t>
  </si>
  <si>
    <t>left join  tmp_staff_organization_channel  t3  on (t2.modify_staff_id=t3.staff_id)</t>
  </si>
  <si>
    <t>where   OFR_ID  in (select offer_id from xj_集约商品_t)</t>
  </si>
  <si>
    <t>AND STATE  IN ('F0A','F0J')</t>
  </si>
  <si>
    <t>and 产品类型='手机'  )</t>
  </si>
  <si>
    <t>,s2 as  (select  product_offer_instance_id from   s1  where   serv_id  in (select serv_id   from       xj_sc_集约_mb201905   )        )</t>
  </si>
  <si>
    <t>select "ACCT_ID","PRODUCT_OFFER_INSTANCE_ID","SERV_ID","营业区","OFR_ID","OFR_NAME","套餐值","ACC_NBR","入网时间","最早入网时间","欠费","DATE_ID","RN","厅店","渠道编码" from s1</t>
  </si>
  <si>
    <t>where    product_offer_instance_id  in (select   product_offer_instance_id    from    s2  );</t>
  </si>
  <si>
    <t>-----------------------------------</t>
  </si>
  <si>
    <t>drop table  xj_sc_集约_mb201905;</t>
  </si>
  <si>
    <t xml:space="preserve"> create table  xj_sc_集约_mb201905  as</t>
  </si>
  <si>
    <t>select  decode(substr(t1.region_id,1,6),'100801','温泉','100802','咸安','100803','通山','100804','崇阳','100805','通城','100806','赤壁','100807','嘉鱼','1008','咸宁','其它')  营业区</t>
  </si>
  <si>
    <t xml:space="preserve">      ,acct_id,serv_id,PRODUCT_OFFER_ID,t3.OFFER_NAME,product_offer_instance_id</t>
  </si>
  <si>
    <t xml:space="preserve">          ,ACC_NBR,ELEMENT_DESC  主副卡</t>
  </si>
  <si>
    <t xml:space="preserve">        ,ANALYSIS_FLAG1,ANALYSIS_FLAG2 ,Channel_Flag</t>
  </si>
  <si>
    <t xml:space="preserve"> ,sum(nbr_hy)  over (partition  by   acct_id   order by   1 )   nbr_hy</t>
  </si>
  <si>
    <t>from  xn_beifen.serv_mon_201905_t  t1</t>
  </si>
  <si>
    <t>LEFT JOIN  product_offer_detail_t  T2  ON (T1.OFFER_DETAIL_ID=T2.OFFER_DETAIL_ID)</t>
  </si>
  <si>
    <t>left  join  product_offer_t  t3  on  (t1.PRODUCT_OFFER_ID=t3.OFFER_ID  )</t>
  </si>
  <si>
    <t>where    PRODUCT_OFFER_ID  not in (select OFFER_ID  from   xj_集约商品_t  )</t>
  </si>
  <si>
    <t>and   SERVICE_TYPE  ='/s/t/mob'</t>
  </si>
  <si>
    <t>and serv_state&lt;&gt;'F1R'</t>
  </si>
  <si>
    <t>and  ANALYSIS_FLAG2*0.01&lt;=99   )</t>
  </si>
  <si>
    <t>select * from  s1  where    nbr_hy&gt;=1;</t>
  </si>
  <si>
    <t>-----  剔除 政企渠道</t>
  </si>
  <si>
    <t>delete  xj_sc_集约_mb201905  where   Channel_Flag IN (101010,102010,201020,202020,205020,205030,202030);</t>
  </si>
  <si>
    <t>delete  xj_sc_集约_mb201905  where   主副卡  like  '%副%';</t>
  </si>
  <si>
    <t>----  目标 -----------</t>
  </si>
  <si>
    <t>select count(*) from  xj_sc_集约_mb201905</t>
  </si>
  <si>
    <t>select * from    xj_sc_集约_mb201905</t>
  </si>
  <si>
    <t>---- 清单-------------------------</t>
  </si>
  <si>
    <t>select * from xj_集约_v</t>
  </si>
  <si>
    <t>where date_id between 20190601 and 20190610</t>
  </si>
  <si>
    <t>select 营业区,count(*) 户数</t>
  </si>
  <si>
    <t>from xj_集约_v</t>
  </si>
  <si>
    <t>where date_id between 20190601 and 20190609</t>
  </si>
  <si>
    <t xml:space="preserve">and rn=1 </t>
  </si>
  <si>
    <t>group by 营业区</t>
  </si>
  <si>
    <t xml:space="preserve">order by decode(nvl(营业区,'合计'),'温泉','1','咸安','2','通山','3','崇阳','4','通城','5','赤壁','6','嘉鱼','7','合计','999','8') </t>
  </si>
  <si>
    <t>end  PRO_殷玲_集约;</t>
  </si>
  <si>
    <t>----=================================</t>
  </si>
  <si>
    <t xml:space="preserve">PROCEDURE  PRO_殷玲_扶贫  is </t>
  </si>
  <si>
    <t xml:space="preserve">  exec   xn_marketing_pac.PRO_殷玲_扶贫;</t>
  </si>
  <si>
    <t xml:space="preserve">pro_drop_table('xj_sc_扶贫_t') ;  </t>
  </si>
  <si>
    <t xml:space="preserve">create table xj_sc_扶贫_t as </t>
  </si>
  <si>
    <t xml:space="preserve">select cust_price_plan_id ,AGREEMENT_ID, PRICING_PLAN_ID,belong_object_id,new_DATE,state,modify_time    </t>
  </si>
  <si>
    <t xml:space="preserve">        ,row_number()  over (partition  by   cust_price_plan_id   order  by  modify_time   )  rn </t>
  </si>
  <si>
    <t>from   cust_price_plan_t</t>
  </si>
  <si>
    <t>where   to_char(new_DATE,''yyyymmdd'')&gt;=20190620</t>
  </si>
  <si>
    <t xml:space="preserve">    and    PRICING_PLAN_ID  in</t>
  </si>
  <si>
    <t xml:space="preserve">    (''532480'',''532479'',''506840'')    )</t>
  </si>
  <si>
    <t>,price_t   as  (</t>
  </si>
  <si>
    <t>select   T1.cust_price_plan_id ,T2.AGREEMENT_ID, T1.PRICING_PLAN_ID, t1.belong_object_id ,T1.new_DATE</t>
  </si>
  <si>
    <t>from  s1   T1</t>
  </si>
  <si>
    <t>LEFT JOIN  S1  T2  ON (T1.cust_price_plan_id=T2.cust_price_plan_id  AND T2.rn=1    )</t>
  </si>
  <si>
    <t>where  T1.STATE=''00A''   )</t>
  </si>
  <si>
    <t>--------------------</t>
  </si>
  <si>
    <t>select  t1.cust_price_plan_id ,t1.AGREEMENT_ID, t2.CUST_INDENT_NBR</t>
  </si>
  <si>
    <t xml:space="preserve">        , t1.PRICING_PLAN_ID,t3.PRICING_PLAN_NAME,t3.BRAND_BASE_CHARGE*0.01  套餐值</t>
  </si>
  <si>
    <t>,t4.acct_id</t>
  </si>
  <si>
    <t>,belong_object_id  product_offer_instance_id</t>
  </si>
  <si>
    <t xml:space="preserve">,t4.SERV_ID,t4.aCC_NBR </t>
  </si>
  <si>
    <t xml:space="preserve"> ,to_char(T1.new_DATE,''yyyymmdd'')  new_DATE</t>
  </si>
  <si>
    <t xml:space="preserve"> ,t2.CREATE_DATE</t>
  </si>
  <si>
    <t xml:space="preserve"> , to_char(t2.CREATE_DATE,''yyyymmdd'')    受理时间 </t>
  </si>
  <si>
    <t xml:space="preserve"> ,to_char(t2.COMPLETE_DATE,''yyyymmdd'')  竣工时间 </t>
  </si>
  <si>
    <t xml:space="preserve">         ,to_char(t2.COMPLETE_DATE,''yyyymm'')  acct_month </t>
  </si>
  <si>
    <t xml:space="preserve"> ,t2.受理营业区  </t>
  </si>
  <si>
    <t>from   price_t   t1</t>
  </si>
  <si>
    <t>left join  tmp_cust_indent_channel_t   t2  on (t1.AGREEMENT_ID=t2.agreement_id  )</t>
  </si>
  <si>
    <t xml:space="preserve">left join   PRICING_PLAN_t  t3  on (t1.PRICING_PLAN_ID=t3.PRICING_PLAN_ID)  </t>
  </si>
  <si>
    <t>left join   SERV_T  t4 on   (t1.belong_object_ID=t4.product_offer_instance_id    and  T4.state=''F0A''  AND   T4.SERV_STATE&lt;&gt;''F1R''  )    ') ;</t>
  </si>
  <si>
    <t xml:space="preserve">    update  xj_sc_扶贫_t  set  活跃情况=''活跃'' </t>
  </si>
  <si>
    <t xml:space="preserve">    WHERE  活跃情况=''不活跃'' </t>
  </si>
  <si>
    <t xml:space="preserve">    and serv_id in (SELECT   serv_id   from  serv_mon_'||Bill_MONTH||'_t  WHERE   nbr_hy=1   )    ');</t>
  </si>
  <si>
    <t xml:space="preserve">    commit;   </t>
  </si>
  <si>
    <t xml:space="preserve">    XJ_SMALLMODULE.PRO_BLOCK_一次性费用('xj_sc_扶贫_t','AGREEMENT_ID');</t>
  </si>
  <si>
    <t xml:space="preserve">    -----------当月现金缴费---------</t>
  </si>
  <si>
    <t xml:space="preserve">    xn_do_sql_Block(' alter table   xj_sc_扶贫_t  add  当月现金缴费  number  ');</t>
  </si>
  <si>
    <t>for i in   201906..cur_month  loop</t>
  </si>
  <si>
    <t xml:space="preserve"> OPERATION_TYPE</t>
  </si>
  <si>
    <t>一次性费用</t>
  </si>
  <si>
    <t>一次性费用续费</t>
  </si>
  <si>
    <t>merge into xj_sc_扶贫_t  a</t>
  </si>
  <si>
    <t xml:space="preserve"> select   acct_id , sum(amount) * 0.01 当月现金缴费</t>
  </si>
  <si>
    <t xml:space="preserve">From    payment_'||i||'_t  </t>
  </si>
  <si>
    <t>where    OPERATION_TYPE  not in (''7'',''14'')</t>
  </si>
  <si>
    <t xml:space="preserve">group by  acct_id  </t>
  </si>
  <si>
    <t>)  b on (a.acct_id=b.acct_id      )</t>
  </si>
  <si>
    <t xml:space="preserve">when matched then  </t>
  </si>
  <si>
    <t xml:space="preserve">update set </t>
  </si>
  <si>
    <t xml:space="preserve"> a.当月现金缴费=b.当月现金缴费 </t>
  </si>
  <si>
    <t>WHERE   a.acct_month='||i||'        ');</t>
  </si>
  <si>
    <t xml:space="preserve">    -------------------------------</t>
  </si>
  <si>
    <t xml:space="preserve">    alter table  xj_sc_扶贫_t  add   </t>
  </si>
  <si>
    <t xml:space="preserve">    (COMBO_INSTANCE_ID NUMBER(12) ,</t>
  </si>
  <si>
    <t xml:space="preserve">     套餐最早入网时间  varchar2(20),</t>
  </si>
  <si>
    <t xml:space="preserve">     宽带_接入号码     VARCHAR2(400)   ,                </t>
  </si>
  <si>
    <t xml:space="preserve">     ITV_接入号码       VARCHAR2(400) ,</t>
  </si>
  <si>
    <t xml:space="preserve">     预存免费布放网关和机顶盒     VARCHAR2(200),</t>
  </si>
  <si>
    <t xml:space="preserve">     是否合规  varchar2(100)      )  </t>
  </si>
  <si>
    <t xml:space="preserve">    merge into   xj_sc_扶贫_t  a </t>
  </si>
  <si>
    <t xml:space="preserve">    using  xwh_wg_mon_skb   b on (a.serv_id=b.serv_id    )</t>
  </si>
  <si>
    <t xml:space="preserve">    update set    A.COMBO_INSTANCE_ID=B.COMBO_INSTANCE_ID,</t>
  </si>
  <si>
    <t xml:space="preserve">             a.宽带_接入号码=b.宽带_接入号码,  </t>
  </si>
  <si>
    <t xml:space="preserve">             a.ITV_接入号码=b.ITV_接入号码</t>
  </si>
  <si>
    <t xml:space="preserve">               ');</t>
  </si>
  <si>
    <t xml:space="preserve">       merge into   xj_sc_扶贫_t  a </t>
  </si>
  <si>
    <t xml:space="preserve">    using  (  SELECT  COMBO_INSTANCE_ID,min(to_char(COMPLETED_DATE,''yyyymmdd''))  套餐最早入网时间</t>
  </si>
  <si>
    <t xml:space="preserve">   FROM        xwh_wg_mon       </t>
  </si>
  <si>
    <t xml:space="preserve">   group by  COMBO_INSTANCE_ID       )   b on (a.COMBO_INSTANCE_ID=b.COMBO_INSTANCE_ID    )</t>
  </si>
  <si>
    <t xml:space="preserve">    update set    A.套餐最早入网时间=B.套餐最早入网时间</t>
  </si>
  <si>
    <t xml:space="preserve">    where  a.COMBO_INSTANCE_ID  is not null           ');</t>
  </si>
  <si>
    <t xml:space="preserve">    xn_do_sql_Block('         </t>
  </si>
  <si>
    <t xml:space="preserve">    using  (  SELECT  product_offer_instance_id,min(to_char(COMPLETED_DATE,''yyyymmdd''))  套餐最早入网时间</t>
  </si>
  <si>
    <t xml:space="preserve">   group by  product_offer_instance_id       )   b on (a.product_offer_instance_id=b.product_offer_instance_id    )</t>
  </si>
  <si>
    <t xml:space="preserve">    where  a.COMBO_INSTANCE_ID  is  null         ');</t>
  </si>
  <si>
    <t xml:space="preserve">     xn_do_sql_Block('delete     xj_sc_扶贫_t  where         套餐最早入网时间&lt;=  20190620      ');</t>
  </si>
  <si>
    <t xml:space="preserve">  506603  预存300元免费布放天翼网关和高清机顶盒  </t>
  </si>
  <si>
    <t xml:space="preserve">  506604  预存150元免费布放高清机顶盒</t>
  </si>
  <si>
    <t>预存150元免费布放天翼网关</t>
  </si>
  <si>
    <t xml:space="preserve">   merge into  xj_sc_扶贫_t  a </t>
  </si>
  <si>
    <t xml:space="preserve">    select t1.serv_id,sum(t2.预存费用)    预存费用  </t>
  </si>
  <si>
    <t xml:space="preserve">    from   xj_sc_扶贫_t    t1 </t>
  </si>
  <si>
    <t xml:space="preserve">    left join    (</t>
  </si>
  <si>
    <t xml:space="preserve">    select     acct_id,CREATED_DATE,CHARGE*0.01   预存费用</t>
  </si>
  <si>
    <t xml:space="preserve">         FROM   LS65_CRM2.ORDER_ITEM_GET_T@TO_QTXX_TB       T</t>
  </si>
  <si>
    <t xml:space="preserve">            WHERE   ITEM_SOURCE_ID&lt;&gt;''970''   </t>
  </si>
  <si>
    <t xml:space="preserve">                   and to_char(CREATED_DATE,''yyyymmdd'')&gt;=20190428 </t>
  </si>
  <si>
    <t xml:space="preserve">                    and  price_plan_id in  (''506603'',''506604'',''506605'')</t>
  </si>
  <si>
    <t xml:space="preserve">                   and PARTITION_ID_REGION=1008       )  t2   on  (t1.acct_id=t2.acct_id   and  abs( t2.CREATED_DATE-   t1.create_date) &lt;=15  )</t>
  </si>
  <si>
    <t xml:space="preserve">    group  by  t1.serv_id  )  b  on (a.serv_id=b.serv_id       )</t>
  </si>
  <si>
    <t xml:space="preserve">      update set  a.预存免费布放网关和机顶盒=b.预存费用     ');</t>
  </si>
  <si>
    <t xml:space="preserve">   -----  是否合规------------------------</t>
  </si>
  <si>
    <t xml:space="preserve">    merge into  xj_sc_扶贫_t  a  </t>
  </si>
  <si>
    <t xml:space="preserve">    select  serv_id ,</t>
  </si>
  <si>
    <t xml:space="preserve">            case when  nvl(一次性费用,0) + nvl(当月现金缴费,0)&lt;=199  then ''首次预存&lt;200''</t>
  </si>
  <si>
    <t xml:space="preserve">                 when   nvl(一次性费用,0) + nvl(当月现金缴费,0)&gt;=200 </t>
  </si>
  <si>
    <t xml:space="preserve">       and  受理营业区=''通城''  </t>
  </si>
  <si>
    <t xml:space="preserve">   and  nvl(预存免费布放网关和机顶盒,0)&lt;150 </t>
  </si>
  <si>
    <t xml:space="preserve">   and  nvl(一次性费用,0) + nvl(当月现金缴费,0)&lt;350   then  ''通城首次预存+网关机顶盒预存 &lt;350''</t>
  </si>
  <si>
    <t xml:space="preserve">                 when   nvl(一次性费用,0) + nvl(当月现金缴费,0)&gt;=200   </t>
  </si>
  <si>
    <t xml:space="preserve">            and   套餐活跃2=''不活跃''   then ''其中：首次预存&gt;=200  ,不活跃''   </t>
  </si>
  <si>
    <t xml:space="preserve">                 else   ''合规''  end  as 是否合规  </t>
  </si>
  <si>
    <t xml:space="preserve">    from  xj_sc_扶贫_v   )  b  on (a.serv_id=b.serv_id  )</t>
  </si>
  <si>
    <t xml:space="preserve">      update set  a.是否合规=b.是否合规    '); </t>
  </si>
  <si>
    <t>create or  replace  view  xj_sc_扶贫_v as</t>
  </si>
  <si>
    <t>select  a.agreement_id,a.serv_id, a.受理营业区,a.acct_id,a.cust_price_plan_id,a.pricing_plan_name,a.套餐值,a.acc_nbr,b.主副卡,a.受理时间,a.竣工时间</t>
  </si>
  <si>
    <t xml:space="preserve">        ,a.一次性费用,a.当月现金缴费,a.预存免费布放网关和机顶盒,a.是否合规</t>
  </si>
  <si>
    <t xml:space="preserve">      ,sum(decode(a.活跃情况,'活跃',1,0) )  over  (partition  by   a.cust_price_plan_id   order by   1 )  套餐活跃</t>
  </si>
  <si>
    <t xml:space="preserve">        ,b.欠费,c.SALES_RESOURCE_NAME,c.RESOURCE_CODE, c.绑码时间</t>
  </si>
  <si>
    <t>from xj_sc_扶贫_t   a</t>
  </si>
  <si>
    <t>left join  xwh_wg_mon  b on (a.serv_id=b.serv_id )</t>
  </si>
  <si>
    <t>left join  (</t>
  </si>
  <si>
    <t>select  serv_id,SALES_RESOURCE_NAME,RESOURCE_CODE, 绑码时间</t>
  </si>
  <si>
    <t xml:space="preserve">        ,row_number()  over (partition by   serv_id  order  by 绑码时间 desc  )   rn</t>
  </si>
  <si>
    <t>from   xj_sc_jx_sales_resource_t</t>
  </si>
  <si>
    <t>where   绑码时间&gt;=20190401   )    c  on (a.serv_id=c.serv_id   and  c.rn=1  )</t>
  </si>
  <si>
    <t>order by  a.受理营业区,a.acct_id,a.cust_price_plan_id  )</t>
  </si>
  <si>
    <t>select t.*,case when  套餐活跃&gt;=1  then  '活跃'  else  '不活跃'   end as 套餐活跃2</t>
  </si>
  <si>
    <t xml:space="preserve"> from s1  t</t>
  </si>
  <si>
    <t>-----------  不合要求清单  ----------------</t>
  </si>
  <si>
    <t>SELECT * from  xj_sc_扶贫_v</t>
  </si>
  <si>
    <t>where 是否合规&lt;&gt;'合规'</t>
  </si>
  <si>
    <t xml:space="preserve">and 主副卡 like   '%主卡%'  </t>
  </si>
  <si>
    <t>and 受理时间  between   20190620   and 20190623</t>
  </si>
  <si>
    <t>------------②首次预存分档-----违规----</t>
  </si>
  <si>
    <t>SELECT nvl(营业区,'合计') 营业区,count(*)  合计</t>
  </si>
  <si>
    <t xml:space="preserve">       ,sum(case when  是否合规='首次预存&lt;200'     then 1 else  0 end  )  "其中：首次预存&lt;200 "</t>
  </si>
  <si>
    <t xml:space="preserve">       ,sum(case when  是否合规='通城首次预存+网关机顶盒预存 &lt;350'     then 1 else  0 end  )  "通城预存&lt;350"</t>
  </si>
  <si>
    <t xml:space="preserve">       ,sum(case when  是否合规='其中：首次预存&gt;=200  ,不活跃'     then 1 else  0 end  )  "其中：首次预存&gt;=200  ,不活跃"</t>
  </si>
  <si>
    <t xml:space="preserve">    ---   ,sum(case when  nvl(预存免费布放网关和机顶盒,0)&lt;150    then 1 else  0 end  )  "预存免费布放网关和机顶盒&lt;150"</t>
  </si>
  <si>
    <t xml:space="preserve">     --  ,sum(case when  nvl(预存免费布放网关和机顶盒,0)&gt;=300    then 1 else  0 end  )  "预存免费布放网关和机顶盒&gt;=300"</t>
  </si>
  <si>
    <t xml:space="preserve">    ---   ,sum(case when  nvl(预存免费布放网关和机顶盒,0)=150    then 1 else  0 end  )  "预存免费布放网关和机顶盒150"</t>
  </si>
  <si>
    <t>from  xj_sc_扶贫_v</t>
  </si>
  <si>
    <t>WHERE  主副卡 like   '%主卡%'</t>
  </si>
  <si>
    <t>group by  rollup(营业区)</t>
  </si>
  <si>
    <t>------------③预存免费布放网关和机顶盒------------------------------------</t>
  </si>
  <si>
    <t xml:space="preserve">      ,sum(case when  nvl(预存免费布放网关和机顶盒,0)&gt;=300    then 1 else  0 end  )  "预存免费布放网关和机顶盒&gt;=300"</t>
  </si>
  <si>
    <t xml:space="preserve">      ,sum(case when  nvl(预存免费布放网关和机顶盒,0)=150    then 1 else  0 end  )  "预存免费布放网关和机顶盒150"</t>
  </si>
  <si>
    <t>end   PRO_殷玲_扶贫;</t>
  </si>
  <si>
    <t>PROCEDURE  PRO_殷玲_CPCP_宽带提速  is</t>
  </si>
  <si>
    <t>exec xn_marketing_pac.PRO_殷玲_CPCP_宽带提速 ;</t>
  </si>
  <si>
    <t xml:space="preserve">    log1  xj_log_object:=xj_log_object(XX,'xn_marketing_pac.PRO_殷玲_CPCP_宽带提速');</t>
  </si>
  <si>
    <t xml:space="preserve">   log1.increase_breakpoint(log1.GET_WHO_CALLED_ME,'开始  ');   ---  备注</t>
  </si>
  <si>
    <t>drop table  xj_sc_mb_宽带提速专项活动yl;</t>
  </si>
  <si>
    <t xml:space="preserve">create  table  xj_sc_mb_宽带提速专项活动yl   as </t>
  </si>
  <si>
    <t>select distinct decode(a.region_id,'84200110001','温泉','84200110002','咸安',</t>
  </si>
  <si>
    <t>84200110003','嘉鱼','84200110004','赤壁','84200110006','崇阳','84200110007','通城','84200110005',</t>
  </si>
  <si>
    <t xml:space="preserve">通山',a.region_id)  营业区, COUNTRY_AREA_NAME 经营单元, MKT_CAMPAIGN_NAME 营销活动名称,MSG_CONTENT </t>
  </si>
  <si>
    <t>营销话术,a.eff_date 活动开始时间,a.exp_date 活动结束时间,a.CONTACT_ORDER_ID,(case when TARGET_OBJ_TYPE='1000'</t>
  </si>
  <si>
    <t xml:space="preserve"> then 'serv_id' else 'cust_id' end)TARGET_OBJ_TYPE,TARGET_OBJ_NBR  serv_id,decode(a.status_cd,'1000','未处理','2000',</t>
  </si>
  <si>
    <t xml:space="preserve"> '处理成功','3000','处理失败','8001','锁定','5000','可回收',a.status_cd)  状态,a.cust_id ,</t>
  </si>
  <si>
    <t xml:space="preserve"> a.CUST_NAME 客户名称,a.acc_nbr 号码,a.PRIORITY_LINK_PHONE 联系方式,b.RESULT_DESC 反馈,</t>
  </si>
  <si>
    <t xml:space="preserve"> b.CREATE_DATE 派单时间,b.STAFF_ID  STAFF_ID2,c.CHANNEL_NAME 派单厅店,a.STAFF_ID,  </t>
  </si>
  <si>
    <t>(case when IF_WIN=1 then '成功' else '不成功' end) 反馈结果,a.WIN_DATE 反馈时间</t>
  </si>
  <si>
    <t xml:space="preserve">  from OUTCALL.CHANNEL_CONTACT_ORDER@TO_ODS_CPCP  a,</t>
  </si>
  <si>
    <t xml:space="preserve">       OUTCALL.CHANNEL_CONTACT_RESULT@TO_ODS_CPCP b,</t>
  </si>
  <si>
    <t xml:space="preserve">         tmp_staff_organization_channel c,</t>
  </si>
  <si>
    <t xml:space="preserve">         xwh_wg_mon D</t>
  </si>
  <si>
    <t xml:space="preserve"> where a.MKT_CAMPAIGN_ID ='825055'</t>
  </si>
  <si>
    <t xml:space="preserve">   and a.LAN_ID = '1008'</t>
  </si>
  <si>
    <t xml:space="preserve">   and a.CONTACT_ORDER_ID = b.CONTACT_ORDER_ID(+)</t>
  </si>
  <si>
    <t xml:space="preserve">   and a.channel_id=c.CHANNEL_CT_GROUP_CD(+)                                                                              </t>
  </si>
  <si>
    <t xml:space="preserve">   and a.acc_nbr=D.acc_nbr(+) and D.state in ('F0A','F0J') ;</t>
  </si>
  <si>
    <t xml:space="preserve"> alter table  xj_sc_mb_宽带提速专项活动yl add  速率  varchar(20);</t>
  </si>
  <si>
    <t>merge into  xj_sc_mb_宽带提速专项活动yl  a</t>
  </si>
  <si>
    <t xml:space="preserve">using  sjjs_xn.BAS_SERV_BRD_CUR   b </t>
  </si>
  <si>
    <t>on  (a.serv_id=b.prd_inst_id )</t>
  </si>
  <si>
    <t xml:space="preserve">update set   a.速率=b.Recv_Rate/1024  </t>
  </si>
  <si>
    <t xml:space="preserve">pro_drop_table('xj_ls_20211129') ; </t>
  </si>
  <si>
    <t xml:space="preserve">create table xj_ls_20211129  as </t>
  </si>
  <si>
    <t>select prod_inst_id serv_id, attr_value/10240  速率</t>
  </si>
  <si>
    <t>from  cus_inst.prod_inst_attr@to_crm30    t1</t>
  </si>
  <si>
    <t>where  t1.prod_inst_id  in (select serv_id  from  xj_sc_mb_宽带提速专项活动yl  )</t>
  </si>
  <si>
    <t>and  t1.status_cd='1000'  and  t1.attr_id IN(2186)        ]');</t>
  </si>
  <si>
    <t xml:space="preserve">xj_smallmodule.Module('xj_sc_mb_宽带提速专项活动yl','xwh_wg_mon','ofr_inst_id,ofr_name 宽带套餐,COMBO_OFFER_NAME 松捆绑套餐');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</si>
  <si>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xj_smallmodule.Module('xj_sc_mb_宽带提速专项活动yl','xj_ls_20211129','速率','serv_id','  and   b.速率&gt;=1000   ','where  a.速率&lt;=999  '); </t>
  </si>
  <si>
    <t xml:space="preserve">pro_drop_table('xj_ls_20211129_提速订单') ; </t>
  </si>
  <si>
    <t xml:space="preserve">create table xj_ls_20211129_提速订单  as </t>
  </si>
  <si>
    <t>select  OBJ_ID  serv_id, b.SERVICE_OFFER_name,b.cust_order_id,to_char(b.CREATE_DATE,'yyyymmdd') 受理时间,create_staff</t>
  </si>
  <si>
    <t>from ord_so.order_item@to_crm30  b</t>
  </si>
  <si>
    <t xml:space="preserve"> where APPLY_OBJ_SPEC = '20201010'</t>
  </si>
  <si>
    <t xml:space="preserve"> and SERVICE_OFFER_ID in ('4040001075',</t>
  </si>
  <si>
    <t>4040900000',</t>
  </si>
  <si>
    <t>4041000001',</t>
  </si>
  <si>
    <t>4040900006',</t>
  </si>
  <si>
    <t>4040804083',</t>
  </si>
  <si>
    <t>4040900005')</t>
  </si>
  <si>
    <t xml:space="preserve"> and ACCEPT_LAN_ID = '8421200'</t>
  </si>
  <si>
    <t xml:space="preserve"> and STATUS_CD = '301200'</t>
  </si>
  <si>
    <t xml:space="preserve"> and  OBJ_ID  in    (select serv_id  from  xj_sc_mb_宽带提速专项活动yl  )      ]');</t>
  </si>
  <si>
    <t>xn_do_sql_Block(q'[     alter table  xj_ls_20211129_提速订单  add  rn number       ]');</t>
  </si>
  <si>
    <t>merge into  xj_ls_20211129_提速订单  a</t>
  </si>
  <si>
    <t>using (select t.*,rowid  rowid_in</t>
  </si>
  <si>
    <t xml:space="preserve">,row_number() over (partition by  serv_id  order  by  受理时间  desc )   rn2  </t>
  </si>
  <si>
    <t xml:space="preserve">from   xj_ls_20211129_提速订单   t    )b      </t>
  </si>
  <si>
    <t>on (a.rowid =b.rowid_in    )</t>
  </si>
  <si>
    <t>update set   a.rn=b.rn2     ]');</t>
  </si>
  <si>
    <t xml:space="preserve">xj_smallmodule.Module('xj_sc_mb_宽带提速专项活动yl','xj_ls_20211129_提速订单','cust_order_id,受理时间,create_staff  ','serv_id','and rn=1'); </t>
  </si>
  <si>
    <t>xj_smallmodule.Module('xj_sc_mb_宽带提速专项活动yl','tmp_staff_organization_channel','FA_CHANNEL_NAME 提速厅店 ','create_staff  staff_id');</t>
  </si>
  <si>
    <t xml:space="preserve">   log1.increase_breakpoint(log1.GET_WHO_CALLED_ME,'结束  ');   ---  备注</t>
  </si>
  <si>
    <t>end   PRO_殷玲_CPCP_宽带提速;</t>
  </si>
  <si>
    <t>---==================================</t>
  </si>
  <si>
    <t>PROCEDURE  PRO_涂勇刚_扶贫及非扶贫129锁定  is</t>
  </si>
  <si>
    <t>exec xn_marketing_pac.PRO_涂勇刚_扶贫及非扶贫129锁定 ;</t>
  </si>
  <si>
    <t xml:space="preserve">    log1  xj_log_object:=xj_log_object(XX,'PAG_XWH_WG_MON.PRO_涂勇刚_扶贫及非扶贫129锁定');</t>
  </si>
  <si>
    <t xml:space="preserve"> xj_smallmodule.Module('xj_dq_mb_农村非扶贫129_202110','xwh_wg_mon','STATUS_CD  状态,欠费'); </t>
  </si>
  <si>
    <t xml:space="preserve"> XJ_SMALLMODULE.PRO_BLOCK_CURRENT_T('xj_dq_mb_农村非扶贫129_202110');</t>
  </si>
  <si>
    <t xml:space="preserve"> xj_smallmodule.Module('xj_dq_mb_农村非扶贫129_202110','xj_mob_call_nbr_hy_上月','最早活跃日 近3月激活时间','serv_id',null,'where  近3月激活时间  is null  '); </t>
  </si>
  <si>
    <t xml:space="preserve"> xj_smallmodule.Module('xj_dq_mb_农村非扶贫129_202110','xj_mob_call_nbr_hy_本月','最早活跃日 近3月激活时间','serv_id',null,'where  近3月激活时间  is null  '); </t>
  </si>
  <si>
    <t xml:space="preserve">xj_smallmodule.Module('xj_dq_mb_农村非扶贫129_202110','xwh_wg_mon','STATUS_CD 状态,欠费'); </t>
  </si>
  <si>
    <t xml:space="preserve"> xj_smallmodule.Module('xj_dq_mb_扶贫锁定_202110','xj_mob_call_nbr_hy_上月','最早活跃日 近3月激活时间','serv_id',null,'where  近3月激活时间  is null  '); </t>
  </si>
  <si>
    <t xml:space="preserve"> xj_smallmodule.Module('xj_dq_mb_扶贫锁定_202110','xj_mob_call_nbr_hy_本月','最早活跃日 近3月激活时间','serv_id',null,'where  近3月激活时间  is null  '); </t>
  </si>
  <si>
    <t>end  PRO_涂勇刚_扶贫及非扶贫129锁定;</t>
  </si>
  <si>
    <t xml:space="preserve">  PROCEDURE  PRO_zq_校园_存量   is </t>
  </si>
  <si>
    <t xml:space="preserve"> /*</t>
  </si>
  <si>
    <t>exec  XN_MARKETING_PAC.PRO_zq_校园_存量;</t>
  </si>
  <si>
    <t>create or replace view  xj_zq_校园存量维系_v  as</t>
  </si>
  <si>
    <t>select  t1.校区,t1.年级,t1.责任人, t1.serv_id,t3.staff_name 网格经理</t>
  </si>
  <si>
    <t xml:space="preserve">    ,t2.acct_id,t2.ofr_inst_id,substr(t3.serv_name,1,1) 姓,t2.acc_nbr,t2.ofr_id,t2.ofr_name 套餐,t2.套餐值,t2.主副卡</t>
  </si>
  <si>
    <t>,t3.status_cd   手机状态,t3.近2月活跃  手机近2月活跃,t3.欠费  账户欠费</t>
  </si>
  <si>
    <t xml:space="preserve"> ,case when t2.主副卡   like  '%主卡%'  then  t2.kd_serv_id   else  null end as   kd_serv_id</t>
  </si>
  <si>
    <t xml:space="preserve">    ,case when t2.主副卡   like  '%主卡%'  then  t2.kd   else  null end as   宽带</t>
  </si>
  <si>
    <t xml:space="preserve">    ,case when t2.主副卡   like  '%主卡%'  then  t2.KD_入网日期   else  null end as   KD_入网日期</t>
  </si>
  <si>
    <t xml:space="preserve"> ,case when t2.主副卡   like  '%主卡%'  then  t2.kd_近2月活跃    else  null end as   kd_近2月活跃</t>
  </si>
  <si>
    <t xml:space="preserve">    from     xj_xy_锁定清单    t1</t>
  </si>
  <si>
    <t xml:space="preserve">    left join  xj_sc_mob_f1n_t  t2  on (t1.serv_id=t2.serv_id)</t>
  </si>
  <si>
    <t xml:space="preserve">    left join  xwh_wg_mon  t3 on (t1.serv_id=t3.serv_id))</t>
  </si>
  <si>
    <t xml:space="preserve">    left join  xwh_wg_mon  t3 on (t1.serv_id=t3.serv_id)</t>
  </si>
  <si>
    <t>----------历史备份-----------------------------------</t>
  </si>
  <si>
    <t xml:space="preserve">select * from   xn_beifen.xj_xy_锁定清单_202211  </t>
  </si>
  <si>
    <t xml:space="preserve">  serv_mon_yyyymm_t_m2    varchar2(50):='serv_mon_'||cur_month_m2||'_t'  ;  </t>
  </si>
  <si>
    <t xml:space="preserve">serv_mon_yyyymm_t_m1    varchar2(50):='serv_mon_'||cur_month_m1||'_t'  ;  </t>
  </si>
  <si>
    <t>v_账户出账    varchar2(50);</t>
  </si>
  <si>
    <t xml:space="preserve">  log1  xj_log_object:=xj_log_object(XX,'XN_MARKETING_PAC.PRO_zq_校园_存量');</t>
  </si>
  <si>
    <t xml:space="preserve">   -------------------------------------------------------------------------</t>
  </si>
  <si>
    <t xml:space="preserve">   XJ_SMALLMODULE.Module('xj_xy_锁定清单','serv_mon_202108_t','PRODUCT_OFFER_ID  ofr_id_8月');</t>
  </si>
  <si>
    <t xml:space="preserve">   XJ_SMALLMODULE.Module('xj_xy_锁定清单','offer','offer_name  套餐202108月','ofr_id_8月  offer_id');</t>
  </si>
  <si>
    <t>--  select * from  xj_xy_锁定清单 ;</t>
  </si>
  <si>
    <t xml:space="preserve">   XJ_SMALLMODULE.Module('xj_xy_锁定清单','xj_mob_call_nbr_hy_上月','上月活跃  语音上月活跃');</t>
  </si>
  <si>
    <t xml:space="preserve"> XJ_SMALLMODULE.Module('xj_xy_锁定清单','xwh_wg_mon','本月活跃  语音当月活跃,入网时间,STATUS_CD 当月状态,acct_id,ofr_name  套餐,套餐值,COMBO_OFFER_NAME  松捆绑,营业区');</t>
  </si>
  <si>
    <t xml:space="preserve"> XJ_SMALLMODULE.Module('xj_xy_锁定清单','tmp_serv_qf','累积欠费金额','serv_id');</t>
  </si>
  <si>
    <t xml:space="preserve"> XJ_SMALLMODULE.Module('xj_xy_锁定清单',serv_mon_yyyymm_t_m2,'xj_nbr_cz  m2月出账');</t>
  </si>
  <si>
    <t xml:space="preserve"> XJ_SMALLMODULE.Module('xj_xy_锁定清单',serv_mon_yyyymm_t_m1,'xj_nbr_cz  m1月出账');</t>
  </si>
  <si>
    <t xml:space="preserve">      log1.increase_breakpoint(log1.GET_WHO_CALLED_ME,'语音  流量'); </t>
  </si>
  <si>
    <t xml:space="preserve"> if  dd&gt;=6  and dd&lt;=10   then</t>
  </si>
  <si>
    <t xml:space="preserve"> XJ_SMALLMODULE.ticket_语音('xj_xy_锁定清单',cur_month_m2);</t>
  </si>
  <si>
    <t xml:space="preserve"> XJ_SMALLMODULE.ticket_语音('xj_xy_锁定清单',cur_month_m1);</t>
  </si>
  <si>
    <t xml:space="preserve"> XJ_SMALLMODULE.ticket_流量('xj_xy_锁定清单',cur_month_m2);</t>
  </si>
  <si>
    <t xml:space="preserve"> XJ_SMALLMODULE.ticket_流量('xj_xy_锁定清单',cur_month_m1);</t>
  </si>
  <si>
    <t xml:space="preserve"> -----删除上上月</t>
  </si>
  <si>
    <t xml:space="preserve"> pro_drop_table_column('xj_xy_锁定清单','通话时长'||cur_month_m3||'_分');</t>
  </si>
  <si>
    <t xml:space="preserve"> pro_drop_table_column('xj_xy_锁定清单','手机流量'||cur_month_m3||'_G'); </t>
  </si>
  <si>
    <t xml:space="preserve">    xj_smallmodule.Module('xj_xy_锁定清单','xj_mob_call_nbr_hy_本月','本月主叫分钟   通话时长'||cur_month||'_分'); </t>
  </si>
  <si>
    <t>XJ_SMALLMODULE.ticket_流量('xj_xy_锁定清单',cur_month);</t>
  </si>
  <si>
    <t xml:space="preserve">   -----------------------------------------------------------------------------------------------------</t>
  </si>
  <si>
    <t xml:space="preserve">      log1.increase_breakpoint(log1.GET_WHO_CALLED_ME,'5G升级会员10G包19元201910  '); </t>
  </si>
  <si>
    <t xml:space="preserve"> pro_drop_table('xj_ls_20211027_sjb') ; </t>
  </si>
  <si>
    <t xml:space="preserve">create table  xj_ls_20211027_sjb   as </t>
  </si>
  <si>
    <t xml:space="preserve">with s1  as ( </t>
  </si>
  <si>
    <t>select  distinct    t1.offer_id,t2.OFFER_NAME,t1.prod_inst_id    serv_id , Completed_Date    月</t>
  </si>
  <si>
    <t>from    sjjs_xn.bas_prd_inst_offer_cur   t1</t>
  </si>
  <si>
    <t>inner  join   offer  t2  on (t1.offer_id=t2.OFFER_ID)</t>
  </si>
  <si>
    <t>where   t1.offer_id   in (842001166, 842010973 ,842015803 )  )</t>
  </si>
  <si>
    <t xml:space="preserve">select *  from  s1  </t>
  </si>
  <si>
    <t>pivot(max(offer_name),max(月) 月 for offer_id  in('842001166' as   L_5G升级会员10GB包,</t>
  </si>
  <si>
    <t xml:space="preserve"> '842010973' AS   视频彩铃1元包,</t>
  </si>
  <si>
    <t xml:space="preserve">  '842015803' AS   天翼云盘权益轻合约包 )    )             ]');</t>
  </si>
  <si>
    <t xml:space="preserve"> XJ_SMALLMODULE.Module('xj_xy_锁定清单','xj_ls_20211027_sjb','L_5G升级会员10GB包,L_5G升级会员10GB包_月,视频彩铃1元包,天翼云盘权益轻合约包');</t>
  </si>
  <si>
    <t xml:space="preserve">   XJ_SMALLMODULE.PRO_销售品_打标('842004998,842004999','xj_xy_锁定清单','offer_name 存费送费,竣工月份  存费送费月份');</t>
  </si>
  <si>
    <t>----- 842014177   _5G网络权益升级包_政企校园</t>
  </si>
  <si>
    <t xml:space="preserve">   XJ_SMALLMODULE.PRO_销售品_打标('842014177','xj_xy_锁定清单','offer_name  l_5G网络权益升级包,竣工月份   l_5G网络权益升级包_竣工月份');</t>
  </si>
  <si>
    <t xml:space="preserve"> ------  校园网清单   核酬金锁定清单打标</t>
  </si>
  <si>
    <t xml:space="preserve">select acc_nbr  </t>
  </si>
  <si>
    <t>from    XJ_XY_锁定清单_校园网清单</t>
  </si>
  <si>
    <t xml:space="preserve"> for update </t>
  </si>
  <si>
    <t>INSERT INTO   XJ_XY_锁定清单 (校区,年级,责任人,serv_id,号码)</t>
  </si>
  <si>
    <t xml:space="preserve">select  '校区' 校区,SUBSTR(T2.入网时间,1,4)   年级,'葛勇'  责任人,T2.serv_id,T1.ACC_NBR </t>
  </si>
  <si>
    <t>from XJ_XY_锁定清单_校园网清单  t1</t>
  </si>
  <si>
    <t>inner  join  xwh_wg_mon  t2  on (t1.acc_nbr=t2.acc_nbr  and t2.state in ('F0A','F0J'))</t>
  </si>
  <si>
    <t>where  t1.acc_nbr   not in (select 号码   from    XJ_XY_锁定清单 );</t>
  </si>
  <si>
    <t>merge into  XJ_XY_锁定清单_校园网清单 a</t>
  </si>
  <si>
    <t>using   XJ_XY_锁定清单   b on (a.acc_nbr=b.号码 )</t>
  </si>
  <si>
    <t xml:space="preserve">update set   a.serv_id=b.serv_id </t>
  </si>
  <si>
    <t xml:space="preserve">    using   xwh_wg_mon     b on (a.acc_nbr=b.acc_nbr  and  b.state in ('F0A','F0J')  )</t>
  </si>
  <si>
    <t xml:space="preserve">    update set   a.serv_id=b.serv_id </t>
  </si>
  <si>
    <t xml:space="preserve">where serv_id is null </t>
  </si>
  <si>
    <t>------------校园网存量用户-----------</t>
  </si>
  <si>
    <t>drop table  XJ_XY_锁定_校园网存量用户;</t>
  </si>
  <si>
    <t>create table  XJ_XY_锁定_校园网存量用户 (</t>
  </si>
  <si>
    <t xml:space="preserve">SERV_ID VARCHAR2(64)  ,                        </t>
  </si>
  <si>
    <t>ACC_NBR VARCHAR2(64)   )       ;</t>
  </si>
  <si>
    <t>select  serv_id    from XJ_XY_锁定_校园网存量用户  for update ;</t>
  </si>
  <si>
    <t>alter table  XJ_XY_锁定_校园网存量用户  add 校园网存量用户  varchar2(20)  default '校园网存量用户';</t>
  </si>
  <si>
    <t>delete  XJ_XY_锁定_校园网存量用户  a</t>
  </si>
  <si>
    <t>where  exists (select  1   from XJ_XY_锁定_校园网存量用户   b  where  b.serv_id=a.serv_id  and b.rowid&lt;a.rowid    );</t>
  </si>
  <si>
    <t>删除32个重复记录</t>
  </si>
  <si>
    <t xml:space="preserve">exec  xj_smallmodule.Module('XJ_XY_锁定_校园网存量用户','xwh_wg_mon','acc_nbr'); </t>
  </si>
  <si>
    <t xml:space="preserve">select    '湖北科技学院温泉校区 ' 校区,SUBSTR(入网日期,1,4)   年级,'葛勇'  责任人,serv_id,ACC_NBR </t>
  </si>
  <si>
    <t xml:space="preserve">from  XJ_SC_MOB_F1N_T  </t>
  </si>
  <si>
    <t>where  combo_instance_id     IN (</t>
  </si>
  <si>
    <t>select   t.combo_instance_id</t>
  </si>
  <si>
    <t>from  xwh_wg_mon   t</t>
  </si>
  <si>
    <t>where serv_id in (</t>
  </si>
  <si>
    <t>select  serv_id   from  XJ_XY_锁定_校园网存量用户</t>
  </si>
  <si>
    <t>where  serv_id not in  (</t>
  </si>
  <si>
    <t xml:space="preserve">select  kd_serv_id    from   xj_xy_锁定清单  where   kd_serv_id is not null  ) </t>
  </si>
  <si>
    <t xml:space="preserve">and state      in ('F0A','F0J')   ) </t>
  </si>
  <si>
    <t>and  acc_nbr   not in (select 号码   from    XJ_XY_锁定清单 ) ;</t>
  </si>
  <si>
    <t>-- XJ_SMALLMODULE.Module('xj_xy_锁定清单','XJ_XY_锁定清单_校园网清单','校园网清单');</t>
  </si>
  <si>
    <t>-----------------------------------------------------------------------------------------------------</t>
  </si>
  <si>
    <t xml:space="preserve">      log1.increase_breakpoint(log1.GET_WHO_CALLED_ME,'网格收入  '); </t>
  </si>
  <si>
    <t xml:space="preserve"> if dd&lt;=6  then</t>
  </si>
  <si>
    <t xml:space="preserve">  XJ_SMALLMODULE.PRO_BLOCK_出账('xj_xy_锁定清单','acct_id', cur_month_m2 );</t>
  </si>
  <si>
    <t xml:space="preserve"> v_账户出账:='出账'||cur_month_m2;</t>
  </si>
  <si>
    <t xml:space="preserve"> else   XJ_SMALLMODULE.PRO_BLOCK_出账('xj_xy_锁定清单','acct_id', cur_month_m1);</t>
  </si>
  <si>
    <t xml:space="preserve">  v_账户出账:='出账'||cur_month_m1;</t>
  </si>
  <si>
    <t xml:space="preserve">   begin  xn_do_sql_Block(q'[   ALTER TABLE  xj_xy_锁定清单  add     账户出账上月    NUMBER  ]');Exception   when others Then   null ;end; </t>
  </si>
  <si>
    <t xml:space="preserve">   xn_do_sql_Block(q'[  update    xj_xy_锁定清单  set  账户出账上月=      ]'||v_账户出账||q'[                         ]');</t>
  </si>
  <si>
    <t xml:space="preserve">  xn_do_sql_Block(q'[   ALTER TABLE  xj_xy_锁定清单  drop  column   ]'||v_账户出账||q'[      ]');</t>
  </si>
  <si>
    <t xml:space="preserve">  insert Into back_work_log(work_module,id,work_desc,create_date) Values('xj_xy_锁定清单  v_账户出账 ',run_point,avc_syserrtext,Sysdate) ;</t>
  </si>
  <si>
    <t xml:space="preserve">      log1.increase_breakpoint(log1.GET_WHO_CALLED_ME,'手机上月分成收入 &gt;=39  39  小于按实际    '); </t>
  </si>
  <si>
    <t>xn_do_sql_Block(' alter table   xj_xy_锁定清单  add 手机上月分成收入 number ');</t>
  </si>
  <si>
    <t>Exception   when others Then   null;end;</t>
  </si>
  <si>
    <t xml:space="preserve"> xn_do_sql_Block(q'[            </t>
  </si>
  <si>
    <t xml:space="preserve">  update    xj_xy_锁定清单  set      手机上月分成收入=39  where 账户出账上月&gt;=39</t>
  </si>
  <si>
    <t xml:space="preserve">  update    xj_xy_锁定清单  set      手机上月分成收入=账户出账上月   where 账户出账上月&lt;39</t>
  </si>
  <si>
    <t xml:space="preserve">  ----停开机</t>
  </si>
  <si>
    <t xml:space="preserve"> XJ_SMALLMODULE.PRO_BLOCK_CURRENT_T('xj_xy_锁定清单');</t>
  </si>
  <si>
    <t xml:space="preserve"> ---- 宽带</t>
  </si>
  <si>
    <t xml:space="preserve"> XJ_SMALLMODULE.Module('xj_xy_锁定清单','xj_sc_mob_f1n_t','kd_serv_id,kd  宽带,KD_近2月活跃  宽带近2月活跃');</t>
  </si>
  <si>
    <t xml:space="preserve"> XJ_SMALLMODULE.Module('xj_xy_锁定清单','XJ_XY_锁定_校园网存量用户','校园网存量用户','KD_SERV_ID SERV_ID');</t>
  </si>
  <si>
    <t xml:space="preserve">      log1.increase_breakpoint(log1.GET_WHO_CALLED_ME,'近2月缴费'); </t>
  </si>
  <si>
    <t xml:space="preserve">   xn_do_sql_Block(q'[ delete      xj_xy_锁定清单_近2月缴费   where   acct_month&gt;=cur_month_m1  ]');</t>
  </si>
  <si>
    <t xml:space="preserve"> begin  </t>
  </si>
  <si>
    <t>for i in cur_month_m1..cur_month  loop</t>
  </si>
  <si>
    <t>insert into   xj_xy_锁定清单_近2月缴费</t>
  </si>
  <si>
    <t>select  ]'||i||q'[ acct_month,to_char(PAYMENT_DATE,'yyyymmdd') 缴费日期 , acct_id , sum(amount) * 0.01  金额</t>
  </si>
  <si>
    <t xml:space="preserve">From    acctdb.payment_]'||i||q'[@to_jfdb </t>
  </si>
  <si>
    <t>where   acct_id  in (select acct_id  from   xj_xy_锁定清单 )</t>
  </si>
  <si>
    <t xml:space="preserve">group by to_char(PAYMENT_DATE,'yyyymmdd'), acct_id </t>
  </si>
  <si>
    <t xml:space="preserve"> Exception   when others Then    dbms_output.put_line('第'||i||'月报错');</t>
  </si>
  <si>
    <t>------余额---------------</t>
  </si>
  <si>
    <t xml:space="preserve">   XJ_SMALLMODULE.PRO_BLOCK_BALANCE('xj_xy_锁定清单') ;</t>
  </si>
  <si>
    <t xml:space="preserve">PROCEDURE  PRO_zq_校园_存量_WG  is </t>
  </si>
  <si>
    <t xml:space="preserve">    exec  XN_MARKETING_PAC.PRO_zq_校园_存量_WG;</t>
  </si>
  <si>
    <t xml:space="preserve">    drop table  XJ_XY_锁定_acc_nbr;</t>
  </si>
  <si>
    <t xml:space="preserve">    create table    XJ_XY_锁定_acc_nbr   as </t>
  </si>
  <si>
    <t xml:space="preserve">    select 校区,serv_id     from  XJ_XY_锁定清单  </t>
  </si>
  <si>
    <t xml:space="preserve">    where   rownum&lt;1 ;</t>
  </si>
  <si>
    <t xml:space="preserve">    select * from  XJ_XY_锁定_acc_nbr  for update </t>
  </si>
  <si>
    <t xml:space="preserve">    update  XJ_XY_锁定_acc_nbr set     号码=trim(号码);</t>
  </si>
  <si>
    <t xml:space="preserve">    update  XJ_XY_锁定_acc_nbr set     号码='0'||trim(号码)</t>
  </si>
  <si>
    <t xml:space="preserve">    where    号码 like  '715%';</t>
  </si>
  <si>
    <t>truncate table  xj_xy_锁定清单_3</t>
  </si>
  <si>
    <t xml:space="preserve">    INSERT INTO   xj_xy_锁定清单_3 (校区,年级,责任人,serv_id,号码)</t>
  </si>
  <si>
    <t xml:space="preserve">    select  t1.校区,SUBSTR(T2.入网时间,1,4)   年级,t2.staff_name  责任人,T1.serv_id,T2.acc_nbr 号码    </t>
  </si>
  <si>
    <t xml:space="preserve">    from XJ_XY_锁定_acc_nbr  t1</t>
  </si>
  <si>
    <t xml:space="preserve">    left   join  xwh_wg_mon  t2  on (t1.serv_id=t2.serv_id   )</t>
  </si>
  <si>
    <t xml:space="preserve">    where  t1.acc_nbr   not in (select 号码   from    xj_xy_锁定清单_3 );</t>
  </si>
  <si>
    <t xml:space="preserve">  serv_mon_yyyymm_t_m1    varchar2(50):='serv_mon_'||cur_month_m1||'_t'  ;  </t>
  </si>
  <si>
    <t xml:space="preserve">  v_账户出账    varchar2(50);</t>
  </si>
  <si>
    <t xml:space="preserve">  log1  xj_log_object:=xj_log_object(XX,'XN_MARKETING_PAC.xj_xy_锁定清单_WG');</t>
  </si>
  <si>
    <t xml:space="preserve">     -----------------------------------------------------------------------</t>
  </si>
  <si>
    <t xml:space="preserve">pro_drop_table('xj_xy_锁定清单_WG') ;  </t>
  </si>
  <si>
    <t xml:space="preserve">create table   xj_xy_锁定清单_WG  as  </t>
  </si>
  <si>
    <t>select   staff_name 网格经理,serv_id,acc_nbr 号码</t>
  </si>
  <si>
    <t xml:space="preserve">from   xwh_wg_mon </t>
  </si>
  <si>
    <t xml:space="preserve">where  staff_name in </t>
  </si>
  <si>
    <t>('刘彬胜','周波','温泉吴杨琴','葛勇','李珊','桂裕兵','陈鹏','陈翠萍','潘春亚','孙云兰','陈亚菲','肖潇','田园诗','章懿敏','李茜','政企陈克修')</t>
  </si>
  <si>
    <t xml:space="preserve">('F0A','F0J')    ]'); </t>
  </si>
  <si>
    <t>---  2021    staff_name in  ('刘彬胜','周波','温泉吴杨琴','葛勇','李珊','桂裕兵','陈鹏','陈翠萍','潘春亚','孙云兰','陈亚菲','肖潇','田园诗','章懿敏','李茜','政企陈克修')</t>
  </si>
  <si>
    <t xml:space="preserve">INSERT INTO    xj_xy_锁定清单_WG( 网格经理,serv_id, 号码)    </t>
  </si>
  <si>
    <t>where  staff_name   in   (select 发展人 from xj_imp_xy_发展人)</t>
  </si>
  <si>
    <t xml:space="preserve">('F0A','F0J')  </t>
  </si>
  <si>
    <t>AND SERV_ID NOT IN (select SERV_ID from   xj_xy_锁定清单_WG  )  ]');</t>
  </si>
  <si>
    <t xml:space="preserve">  -- XJ_SMALLMODULE.Module('xj_xy_锁定清单_WG','serv_mon_202108_t','PRODUCT_OFFER_ID  ofr_id_8月');</t>
  </si>
  <si>
    <t xml:space="preserve">  -- XJ_SMALLMODULE.Module('xj_xy_锁定清单_WG','offer','offer_name  套餐202108月','ofr_id_8月  offer_id');</t>
  </si>
  <si>
    <t xml:space="preserve">  -- XJ_SMALLMODULE.Module('xj_xy_锁定清单_3','xj_mob_call_nbr_hy_上月','上月活跃  语音上月活跃');</t>
  </si>
  <si>
    <t xml:space="preserve">   XJ_SMALLMODULE.Module('xj_xy_锁定清单_WG','xwh_wg_mon','本月活跃  当月活跃,入网时间,STATUS_CD 当月状态,acct_id,ofr_name  套餐,套餐值,COMBO_OFFER_NAME  松捆绑,营业区,产品类型,欠费   账户欠费');</t>
  </si>
  <si>
    <t xml:space="preserve">  pro_drop_table('xj_xy_锁定清单_WG') ;</t>
  </si>
  <si>
    <t xml:space="preserve">create table xj_xy_锁定清单_WG  as </t>
  </si>
  <si>
    <t>select  ORG_ID ,ORG_name 支局,grid_id,grid_name  小区,  staff_name 网格经理,serv_id,acc_nbr 号码,本月活跃  当月活跃,入网时间,STATUS_CD 当月状态,acct_id</t>
  </si>
  <si>
    <t xml:space="preserve">        ,ofr_name  套餐,套餐值,COMBO_OFFER_NAME  松捆绑,营业区,产品类型,最早欠费月,欠费   账户欠费,new_staff_id</t>
  </si>
  <si>
    <t>from xwh_wg_mon</t>
  </si>
  <si>
    <t>where state  IN ('F0A','F0J')</t>
  </si>
  <si>
    <t>AND  ORG_ID IN  ('842001100080100','842001100010100','842001100020100','842001100050100','842001100060100','842001100070100','842001100040100','842001100030100')</t>
  </si>
  <si>
    <t xml:space="preserve"> xj_smallmodule.Module('xj_xy_锁定清单_WG','tmp_staff_organization_channel','org_name 受理厅店','new_staff_id  staff_id');    </t>
  </si>
  <si>
    <t xml:space="preserve"> XJ_SMALLMODULE.PRO_BLOCK_实时欠费('xj_xy_锁定清单_WG');</t>
  </si>
  <si>
    <t xml:space="preserve"> XJ_SMALLMODULE.Module('xj_xy_锁定清单_WG',serv_mon_yyyymm_t_m1,'nbr_hy  上月活跃');</t>
  </si>
  <si>
    <t xml:space="preserve">   XJ_SMALLMODULE.Module('xj_xy_锁定清单_WG',serv_mon_yyyymm_t_m2,'xj_nbr_cz  m2月出账');</t>
  </si>
  <si>
    <t xml:space="preserve">   XJ_SMALLMODULE.Module('xj_xy_锁定清单_WG',serv_mon_yyyymm_t_m1,'xj_nbr_cz  m1月出账');</t>
  </si>
  <si>
    <t xml:space="preserve"> --------------------------------------------------------------------------------------------------------------------</t>
  </si>
  <si>
    <t xml:space="preserve">   log1.increase_breakpoint(log1.GET_WHO_CALLED_ME,'语音  流量'); </t>
  </si>
  <si>
    <t xml:space="preserve">   if  dd&gt;=6  and dd&lt;=10   then</t>
  </si>
  <si>
    <t xml:space="preserve">   XJ_SMALLMODULE.ticket_语音('xj_xy_锁定清单_WG',cur_month_m2);</t>
  </si>
  <si>
    <t xml:space="preserve">   XJ_SMALLMODULE.ticket_语音('xj_xy_锁定清单_WG',cur_month_m1);</t>
  </si>
  <si>
    <t xml:space="preserve">   XJ_SMALLMODULE.ticket_流量('xj_xy_锁定清单_WG',cur_month_m2);</t>
  </si>
  <si>
    <t xml:space="preserve">   XJ_SMALLMODULE.ticket_流量('xj_xy_锁定清单_WG',cur_month_m1);</t>
  </si>
  <si>
    <t xml:space="preserve">   -----删除上上月</t>
  </si>
  <si>
    <t xml:space="preserve">   pro_drop_table_column('xj_xy_锁定清单_WG','通话时长'||cur_month_m3||'_分');</t>
  </si>
  <si>
    <t xml:space="preserve">   pro_drop_table_column('xj_xy_锁定清单_WG','手机流量'||cur_month_m3||'_G');</t>
  </si>
  <si>
    <t xml:space="preserve">   log1.increase_breakpoint(log1.GET_WHO_CALLED_ME,'可选包'); </t>
  </si>
  <si>
    <t xml:space="preserve">   ------  5G升级会员10G包19元201910  （ 842001166）、视频彩铃1元包 （842010973）</t>
  </si>
  <si>
    <t xml:space="preserve">pro_drop_table('xj_ls_20211027_sjb') ; </t>
  </si>
  <si>
    <t xml:space="preserve">  xn_do_sql_Block(q'[     </t>
  </si>
  <si>
    <t xml:space="preserve">  create table  xj_ls_20211027_sjb   as </t>
  </si>
  <si>
    <t xml:space="preserve">  with s1  as ( </t>
  </si>
  <si>
    <t xml:space="preserve">  select   t1.offer_id,t2.OFFER_NAME,t1.prod_inst_id    serv_id </t>
  </si>
  <si>
    <t xml:space="preserve">         ,max(t1.Completed_Date)  over (partition  by  prod_inst_id   )   月</t>
  </si>
  <si>
    <t xml:space="preserve"> ,row_number()  over  (partition  by   t1.offer_id,t2.OFFER_NAME,t1.prod_inst_id  order  by t1.Completed_Date  desc   )  rn </t>
  </si>
  <si>
    <t xml:space="preserve">  from    sjjs_xn.bas_prd_inst_offer_cur   t1</t>
  </si>
  <si>
    <t xml:space="preserve">  inner  join   offer  t2  on (t1.offer_id=t2.OFFER_ID)</t>
  </si>
  <si>
    <t xml:space="preserve">  where   t1.offer_id   in (842017414,842015140,842015182) </t>
  </si>
  <si>
    <t>,S2 AS (select  offer_id,OFFER_NAME,serv_id, 月    from  S1  where   RN=1  )</t>
  </si>
  <si>
    <t xml:space="preserve">  select *  from   s2 </t>
  </si>
  <si>
    <t xml:space="preserve">  pivot(max(offer_name),max(月) 月 for offer_id  in(</t>
  </si>
  <si>
    <t xml:space="preserve">                                             '842017414' as    L_40G全国流量包,</t>
  </si>
  <si>
    <t xml:space="preserve">                                             '842015140' AS   L_存100得10G月全国流量包,</t>
  </si>
  <si>
    <t xml:space="preserve">                                             '842015182' AS   L_20元月40G全国流量包 )    )             ]');    </t>
  </si>
  <si>
    <t xml:space="preserve"> XJ_SMALLMODULE.Module('xj_xy_锁定清单_WG','xj_ls_20211027_sjb','L_40G全国流量包,L_40G全国流量包_月,L_存100得10G月全国流量包,L_20元月40G全国流量包');</t>
  </si>
  <si>
    <t>----- 存费送费-----</t>
  </si>
  <si>
    <t xml:space="preserve">   XJ_SMALLMODULE.PRO_销售品_打标('842004998,842004999,842030453','xj_xy_锁定清单_WG','offer_name 存费送费,竣工月份  存费送费月份');</t>
  </si>
  <si>
    <t xml:space="preserve">   XJ_SMALLMODULE.PRO_销售品_打标('842014177','xj_xy_锁定清单_WG','offer_name  l_5G网络权益升级包,竣工月份   l_5G网络权益升级包_竣工月份');</t>
  </si>
  <si>
    <t xml:space="preserve">   ----麻烦把 99190046 [附]5G数据通信  </t>
  </si>
  <si>
    <t xml:space="preserve"> pro_drop_table('xj_xy_WG_5G数据通信') ;</t>
  </si>
  <si>
    <t xml:space="preserve">    create  table   xj_xy_WG_5G数据通信  as </t>
  </si>
  <si>
    <t xml:space="preserve">       select  distinct  ACC_PROD_INST_ID   serv_id,'是'  附5G数据通信</t>
  </si>
  <si>
    <t xml:space="preserve">      from    pricedb_inst.prod_inst_sub@to_jfdb      T1</t>
  </si>
  <si>
    <t xml:space="preserve">      where     T1.PROD_USE_TYPE  ='2000'  </t>
  </si>
  <si>
    <t xml:space="preserve">      AND     prod_id =99190046</t>
  </si>
  <si>
    <t xml:space="preserve">and   lan_id=8421200 </t>
  </si>
  <si>
    <t>and ACC_PROD_INST_ID  in (select  serv_id   from  xj_xy_锁定清单_WG )</t>
  </si>
  <si>
    <t xml:space="preserve">  xj_smallmodule.Module('xj_xy_锁定清单_WG','xj_xy_WG_5G数据通信','附5G数据通信'); </t>
  </si>
  <si>
    <t xml:space="preserve"> ------842017879天翼云盘高校会员1元包  842030758 天翼云盘高校会员1元促销包  </t>
  </si>
  <si>
    <t xml:space="preserve">  XJ_SMALLMODULE.PRO_销售品_打标('842017879,842030758','xj_xy_锁定清单_WG','offer_name  天翼云盘高校会员1元包');</t>
  </si>
  <si>
    <t xml:space="preserve"> ----网格收入---------------</t>
  </si>
  <si>
    <t xml:space="preserve">   if dd&lt;=6  then</t>
  </si>
  <si>
    <t xml:space="preserve">    XJ_SMALLMODULE.PRO_BLOCK_出账('xj_xy_锁定清单_WG','acct_id', cur_month_m2 );</t>
  </si>
  <si>
    <t xml:space="preserve">   v_账户出账:='出账'||cur_month_m2;</t>
  </si>
  <si>
    <t xml:space="preserve">   else   XJ_SMALLMODULE.PRO_BLOCK_出账('xj_xy_锁定清单_WG','acct_id', cur_month_m1);</t>
  </si>
  <si>
    <t xml:space="preserve">    v_账户出账:='出账'||cur_month_m1;</t>
  </si>
  <si>
    <t xml:space="preserve">   begin  xn_do_sql_Block(q'[   ALTER TABLE  xj_xy_锁定清单_WG  add     账户出账上月    NUMBER  ]');Exception   when others Then   null ;end; </t>
  </si>
  <si>
    <t xml:space="preserve">   xn_do_sql_Block(q'[  update    xj_xy_锁定清单_WG  set  账户出账上月=      ]'||v_账户出账||q'[                         ]');</t>
  </si>
  <si>
    <t xml:space="preserve">   commit; </t>
  </si>
  <si>
    <t xml:space="preserve">  xn_do_sql_Block(q'[   ALTER TABLE  xj_xy_锁定清单_WG  drop  column   ]'||v_账户出账||q'[      ]');</t>
  </si>
  <si>
    <t xml:space="preserve">  Exception   when others Then   </t>
  </si>
  <si>
    <t xml:space="preserve">  insert Into back_work_log(work_module,id,work_desc,create_date) Values('xj_xy_锁定清单_WG  v_账户出账 ',run_point,avc_syserrtext,Sysdate) ;</t>
  </si>
  <si>
    <t xml:space="preserve">  ---手机上月分成收入 &gt;=39  39  小于按实际  </t>
  </si>
  <si>
    <t xml:space="preserve">  xn_do_sql_Block(' alter table   xj_xy_锁定清单_WG  add 手机上月分成收入 number ');</t>
  </si>
  <si>
    <t xml:space="preserve">  Exception   when others Then   null;end;</t>
  </si>
  <si>
    <t xml:space="preserve">  update    xj_xy_锁定清单_WG  set      手机上月分成收入=39  where 账户出账上月&gt;=39</t>
  </si>
  <si>
    <t xml:space="preserve">   xn_do_sql_Block(q'[            </t>
  </si>
  <si>
    <t xml:space="preserve">  update    xj_xy_锁定清单_WG  set      手机上月分成收入=账户出账上月   where 账户出账上月&lt;39</t>
  </si>
  <si>
    <t xml:space="preserve">   XJ_SMALLMODULE.PRO_BLOCK_CURRENT_T('xj_xy_锁定清单_WG');</t>
  </si>
  <si>
    <t xml:space="preserve">   ---- 宽带</t>
  </si>
  <si>
    <t xml:space="preserve">   XJ_SMALLMODULE.Module('xj_xy_锁定清单_WG','xj_sc_mob_f1n_t','kd_serv_id,kd  宽带,KD_近2月活跃  宽带近2月活跃');</t>
  </si>
  <si>
    <t xml:space="preserve">   XJ_SMALLMODULE.Module('xj_xy_锁定清单_WG','XJ_XY_锁定_校园网存量用户','校园网存量用户','KD_SERV_ID SERV_ID');</t>
  </si>
  <si>
    <t xml:space="preserve">    ----近2月缴费</t>
  </si>
  <si>
    <t xml:space="preserve">     xn_do_sql_Block(q'[ delete      xj_xy_锁定清单_WG_近2月缴费   where   acct_month&gt;=cur_month_m1  ]');</t>
  </si>
  <si>
    <t xml:space="preserve">     begin  </t>
  </si>
  <si>
    <t xml:space="preserve">      for i in cur_month_m1..cur_month  loop</t>
  </si>
  <si>
    <t xml:space="preserve">         begin</t>
  </si>
  <si>
    <t xml:space="preserve">         ------  写代码</t>
  </si>
  <si>
    <t xml:space="preserve">          xn_do_sql_Block(q'[      </t>
  </si>
  <si>
    <t xml:space="preserve">          insert into   xj_xy_锁定清单_WG_近2月缴费</t>
  </si>
  <si>
    <t xml:space="preserve">          select  ]'||i||q'[ acct_month,to_char(PAYMENT_DATE,'yyyymmdd') 缴费日期 , acct_id , sum(amount) * 0.01  金额</t>
  </si>
  <si>
    <t xml:space="preserve">          From   acctdb.payment_]'||i||q'[@to_jfdb </t>
  </si>
  <si>
    <t xml:space="preserve">          where   acct_id  in (select acct_id  from   xj_xy_锁定清单_WG )</t>
  </si>
  <si>
    <t xml:space="preserve">and OPERATION_TYPE  in (2,7,102) </t>
  </si>
  <si>
    <t xml:space="preserve">          group by to_char(PAYMENT_DATE,'yyyymmdd'), acct_id </t>
  </si>
  <si>
    <t xml:space="preserve">having sum(amount) &lt;&gt;0 </t>
  </si>
  <si>
    <t xml:space="preserve">         Exception   when others Then    dbms_output.put_line('第'||i||'月报错');</t>
  </si>
  <si>
    <t xml:space="preserve">         end;</t>
  </si>
  <si>
    <t xml:space="preserve">      end  loop;</t>
  </si>
  <si>
    <t xml:space="preserve">  ------余额---------------</t>
  </si>
  <si>
    <t xml:space="preserve">     XJ_SMALLMODULE.PRO_BLOCK_BALANCE('xj_xy_锁定清单_WG') ;</t>
  </si>
  <si>
    <t xml:space="preserve">create  or  replace  view    xj_xy_锁定清单_WG_qf_v   as </t>
  </si>
  <si>
    <t>select   *    from   xj_xy_锁定清单_WG</t>
  </si>
  <si>
    <t>where  账户欠费</t>
  </si>
  <si>
    <t xml:space="preserve">  is  not null  </t>
  </si>
  <si>
    <t xml:space="preserve">     --______________________________________________________________</t>
  </si>
  <si>
    <t>--=====================================================</t>
  </si>
  <si>
    <t xml:space="preserve">  PROCEDURE  PRO_zq_校园_秋季营销  is </t>
  </si>
  <si>
    <t xml:space="preserve">  log1  xj_log_object:=xj_log_object(XX,'XN_MARKETING_PAC.PRO_zq_校园_秋季营销');</t>
  </si>
  <si>
    <t>exec  XN_MARKETING_PAC.PRO_zq_校园_秋季营销;</t>
  </si>
  <si>
    <t>select 入网日期,count(*)</t>
  </si>
  <si>
    <t>from xj_zq_校园秋开_2021_v</t>
  </si>
  <si>
    <t>group by 入网日期</t>
  </si>
  <si>
    <t>create   table   xj_imp_staff_t_xy_2022秋开   as</t>
  </si>
  <si>
    <t>select * from  xj_imp_staff_t_xy</t>
  </si>
  <si>
    <t>where  rownum&lt;1</t>
  </si>
  <si>
    <t xml:space="preserve">select * from xj_imp_staff_t_xy_2022秋开  for update </t>
  </si>
  <si>
    <t>exec  xj_smallmodule.Module('xj_imp_staff_t_xy_2022秋开','tmp_staff_organization_channel','STAFF_ID  ,NAME  ,ORG_NAME</t>
  </si>
  <si>
    <t xml:space="preserve">,FA_CHANNEL_NAME,营业区','staff_code'); </t>
  </si>
  <si>
    <t>insert into  xj_imp_staff_t_xy</t>
  </si>
  <si>
    <t>select * from xj_imp_staff_t_xy_2022秋开</t>
  </si>
  <si>
    <t xml:space="preserve">where   单位  is not null </t>
  </si>
  <si>
    <t>and  staff_id not in (select  staff_id  from   xj_imp_staff_t_xy )</t>
  </si>
  <si>
    <t>---  历史备份  xn_beifen.xj_zq_校园秋开_202211</t>
  </si>
  <si>
    <t xml:space="preserve"> insert into  xj_zq_校园秋开_2021  (类型,</t>
  </si>
  <si>
    <t>入网日期,</t>
  </si>
  <si>
    <t>STAFF_ID,</t>
  </si>
  <si>
    <t>单位,</t>
  </si>
  <si>
    <t>第一协销人,</t>
  </si>
  <si>
    <t>网格经理,</t>
  </si>
  <si>
    <t>OFR_ID,</t>
  </si>
  <si>
    <t>OFR_NAME,</t>
  </si>
  <si>
    <t>OFR_INST_ID,</t>
  </si>
  <si>
    <t>套餐值,</t>
  </si>
  <si>
    <t>主副卡,</t>
  </si>
  <si>
    <t>CUST_ORDER_ID   )</t>
  </si>
  <si>
    <t xml:space="preserve">    select  '校园_第一协销人'   类型 , t1.serv_id,入网日期,t1.staff_id,t2.单位,第一协销人,t3.staff_name 网格经理</t>
  </si>
  <si>
    <t xml:space="preserve">            ,t1.ofr_id,t1.ofr_name,t1.ofr_inst_id,t1.acc_nbr,t1.套餐值,t1.主副卡,t1.CUST_ORDER_ID  </t>
  </si>
  <si>
    <t xml:space="preserve">    from  xj_sc_mob_f1n_t  t1</t>
  </si>
  <si>
    <t xml:space="preserve">    inner join  xj_imp_xy_发展人  t2  on (t1.第一协销人=t2.发展人)</t>
  </si>
  <si>
    <t xml:space="preserve">inner  join xwh_wg_mon  t3  on    (t1.serv_id=t3.serv_id    </t>
  </si>
  <si>
    <t>inner  join   XJ_XN_PROD_INST  t4  on (t1.serv_id=t4.PROD_INST_ID  )</t>
  </si>
  <si>
    <t>inner join  customer  t5  on (t4.use_cust_id=t5.cust_id    and t5.is_realname=1 )</t>
  </si>
  <si>
    <t xml:space="preserve">    where  入网日期&gt;=20220101 </t>
  </si>
  <si>
    <t xml:space="preserve">    and  t1.serv_id not in (select serv_id  from    xj_zq_校园秋开_2021)     ]');</t>
  </si>
  <si>
    <t xml:space="preserve"> insert into  xj_zq_校园秋开_2021 (类型,</t>
  </si>
  <si>
    <t xml:space="preserve">    select  '高校'   类型 , t1.serv_id,入网日期,t1.staff_id,t2.单位,第一协销人,t3.staff_name 网格经理</t>
  </si>
  <si>
    <t xml:space="preserve">            ,t1.ofr_id,t1.ofr_name,t1.ofr_inst_id,t1.acc_nbr,t1.套餐值,t1.主副卡,t1.CUST_ORDER_ID</t>
  </si>
  <si>
    <t xml:space="preserve">    inner join  xj_imp_staff_t_xy  t2  on (t1.staff_id=t2.staff_id   </t>
  </si>
  <si>
    <t>and (</t>
  </si>
  <si>
    <t xml:space="preserve"> t2.单位  in </t>
  </si>
  <si>
    <t xml:space="preserve">('湖北科技学院温泉校区','咸宁职业技术学院','湖北新产业技师学院','湖北健康职业学院','湖北科技学院咸安校区','首义学院嘉鱼校区','咸宁理工') </t>
  </si>
  <si>
    <t xml:space="preserve"> or   t2.staff_id='100811469'    ---    咸宁电信政企专柜  谭丹</t>
  </si>
  <si>
    <t xml:space="preserve">  ))</t>
  </si>
  <si>
    <t>inner  join xwh_wg_mon  t3  on (t1.serv_id=t3.serv_id       )</t>
  </si>
  <si>
    <t xml:space="preserve">    where   t1.ofr_id in </t>
  </si>
  <si>
    <t xml:space="preserve">       ('251896621','842009380','842009381','842013082','842013501','842013502','842017853','842017854')</t>
  </si>
  <si>
    <t xml:space="preserve">    and 入网日期&gt;=20220101 </t>
  </si>
  <si>
    <t xml:space="preserve">    and  t1.serv_id not in (select serv_id  from    xj_zq_校园秋开_2021)      ]');</t>
  </si>
  <si>
    <t>if   cur_month   between   202208  and   202210   then</t>
  </si>
  <si>
    <t xml:space="preserve">    inner join    xj_imp_staff_t_xy_2022秋开    t2  on (t1.staff_id=t2.staff_id)   </t>
  </si>
  <si>
    <t xml:space="preserve">    inner  join xwh_wg_mon  t3  on (t1.serv_id=t3.serv_id       )</t>
  </si>
  <si>
    <t xml:space="preserve">    inner  join   XJ_XN_PROD_INST  t4  on (t1.serv_id=t4.PROD_INST_ID  )</t>
  </si>
  <si>
    <t xml:space="preserve">    inner join  customer  t5  on (t4.use_cust_id=t5.cust_id    and t5.is_realname=1 )</t>
  </si>
  <si>
    <t xml:space="preserve">             ('842017852','842017853','842017854')</t>
  </si>
  <si>
    <t xml:space="preserve">    and 入网日期  between  20220801   and  20221031  </t>
  </si>
  <si>
    <t>---  2022年剔除   十全十美 60000000084    842006140</t>
  </si>
  <si>
    <t>-----  cust_order_id 遗漏补刷</t>
  </si>
  <si>
    <t>merge into  xj_zq_校园秋开_2021  a</t>
  </si>
  <si>
    <t>using  xj_sc_mob_f1n_t  b on (a.serv_id=b.serv_id)</t>
  </si>
  <si>
    <t>update set   a.cust_order_id=b.cust_order_id</t>
  </si>
  <si>
    <t>where  a.cust_order_id is null       ]');</t>
  </si>
  <si>
    <t>--------------------------------------------------------------------------------------</t>
  </si>
  <si>
    <t xml:space="preserve">log1.increase_breakpoint(log1.GET_WHO_CALLED_ME,'分销员'); </t>
  </si>
  <si>
    <t xml:space="preserve">    XJ_SMALLMODULE.PRO_BLOCK_fenxiao('xj_zq_校园秋开_2021'); </t>
  </si>
  <si>
    <t>delete  xj_zq_校园秋开_2021   a</t>
  </si>
  <si>
    <t>where exists (select 1   from xj_zq_校园秋开_2021  where serv_id=a.serv_id   and rowid&lt;a.rowid    )       ]');</t>
  </si>
  <si>
    <t>delete  xj_zq_校园秋开_2021</t>
  </si>
  <si>
    <t xml:space="preserve">where  serv_id in </t>
  </si>
  <si>
    <t>(select serv_id  from  xj_zq_校园秋开_2021_v</t>
  </si>
  <si>
    <t xml:space="preserve">where   acc_nbr is null  </t>
  </si>
  <si>
    <t>and  手机状态</t>
  </si>
  <si>
    <t>='拆机'  )           ]');</t>
  </si>
  <si>
    <t>------------------------------</t>
  </si>
  <si>
    <t xml:space="preserve">   XJ_SMALLMODULE.Module('xj_zq_校园秋开_2021','xj_mob_call_nbr_hy_上月','上月活跃  语音上月活跃');</t>
  </si>
  <si>
    <t xml:space="preserve"> XJ_SMALLMODULE.Module('xj_zq_校园秋开_2021',serv_mon_yyyymm_t_m2,'xj_nbr_cz  m2月出账,nbr_hy  m2月活跃');</t>
  </si>
  <si>
    <t xml:space="preserve"> XJ_SMALLMODULE.Module('xj_zq_校园秋开_2021',serv_mon_yyyymm_t_m1,'xj_nbr_cz  m1月出账,nbr_hy  m1月活跃');</t>
  </si>
  <si>
    <t xml:space="preserve"> XJ_SMALLMODULE.ticket_语音('xj_zq_校园秋开_2021');</t>
  </si>
  <si>
    <t xml:space="preserve"> XJ_SMALLMODULE.ticket_流量('xj_zq_校园秋开_2021');</t>
  </si>
  <si>
    <t>insert into  xj_xy_锁定清单(校区,年级,责任人,SERV_ID,号码)</t>
  </si>
  <si>
    <t>select  单位   校区</t>
  </si>
  <si>
    <t xml:space="preserve">,                              </t>
  </si>
  <si>
    <t>2021  年级</t>
  </si>
  <si>
    <t xml:space="preserve">  ,</t>
  </si>
  <si>
    <t>decode(单位,'湖北科技学院温泉校区','葛勇','咸宁职业技术学院','周波','湖北科技学院咸安校区','陈鹏','湖北新产业技师学院','温泉吴杨琴'</t>
  </si>
  <si>
    <t>,'首义学院嘉鱼校区','陈翠萍','湖北健康职业学院','陈鹏','else' )  责任人,</t>
  </si>
  <si>
    <t>SERV_ID</t>
  </si>
  <si>
    <t xml:space="preserve"> ,</t>
  </si>
  <si>
    <t>acc_nbr  号码</t>
  </si>
  <si>
    <t>from    xj_zq_校园秋开_2021_v</t>
  </si>
  <si>
    <t xml:space="preserve">where  单位  in  </t>
  </si>
  <si>
    <t>('湖北健康职业学院','湖北科技学院温泉校区','湖北科技学院咸安校区','湖北新产业技师学院','首义学院嘉鱼校区','咸宁职业技术学院')</t>
  </si>
  <si>
    <t>where  serv_id not in (select  serv_id  from  xj_xy_锁定清单   )       ]');</t>
  </si>
  <si>
    <t>create or replace view xj_zq_校园秋开_2021_v as</t>
  </si>
  <si>
    <t>select  t1.类型, t1.serv_id, t1.入网日期,t1.staff_id, t1.单位, t1.第一协销人,t3.staff_name 网格经理</t>
  </si>
  <si>
    <t xml:space="preserve">    ,t2.acct_id,t2.ofr_inst_id,substr(t3.serv_name,1,1) 姓,t2.acc_nbr,t2.ofr_id,t2.ofr_name 套餐,t2.套餐值,t2.主副卡 </t>
  </si>
  <si>
    <t xml:space="preserve">    ,t3.status_cd   手机状态,t1.语音上月活跃,t3.本月活跃  语音当月活跃,t3.近2月活跃  手机近2月活跃,t3.欠费  账户欠费,M2月出账</t>
  </si>
  <si>
    <t>,M2月活跃,M1月出账,M1月活跃</t>
  </si>
  <si>
    <t xml:space="preserve">     ,case when t2.主副卡   like  '%主卡%'  then  t2.kd_serv_id   else  null end as   kd_serv_id</t>
  </si>
  <si>
    <t xml:space="preserve">     ,case when t2.主副卡   like  '%主卡%'  then  t2.kd_近2月活跃    else  null end as   kd_近2月活跃</t>
  </si>
  <si>
    <t xml:space="preserve"> ,通话时长]'||cur_month_m1||q'[_分</t>
  </si>
  <si>
    <t xml:space="preserve">     ,手机流量]'||cur_month_m1||q'[_G</t>
  </si>
  <si>
    <t xml:space="preserve">    ,t4.staff_code  受理工号,t4.name 受理营业员,t4.fa_channel_name 受理厅店</t>
  </si>
  <si>
    <t xml:space="preserve">    ,decode(t1.单位,'温泉','温泉','咸安','咸安','通山','通山','崇阳','崇阳','通城','通城','赤壁','赤壁','嘉鱼','嘉鱼','首义学院嘉鱼校区','嘉鱼','湖北科技学院咸安校区','咸安','湖北健康职业学院','咸安','本部')  营业区</t>
  </si>
  <si>
    <t xml:space="preserve">    ,t1.cust_ORDER_ID,t1.分销员ID  ,t1.分销员  ,t1.分销工号  ,t1.分销厅店</t>
  </si>
  <si>
    <t xml:space="preserve">    from xj_zq_校园秋开_2021  t1</t>
  </si>
  <si>
    <t xml:space="preserve">    left join  tmp_staff_organization_channel  t4  on (t1.staff_id=t4.staff_id)</t>
  </si>
  <si>
    <t xml:space="preserve"> create table  xj_mb_2021年校园秋开  (</t>
  </si>
  <si>
    <t>序号</t>
  </si>
  <si>
    <t xml:space="preserve"> integer ,</t>
  </si>
  <si>
    <t>单位</t>
  </si>
  <si>
    <t xml:space="preserve">  varchar2(50),</t>
  </si>
  <si>
    <t>移动秋营目标</t>
  </si>
  <si>
    <t xml:space="preserve">   integer,</t>
  </si>
  <si>
    <t>宽带秋营目标   integer</t>
  </si>
  <si>
    <t xml:space="preserve">select * from  xj_mb_2021年校园秋开  for update </t>
  </si>
  <si>
    <t>create table  xj_mb_2021年高校秋开  (</t>
  </si>
  <si>
    <t xml:space="preserve">select * from  xj_mb_2021年高校秋开  for update </t>
  </si>
  <si>
    <t xml:space="preserve">select * from xj_imp_xy_发展人  for update </t>
  </si>
  <si>
    <t>update  xj_imp_xy_发展人  set   发展人=trim(发展人)</t>
  </si>
  <si>
    <t xml:space="preserve">select * from  xj_sc_mob_f1n_t  where  第一协销人  like  '%桂裕兵%' </t>
  </si>
  <si>
    <t xml:space="preserve">and ofr_id in </t>
  </si>
  <si>
    <t xml:space="preserve">    ('251896621','842006140','842009380','842009381','842013082','842013501','842013502','60000000084')</t>
  </si>
  <si>
    <t xml:space="preserve">    and 入网日期&gt;=20210801 </t>
  </si>
  <si>
    <t>select * from xj_zq_校园秋开_2021_v</t>
  </si>
  <si>
    <t xml:space="preserve">  PROCEDURE PRO_5G升级会员包29元49元 IS</t>
  </si>
  <si>
    <t xml:space="preserve">    ----- EXEC XN_MARKETING_PAC.PRO_5G升级会员包29元49元;</t>
  </si>
  <si>
    <t xml:space="preserve">   pro_drop_table('xj_sc_4升5清单_5G升级会员包') ;</t>
  </si>
  <si>
    <t xml:space="preserve"> create table  xj_sc_4升5清单_5G升级会员包  as </t>
  </si>
  <si>
    <t>select  t1.OFFER_INST_ID,t1.offer_id</t>
  </si>
  <si>
    <t xml:space="preserve"> ,decode(t1.offer_id,'842001163','5G升级会员10G包29元201910','842001171','5G升级会员20G包49元201910','')  offer_name</t>
  </si>
  <si>
    <t>, decode(t1.region_id,'8421201','温泉','8421202','咸安','8421224','通山'</t>
  </si>
  <si>
    <t xml:space="preserve"> ,'8421223','崇阳','8421222','通城','8421281','赤壁','8421221','嘉鱼', </t>
  </si>
  <si>
    <t>t4.营业区)     as       营业区</t>
  </si>
  <si>
    <t xml:space="preserve"> ,t3.prod_inst_id ,t3.PI_REGION_ID</t>
  </si>
  <si>
    <t xml:space="preserve"> ,to_char(t1.create_date,'yyyymmdd')   受理时间</t>
  </si>
  <si>
    <t xml:space="preserve"> ,t1.create_staff</t>
  </si>
  <si>
    <t>,t2.name,t2.FA_CHANNEL_CT_GROUP_CD,  t2.FA_CHANNEL_NAME</t>
  </si>
  <si>
    <t>,CASE  WHEN  t2.CHANNEL_DABIAO  LIKE  '政企%'  then   '政企'</t>
  </si>
  <si>
    <t xml:space="preserve"> else  '销渠'  end as   CHANNEL_DABIAO</t>
  </si>
  <si>
    <t xml:space="preserve"> --, t3.role_id,t4.主副卡,t4.acc_nbr,t4.产品类型</t>
  </si>
  <si>
    <t xml:space="preserve"> ,listagg(t4.acc_nbr||t4.主副卡,',') WITHIN GROUP( ORDER BY rownum )   over (partition  by  t1.OFFER_INST_ID )    手机信息</t>
  </si>
  <si>
    <t xml:space="preserve"> ,t4.ofr_inst_id</t>
  </si>
  <si>
    <t xml:space="preserve"> ,t4.acct_id   ,t4.cust_id   </t>
  </si>
  <si>
    <t xml:space="preserve"> ,row_number()  over (partition by  t1.OFFER_INST_ID   order by  1   )  rn </t>
  </si>
  <si>
    <t>from  xn_offer_inst  t1</t>
  </si>
  <si>
    <t>left join   tmp_staff_organization_channel t2  on ( t1.create_staff=to_char(t2.staff_id)  AND  t2.staff_id&lt;&gt;'-1'  )</t>
  </si>
  <si>
    <t xml:space="preserve">left join   xn_offer_prod_inst_rel  t3 on (t1.OFFER_INST_ID=t3.OFFER_INST_ID   and   t3.role_id  in ('10002','10001','20088','30089') )   </t>
  </si>
  <si>
    <t>left  join xwh_wg_mon  t4  on (t3.PROD_INST_ID=t4.serv_id )</t>
  </si>
  <si>
    <t xml:space="preserve">where    offer_id in (842001163,842001171)    </t>
  </si>
  <si>
    <t>AND     OFFER_TYPE=12</t>
  </si>
  <si>
    <t>and   t1.status_cd in (1000)</t>
  </si>
  <si>
    <t xml:space="preserve">select * from s1  where  rn=1           ]');       </t>
  </si>
  <si>
    <t>alter table    xj_sc_4升5清单_5G升级会员包  add  (</t>
  </si>
  <si>
    <t xml:space="preserve">ORDER_ITEM_ID NUMBER(16)   ,                        </t>
  </si>
  <si>
    <t>CUST_ORDER_ID NUMBER(16)   )           ]');</t>
  </si>
  <si>
    <t xml:space="preserve">    MERGE INTO  xj_sc_4升5清单_5G升级会员包  A</t>
  </si>
  <si>
    <t xml:space="preserve">    USING  xj_order_item   B ON (A.OFFER_INST_ID=b.OBJ_ID   and   b.SERVICE_OFFER_ID=3010100000    </t>
  </si>
  <si>
    <t xml:space="preserve">                                                     and   b.APPLY_OBJ_SPEC  IN (842001163,842001171)              )</t>
  </si>
  <si>
    <t xml:space="preserve">    update set   a.ORDER_ITEM_ID=b.ORDER_ITEM_ID,</t>
  </si>
  <si>
    <t xml:space="preserve">        a.CUST_ORDER_ID=b.CUST_ORDER_ID   ]');</t>
  </si>
  <si>
    <t xml:space="preserve">    XJ_SMALLMODULE.PRO_BLOCK_fenxiao('xj_sc_4升5清单_5G升级会员包'); </t>
  </si>
  <si>
    <t xml:space="preserve">  END PRO_5G升级会员包29元49元;</t>
  </si>
  <si>
    <t xml:space="preserve">  ---==============================================</t>
  </si>
  <si>
    <t xml:space="preserve">  PROCEDURE PRO_HNY_299_699_礼包 IS</t>
  </si>
  <si>
    <t xml:space="preserve">    ----- EXEC XN_MARKETING_PAC.PRO_HNY_299_699_礼包;</t>
  </si>
  <si>
    <t xml:space="preserve">    PRO_DROP_TABLE('XJ_LS_HNY_299_699_礼包_01');</t>
  </si>
  <si>
    <t xml:space="preserve">    PRO_DROP_TABLE('XJ_LS_HNY_299_699_礼包_02');</t>
  </si>
  <si>
    <t xml:space="preserve">    PRO_DROP_TABLE('XJ_HNY_299_699_礼包_T');</t>
  </si>
  <si>
    <t xml:space="preserve">    RUN_POINT := 10;</t>
  </si>
  <si>
    <t xml:space="preserve">    VC_SQL    := 'CREATE TABLE  XJ_LS_HNY_299_699_礼包_01 AS </t>
  </si>
  <si>
    <t xml:space="preserve">    SELECT CUST_INDENT_NBR,RESOURCE_IDNENT_TYPE_NAME,</t>
  </si>
  <si>
    <t xml:space="preserve">    SERV_ID, ACC_NBR,SALES_RESOURCE_NAME,RESOURCE_CODE ,SALES_RESOURCE_ID,</t>
  </si>
  <si>
    <t xml:space="preserve">    (SELECT  DECODE(SUBSTR(REGION_ID,1,6),''100801'',''温泉'',''100802'',''咸安'',''100803'',''通山'',''100804'',''崇阳'',</t>
  </si>
  <si>
    <t xml:space="preserve">        ''100805'',''通城'',''100806'',''赤壁'',''100807'',''嘉鱼'',''1008'',''咸宁'',''其它'')  营业区 </t>
  </si>
  <si>
    <t xml:space="preserve">      FROM  STAFF_T  WHERE   STAFF_ID=T.CREATE_STAFF_ID)  受理营业区,</t>
  </si>
  <si>
    <t xml:space="preserve">    CREATE_STAFF_ID,CREATE_STAFF_CODE, </t>
  </si>
  <si>
    <t xml:space="preserve">     (SELECT NAME FROM  STAFF_T  WHERE   STAFF_ID=T.CREATE_STAFF_ID)  CREATE_STAFF_NAME,</t>
  </si>
  <si>
    <t xml:space="preserve">     CREATE_ORG_ID,CREATE_ORG_NAME  ,TO_CHAR(CREATE_DATE,''YYYYMMDD'')   CREATE_DATE, </t>
  </si>
  <si>
    <t xml:space="preserve">     TO_CHAR(SEND_DATE,''YYYYMMDD'')  绑码时间</t>
  </si>
  <si>
    <t xml:space="preserve">    FROM  LS65_CRM2.CUST_INDENT_RES_DETAIL_T@TO_QTXX_TB   T</t>
  </si>
  <si>
    <t xml:space="preserve">    WHERE  RESOURE_INDENT_TYPE IN (''100'') AND INDENT_STATE IN (''100'',''700'')</t>
  </si>
  <si>
    <t xml:space="preserve">    AND SALES_RESOURCE_NAME&lt;&gt;''卡''  AND SALES_RESOURCE_NAME NOT LIKE ''%机顶盒%'' </t>
  </si>
  <si>
    <t xml:space="preserve">    AND  TO_CHAR(SEND_DATE,''YYYYMM'')&gt;=201606</t>
  </si>
  <si>
    <t xml:space="preserve">    AND  SALES_RESOURCE_ID IN (SELECT SALES_RESOURCE_ID FROM XJ_SC_机型_T  WHERE  TYPE  IN (''299礼包'',''699礼包'')  )';</t>
  </si>
  <si>
    <t xml:space="preserve">    RUN_POINT := 11;</t>
  </si>
  <si>
    <t xml:space="preserve">    VC_SQL    := 'CREATE TABLE  XJ_LS_HNY_299_699_礼包_02 AS    </t>
  </si>
  <si>
    <t xml:space="preserve">    SELECT * FROM </t>
  </si>
  <si>
    <t xml:space="preserve">    (SELECT  SERV_ID,CUST_INDENT_NBR, ROW_NUMBER() OVER(PARTITION BY SERV_ID  ORDER BY SEND_DATE  DESC ) RN</t>
  </si>
  <si>
    <t xml:space="preserve">    FROM       LS65_CRM2.CUST_INDENT_RES_DETAIL_T@TO_QTXX_TB   T</t>
  </si>
  <si>
    <t xml:space="preserve">        AND SALES_RESOURCE_NAME&lt;&gt;''卡''  AND SALES_RESOURCE_NAME NOT LIKE ''%机顶盒%'' </t>
  </si>
  <si>
    <t xml:space="preserve">        AND  TO_CHAR(SEND_DATE,''YYYYMM'')&gt;=201606</t>
  </si>
  <si>
    <t xml:space="preserve">        AND SERV_ID IN (SELECT SERV_ID  FROM     XJ_LS_HNY_299_699_礼包_01 ) )</t>
  </si>
  <si>
    <t xml:space="preserve">    WHERE  RN=1';</t>
  </si>
  <si>
    <t xml:space="preserve">    RUN_POINT := 12;</t>
  </si>
  <si>
    <t xml:space="preserve">    VC_SQL    := 'CREATE TABLE  XJ_HNY_299_699_礼包_T AS    </t>
  </si>
  <si>
    <t xml:space="preserve">    SELECT B.PRODUCT_OFFER_INSTANCE_ID,A.*</t>
  </si>
  <si>
    <t xml:space="preserve">    FROM </t>
  </si>
  <si>
    <t xml:space="preserve">    (SELECT  *  FROM   XJ_LS_HNY_299_699_礼包_01  A</t>
  </si>
  <si>
    <t xml:space="preserve">     WHERE   CUST_INDENT_NBR IN (SELECT CUST_INDENT_NBR FROM    XJ_LS_HNY_299_699_礼包_02  )) A,</t>
  </si>
  <si>
    <t xml:space="preserve">    (SELECT SERV_ID,PRODUCT_OFFER_INSTANCE_ID FROM  SERV_T  WHERE  STATE=''F0A''  AND PARTITION_ID_REGION=''1008''  )  B</t>
  </si>
  <si>
    <t xml:space="preserve">    WHERE  A.SERV_ID=B.SERV_ID';</t>
  </si>
  <si>
    <t xml:space="preserve">    RUN_POINT := 14;</t>
  </si>
  <si>
    <t xml:space="preserve">        ('HNY_299_699_礼包', RUN_POINT, AVC_SYSERRTEXT, SYSDATE);</t>
  </si>
  <si>
    <t xml:space="preserve">  END PRO_HNY_299_699_礼包;</t>
  </si>
  <si>
    <t xml:space="preserve">  PROCEDURE PRO_购5G终端享XXX元券 IS</t>
  </si>
  <si>
    <t xml:space="preserve">    ----- EXEC XN_MARKETING_PAC.PRO_E6乡情网维系;</t>
  </si>
  <si>
    <t xml:space="preserve">    LAST_DATE_1 VARCHAR2(6);</t>
  </si>
  <si>
    <t xml:space="preserve">pro_drop_table('xj_sc_购5G终端享XXX元券') ;  </t>
  </si>
  <si>
    <t xml:space="preserve">create table  xj_sc_购5G终端享XXX元券  as </t>
  </si>
  <si>
    <t xml:space="preserve">     select t1.offer_id,</t>
  </si>
  <si>
    <t xml:space="preserve">            t3.OFFER_NAME,</t>
  </si>
  <si>
    <t xml:space="preserve">            t1.offer_inst_id,</t>
  </si>
  <si>
    <t xml:space="preserve">            t1.offer_type,</t>
  </si>
  <si>
    <t xml:space="preserve">            t2.prod_inst_Id,</t>
  </si>
  <si>
    <t xml:space="preserve">            t1.CREATE_STAFF,</t>
  </si>
  <si>
    <t xml:space="preserve">            to_char(t1.create_date, 'yyyymmdd') 受理时间</t>
  </si>
  <si>
    <t xml:space="preserve">       from xn_OFFER_INST t1</t>
  </si>
  <si>
    <t xml:space="preserve">       left join xn_OFFER_PROD_INST_REL t2</t>
  </si>
  <si>
    <t xml:space="preserve">         on (t1.offer_inst_id = t2.offer_inst_id and t2.status_cd = '1000')</t>
  </si>
  <si>
    <t xml:space="preserve">       left join offer t3</t>
  </si>
  <si>
    <t xml:space="preserve">         on (t1.OFFER_ID = t3.OFFER_ID)</t>
  </si>
  <si>
    <t xml:space="preserve">      where t1.OFFER_ID in ('842005920', '842005921')</t>
  </si>
  <si>
    <t xml:space="preserve">        and t1.status_cd = '1000' </t>
  </si>
  <si>
    <t>alter table  xj_sc_购5G终端享XXX元券  add (</t>
  </si>
  <si>
    <t xml:space="preserve">ACC_NBR         VARCHAR2(64)   ,                                                                                                                                                                                                                            </t>
  </si>
  <si>
    <t xml:space="preserve">营业区               VARCHAR2(12)  </t>
  </si>
  <si>
    <t>MERGE INTO  xj_sc_购5G终端享XXX元券  A</t>
  </si>
  <si>
    <t>USING  XWH_WG_MON   B</t>
  </si>
  <si>
    <t>ON (A.prod_inst_Id=B.SERV_ID)</t>
  </si>
  <si>
    <t xml:space="preserve"> a.acc_nbr=b.acc_nbr,</t>
  </si>
  <si>
    <t xml:space="preserve"> a.营业区=b.营业区   ]');</t>
  </si>
  <si>
    <t xml:space="preserve"> ------- ACCT_ID  </t>
  </si>
  <si>
    <t xml:space="preserve">ACCT_ID           NUMBER(12) </t>
  </si>
  <si>
    <t xml:space="preserve">     )       ]');</t>
  </si>
  <si>
    <t>merge into   xj_sc_购5G终端享XXX元券    a</t>
  </si>
  <si>
    <t xml:space="preserve">    USING   (</t>
  </si>
  <si>
    <t xml:space="preserve"> select  prod_inst_id,acct_id </t>
  </si>
  <si>
    <t xml:space="preserve"> from PROD_INST_ACCT_REL  ) B  ON (A.prod_inst_id=B.PROD_INST_ID)</t>
  </si>
  <si>
    <t xml:space="preserve">UPDATE SET   </t>
  </si>
  <si>
    <t>A.ACCT_ID=B.ACCT_ID      ]');</t>
  </si>
  <si>
    <t xml:space="preserve">alter table  xj_sc_购5G终端享XXX元券  add </t>
  </si>
  <si>
    <t xml:space="preserve">(STAFF_CODE VARCHAR2(256) </t>
  </si>
  <si>
    <t xml:space="preserve">, </t>
  </si>
  <si>
    <t xml:space="preserve">渠道编码 VARCHAR2(64) ,                                       </t>
  </si>
  <si>
    <t>受理营业厅 VARCHAR2(200),</t>
  </si>
  <si>
    <t>受理营业区            VARCHAR2(20)  )      ]');</t>
  </si>
  <si>
    <t>merge into  xj_sc_购5G终端享XXX元券  a</t>
  </si>
  <si>
    <t>using  tmp_staff_organization_channel  b on (a.CREATE_STAFF=b.staff_id    )</t>
  </si>
  <si>
    <t>a.渠道编码=b.FA_CHANNEL_CT_GROUP_CD,</t>
  </si>
  <si>
    <t>a.受理营业厅=b.FA_CHANNEL_NAME,</t>
  </si>
  <si>
    <t>a.受理营业区=b.营业区    ]');</t>
  </si>
  <si>
    <t xml:space="preserve">pro_drop_table('xj_sc_购5G终端享XXX元券_ORDER') ;  </t>
  </si>
  <si>
    <t xml:space="preserve">create table  xj_sc_购5G终端享XXX元券_ORDER  as </t>
  </si>
  <si>
    <t xml:space="preserve">select  APPLY_OBJ_SPEC  OFFER_ID,  OBJ_ID  OFFER_INST_ID,SERVICE_OFFER_NAME,CUST_ORDER_ID </t>
  </si>
  <si>
    <t xml:space="preserve">        ,CREATE_STAFF,CREATE_STAFF_NAME</t>
  </si>
  <si>
    <t>,CREATE_ORG_NAME,to_char(create_date,'yyyymmdd' )  订购日期</t>
  </si>
  <si>
    <t>from   ORDER_ITEM</t>
  </si>
  <si>
    <t>where     SERVICE_OFFER_NAME</t>
  </si>
  <si>
    <t>='订购销售品'</t>
  </si>
  <si>
    <t>AND  OBJ_ID IN (select OFFER_INST_ID   from    xj_sc_购5G终端享XXX元券  )      ]');</t>
  </si>
  <si>
    <t>xn_do_sql_Block(q'[     alter table   xj_sc_购5G终端享XXX元券  add   CUST_ORDER_ID NUMBER(16)      ]');</t>
  </si>
  <si>
    <t xml:space="preserve">using   (select  t.*,row_number() over (partition by   offer_id,offer_inst_id  order by 1   )  rn  </t>
  </si>
  <si>
    <t xml:space="preserve">from   xj_sc_购5G终端享XXX元券_ORDER  t )    b </t>
  </si>
  <si>
    <t>on (a.offer_id=b.offer_id  and  a.offer_inst_id=b.offer_inst_id  and b.rn=1 )</t>
  </si>
  <si>
    <t>update set  a.CUST_ORDER_ID=b.CUST_ORDER_ID    ]');</t>
  </si>
  <si>
    <t xml:space="preserve">commit;    </t>
  </si>
  <si>
    <t xml:space="preserve">pro_drop_table('xj_sc_购5G终端享XXX元券_橙分期') ;  </t>
  </si>
  <si>
    <t xml:space="preserve">create table  xj_sc_购5G终端享XXX元券_橙分期  as </t>
  </si>
  <si>
    <t>select cust_order_id,OBJ_ID  橙分期_OBJ_ID ,APPLY_OBJ_SPEC_NAME</t>
  </si>
  <si>
    <t>from ORDER_ITEM</t>
  </si>
  <si>
    <t>and APPLY_OBJ_SPEC_NAME='橙分期业务'</t>
  </si>
  <si>
    <t>and cust_order_id  in (select cust_order_id    from xj_sc_购5G终端享XXX元券_ORDER   )     ]');</t>
  </si>
  <si>
    <t>xn_do_sql_Block(q'[     alter table   xj_sc_购5G终端享XXX元券  add   (</t>
  </si>
  <si>
    <t xml:space="preserve">  橙分期_OBJ_ID            NUMBER(16)  </t>
  </si>
  <si>
    <t>)      ]');</t>
  </si>
  <si>
    <t xml:space="preserve">using   (select  t.*,row_number() over (partition by  cust_order_id  order by 1   )  rn  </t>
  </si>
  <si>
    <t xml:space="preserve">from   xj_sc_购5G终端享XXX元券_橙分期  t )    b </t>
  </si>
  <si>
    <t>on (a.cust_order_id=b.cust_order_id  and   b.rn=1 )</t>
  </si>
  <si>
    <t>update set  a.橙分期_OBJ_ID=b.橙分期_OBJ_ID    ]');</t>
  </si>
  <si>
    <t>xn_do_sql_Block(q'[     alter table  xj_sc_购5G终端享XXX元券  add 是否橙分期  varchar2(6)     ]');</t>
  </si>
  <si>
    <t>xn_do_sql_Block(q'[  merge into  xj_sc_购5G终端享XXX元券  a</t>
  </si>
  <si>
    <t>using   select  serv_id,'橙分期'  橙分期,竣工时间  from xn_橙分期_t    b</t>
  </si>
  <si>
    <t>on (a.acct_id=b.acct_id    )</t>
  </si>
  <si>
    <t>update set   a.是否活跃=b.nbr_hy        ]');</t>
  </si>
  <si>
    <t xml:space="preserve"> XJ_SMALLMODULE.PRO_BLOCK_fenxiao('xj_sc_购5G终端享XXX元券','CUST_ORDER_ID'); </t>
  </si>
  <si>
    <t>update  xj_sc_购5G终端享XXX元券  set  受理营业厅=分销厅店</t>
  </si>
  <si>
    <t>where 分销厅店  is not null          ]');</t>
  </si>
  <si>
    <t>xn_do_sql_Block(q'[   alter table  xj_sc_购5G终端享XXX元券  add 是否全新装  varchar2(6)      ]');</t>
  </si>
  <si>
    <t>using   (</t>
  </si>
  <si>
    <t>select  serv_id,全新装入网日期</t>
  </si>
  <si>
    <t>from xj_sc_mob_f1n_t  ) b</t>
  </si>
  <si>
    <t>on (a.prod_inst_id=b.serv_id  and  date_dd_math(b.全新装入网日期,31) &gt;=a.受理时间  )</t>
  </si>
  <si>
    <t>update set   a.是否全新装='是'        ]');</t>
  </si>
  <si>
    <t>xn_do_sql_Block(q'[     alter table  xj_sc_购5G终端享XXX元券  add 是否活跃  varchar2(6)     ]');</t>
  </si>
  <si>
    <t>using   serv_mon_]'||cur_month_m1||q'[_t  b</t>
  </si>
  <si>
    <t>on (a.prod_inst_id=b.serv_id    )</t>
  </si>
  <si>
    <t xml:space="preserve">  END PRO_购5G终端享XXX元券;</t>
  </si>
  <si>
    <t>PROCEDURE  PRO_调测费408  is</t>
  </si>
  <si>
    <t xml:space="preserve">  ----- EXEC XN_MARKETING_PAC.PRO_调测费408;</t>
  </si>
  <si>
    <t xml:space="preserve">    log1  xj_log_object:=xj_log_object(XX,'XN_MARKETING_PAC.PRO_调测费408');</t>
  </si>
  <si>
    <t xml:space="preserve">select * from  acct_item_type_t </t>
  </si>
  <si>
    <t xml:space="preserve">where  acct_item_type_id in </t>
  </si>
  <si>
    <t>('802080000','722010220','722010120')</t>
  </si>
  <si>
    <t>802080000  普通预存款(帐户级余额)  20000</t>
  </si>
  <si>
    <t>722010220   ITV安装调试费    10400</t>
  </si>
  <si>
    <t>722010120  ADSL拨号新装调测费    10400</t>
  </si>
  <si>
    <t xml:space="preserve">  log1.increase_breakpoint(log1.GET_WHO_CALLED_ME,'开始'); </t>
  </si>
  <si>
    <t>pro_drop_table('xj_ls_20210118_001') ;</t>
  </si>
  <si>
    <t xml:space="preserve">create table  xj_ls_20210118_001 as </t>
  </si>
  <si>
    <t xml:space="preserve">select SALES_INDENT_ID </t>
  </si>
  <si>
    <t xml:space="preserve">from  cust_order_item_t </t>
  </si>
  <si>
    <t xml:space="preserve">where  acct_month&gt;=cur_month_m1 </t>
  </si>
  <si>
    <t xml:space="preserve">and acct_item_type_id  in </t>
  </si>
  <si>
    <t>and  PARTITION_ID_REGION</t>
  </si>
  <si>
    <t>group by  SALES_INDENT_ID</t>
  </si>
  <si>
    <t>having sum(charge_get)*0.01  =408     ]');</t>
  </si>
  <si>
    <t xml:space="preserve">pro_drop_table('xj_ls_20210118_002') ;  </t>
  </si>
  <si>
    <t xml:space="preserve">create table  xj_ls_20210118_002   as </t>
  </si>
  <si>
    <t>where  SALES_INDENT_ID  in (select SALES_INDENT_ID   from   xj_ls_20210118_001  )</t>
  </si>
  <si>
    <t>having sum(charge_get)*0.01  =408      ]');</t>
  </si>
  <si>
    <t>delete  xj_ls_20210118_001  where  SALES_INDENT_ID not in (select  SALES_INDENT_ID   from   xj_ls_20210118_002  )    ]');</t>
  </si>
  <si>
    <t>pro_drop_table('xj_ls_20210118_003') ;</t>
  </si>
  <si>
    <t xml:space="preserve">create table  xj_ls_20210118_003    as  </t>
  </si>
  <si>
    <t>select acct_month, SALES_INDENT_ID,cust_indent_nbr,t1.acct_id,t1.serv_id,t1.acc_nbr ,t1.acct_item_type_id,</t>
  </si>
  <si>
    <t>case when t1.acct_item_type_id='802080000'  then  '普通预存款'  else  t2.NAME  end     费用名称,</t>
  </si>
  <si>
    <t>charge_get*0.01  一次性费用,to_char(state_date ,'yyyymmdd')  受理日期</t>
  </si>
  <si>
    <t>,to_char(t3.completed_date ,'yyyymmdd')    号码新装日期</t>
  </si>
  <si>
    <t>,round( abs(state_date-completed_date) )  时间差</t>
  </si>
  <si>
    <t>,t3.产品类型</t>
  </si>
  <si>
    <t>from  cust_order_item_t  t1</t>
  </si>
  <si>
    <t>left join  acct_item_type_t   t2 on (t1.acct_item_type_id=t2.ACCT_ITEM_TYPE_ID)</t>
  </si>
  <si>
    <t>left join    xwh_wg_mon  t3 on (t1.SERV_ID=t3.serv_id )</t>
  </si>
  <si>
    <t xml:space="preserve">where   SALES_INDENT_ID  in (select  SALES_INDENT_ID   from   xj_ls_20210118_001  ) </t>
  </si>
  <si>
    <t>and  charge_get&lt;&gt;0           ]');</t>
  </si>
  <si>
    <t>----------------------------------------</t>
  </si>
  <si>
    <t xml:space="preserve">     log1.increase_breakpoint(log1.GET_WHO_CALLED_ME,'xj_ls_20210118_一次性'); </t>
  </si>
  <si>
    <t xml:space="preserve">pro_drop_table('xj_ls_20210118_一次性') ;  </t>
  </si>
  <si>
    <t xml:space="preserve">create table  xj_ls_20210118_一次性    as </t>
  </si>
  <si>
    <t>with temp as(</t>
  </si>
  <si>
    <t>select  ACCT_MONTH,SALES_INDENT_ID,ACCT_ID,费用名称,一次性费用,受理日期</t>
  </si>
  <si>
    <t>from xj_ls_20210118_003</t>
  </si>
  <si>
    <t xml:space="preserve">select *  from temp </t>
  </si>
  <si>
    <t>pivot(max(一次性费用) for 费用名称 in('普通预存款' as   普通预存款,</t>
  </si>
  <si>
    <t xml:space="preserve">                                           'ADSL拨号新装调测费' AS  ADSL拨号新装调测费,</t>
  </si>
  <si>
    <t xml:space="preserve">                                           'ITV安装调试费' AS  ITV安装调试费))      ]');</t>
  </si>
  <si>
    <t>delete    xj_ls_20210118_一次性</t>
  </si>
  <si>
    <t>where    普通预存款</t>
  </si>
  <si>
    <t>&lt;&gt;200</t>
  </si>
  <si>
    <t>or ADSL拨号新装调测费&lt;&gt;104</t>
  </si>
  <si>
    <t>or  ITV安装调试费&lt;&gt;104 ;</t>
  </si>
  <si>
    <t xml:space="preserve">   --------------------------------------------------------------------------------------</t>
  </si>
  <si>
    <t xml:space="preserve">     log1.increase_breakpoint(log1.GET_WHO_CALLED_ME,'xj_ls_20210118_004'); </t>
  </si>
  <si>
    <t xml:space="preserve">pro_drop_table('xj_ls_20210118_004') ;   </t>
  </si>
  <si>
    <t xml:space="preserve">create table  xj_ls_20210118_004   as </t>
  </si>
  <si>
    <t>select * from   order_item</t>
  </si>
  <si>
    <t>where  cust_order_id   in  (select  SALES_INDENT_ID   from  xj_ls_20210118_一次性  )        ]');</t>
  </si>
  <si>
    <t xml:space="preserve">delete  xj_ls_20210118_004    where  SERVICE_OFFER_NAME='开功能'     ]'); </t>
  </si>
  <si>
    <t xml:space="preserve">delete  xj_ls_20210118_004  </t>
  </si>
  <si>
    <t>where  cust_order_id  not in (</t>
  </si>
  <si>
    <t xml:space="preserve">select   cust_order_id   from   xj_ls_20210118_004 where SERVICE_OFFER_NAME  in </t>
  </si>
  <si>
    <t>('新建帐户') )         ]');</t>
  </si>
  <si>
    <t>delete  xj_ls_20210118_004</t>
  </si>
  <si>
    <t>where  cust_order_id  in (</t>
  </si>
  <si>
    <t>select  cust_order_id</t>
  </si>
  <si>
    <t>from xj_ls_20210118_004</t>
  </si>
  <si>
    <t xml:space="preserve">where  SERVICE_OFFER_NAME  in </t>
  </si>
  <si>
    <t>('销售品退订')   )      ]');</t>
  </si>
  <si>
    <t xml:space="preserve">     log1.increase_breakpoint(log1.GET_WHO_CALLED_ME,'xj_ls_20210118_129套餐'); </t>
  </si>
  <si>
    <t xml:space="preserve">pro_drop_table('xj_ls_20210118_129套餐') ;  </t>
  </si>
  <si>
    <t xml:space="preserve">create table    xj_ls_20210118_129套餐  as </t>
  </si>
  <si>
    <t>select  cust_order_id,  SERVICE_OFFER_NAME,APPLY_OBJ_SPEC_NAME,apply_obj_spec ,t2.offer_name,t2.套餐值 ,create_staff_name,create_org_name,to_char(t1.create_date ,'yyyymmdd')  订购日期</t>
  </si>
  <si>
    <t>from  xj_ls_20210118_004  t1</t>
  </si>
  <si>
    <t>inner  join  xj_offer_套餐值   t2 on (t1.apply_obj_spec=t2.offer_id  and  t2.套餐值=129  )</t>
  </si>
  <si>
    <t>where  SERVICE_OFFER_NAME='订购销售品'    ]');</t>
  </si>
  <si>
    <t xml:space="preserve">pro_drop_table('xj_ls_20210118_看家室外版') ;  </t>
  </si>
  <si>
    <t xml:space="preserve">create table    xj_ls_20210118_看家室外版 as </t>
  </si>
  <si>
    <t xml:space="preserve">select  cust_order_id,  SERVICE_OFFER_NAME,APPLY_OBJ_SPEC_NAME,apply_obj_spec </t>
  </si>
  <si>
    <t>,create_staff,create_staff_name,create_org_name,to_char(create_date ,'yyyymmdd')  订购日期</t>
  </si>
  <si>
    <t>where  SERVICE_OFFER_NAME='订购销售品'  and  APPLY_OBJ_SPEC_NAME='月付型天翼看家（室外版）'       ]');</t>
  </si>
  <si>
    <t xml:space="preserve">insert into  xj_sc_408_新装  </t>
  </si>
  <si>
    <t>select  cust_order_id,  SERVICE_OFFER_NAME,APPLY_OBJ_SPEC_NAME,obj_id PROD_INST_ID  ,t2.acc_nbr,t2.status_cd ,create_staff_name,create_org_name,to_char(create_date ,'yyyymmdd')  订购日期,create_date</t>
  </si>
  <si>
    <t>from  xj_ls_20210118_004    t1</t>
  </si>
  <si>
    <t>left join xwh_wg_mon   t2 on (t1.obj_id=t2.serv_id)</t>
  </si>
  <si>
    <t>where  SERVICE_OFFER_NAME='新装'</t>
  </si>
  <si>
    <t xml:space="preserve">and    cust_order_id  in (select   cust_order_id   from     xj_ls_20210118_129套餐   ) </t>
  </si>
  <si>
    <t xml:space="preserve">and    cust_order_id  in (select   cust_order_id   from     xj_ls_20210118_看家室外版   ) </t>
  </si>
  <si>
    <t>and   cust_order_id  not   in (select   cust_order_id   from     xj_sc_408_新装   )      ]');</t>
  </si>
  <si>
    <t>update  xj_sc_408_新装 set     status_cd=null      ]');</t>
  </si>
  <si>
    <t>merge into  xj_sc_408_新装    a</t>
  </si>
  <si>
    <t>using   xwh_wg_mon b  on (a.PROD_INST_ID=b.serv_id )</t>
  </si>
  <si>
    <t>update set    a.status_cd=b.status_cd;</t>
  </si>
  <si>
    <t xml:space="preserve">     log1.increase_breakpoint(log1.GET_WHO_CALLED_ME,'insert into   xj_sc_408_t'); </t>
  </si>
  <si>
    <t>-------------------------------------------------------------------------</t>
  </si>
  <si>
    <t>insert into   xj_sc_408_t</t>
  </si>
  <si>
    <t xml:space="preserve"> select  t1.*,t2.APPLY_OBJ_SPEC_NAME  订购手机套餐,t3.create_staff,   t3.create_staff_name,t3.create_org_name </t>
  </si>
  <si>
    <t xml:space="preserve"> from    xj_ls_20210118_一次性  t1</t>
  </si>
  <si>
    <t xml:space="preserve"> inner join  xj_ls_20210118_129套餐  t2  on (t1.sales_indent_id=t2.cust_order_id   )</t>
  </si>
  <si>
    <t xml:space="preserve">  inner join  xj_ls_20210118_看家室外版   t3  on (t1.sales_indent_id=t3.cust_order_id   )</t>
  </si>
  <si>
    <t>where   sales_indent_id  not in (select sales_indent_id    from   xj_sc_408_t )   ]');</t>
  </si>
  <si>
    <t>end      PRO_调测费408;</t>
  </si>
  <si>
    <t>PROCEDURE  PRO_欠费30019(avc_acct_month  varchar2 ) is</t>
  </si>
  <si>
    <t xml:space="preserve">   log1  xj_log_object:=xj_log_object(XX,'XN_MARKETING_PAC.PRO_财务欠费_cur;');</t>
  </si>
  <si>
    <t>exec  XN_MARKETING_PAC.PRO_欠费30019('202207');</t>
  </si>
  <si>
    <t xml:space="preserve">    select * from  ls65_bill_xn.ACCT_ITEM_202201_n@to_qtxx_tb   ---新欠费月封存表</t>
  </si>
  <si>
    <t>select * from  ls65_bill_xn.bill_acct_item_202201_t@to_qtxx_tb     ----- 综合账单表</t>
  </si>
  <si>
    <t>select * from   ls65_bill_xn.ACCT_GET_202201_NEXT@to_qtxx_tb  ---- 新欠费回收表</t>
  </si>
  <si>
    <t xml:space="preserve">     log1.increase_breakpoint(log1.GET_WHO_CALLED_ME,'开始   '); </t>
  </si>
  <si>
    <t xml:space="preserve"> pro_drop_table('xj_ls_lxp_cwqf_0011') ;</t>
  </si>
  <si>
    <t xml:space="preserve">create table xj_ls_lxp_cwqf_0011    as                            </t>
  </si>
  <si>
    <t xml:space="preserve">select  acct_id,prod_inst_id  serv_id ,sum(amount)*0.01   财务欠费    </t>
  </si>
  <si>
    <t xml:space="preserve">        ,sum(case when    substr(BILLING_CYCLE_ID,1,4)&lt;=2019  then amount   else  0 end    )*0.01  财务欠费2019年及以前</t>
  </si>
  <si>
    <t xml:space="preserve">           ,sum(case when    substr(BILLING_CYCLE_ID,1,4)=2020   then amount   else  0 end    )*0.01  财务欠费2020年</t>
  </si>
  <si>
    <t xml:space="preserve">         ,sum(case when    substr(BILLING_CYCLE_ID,1,4)=2021   then amount   else  0 end    )*0.01    财务欠费2021年</t>
  </si>
  <si>
    <t xml:space="preserve"> ,sum(case when    substr(BILLING_CYCLE_ID,1,4)=2022   then amount   else  0 end    )*0.01    财务欠费2022年</t>
  </si>
  <si>
    <t xml:space="preserve">  ,sum(case when    substr(BILLING_CYCLE_ID,1,4)=2023   then amount   else  0 end    )*0.01    财务欠费2023年</t>
  </si>
  <si>
    <t>FROM  xn_beifen.acct_item_]'||avc_acct_month||q'[_N    a</t>
  </si>
  <si>
    <t xml:space="preserve">  WHERE ACCT_ITEM_TYPE_ID &lt; 900000000 AND</t>
  </si>
  <si>
    <t xml:space="preserve"> acct_item_type_id not in (771110290,789010010,900010000,771110904,771110905 ,883530195,800800001 ,773110025,787010010,660000551,660000552,773110024,1000026,990071)</t>
  </si>
  <si>
    <t xml:space="preserve">        and status_cd not in (5,7,8)</t>
  </si>
  <si>
    <t xml:space="preserve">   and item_source_id &lt;950 and item_source_id&lt;&gt; all (888,889,810,887,444,777,555,830,999)</t>
  </si>
  <si>
    <t>group by acct_id,prod_inst_id     ]');</t>
  </si>
  <si>
    <t>-----插入历史欠费 ---------------------</t>
  </si>
  <si>
    <t xml:space="preserve">    pro_drop_table('xj_ls_qf_qingdan_0') ;   </t>
  </si>
  <si>
    <t>-----  插入 本月应收  -- 分拣</t>
  </si>
  <si>
    <t xml:space="preserve">create  table      xj_ls_qf_qingdan_0    as </t>
  </si>
  <si>
    <t xml:space="preserve">select  ''本月综合收入''  qf_type,acct_id,serv_id,sum(charge - decode(charge_type_id,400,0,3,0,charge_get))*0.01  czje  </t>
  </si>
  <si>
    <t xml:space="preserve">--  from ls65_bill_xn.bill_acct_item_'||avc_acct_month||'_t@to_qtxx_tb    </t>
  </si>
  <si>
    <t>from     xn_beifen.bill_acct_item_'||avc_acct_month||'_t</t>
  </si>
  <si>
    <t>WHERE (ACCT_ITEM_TYPE_ID &lt; 900000000 or acct_item_type_id=909090909) AND</t>
  </si>
  <si>
    <t xml:space="preserve">        acct_item_type_id not in (771110290,789010010,900010000,771110904,771110905 ,883530195,800800001 ,773110025,787010010,660000551,660000552,773110024,1000026,990071)</t>
  </si>
  <si>
    <t xml:space="preserve">        and (card_flag &lt;20 OR card_flag= 782) and card_flag&lt;&gt; all (14,16,17,8,19)</t>
  </si>
  <si>
    <t xml:space="preserve">        and item_source_id &lt;950 and item_source_id&lt;&gt; all (888,889,810,887,444,777,555,830,999,200)</t>
  </si>
  <si>
    <t xml:space="preserve">group by acct_id,serv_id </t>
  </si>
  <si>
    <t>having    sum(charge - decode(charge_type_id,400,0,3,0,charge_get))*0.01&lt;&gt;0     ');</t>
  </si>
  <si>
    <t xml:space="preserve">    insert   into      xj_ls_qf_qingdan_0    </t>
  </si>
  <si>
    <t xml:space="preserve">    select  '欠费冲减'  qf_type,acct_id,serv_id,SUM(0-a.charge_get)*0.01   czje  </t>
  </si>
  <si>
    <t xml:space="preserve">  from       xn_beifen.ACCT_GET_]'||avc_acct_month||q'[_NEXT      a</t>
  </si>
  <si>
    <t xml:space="preserve">  WHERE payment_state in (49,549) and (stat_flag&lt;&gt; all ('56','58','98') or stat_flag is null)</t>
  </si>
  <si>
    <t xml:space="preserve">    and a.item_source_id&lt;950 and item_source_id&lt;&gt; all (888,889,810,887,444,777,555,830,999)</t>
  </si>
  <si>
    <t xml:space="preserve">    and a.acct_month= ]'||avc_acct_month||q'[</t>
  </si>
  <si>
    <t xml:space="preserve">    and acct_item_type_id not in (771110290,789010010,900010000,771110904,771110905 ,883530195,800800001 ,773110025,787010010,660000551,660000552,773110024,1000026,990071)</t>
  </si>
  <si>
    <t xml:space="preserve">    and staff_id in (3,4)   and balance_type_id not in ( 10041,813179,10065,10066)</t>
  </si>
  <si>
    <t xml:space="preserve">    and balance_type_id not in ( select balance_type_id from acctdb.balance_type@to_jfdb   a where a.if_principal=0 )</t>
  </si>
  <si>
    <t xml:space="preserve">  group by acct_id,serv_id  </t>
  </si>
  <si>
    <t xml:space="preserve">  having    SUM(0-a.charge_get)*0.01&lt;&gt;0      ]');</t>
  </si>
  <si>
    <t>----   where charge_type_id not in (500,505) -----赠费类型，目前没做余额转收入---</t>
  </si>
  <si>
    <t>insert into    xj_ls_lxp_cwqf_0011  (acct_id,SERV_ID,财务欠费,财务欠费2023年)</t>
  </si>
  <si>
    <t>select acct_id,SERV_ID, sum(czje)  财务欠费, sum(czje)  财务欠费2023年</t>
  </si>
  <si>
    <t xml:space="preserve">from xj_ls_qf_qingdan_0   </t>
  </si>
  <si>
    <t>group by  acct_id,SERV_ID</t>
  </si>
  <si>
    <t>having  sum(czje)&lt;&gt;0    ') ;</t>
  </si>
  <si>
    <t>pro_drop_table('xj_lxp_cwqf_30019_t_mon') ;</t>
  </si>
  <si>
    <t xml:space="preserve"> create table  xj_lxp_cwqf_30019_t_mon    as </t>
  </si>
  <si>
    <t>with   s0  as (</t>
  </si>
  <si>
    <t xml:space="preserve">select  a.*,row_number() over (partition  by  acct_id  order by  财务欠费  desc  )  rn </t>
  </si>
  <si>
    <t>from  xj_ls_lxp_cwqf_0011     a</t>
  </si>
  <si>
    <t>,s1 as (</t>
  </si>
  <si>
    <t xml:space="preserve">select  acct_id  </t>
  </si>
  <si>
    <t>,sum(nvl(财务欠费,0))   财务欠费</t>
  </si>
  <si>
    <t>,sum(nvl(财务欠费2019年及以前,0))   财务欠费2019年及以前</t>
  </si>
  <si>
    <t>,sum(nvl(财务欠费2020年,0))     财务欠费2020年</t>
  </si>
  <si>
    <t>,sum(nvl(财务欠费2021年,0))     财务欠费2021年</t>
  </si>
  <si>
    <t>,sum(nvl(财务欠费2022年,0))     财务欠费2022年</t>
  </si>
  <si>
    <t>,sum(nvl(财务欠费2023年,0))     财务欠费2023年</t>
  </si>
  <si>
    <t xml:space="preserve">from  xj_ls_lxp_cwqf_0011 </t>
  </si>
  <si>
    <t>group by  acct_id</t>
  </si>
  <si>
    <t>select  substr(org_name,1,2)  营业区, t2.COUNTRY_AREA_NAME   经营单元,t1.acct_id,t1.serv_id,t2.acc_nbr,产品类型,t2.STATUS_CD  状态</t>
  </si>
  <si>
    <t>,t3.财务欠费</t>
  </si>
  <si>
    <t>,t3.财务欠费2019年及以前</t>
  </si>
  <si>
    <t>,t3.财务欠费2020年</t>
  </si>
  <si>
    <t xml:space="preserve">,t3.财务欠费2021年   </t>
  </si>
  <si>
    <t>,t3.财务欠费2022年</t>
  </si>
  <si>
    <t>,t3.财务欠费2023年</t>
  </si>
  <si>
    <t xml:space="preserve">,OFR_NAME  ,                                   </t>
  </si>
  <si>
    <t>渠道,区域,</t>
  </si>
  <si>
    <t>staff_name  网格经理  ,</t>
  </si>
  <si>
    <t>GRID_NAME  ,</t>
  </si>
  <si>
    <t xml:space="preserve">ORG_NAME    </t>
  </si>
  <si>
    <t>from    s0    t1</t>
  </si>
  <si>
    <t>left join xwh_wg_mon  t2 on (t1.serv_id=t2.serv_id)</t>
  </si>
  <si>
    <t>left join  s1 t3 on (t1.acct_id=t3.acct_id)</t>
  </si>
  <si>
    <t>where  t1.rn=1      ]');</t>
  </si>
  <si>
    <t xml:space="preserve">update   xj_lxp_cwqf_30019_t_mon    set  经营单元='现业营维中心'  </t>
  </si>
  <si>
    <t xml:space="preserve">,acc_nbr=null  </t>
  </si>
  <si>
    <t>,产品类型</t>
  </si>
  <si>
    <t xml:space="preserve">='坏账'  </t>
  </si>
  <si>
    <t xml:space="preserve">,OFR_NAME =null  </t>
  </si>
  <si>
    <t>,渠道</t>
  </si>
  <si>
    <t>,区域</t>
  </si>
  <si>
    <t>,网格经理</t>
  </si>
  <si>
    <t>,GRID_NAME</t>
  </si>
  <si>
    <t>,ORG_NAME</t>
  </si>
  <si>
    <t>where      acct_id=0   ]');</t>
  </si>
  <si>
    <t>----  锁定的 按  xj_lxp_cwqf_zqsd    修改</t>
  </si>
  <si>
    <t xml:space="preserve">  xj_smallmodule.Module('xj_lxp_cwqf_30019_t_mon','xj_lxp_cwqf_zqsd','网格经理','acct_id',' and b.网格经理  is not null'</t>
  </si>
  <si>
    <t xml:space="preserve">,'where  a.acct_id  in (select  acct_id   from  xj_lxp_cwqf_zqsd ) '); </t>
  </si>
  <si>
    <t xml:space="preserve">  xj_smallmodule.Module('xj_lxp_cwqf_30019_t_mon','xj_lxp_cwqf_zqsd','经营单元','acct_id',' and b.经营单元  is not null'</t>
  </si>
  <si>
    <t xml:space="preserve">  xj_smallmodule.Module('xj_lxp_cwqf_30019_t_mon','xj_lxp_cwqf_zqsd','ORG_NAME','acct_id',' and b.ORG_NAME  is not null'</t>
  </si>
  <si>
    <t xml:space="preserve"> XJ_SMALLMODULE.PRO_BLOCK_CURRENT_T('xj_lxp_cwqf_30019_t_mon');</t>
  </si>
  <si>
    <t xml:space="preserve">   log1.increase_breakpoint(log1.GET_WHO_CALLED_ME,'结束   '); </t>
  </si>
  <si>
    <t xml:space="preserve"> -----------------------------------------------------------------------------------------</t>
  </si>
  <si>
    <t>end  PRO_欠费30019;</t>
  </si>
  <si>
    <t>------==============================================</t>
  </si>
  <si>
    <t xml:space="preserve">PROCEDURE  PRO_欠费30019_local  is </t>
  </si>
  <si>
    <t>exec  XN_MARKETING_PAC.PRO_欠费30019_local;</t>
  </si>
  <si>
    <t xml:space="preserve">    TB_ACCT_ITEM_YYYYMM_N  VARCHAR2(60);      ---新欠费月封存表</t>
  </si>
  <si>
    <t xml:space="preserve">  TB_BILL_ACCT_ITEM_YYYYMM_T    VARCHAR2(60);      ---综合账单表</t>
  </si>
  <si>
    <t>TB_BILL_ACCT_GET_YYYYMM_NEXT   VARCHAR2(60);      ---新欠费回收表</t>
  </si>
  <si>
    <t>if    fun_judgetable('xn_beifen.acct_item_'||cur_month_m1||'_N')=1     then</t>
  </si>
  <si>
    <t xml:space="preserve">   TB_ACCT_ITEM_YYYYMM_N:='xn_beifen.acct_item_'||cur_month_m1||'_N';</t>
  </si>
  <si>
    <t>ELSE    TB_ACCT_ITEM_YYYYMM_N:='ls65_bill_xn.acct_item_'||cur_month_m1||'_N@to_qtxx_tb';</t>
  </si>
  <si>
    <t>if    fun_judgetable('xn_beifen.bill_acct_item_'||cur_month_m1||'_T')=1     then</t>
  </si>
  <si>
    <t xml:space="preserve">   TB_BILL_ACCT_ITEM_YYYYMM_T:='xn_beifen.bill_acct_item_'||cur_month_m1||'_T';</t>
  </si>
  <si>
    <t>ELSE    TB_BILL_ACCT_ITEM_YYYYMM_T:='ls65_bill_xn.bill_acct_item_'||cur_month_m1||'_T@to_qtxx_tb';</t>
  </si>
  <si>
    <t>if    fun_judgetable('xn_beifen.ACCT_GET_'||cur_month_m1||'_NEXT')=1     then</t>
  </si>
  <si>
    <t xml:space="preserve">   TB_BILL_ACCT_GET_YYYYMM_NEXT:='xn_beifen.ACCT_GET_'||cur_month_m1||'_NEXT';</t>
  </si>
  <si>
    <t>ELSE    TB_BILL_ACCT_GET_YYYYMM_NEXT:='ls65_bill_xn.ACCT_GET_'||cur_month_m1||'_NEXT@to_qtxx_tb';</t>
  </si>
  <si>
    <t>,sum(case when    substr(BILLING_CYCLE_ID,1,4)=2023   then amount   else  0 end    )*0.01    财务欠费2023年</t>
  </si>
  <si>
    <t>FROM    ]'||TB_ACCT_ITEM_YYYYMM_N||q'[   A</t>
  </si>
  <si>
    <t>WHERE ACCT_ITEM_TYPE_ID &lt; 900000000 AND</t>
  </si>
  <si>
    <t>-----  插入 本月应收  -- 分拣         ls65_bill_xn.bill_acct_item_202210_T@to_qtxx_tb</t>
  </si>
  <si>
    <t xml:space="preserve">select  '本月综合收入'  qf_type,acct_id,serv_id,sum(charge - decode(charge_type_id,400,0,3,0,charge_get))*0.01  czje   </t>
  </si>
  <si>
    <t xml:space="preserve">from      ]'||TB_BILL_ACCT_ITEM_YYYYMM_T||q'[ </t>
  </si>
  <si>
    <t>having    sum(charge - decode(charge_type_id,400,0,3,0,charge_get))*0.01&lt;&gt;0        ]');</t>
  </si>
  <si>
    <t xml:space="preserve">  from      ]'||TB_BILL_ACCT_GET_YYYYMM_NEXT||q'[     a</t>
  </si>
  <si>
    <t xml:space="preserve">    and a.acct_month= ]'||cur_month_m1||q'[</t>
  </si>
  <si>
    <t>pro_drop_table('xj_lxp_cwqf_30019_t') ;</t>
  </si>
  <si>
    <t xml:space="preserve"> create table  xj_lxp_cwqf_30019_t    as </t>
  </si>
  <si>
    <t>select  substr(org_name,1,2)  营业区,   t2.COUNTRY_AREA_NAME   经营单元,t1.acct_id,t1.serv_id,t2.acc_nbr,产品类型,t2.STATUS_CD  状态</t>
  </si>
  <si>
    <t xml:space="preserve">update  xj_lxp_cwqf_30019_t  set  经营单元='现业营维中心'  </t>
  </si>
  <si>
    <t xml:space="preserve"> XJ_SMALLMODULE.PRO_BLOCK_CURRENT_T('xj_lxp_cwqf_30019_t');</t>
  </si>
  <si>
    <t xml:space="preserve">  xj_smallmodule.Module('xj_lxp_cwqf_30019_t','xj_lxp_cwqf_zqsd','网格经理','acct_id',' and b.网格经理  is not null'</t>
  </si>
  <si>
    <t xml:space="preserve">  xj_smallmodule.Module('xj_lxp_cwqf_30019_t','xj_lxp_cwqf_zqsd','经营单元','acct_id',' and b.经营单元  is not null'</t>
  </si>
  <si>
    <t xml:space="preserve">  xj_smallmodule.Module('xj_lxp_cwqf_30019_t','xj_lxp_cwqf_zqsd','ORG_NAME','acct_id',' and b.ORG_NAME  is not null'</t>
  </si>
  <si>
    <t xml:space="preserve">    DBMS_UTILITY.FORMAT_ERROR_BACKTRACE());</t>
  </si>
  <si>
    <t>end  PRO_欠费30019_local;</t>
  </si>
  <si>
    <t xml:space="preserve"> PROCEDURE  PRO_财务欠费_cur  is</t>
  </si>
  <si>
    <t xml:space="preserve">   log1  xj_log_object:=xj_log_object(XX,'PRO_财务欠费_cur');</t>
  </si>
  <si>
    <t>exec  XN_MARKETING_PAC.PRO_财务欠费_cur;</t>
  </si>
  <si>
    <t xml:space="preserve">select * from  xj_back_work_log    where  L_NAME_PRO='PRO_财务欠费_cur'     </t>
  </si>
  <si>
    <t xml:space="preserve">    select * from  xj_back_work_log    where  L_NAME_PRO='xn_acct_item_new'    </t>
  </si>
  <si>
    <t>select * from  xj_back_work_log_breakpoint_m  where  log_id=   19821           order by break_time ;</t>
  </si>
  <si>
    <t xml:space="preserve"> pro_drop_table('xj_ls_lxp_cwqf_001') ;</t>
  </si>
  <si>
    <t xml:space="preserve">create table xj_ls_lxp_cwqf_001    as </t>
  </si>
  <si>
    <t>select  acct_id,prod_inst_id  serv_id,min(billing_cycle_id)   billing_cycle_id_min</t>
  </si>
  <si>
    <t xml:space="preserve">        ,sum(amount)*0.01 财务欠费</t>
  </si>
  <si>
    <t xml:space="preserve">        ,sum(case when  substr(billing_cycle_id,1,4)&lt;=2019  then  amount else  0 end    )*0.01  财务欠费2019年及以前</t>
  </si>
  <si>
    <t xml:space="preserve"> ,sum(case when  substr(billing_cycle_id,1,4)=2020  then  amount else  0 end    )*0.01  财务欠费2020年</t>
  </si>
  <si>
    <t xml:space="preserve">  ,sum(case when   substr(billing_cycle_id,1,4)=2021  then  amount else  0 end    )*0.01  财务欠费2021年</t>
  </si>
  <si>
    <t xml:space="preserve"> ,sum(case when   substr(billing_cycle_id,1,4)=2022  then  amount else  0 end    )*0.01  财务欠费2022年</t>
  </si>
  <si>
    <t xml:space="preserve"> ,sum(case when   substr(billing_cycle_id,1,4)=2023  then  amount else  0 end    )*0.01  财务欠费2023年</t>
  </si>
  <si>
    <t xml:space="preserve">        acct_item_type_id not in (771110290,789010010,900010000,771110904,771110905 ,883530195,800800001 ,773110025,787010010,660000551,660000552,773110024,1000026)</t>
  </si>
  <si>
    <t xml:space="preserve">        and status_cd not in (5,8,6)     ----实时的保留了欠费回收6  要剔除</t>
  </si>
  <si>
    <t>group by acct_id,prod_inst_id</t>
  </si>
  <si>
    <t xml:space="preserve">  xj_smallmodule.Module('xj_ls_lxp_cwqf_001','serv_mon_'||Bill_MONTH||'_t','产品类型,nbr_cz'); </t>
  </si>
  <si>
    <t>pro_drop_table('ls_xj_lxp_cwqf_t') ;</t>
  </si>
  <si>
    <t xml:space="preserve"> create table  ls_xj_lxp_cwqf_t  as </t>
  </si>
  <si>
    <t xml:space="preserve">  with   s0  as (</t>
  </si>
  <si>
    <t xml:space="preserve">  select  a.*,row_number() over (partition  by  acct_id  order by  财务欠费  desc  )  rn </t>
  </si>
  <si>
    <t>from  xj_ls_lxp_cwqf_001   a</t>
  </si>
  <si>
    <t xml:space="preserve">  select  acct_id  </t>
  </si>
  <si>
    <t xml:space="preserve">  ,min(billing_cycle_id_min)   账户最早财务欠费月</t>
  </si>
  <si>
    <t>,sum(财务欠费)   财务欠费</t>
  </si>
  <si>
    <t>,sum(财务欠费2019年及以前)   财务欠费2019年及以前</t>
  </si>
  <si>
    <t xml:space="preserve">  ,sum(财务欠费2020年)     财务欠费2020年</t>
  </si>
  <si>
    <t xml:space="preserve">  ,sum(财务欠费2021年)     财务欠费2021年</t>
  </si>
  <si>
    <t xml:space="preserve"> ,sum(财务欠费2022年)     财务欠费2022年</t>
  </si>
  <si>
    <t xml:space="preserve"> ,sum(财务欠费2023年)     财务欠费2023年</t>
  </si>
  <si>
    <t xml:space="preserve"> ,sum(case when 产品类型='宽带'  then   nvl(nbr_cz,0)  else  0 end     )  出账户数_宽带</t>
  </si>
  <si>
    <t xml:space="preserve">  ,sum(case when 产品类型='手机'  then   nvl(nbr_cz,0)  else  0 end     )  出账户数_手机</t>
  </si>
  <si>
    <t xml:space="preserve"> ,sum(case when 产品类型='ITV'  then   nvl(nbr_cz,0)  else  0 end     )  出账户数_ITV</t>
  </si>
  <si>
    <t xml:space="preserve">  from  xj_ls_lxp_cwqf_001 </t>
  </si>
  <si>
    <t xml:space="preserve">  group by  acct_id</t>
  </si>
  <si>
    <t xml:space="preserve">  select  substr(org_name,1,2)  营业区, t2.COUNTRY_AREA_NAME   经营单元,t1.acct_id,t1.serv_id,t2.acc_nbr,t2.入网时间,t2.产品类型,t2.STATUS_CD  状态</t>
  </si>
  <si>
    <t xml:space="preserve"> ,t3.账户最早财务欠费月</t>
  </si>
  <si>
    <t xml:space="preserve"> ,t3.财务欠费</t>
  </si>
  <si>
    <t xml:space="preserve"> ,t3.财务欠费2019年及以前</t>
  </si>
  <si>
    <t xml:space="preserve">   ,t3.财务欠费2020年</t>
  </si>
  <si>
    <t xml:space="preserve">   ,t3.财务欠费2021年 </t>
  </si>
  <si>
    <t xml:space="preserve"> ,t3.财务欠费2022年  </t>
  </si>
  <si>
    <t xml:space="preserve">  ,t3.财务欠费2023年  </t>
  </si>
  <si>
    <t>,T3.出账户数_宽带,T3.出账户数_手机,T3.出账户数_ITV,</t>
  </si>
  <si>
    <t xml:space="preserve">  OFR_NAME  ,                                   </t>
  </si>
  <si>
    <t xml:space="preserve">  渠道,区域,</t>
  </si>
  <si>
    <t xml:space="preserve">  staff_name  网格经理  ,</t>
  </si>
  <si>
    <t xml:space="preserve">  GRID_NAME  ,</t>
  </si>
  <si>
    <t xml:space="preserve">  ORG_NAME,</t>
  </si>
  <si>
    <t xml:space="preserve">T2.CUST_NAME    </t>
  </si>
  <si>
    <t xml:space="preserve">  from    s0    t1</t>
  </si>
  <si>
    <t xml:space="preserve">  left join xwh_wg_mon  t2 on (t1.serv_id=t2.serv_id)</t>
  </si>
  <si>
    <t xml:space="preserve">  left join  s1 t3 on (t1.acct_id=t3.acct_id)</t>
  </si>
  <si>
    <t xml:space="preserve">  where  t1.rn=1      ]');</t>
  </si>
  <si>
    <t xml:space="preserve">  XJ_SMALLMODULE.PRO_BLOCK_CURRENT_T('ls_xj_lxp_cwqf_t');</t>
  </si>
  <si>
    <t xml:space="preserve"> ---- 账户下副卡数</t>
  </si>
  <si>
    <t xml:space="preserve">  xn_do_sql_Block(q'[  alter table    ls_xj_lxp_cwqf_t   add   ( 账户下副卡数  number,账户下活跃副卡数  number)    ]');</t>
  </si>
  <si>
    <t>merge into     ls_xj_lxp_cwqf_t    a</t>
  </si>
  <si>
    <t>select  acct_id,sum(case when  主副卡 in ('副卡','电信手机副卡')  then 1 else  0 end  )  账户下副卡数</t>
  </si>
  <si>
    <t>,sum(case when  主副卡 in ('副卡','电信手机副卡')  and  本月活跃=1  then 1 else  0 end  )  账户下活跃副卡数</t>
  </si>
  <si>
    <t>from  xj_sc_mob_f1n_t</t>
  </si>
  <si>
    <t>where  acct_id in (</t>
  </si>
  <si>
    <t>select acct_id   from   ls_xj_lxp_cwqf_t   )</t>
  </si>
  <si>
    <t>group by acct_id   ) b on (a.acct_id=b.acct_id)</t>
  </si>
  <si>
    <t>update set   a.账户下副卡数=b.账户下副卡数,a.账户下活跃副卡数=b.账户下活跃副卡数</t>
  </si>
  <si>
    <t xml:space="preserve"> --- 剔除异常账户</t>
  </si>
  <si>
    <t xml:space="preserve">delete  ls_xj_lxp_cwqf_t  </t>
  </si>
  <si>
    <t xml:space="preserve"> where  acct_id  in  (select acct_id  from  xj_lxp_异常账户 ) </t>
  </si>
  <si>
    <t xml:space="preserve">  xj_smallmodule.Module('ls_xj_lxp_cwqf_t','xj_lxp_cwqf_zqsd','网格经理','acct_id',' and b.网格经理  is not null'</t>
  </si>
  <si>
    <t xml:space="preserve">  xj_smallmodule.Module('ls_xj_lxp_cwqf_t','xj_lxp_cwqf_zqsd','经营单元','acct_id',' and b.经营单元  is not null'</t>
  </si>
  <si>
    <t xml:space="preserve">  xj_smallmodule.Module('ls_xj_lxp_cwqf_t','xj_lxp_cwqf_zqsd','ORG_NAME','acct_id',' and b.ORG_NAME  is not null'</t>
  </si>
  <si>
    <t xml:space="preserve">  xj_smallmodule.Module('ls_xj_lxp_cwqf_t','xn_acct_item_new_acct','欠费  总欠费','acct_id'); </t>
  </si>
  <si>
    <t>pro_drop_table('xj_lxp_cwqf_t') ;</t>
  </si>
  <si>
    <t>renameTB('ls_xj_lxp_cwqf_t','xj_lxp_cwqf_t');</t>
  </si>
  <si>
    <t xml:space="preserve"> exec  xj_smallmodule.Module('xj_lxp_cwqf_t','xwh_wg_mon_his','org_name,COUNTRY_AREA_NAME 经营单元','serv_id','','where  a.经营单元  is null '); </t>
  </si>
  <si>
    <t xml:space="preserve">---    exec  xj_smallmodule.Module('xj_lxp_cwqf_t','xwh_wg_mon_his',' org_name,COUNTRY_AREA_NAME 经营单元','serv_id','','where  a.org_name  is null '); </t>
  </si>
  <si>
    <t xml:space="preserve"> end   PRO_财务欠费_cur;</t>
  </si>
  <si>
    <t xml:space="preserve"> ------======================================================</t>
  </si>
  <si>
    <t xml:space="preserve"> PROCEDURE  PRO_财务欠费_month(acct_month   varchar2   default  cur_month_m1)   is</t>
  </si>
  <si>
    <t xml:space="preserve">   log1  xj_log_object:=xj_log_object(XX,'XN_MARKETING_PAC.PRO_财务欠费_cur_m1;');</t>
  </si>
  <si>
    <t>exec  XN_MARKETING_PAC.PRO_财务欠费_month;</t>
  </si>
  <si>
    <t>exec  XN_MARKETING_PAC.PRO_财务欠费_month('202207');</t>
  </si>
  <si>
    <t xml:space="preserve">    TB_ACCT_ITEM_YYYYMM_N  VARCHAR2(60);</t>
  </si>
  <si>
    <t xml:space="preserve">  log1.increase_breakpoint(log1.GET_WHO_CALLED_ME,'开始   '); </t>
  </si>
  <si>
    <t>if    fun_judgetable('xn_beifen.acct_item_'||trim(acct_month)||'_N')=1     then</t>
  </si>
  <si>
    <t xml:space="preserve">   TB_ACCT_ITEM_YYYYMM_N:='xn_beifen.acct_item_'||trim(acct_month)||'_N';</t>
  </si>
  <si>
    <t>ELSE    TB_ACCT_ITEM_YYYYMM_N:='ls65_bill_xn.acct_item_'||trim(acct_month)||'_N@to_qtxx_tb';</t>
  </si>
  <si>
    <t xml:space="preserve"> pro_drop_table('xj_ls_lxp_cwqf_001_m1') ;</t>
  </si>
  <si>
    <t xml:space="preserve">create table xj_ls_lxp_cwqf_001_m1    as </t>
  </si>
  <si>
    <t>select  acct_id,prod_inst_id  serv_id,sum(amount)*0.01 财务欠费</t>
  </si>
  <si>
    <t>FROM  ]'||TB_ACCT_ITEM_YYYYMM_N||q'[    a</t>
  </si>
  <si>
    <t xml:space="preserve">   and status_cd not in (5,7,8)</t>
  </si>
  <si>
    <t>group by acct_id,prod_inst_id         ]');</t>
  </si>
  <si>
    <t>pro_drop_table('xj_lxp_cwqf_m1_t') ;</t>
  </si>
  <si>
    <t xml:space="preserve"> create table  xj_lxp_cwqf_m1_t   as </t>
  </si>
  <si>
    <t>from  xj_ls_lxp_cwqf_001_m1   a</t>
  </si>
  <si>
    <t xml:space="preserve">    ,sum(财务欠费2021年)     财务欠费2021年</t>
  </si>
  <si>
    <t xml:space="preserve">   ,sum(财务欠费2022年)     财务欠费2022年</t>
  </si>
  <si>
    <t xml:space="preserve">  from     xj_ls_lxp_cwqf_001_m1 </t>
  </si>
  <si>
    <t xml:space="preserve">  select   substr(org_name,1,2)  营业区,  t2.COUNTRY_AREA_NAME   经营单元,t1.acct_id,t1.serv_id,t2.acc_nbr,产品类型,t2.STATUS_CD  状态</t>
  </si>
  <si>
    <t xml:space="preserve">  ,t3.财务欠费2020年</t>
  </si>
  <si>
    <t xml:space="preserve">  ,t3.财务欠费2021年   ,</t>
  </si>
  <si>
    <t>t3.财务欠费2022年   ,</t>
  </si>
  <si>
    <t>t3.财务欠费2023年   ,</t>
  </si>
  <si>
    <t xml:space="preserve">  ORG_NAME    </t>
  </si>
  <si>
    <t xml:space="preserve">update  xj_lxp_cwqf_m1_t    set    经营单元='现业营维中心'  </t>
  </si>
  <si>
    <t xml:space="preserve"> XJ_SMALLMODULE.PRO_BLOCK_CURRENT_T('xj_lxp_cwqf_m1_t');</t>
  </si>
  <si>
    <t xml:space="preserve">  xj_smallmodule.Module('xj_lxp_cwqf_m1_t','xj_lxp_cwqf_zqsd','网格经理','acct_id',' and b.网格经理  is not null'</t>
  </si>
  <si>
    <t xml:space="preserve">  xj_smallmodule.Module('xj_lxp_cwqf_m1_t','xj_lxp_cwqf_zqsd','经营单元','acct_id',' and b.经营单元  is not null'</t>
  </si>
  <si>
    <t xml:space="preserve">  xj_smallmodule.Module('xj_lxp_cwqf_m1_t','xj_lxp_cwqf_zqsd','ORG_NAME','acct_id',' and b.ORG_NAME  is not null'</t>
  </si>
  <si>
    <t xml:space="preserve"> end   PRO_财务欠费_month;</t>
  </si>
  <si>
    <t xml:space="preserve"> -----=========================================================</t>
  </si>
  <si>
    <t xml:space="preserve">  PROCEDURE  PRO_升级5G目标用户  is </t>
  </si>
  <si>
    <t xml:space="preserve">   log1  xj_log_object:=xj_log_object(XX,'XN_MARKETING_PAC.PRO_升级5G目标用户;');</t>
  </si>
  <si>
    <t>cursor cur   is    select * from   Bill_MONTH_dd   ;  -- 定义游标</t>
  </si>
  <si>
    <t>exec  XN_MARKETING_PAC.PRO_升级5G目标用户;</t>
  </si>
  <si>
    <t>/*场景一：防疫期间升级5G套餐重点目标用户 ：BWT_YX_INT_SENCE_LIST WHERE Sence_Code = '100105008002'  and Batch_Id='202002'</t>
  </si>
  <si>
    <t>字段 解释 表是 bwt_YX_int_sence_TAG</t>
  </si>
  <si>
    <t>select * from   sjjs_xn.bwt_YX_int_sence_TAG  where  sence_code = '100105007'</t>
  </si>
  <si>
    <t xml:space="preserve">create or replace view   bwt_YX_int_sence_TAG_4升5  AS </t>
  </si>
  <si>
    <t xml:space="preserve">select   </t>
  </si>
  <si>
    <t xml:space="preserve">SENCE_CODE ,             </t>
  </si>
  <si>
    <t xml:space="preserve">BATCH_ID,      </t>
  </si>
  <si>
    <t xml:space="preserve">SERV_ID,   </t>
  </si>
  <si>
    <t xml:space="preserve">ACC_NBR ,    </t>
  </si>
  <si>
    <t xml:space="preserve">CUST_ID ,        </t>
  </si>
  <si>
    <t xml:space="preserve">LAN_ID,            </t>
  </si>
  <si>
    <t xml:space="preserve">AREA_ID ,             </t>
  </si>
  <si>
    <t xml:space="preserve">TML_ID,           </t>
  </si>
  <si>
    <t xml:space="preserve">CREATE_DATE,  </t>
  </si>
  <si>
    <t>Tag1  场景名称,</t>
  </si>
  <si>
    <t>Tag2  套餐金额分档,</t>
  </si>
  <si>
    <t>Tag3  近三月平均套餐列收,</t>
  </si>
  <si>
    <t>Tag4  本地网名称,</t>
  </si>
  <si>
    <t>Tag5</t>
  </si>
  <si>
    <t>划小县域名称,</t>
  </si>
  <si>
    <t>Tag6</t>
  </si>
  <si>
    <t>划小支局名称,</t>
  </si>
  <si>
    <t>Tag7</t>
  </si>
  <si>
    <t>城乡标识,</t>
  </si>
  <si>
    <t>Tag8</t>
  </si>
  <si>
    <t>营销经理名称,</t>
  </si>
  <si>
    <t>Tag9</t>
  </si>
  <si>
    <t>是否有协议,</t>
  </si>
  <si>
    <t>Tag10</t>
  </si>
  <si>
    <t>是否副卡,</t>
  </si>
  <si>
    <t>Tag11</t>
  </si>
  <si>
    <t>副卡数,</t>
  </si>
  <si>
    <t>Tag12</t>
  </si>
  <si>
    <t>入网渠道,</t>
  </si>
  <si>
    <t>Tag13</t>
  </si>
  <si>
    <t>入网渠道细类,</t>
  </si>
  <si>
    <t>Tag14</t>
  </si>
  <si>
    <t>服务渠道偏好,</t>
  </si>
  <si>
    <t>Tag15</t>
  </si>
  <si>
    <t>是否集团5G换机模型,</t>
  </si>
  <si>
    <t>Tag16</t>
  </si>
  <si>
    <t>是否视频偏好,</t>
  </si>
  <si>
    <t>Tag17</t>
  </si>
  <si>
    <t>用户状态,</t>
  </si>
  <si>
    <t>Tag18</t>
  </si>
  <si>
    <t>是否有固话,</t>
  </si>
  <si>
    <t>Tag19</t>
  </si>
  <si>
    <t>是否实名,</t>
  </si>
  <si>
    <t>Tag20</t>
  </si>
  <si>
    <t>套餐下宽带速率分档,</t>
  </si>
  <si>
    <t>Tag21</t>
  </si>
  <si>
    <t>是否畅享,</t>
  </si>
  <si>
    <t>Tag22</t>
  </si>
  <si>
    <t>工作地就近厅店名称,</t>
  </si>
  <si>
    <t>Tag23</t>
  </si>
  <si>
    <t>工作地就近自有/专营厅店名称,</t>
  </si>
  <si>
    <t>Tag24</t>
  </si>
  <si>
    <t xml:space="preserve">  居住地就近厅店名称,</t>
  </si>
  <si>
    <t>Tag25</t>
  </si>
  <si>
    <t>居住地就近自有/专营厅店名称,</t>
  </si>
  <si>
    <t>Tag26</t>
  </si>
  <si>
    <t>政企细分市场,</t>
  </si>
  <si>
    <t>Tag27</t>
  </si>
  <si>
    <t>流量套餐饱和度(%),</t>
  </si>
  <si>
    <t>Tag28</t>
  </si>
  <si>
    <t>是否单位付费,</t>
  </si>
  <si>
    <t>Tag29</t>
  </si>
  <si>
    <t>场景分类,</t>
  </si>
  <si>
    <t>Tag30</t>
  </si>
  <si>
    <t>场景编码</t>
  </si>
  <si>
    <t>from  sjjs_xn.BWT_YX_INT_SENCE_LIST</t>
  </si>
  <si>
    <t>where  sence_code = '100105007'</t>
  </si>
  <si>
    <t xml:space="preserve">pro_drop_table('lc_4升5清单_t_01') ;  </t>
  </si>
  <si>
    <t xml:space="preserve">create table  lc_4升5清单_t_01  as  </t>
  </si>
  <si>
    <t>select    *    from bwt_YX_int_sence_TAG_4升5</t>
  </si>
  <si>
    <t>where    batch_id='202007'       ]');</t>
  </si>
  <si>
    <t xml:space="preserve">pro_drop_table('lc_4升5清单_t') ;  </t>
  </si>
  <si>
    <t xml:space="preserve">create table  lc_4升5清单_t as </t>
  </si>
  <si>
    <t>select  t1.营业区, T1.CUST_ID,t1.acct_id,t1.new_staff_id,t1.state,</t>
  </si>
  <si>
    <t>T1.SERV_ID,T1.ACC_NBR, 主副卡,</t>
  </si>
  <si>
    <t>substr(t1.serv_name,1,1) 姓 ,</t>
  </si>
  <si>
    <t>T1.OFR_INST_ID,</t>
  </si>
  <si>
    <t>T1.OFR_NAME  套餐,</t>
  </si>
  <si>
    <t>T1.套餐值,</t>
  </si>
  <si>
    <t>T1.COMBO_OFFER_NAME  松捆绑,</t>
  </si>
  <si>
    <t>t1.最早欠费月,t1.欠费,</t>
  </si>
  <si>
    <t>T2.场景名称,</t>
  </si>
  <si>
    <t>t2.场景分类,</t>
  </si>
  <si>
    <t>TO_CHAR(T1.COMPLETED_DATE,'YYYYMMDD') 新装时间,</t>
  </si>
  <si>
    <t>T2.套餐金额分档,</t>
  </si>
  <si>
    <t>T2.近三月平均套餐列收,</t>
  </si>
  <si>
    <t>T1.区域,</t>
  </si>
  <si>
    <t>T2.划小支局名称,</t>
  </si>
  <si>
    <t>T2.营销经理名称，</t>
  </si>
  <si>
    <t>T2.副卡数,</t>
  </si>
  <si>
    <t>T2.入网渠道,</t>
  </si>
  <si>
    <t>T2."政企细分市场",</t>
  </si>
  <si>
    <t>T2.用户状态,</t>
  </si>
  <si>
    <t>居住地就近厅店名称,</t>
  </si>
  <si>
    <t>流量套餐饱和度(%)</t>
  </si>
  <si>
    <t>from     XWH_WG_MON    T1</t>
  </si>
  <si>
    <t>INNER JOIN  lc_4升5清单_t_01  T2  ON (T1.SERV_ID =T2.SERV_ID)   ]');</t>
  </si>
  <si>
    <t>for temp  in cur  loop</t>
  </si>
  <si>
    <t>xn_do_sql_Block('alter table  lc_4升5清单_t  add   (总流量'||temp.BILL_MONTH_DD||'月_G  number ,溢出流量'||temp.BILL_MONTH_DD||'月_G  number )    ');</t>
  </si>
  <si>
    <t>merge into    lc_4升5清单_t   a</t>
  </si>
  <si>
    <t>using (select  PRD_INST_ID, round((总流量/1024 )/1024,2)   总流量'||temp.BILL_MONTH_DD||'月_G ,</t>
  </si>
  <si>
    <t xml:space="preserve">round((套餐外溢出流量使用实际值/1024 )/1024,2)     溢出流量'||temp.BILL_MONTH_DD||'月_G </t>
  </si>
  <si>
    <t>where   billing_cycle_id='||temp.BILL_MONTH||'   )  b</t>
  </si>
  <si>
    <t>update set    a.总流量'||temp.BILL_MONTH_DD||'月_G=b.总流量'||temp.BILL_MONTH_DD||'月_G,</t>
  </si>
  <si>
    <t>a.溢出流量'||temp.BILL_MONTH_DD||'月_G=b.溢出流量'||temp.BILL_MONTH_DD||'月_G   ');</t>
  </si>
  <si>
    <t xml:space="preserve">  ----  停机----------------------------</t>
  </si>
  <si>
    <t xml:space="preserve">   XJ_SMALLMODULE.PRO_BLOCK_CURRENT_T('lc_4升5清单_t');</t>
  </si>
  <si>
    <t xml:space="preserve">pro_drop_table('lc_4升5清单_t_tc') ;    </t>
  </si>
  <si>
    <t xml:space="preserve">CREATE TABLE  lc_4升5清单_t_tc AS </t>
  </si>
  <si>
    <t>SELECT  a.*,b.offer_name 红包</t>
  </si>
  <si>
    <t xml:space="preserve">FROM lc_4升5清单_t a  </t>
  </si>
  <si>
    <t>left join Xj_Sc_翼支付红包_t  b on (a.serv_id=b.serv_id    and   状态</t>
  </si>
  <si>
    <t>='正常')</t>
  </si>
  <si>
    <t>where 停机时间 is null</t>
  </si>
  <si>
    <t>and a.serv_id not in (select prd_inst_id from    xj_sc_PRO_5G双千兆     )</t>
  </si>
  <si>
    <t>and a.serv_id not in (select prod_inst_id from    xj_sc_4升5清单_5G升级会员包     )</t>
  </si>
  <si>
    <t>and a.serv_id in (select serv_id   from   xwh_wg_mon  where   主副卡  like  '%主%'   and state='F0A')          ]');</t>
  </si>
  <si>
    <t xml:space="preserve">pro_drop_table('lc_4升5清单_t_tc_hb_001') ;    </t>
  </si>
  <si>
    <t xml:space="preserve">CREATE TABLE   lc_4升5清单_t_tc_hb_001 AS </t>
  </si>
  <si>
    <t>select  serv_id,'有红包冲减'   红包</t>
  </si>
  <si>
    <t xml:space="preserve">from ls65_bill2.INTERFACE_BILL_SERIAL_T@to_qtxx_tb t </t>
  </si>
  <si>
    <t>where t.INTERFACE_ID='YZFHB' and to_char(t.state_date,'yyyymm')=cur_month_m1</t>
  </si>
  <si>
    <t xml:space="preserve">and  substr(t.region_id_acct,1,4)='1008'     ]'); </t>
  </si>
  <si>
    <t>insert into   lc_4升5清单_t_tc_hb_001  (serv_id,红包)</t>
  </si>
  <si>
    <t>select  serv_id ,'有红包'  红包</t>
  </si>
  <si>
    <t xml:space="preserve">from  Xj_Sc_翼支付红包_t  </t>
  </si>
  <si>
    <t>where  状态</t>
  </si>
  <si>
    <t>='正常'</t>
  </si>
  <si>
    <t>and serv_id not in (select serv_id  from   lc_4升5清单_t_tc_hb_001)     ]');</t>
  </si>
  <si>
    <t xml:space="preserve">pro_drop_table('lc_4升5清单_t_tc_hb_002') ;  </t>
  </si>
  <si>
    <t xml:space="preserve">CREATE TABLE   lc_4升5清单_t_tc_hb_002 AS </t>
  </si>
  <si>
    <t xml:space="preserve">select  t1.*,t2.acct_id,t2.ofr_inst_id  </t>
  </si>
  <si>
    <t>from  lc_4升5清单_t_tc_hb_001  t1</t>
  </si>
  <si>
    <t xml:space="preserve">left join xwh_wg_mon  t2  on (t1.serv_id=t2.serv_id)        ]'); </t>
  </si>
  <si>
    <t xml:space="preserve">update  lc_4升5清单_t_tc set     红包='套餐下有红包'  </t>
  </si>
  <si>
    <t>where  ofr_inst_id in (  select  ofr_inst_id from lc_4升5清单_t_tc_hb_002   where    红包='有红包'     )</t>
  </si>
  <si>
    <t>and    红包  is null            ]');</t>
  </si>
  <si>
    <t xml:space="preserve">update  lc_4升5清单_t_tc set     红包='套餐下有红包冲减'  </t>
  </si>
  <si>
    <t>where  ofr_inst_id in (  select  ofr_inst_id from lc_4升5清单_t_tc_hb_002   where    红包='有红包冲减'     )</t>
  </si>
  <si>
    <t xml:space="preserve">and   红包  is null         ]'); </t>
  </si>
  <si>
    <t xml:space="preserve">update  lc_4升5清单_t_tc set     红包='账户下有红包'  </t>
  </si>
  <si>
    <t>where  acct_id  in (  select  acct_id from lc_4升5清单_t_tc_hb_002   where    红包='有红包冲减'     )</t>
  </si>
  <si>
    <t>and   红包  is null             ]');</t>
  </si>
  <si>
    <t>xn_do_sql_Block(q'[         alter table  lc_4升5清单_t_tc  add 新装厅店  VARCHAR2(200)   ]');</t>
  </si>
  <si>
    <t>merge into lc_4升5清单_t_tc t1</t>
  </si>
  <si>
    <t>using tmp_staff_organization_channel  t2 on   (t1.new_staff_id=t2.staff_id  )</t>
  </si>
  <si>
    <t>update set   t1.新装厅店=t2.fa_channel_name     ]');</t>
  </si>
  <si>
    <t>--套餐网格收入--------</t>
  </si>
  <si>
    <t xml:space="preserve"> XJ_SMALLMODULE.PRO_BLOCK_套餐网格收入('lc_4升5清单_t_tc','SERV_ID',temp.BILL_MONTH);</t>
  </si>
  <si>
    <t xml:space="preserve">   xn_do_sql_Block(q'[ ALTER TABLE  lc_4升5清单_t_tc  ADD   套餐ARP  NUMBER         ]');</t>
  </si>
  <si>
    <t>UPDATE  lc_4升5清单_t_tc SET    套餐ARP=round((Isnull_0(套餐网格收入'||cur_month_m3||')+Isnull_0(套餐网格收入'||cur_month_m2||')+Isnull_0(套餐网格收入'||cur_month_m1||'))</t>
  </si>
  <si>
    <t>/isnotnull_n(isnotnull_n(套餐网格收入'||cur_month_m3||')+isnotnull_n(套餐网格收入'||cur_month_m2||')+isnotnull_n(套餐网格收入'||cur_month_m1||'))     )     ');</t>
  </si>
  <si>
    <t xml:space="preserve">    xn_do_sql_Block(q'[   alter table   lc_4升5清单_t_tc  add   升5G判断  varchar2(20)       ]');</t>
  </si>
  <si>
    <t>update  lc_4升5清单_t_tc  set   升5G判断='5G套餐'</t>
  </si>
  <si>
    <t>where  serv_id in (select prd_inst_id from xj_sc_PRO_5G双千兆)       ]');</t>
  </si>
  <si>
    <t xml:space="preserve">commit;      </t>
  </si>
  <si>
    <t>update  lc_4升5清单_t_tc  set   升5G判断='5G升级会员包'</t>
  </si>
  <si>
    <t>where  serv_id in (select prod_inst_id from xj_sc_4升5清单_5G升级会员包)</t>
  </si>
  <si>
    <t>and     升5G判断   is null       ]');</t>
  </si>
  <si>
    <t xml:space="preserve">    xn_do_sql_Block(q'[   alter table   lc_4升5清单_t_tc  add   是否5G终端  varchar2(20)       ]');</t>
  </si>
  <si>
    <t>pro_drop_table('XJ_LS_sc_5g_t') ;</t>
  </si>
  <si>
    <t xml:space="preserve">CREATE TABLE XJ_LS_sc_5g_t as </t>
  </si>
  <si>
    <t>select    ACCS_NBR   ,max(GATHER_DAY)  GATHER_DAY</t>
  </si>
  <si>
    <t xml:space="preserve">from sjjs_xn.prd_tmn_reg_lst_day </t>
  </si>
  <si>
    <t>where   catalog_name  like '%5G%'</t>
  </si>
  <si>
    <t xml:space="preserve"> group by   ACCS_NBR     ]');</t>
  </si>
  <si>
    <t xml:space="preserve">   xn_do_sql_Block(q'[    alter table  XJ_LS_sc_5g_t  add serv_id  number(12)      ]');</t>
  </si>
  <si>
    <t xml:space="preserve">   Exception   when others Then   null;</t>
  </si>
  <si>
    <t xml:space="preserve">    merge into   XJ_LS_sc_5g_t  a</t>
  </si>
  <si>
    <t xml:space="preserve">    using   xwh_wg_mon b on (a.ACCS_NBR=b.ACC_NBR   and b.acc_nbr_flag='T' and  a.GATHER_DAY&gt;=to_char(COMPLETED_DATE,'yyyymmdd')  and b.state in ('F0A','F0J'))</t>
  </si>
  <si>
    <t xml:space="preserve">    UPDATE SET   A.SERV_ID=B.SERV_ID       ]');</t>
  </si>
  <si>
    <t>xn_do_sql_Block(q'[   alter table  lc_4升5清单_t_tc  add 是否5G终端  varchar2(4)       ]');</t>
  </si>
  <si>
    <t>UPDATE  lc_4升5清单_t_tc  SET   是否5G终端='是'</t>
  </si>
  <si>
    <t>where  serv_id in (select SERV_ID  from    XJ_LS_sc_5g_t )         ]');</t>
  </si>
  <si>
    <t>dbms_output.put_line(q'[select * from  lc_4升5清单_t_tc     where   是否5G终端='是'   ]');</t>
  </si>
  <si>
    <t>--------------------------------------------------------------------------------</t>
  </si>
  <si>
    <t xml:space="preserve">    log1.storage;</t>
  </si>
  <si>
    <t xml:space="preserve">end   PRO_升级5G目标用户 ;  </t>
  </si>
  <si>
    <t xml:space="preserve">PROCEDURE  PRO_张筱客户积分  is </t>
  </si>
  <si>
    <t xml:space="preserve">  v_num  number :=0;</t>
  </si>
  <si>
    <t xml:space="preserve">  log1  xj_log_object:=xj_log_object(XX,'XN_MARKETING_PAC.PRO_张筱客户积分');</t>
  </si>
  <si>
    <t>exec  XN_MARKETING_PAC.PRO_张筱客户积分;</t>
  </si>
  <si>
    <t>为开展优品包积分总的营销活动，需要提取符合条件的目标用户，清单请满足以下条件：</t>
  </si>
  <si>
    <t>1、未开通优品包且积分大于或等于 3900 分；</t>
  </si>
  <si>
    <t xml:space="preserve">2、ITV条件：广电版高清或4K、智慧系列高清或4K   活跃； </t>
  </si>
  <si>
    <t>3、用户套餐、用户主副卡号码、ITV账号、营业厅</t>
  </si>
  <si>
    <t xml:space="preserve">select  月份  from  xj_zx_客户积分_t    where  rownum=1  </t>
  </si>
  <si>
    <t>select  month_id  月份  from    sjjs_xn.BWT_CUST_POINT_M  where month_id=cur_month_m1   and  rownum=1    )</t>
  </si>
  <si>
    <t>select count(distinct 月份  )  into    v_num  from   s1  ;</t>
  </si>
  <si>
    <t>if  v_num&gt;=2    then</t>
  </si>
  <si>
    <t xml:space="preserve">pro_drop_table('xj_ls_20201019_001') ;  </t>
  </si>
  <si>
    <t xml:space="preserve">create table  xj_ls_20201019_001 as </t>
  </si>
  <si>
    <t>select   month_id 月份,cust_id,CUST_POINT</t>
  </si>
  <si>
    <t xml:space="preserve">where  month_id=cur_month_m1 </t>
  </si>
  <si>
    <t>and   CUST_POINT</t>
  </si>
  <si>
    <t>&gt;=  2000</t>
  </si>
  <si>
    <t xml:space="preserve">pro_drop_table('xj_ls_20201019_002') ;  </t>
  </si>
  <si>
    <t xml:space="preserve">create table  xj_ls_20201019_002  as </t>
  </si>
  <si>
    <t>select  t1.*,t2.acct_id,t2.serv_id,t2.acc_nbr,t2.account,t3.prod_name,t3.智慧打标,t3.ITV打标,t2.ofr_name,t2.combo_offer_name,nvl(t3.channel_name,t4.fa_channel_name)   ITV新装厅店,t2.combo_instance_id,t2.欠费,t2.最早欠费月</t>
  </si>
  <si>
    <t>from  xj_ls_20201019_001 t1</t>
  </si>
  <si>
    <t>inner  join  xwh_wg_mon t2  on (t1.cust_id=t2.cust_id   and t2.state in ('F0A') )</t>
  </si>
  <si>
    <t>inner  join  XJ_SC_ITV_ALL_T  t3 on (t2.serv_id=t3.serv_id  /* and  substr(t3.ITV打标,1,2)  in ('省内','4K') */  )</t>
  </si>
  <si>
    <t>left  join  tmp_staff_organization_channel  t4 on (t2.new_staff_id=t4.staff_id)          ]');</t>
  </si>
  <si>
    <t>ALTER TABLE    xj_ls_20201019_002  ADD  (</t>
  </si>
  <si>
    <t>主副卡   varchar2(500) ,</t>
  </si>
  <si>
    <t>手机类型   varchar2(20) ,</t>
  </si>
  <si>
    <t xml:space="preserve"> 优品包 VARCHAR2(20),</t>
  </si>
  <si>
    <t xml:space="preserve"> ITV最近活跃日  varchar2(20)     )              ]');</t>
  </si>
  <si>
    <t>merge into  xj_ls_20201019_002  a</t>
  </si>
  <si>
    <t xml:space="preserve">using  (select  combo_instance_id,listagg(acc_nbr||主副卡||status_cd   , ',') WITHIN GROUP( ORDER BY rownum )       主副卡  </t>
  </si>
  <si>
    <t>where   combo_instance_id  in (select combo_instance_id   from  xj_ls_20201019_002    )</t>
  </si>
  <si>
    <t>GROUP BY combo_instance_id )  b  on (a.combo_instance_id=b.combo_instance_id)</t>
  </si>
  <si>
    <t>update set   a.主副卡=b.主副卡，</t>
  </si>
  <si>
    <t xml:space="preserve">                       a.手机类型='套餐关联手机'       ]');</t>
  </si>
  <si>
    <t>using   (select  t1.acct_id,t1.手机||t2.status_cd  主副卡</t>
  </si>
  <si>
    <t>from xwh_wg_mon_手机宽带itv  t1</t>
  </si>
  <si>
    <t>left join  xwh_wg_mon t2 on (t1.手机=t2.acc_nbr  and t2.state='F0A')  )   b  on (a.acct_id=b.acct_id)</t>
  </si>
  <si>
    <t xml:space="preserve">                       a.手机类型='账户关联手机' </t>
  </si>
  <si>
    <t>where   a.手机类型  is null         ]');</t>
  </si>
  <si>
    <t>UPDATE  xj_ls_20201019_002  SET   优品包='是'</t>
  </si>
  <si>
    <t>where    acct_id in (select acct_id    from xj_zz_优品包_qd   where 优品包状态</t>
  </si>
  <si>
    <t>='正常'  )       ]');</t>
  </si>
  <si>
    <t>merge into  xj_ls_20201019_002    a</t>
  </si>
  <si>
    <t>select   prd_inst_id  ,max(date_id)  date_id</t>
  </si>
  <si>
    <t>group by  prd_inst_id         )   b on (a.serv_id =b.prd_inst_id)</t>
  </si>
  <si>
    <t>update set   a.ITV最近活跃日=b.date_id     ]');</t>
  </si>
  <si>
    <t>pro_drop_table(' xj_zx_客户积分_t    ') ;</t>
  </si>
  <si>
    <t xml:space="preserve">create table  xj_zx_客户积分_t  as </t>
  </si>
  <si>
    <t>select t2.营业区,  t1.*,t2.近2月活跃  近2月活跃天数,</t>
  </si>
  <si>
    <t xml:space="preserve">      t2.staff_name 网格经理,t2.org_name 网格,t2.条线</t>
  </si>
  <si>
    <t>from xj_ls_20201019_002  t1</t>
  </si>
  <si>
    <t xml:space="preserve">left join  xwh_wg_mon t2  on (t1.serv_id=t2.serv_id )   </t>
  </si>
  <si>
    <t>else    DBMS_OUTPUT.PUT_LINE('已更新至省公司最新');</t>
  </si>
  <si>
    <t xml:space="preserve">  log1.increase_breakpoint(log1.GET_WHO_CALLED_ME,'结束   '); </t>
  </si>
  <si>
    <t>end   PRO_张筱客户积分;</t>
  </si>
  <si>
    <t xml:space="preserve"> PROCEDURE  PRO_盛行4_7星级锁定  is</t>
  </si>
  <si>
    <t>exec  XN_MARKETING_PAC.PRO_盛行4_7星级锁定;</t>
  </si>
  <si>
    <t xml:space="preserve"> ---   xj_mb_qd_4至7星级客户2109  </t>
  </si>
  <si>
    <t xml:space="preserve">pro_drop_table('xj_zz_sx_星级4_7') ;  </t>
  </si>
  <si>
    <t xml:space="preserve">create  table  xj_zz_sx_星级4_7 as </t>
  </si>
  <si>
    <t>select T3.营业区</t>
  </si>
  <si>
    <t xml:space="preserve">      ,decode(PRODUCT_NBR_FLAG,1,'移动',2,'宽带',3,'固话',4,'ITV',null )    产品类型</t>
  </si>
  <si>
    <t xml:space="preserve">     ,decode(Star_Level,'1400','四星','1500','五星','1600','六星','1700','七星',null  )     as 星级</t>
  </si>
  <si>
    <t xml:space="preserve">       ,T1.cust_id,T2.CUST_NAME,prod_inst_id  SERV_ID,T3.ACCT_ID</t>
  </si>
  <si>
    <t xml:space="preserve">         ,t3.acc_nbr 主卡号码,t3.ofr_name 套餐,t3.套餐值,t3.combo_offer_name   松捆绑</t>
  </si>
  <si>
    <t xml:space="preserve">        ,t3.staff_name 网格经理,t3.org_name  网格,t3.area_name  片区</t>
  </si>
  <si>
    <t xml:space="preserve">        ,t3.欠费, t3.status_cd 状态,t3.近2月活跃</t>
  </si>
  <si>
    <t>,t3.橙分期</t>
  </si>
  <si>
    <t>,t3.翼支付红包</t>
  </si>
  <si>
    <t>from       SJJS_XN.SERV_LOCK_LIST_2021   t1</t>
  </si>
  <si>
    <t>left join  cust_t  t2 on (t1.cust_id=t2.CUST_ID   and t2.STATE='70A' )</t>
  </si>
  <si>
    <t>inner  JOIN XWH_WG_MON  T3 ON (T1.prod_inst_id=T3.SERV_ID   and  t3.state  in ('F0A','F0J')  )</t>
  </si>
  <si>
    <t xml:space="preserve">where  Star_Level  between  1400  and  1700  </t>
  </si>
  <si>
    <t>and  t3.产品类型='手机'</t>
  </si>
  <si>
    <t>and   t3.ofr_name&lt;&gt;'未知'</t>
  </si>
  <si>
    <t>and  t3.主副卡 like  '%主%'</t>
  </si>
  <si>
    <t>and latn_id=1008        ]');</t>
  </si>
  <si>
    <t xml:space="preserve">   XJ_SMALLMODULE.PRO_BLOCK_CURRENT_T('xj_zz_sx_星级4_7');</t>
  </si>
  <si>
    <t xml:space="preserve">   XJ_SMALLMODULE.ticket_流量溢出('xj_zz_sx_星级4_7','SERV_ID','202108');</t>
  </si>
  <si>
    <t xml:space="preserve"> XJ_SMALLMODULE.ticket_语音('xj_zz_sx_星级4_7');  --默认取上月e</t>
  </si>
  <si>
    <t xml:space="preserve"> XJ_SMALLMODULE.PRO_BLOCK_出账('xj_zz_sx_星级4_7','SERV_ID','202108');</t>
  </si>
  <si>
    <t xml:space="preserve"> end   PRO_盛行4_7星级锁定;</t>
  </si>
  <si>
    <t xml:space="preserve"> ----==============================================</t>
  </si>
  <si>
    <t xml:space="preserve"> PROCEDURE  PRO_盛行非保客户  is</t>
  </si>
  <si>
    <t>exec  XN_MARKETING_PAC.PRO_盛行非保客户;</t>
  </si>
  <si>
    <t xml:space="preserve"> pro_drop_table('xj_ls_20210623_001') ;  </t>
  </si>
  <si>
    <t xml:space="preserve">create table   xj_ls_20210623_001 as </t>
  </si>
  <si>
    <t>select  t11.*, t1.serv_id,acc_nbr 主卡,kd,itv,t3.cust_name ,t2.星级,t3.staff_name 网格经理</t>
  </si>
  <si>
    <t>from   xj_sc_mob_f1n_t  t1</t>
  </si>
  <si>
    <t>inner join    xj_mb_盛行非保客户  t11  on (t1.cust_id=trim(t11.客户ID))</t>
  </si>
  <si>
    <t>select  cust_id ,decode(max(Star_Level),'1400','四星','1500','五星','1600','六星','1700','七星',null  )     as 星级</t>
  </si>
  <si>
    <t xml:space="preserve">from    SJJS_XN.SERV_LOCK_LIST_2021 </t>
  </si>
  <si>
    <t>group by  cust_id   )   t2  on (t1.cust_id=t2.cust_id)</t>
  </si>
  <si>
    <t>left join  (select  serv_id,staff_name,cust_name   from      xwh_wg_mon     )  t3 on (t1.serv_id=t3.serv_id )</t>
  </si>
  <si>
    <t>and 主副卡 like '%主%'   ]');</t>
  </si>
  <si>
    <t xml:space="preserve">     ----------------</t>
  </si>
  <si>
    <t xml:space="preserve"> XJ_SMALLMODULE.ticket_语音('xj_ls_20210623_001',cur_month_m1);</t>
  </si>
  <si>
    <t xml:space="preserve"> XJ_SMALLMODULE.ticket_语音('xj_ls_20210623_001',cur_month_m2);</t>
  </si>
  <si>
    <t xml:space="preserve">  XJ_SMALLMODULE.ticket_语音('xj_ls_20210623_001',cur_month_m3);</t>
  </si>
  <si>
    <t>----------------</t>
  </si>
  <si>
    <t xml:space="preserve">  XJ_SMALLMODULE.ticket_流量溢出('xj_ls_20210623_001','SERV_ID',cur_month_m1);</t>
  </si>
  <si>
    <t xml:space="preserve"> XJ_SMALLMODULE.ticket_流量溢出('xj_ls_20210623_001','SERV_ID',cur_month_m2);</t>
  </si>
  <si>
    <t xml:space="preserve"> XJ_SMALLMODULE.ticket_流量溢出('xj_ls_20210623_001','SERV_ID',cur_month_m3);</t>
  </si>
  <si>
    <t xml:space="preserve"> XJ_SMALLMODULE.PRO_BLOCK_SERV_MON_YYYYMM_T('xj_ls_20210623_001',cur_month_m1,'活跃情况' );</t>
  </si>
  <si>
    <t>pro_drop_table('xj_ls_盛行_非保客户_t') ;</t>
  </si>
  <si>
    <t xml:space="preserve">create  table   xj_ls_盛行_非保客户_t  as </t>
  </si>
  <si>
    <t>select   t1.*,t2.月份'||mm_m1||'  网格收入'||mm_m1||',t2.月份'||mm_m2||'   网格收入'||mm_m2||',t2.月份'||mm_m3||'   网格收入'||mm_m3||'</t>
  </si>
  <si>
    <t>from   xj_ls_20210623_001  t1</t>
  </si>
  <si>
    <t>left join  xj_sc_wg_sr_2020_t  t2   on (t1.serv_id=t2.serv_id )   ');</t>
  </si>
  <si>
    <t xml:space="preserve"> end  PRO_盛行非保客户 ; </t>
  </si>
  <si>
    <t>PROCEDURE NoRealName   is</t>
  </si>
  <si>
    <t>--------------未实名------------------------</t>
  </si>
  <si>
    <t xml:space="preserve">     hbdx_xuweiming.person_1221_err_2@to_sid  </t>
  </si>
  <si>
    <t>hbdx_xuweiming.person_1221_err_1@to_sid</t>
  </si>
  <si>
    <t>v_date  varchar2(4);</t>
  </si>
  <si>
    <t>tName  varchar2(40);</t>
  </si>
  <si>
    <t>v_date:='1222';</t>
  </si>
  <si>
    <t>tName:='person_'||v_date||'_err_all_xn';</t>
  </si>
  <si>
    <t xml:space="preserve">pro_drop_table(tName) ; </t>
  </si>
  <si>
    <t xml:space="preserve">create table  '||tName||'   as </t>
  </si>
  <si>
    <t>select * from hbdx_xuweiming.person_'||v_date||'_err_2@to_sid</t>
  </si>
  <si>
    <t>where  partition_id_region=''1008''</t>
  </si>
  <si>
    <t>select * from hbdx_xuweiming.person_'||v_date||'_err_1@to_sid</t>
  </si>
  <si>
    <t>where  partition_id_region=''1008''    ');</t>
  </si>
  <si>
    <t>xn_do_sql_Block('alter table  '||tName||'  add xj_xx  varchar2(4)   ');</t>
  </si>
  <si>
    <t>xn_do_sql_Block('update  '||tName||'  set xj_xx=''||''      ');</t>
  </si>
  <si>
    <t>------------资料-------------------------------------</t>
  </si>
  <si>
    <t>merge into '||tName||'  a</t>
  </si>
  <si>
    <t>select  T.*,decode(serv_state,''F1A'',''正常'',''F1S'',''停机保号'',''F1N'',''新装'',''F1S'',''停机保号'',''F1R'',''拆机'',serv_state) 状态,</t>
  </si>
  <si>
    <t xml:space="preserve">        decode(substr(region_id,1,6),''100801'',''温泉'',''100802'',''咸安'',''100803'',''通山'',''100804'',''崇阳'',''100805'',</t>
  </si>
  <si>
    <t xml:space="preserve">        ''通城'',''100806'',''赤壁'',''100807'',''嘉鱼'',''1008'',''咸宁'',''其它'')  yyq,</t>
  </si>
  <si>
    <t xml:space="preserve">           to_char(new_date,''yyyymmdd'')   入网时间</t>
  </si>
  <si>
    <t>from   ls65_sid2.serv_t@to_sid_tb    T</t>
  </si>
  <si>
    <t>where partition_id_region=''1008''  AND STATE=''F0A''  AND SERV_STATE&lt;&gt;''F1R'' )  B</t>
  </si>
  <si>
    <t>on (A.serv_id=B.serv_id)</t>
  </si>
  <si>
    <t xml:space="preserve">  update </t>
  </si>
  <si>
    <t xml:space="preserve">  set      A.acct_id=B.acct_id </t>
  </si>
  <si>
    <t xml:space="preserve">           ,a.product_offer_instance_id=b.product_offer_instance_id</t>
  </si>
  <si>
    <t xml:space="preserve">           ,a.营业区=b.yyq </t>
  </si>
  <si>
    <t xml:space="preserve">           ,a.acc_nbr=b.acc_nbr')  ;</t>
  </si>
  <si>
    <t>-----欠费------------------------</t>
  </si>
  <si>
    <t>alter table    '||tName||'   add  (</t>
  </si>
  <si>
    <t xml:space="preserve">欠费时长          NUMBER(18) ,                      </t>
  </si>
  <si>
    <t>最早欠费账务月 NUMBER ,</t>
  </si>
  <si>
    <t>累积欠费金额 NUMBER   )   ') ;</t>
  </si>
  <si>
    <t xml:space="preserve">Select prD_inst_id </t>
  </si>
  <si>
    <t xml:space="preserve">,Owe_Dur        欠费时长 </t>
  </si>
  <si>
    <t>,Fst_Owe_Billing_Cycle_Id  最早欠费账务月</t>
  </si>
  <si>
    <t xml:space="preserve">,Cum_Owe_Amt*0.01   累积欠费金额           </t>
  </si>
  <si>
    <t>From  sjjs_xn.bas_prD_inst_owe_daily</t>
  </si>
  <si>
    <t>ON (A.SERV_ID=B.PRD_INST_ID)</t>
  </si>
  <si>
    <t xml:space="preserve">  UPDATE SET  A.欠费时长=B.欠费时长</t>
  </si>
  <si>
    <t xml:space="preserve">         ,A.最早欠费账务月=B.最早欠费账务月</t>
  </si>
  <si>
    <t xml:space="preserve">         ,A.累积欠费金额=B.累积欠费金额  ');</t>
  </si>
  <si>
    <t>---------余额-----</t>
  </si>
  <si>
    <t>xn_do_sql_Block('alter table    '||tName||'   add  (余额本金  NUMBER )  ') ;</t>
  </si>
  <si>
    <t xml:space="preserve">Select acct_id,sum(balance/100)   余额本金 </t>
  </si>
  <si>
    <t>From  acct_balance_t@to_sid</t>
  </si>
  <si>
    <t>Where state=0 And balance_type_id  In (</t>
  </si>
  <si>
    <t>select balance_type_id From acct_balance_type_t@to_sid</t>
  </si>
  <si>
    <t>Where substr(BALANCE_USE_LIMITS,11,1)=0     )</t>
  </si>
  <si>
    <t xml:space="preserve">and   balance_type_id not  like ''5%''   </t>
  </si>
  <si>
    <t>group by acct_id</t>
  </si>
  <si>
    <t>ON (A.acct_id=B.acct_id)</t>
  </si>
  <si>
    <t xml:space="preserve">  UPDATE SET  A.余额本金=B.余额本金  ');</t>
  </si>
  <si>
    <t>xn_do_sql_Block('alter table    '||tName||'   add  (余额赠费  NUMBER )  ') ;</t>
  </si>
  <si>
    <t xml:space="preserve">Select acct_id,sum(balance/100)   余额赠费 </t>
  </si>
  <si>
    <t>Where substr(BALANCE_USE_LIMITS,11,1)=1     )</t>
  </si>
  <si>
    <t xml:space="preserve">  UPDATE SET  A.余额赠费=B.余额赠费  ');</t>
  </si>
  <si>
    <t>xn_do_sql_Block('alter table    '||tName||'   add  (停机状态   varchar2(12) , 停机时间  varchar2(8)     )  ') ;</t>
  </si>
  <si>
    <t>select   SERV_ID,decode(block_state,''41'',''单向停机'',''42'',''双向停机'',''ELSE'') 停机状态,</t>
  </si>
  <si>
    <t xml:space="preserve">         to_char(block_date,''yyyymmDD'') 停机时间</t>
  </si>
  <si>
    <t>from   block_current_t</t>
  </si>
  <si>
    <t xml:space="preserve">where partition_id_region=1008  and block_state  IN (41,42)  </t>
  </si>
  <si>
    <t>ON (A.serv_id=B.serv_id)</t>
  </si>
  <si>
    <t xml:space="preserve">  UPDATE SET  A.停机状态=B.停机状态</t>
  </si>
  <si>
    <t xml:space="preserve">         ,a.停机时间=b.停机时间   ');</t>
  </si>
  <si>
    <t>--- 商品 按serv_id</t>
  </si>
  <si>
    <t>xn_do_sql_Block('alter table    '||tName||'   add  (OFR_NAME  VARCHAR2(50)  )  ') ;</t>
  </si>
  <si>
    <t xml:space="preserve">select  prd_inst_id,OFR_NAME   from  sjjs_xn.bas_prd_inst_cur  </t>
  </si>
  <si>
    <t>ON (A.serv_id=B.prd_inst_id)</t>
  </si>
  <si>
    <t xml:space="preserve">  UPDATE SET  A.OFR_NAME=B.OFR_NAME  ');</t>
  </si>
  <si>
    <t>----网格-----------</t>
  </si>
  <si>
    <t xml:space="preserve">  xj_smallmodule.Module(tName,'xwh_wg_mon','网格经理,ORG_NAME, GRID_NAME  '); </t>
  </si>
  <si>
    <t>-----发展人------</t>
  </si>
  <si>
    <t>xn_do_sql_Block('alter table    '||tName||'   add  (market_manager_name  VARCHAR2(40)  )  ') ;</t>
  </si>
  <si>
    <t xml:space="preserve">select  prd_inst_id,market_manager_name   from  sjjs_xn.bas_prd_inst_cur  </t>
  </si>
  <si>
    <t xml:space="preserve">  UPDATE SET  A.market_manager_name=B.market_manager_name  ');</t>
  </si>
  <si>
    <t>xn_do_sql_Block('alter table    '||tName||'   add  (是否政企  VARCHAR2(12)  )  ') ;</t>
  </si>
  <si>
    <t xml:space="preserve">update     '||tName||'  a  set    是否政企=''政企发展人''            </t>
  </si>
  <si>
    <t>where exists  (select 1 from hsp_zqjl  where wx_name=a.market_manager_name         )     ');</t>
  </si>
  <si>
    <t>update     '||tName||'    a</t>
  </si>
  <si>
    <t>set     是否政企=''政企''</t>
  </si>
  <si>
    <t>where  exists (select  1  from   xj_zq_suoding_nbr  where serv_id=a.serv_id   )</t>
  </si>
  <si>
    <t>and     是否政企   is  null    ') ;</t>
  </si>
  <si>
    <t>----出账--------------------</t>
  </si>
  <si>
    <t>XJ_SmallModule.PRO_BLOCK_serv_mon_yyyymm_t(tName,cur_month_m1);</t>
  </si>
  <si>
    <t>/*----省公司号码被隐藏时跑下面的脚本</t>
  </si>
  <si>
    <t xml:space="preserve">declare </t>
  </si>
  <si>
    <t>tName:='person_0918_err_all_xn';</t>
  </si>
  <si>
    <t xml:space="preserve">  set      A.acc_nbr=B.acc_nbr  ')  ;</t>
  </si>
  <si>
    <t>end  NoRealName;</t>
  </si>
  <si>
    <t xml:space="preserve">  FUNCTION PRO_TEST RETURN NUMBER IS</t>
  </si>
  <si>
    <t xml:space="preserve">    ----- SELECT  XN_MARKETING_PAC.PRO_TEST   FROM  DUAL;</t>
  </si>
  <si>
    <t>a xj_log_object  :=xj_log_object('','','','','',sysdate ,sysdate ,sysdate );</t>
  </si>
  <si>
    <t>v_xx  varchar2(4000);</t>
  </si>
  <si>
    <t xml:space="preserve">       V_NUM:=1;  </t>
  </si>
  <si>
    <t xml:space="preserve">   -- v_xx:=a.get_breakpoint(1);</t>
  </si>
  <si>
    <t xml:space="preserve">    dbms_output.put_line(v_xx);</t>
  </si>
  <si>
    <t xml:space="preserve">    DBMS_OUTPUT.PUT_LINE('V_NUM:=' || V_NUM);</t>
  </si>
  <si>
    <t xml:space="preserve">      DBMS_OUTPUT.PUT_LINE('V_NUM:=' || V_NUM);</t>
  </si>
  <si>
    <t xml:space="preserve">        ('XJ_SC_HNY_共享话费群_T', RUN_POINT, AVC_SYSERRTEXT, SYSDATE);</t>
  </si>
  <si>
    <t xml:space="preserve">  END PRO_TEST;</t>
  </si>
  <si>
    <t xml:space="preserve">  ----========================----------------------</t>
  </si>
  <si>
    <t xml:space="preserve">  PROCEDURE PRO_TEST2  IS</t>
  </si>
  <si>
    <t xml:space="preserve">    /*  </t>
  </si>
  <si>
    <t xml:space="preserve">    exec XN_MARKETING_PAC.PRO_TEST2</t>
  </si>
  <si>
    <t xml:space="preserve">    /</t>
  </si>
  <si>
    <t xml:space="preserve">    --------------以旧换新--------------</t>
  </si>
  <si>
    <t xml:space="preserve">    DBMS_OUTPUT.PUT_LINE('-----------以旧换新--------------');</t>
  </si>
  <si>
    <t xml:space="preserve">    I := 1;</t>
  </si>
  <si>
    <t xml:space="preserve">    DBMS_OUTPUT.PUT_LINE('I:=' || I);</t>
  </si>
  <si>
    <t xml:space="preserve">      I := 0;</t>
  </si>
  <si>
    <t xml:space="preserve">      DBMS_OUTPUT.PUT_LINE('I:=' || I);</t>
  </si>
  <si>
    <t xml:space="preserve">        ('TEST ', RUN_POINT, AVC_SYSERRTEXT, SYSDATE);</t>
  </si>
  <si>
    <t xml:space="preserve">  END PRO_TEST2;</t>
  </si>
  <si>
    <t>END XN_MARKETING_PAC;</t>
  </si>
  <si>
    <t>CREATE OR REPLACE PACKAGE BODY XN_MARKETING_PAC_Eight IS</t>
  </si>
  <si>
    <t xml:space="preserve">  CUR_DATE       VARCHAR2(6);</t>
  </si>
  <si>
    <t xml:space="preserve">  DATE_MONTH     VARCHAR2(6);</t>
  </si>
  <si>
    <t xml:space="preserve">  V_I            NUMBER;</t>
  </si>
  <si>
    <t xml:space="preserve">  I              INTEGER;</t>
  </si>
  <si>
    <t xml:space="preserve">  AN_ERRSYS      NUMBER;</t>
  </si>
  <si>
    <t xml:space="preserve">  AVC_SYSERRTEXT VARCHAR2(256);</t>
  </si>
  <si>
    <t xml:space="preserve">  RUN_POINT      NUMBER;</t>
  </si>
  <si>
    <t xml:space="preserve">  V_NUM          NUMBER;</t>
  </si>
  <si>
    <t xml:space="preserve">  PROCEDURE XN_MARKETING_Eight_HOME(i number default 0) IS</t>
  </si>
  <si>
    <t xml:space="preserve">       set serveroutput on size  ;</t>
  </si>
  <si>
    <t xml:space="preserve">       EXEC XN_MARKETING_PAC_Eight.XN_MARKETING_Eight_HOME(1);</t>
  </si>
  <si>
    <t xml:space="preserve">    --    xj_pro_all_7    JOB 121</t>
  </si>
  <si>
    <t xml:space="preserve">    XX   TY_WHO_CALLED_ME := xj_log_object().GET_WHO_CALLED_ME;</t>
  </si>
  <si>
    <t xml:space="preserve">    log1 xj_log_object := xj_log_object(XX, 'XN_MARKETING_Eight_HOME');</t>
  </si>
  <si>
    <t xml:space="preserve">    DBMS_OUTPUT.ENABLE(buffer_size =&gt; null);</t>
  </si>
  <si>
    <t xml:space="preserve">    if hh24 between 7 and 10 or i = 1 then</t>
  </si>
  <si>
    <t xml:space="preserve">      ------------------**************************************-----------------------------------------------------------------</t>
  </si>
  <si>
    <t xml:space="preserve">      log1.increase_breakpoint(log1.GET_WHO_CALLED_ME, 'PRO_全屋WIFI');</t>
  </si>
  <si>
    <t xml:space="preserve">      ---  如果XWH_WG_MON表未生成 则休息15分钟</t>
  </si>
  <si>
    <t xml:space="preserve">      WHILE   f_get_tb_created('xwh_wg_mon') &lt; tx_date LOOP</t>
  </si>
  <si>
    <t xml:space="preserve">        insert Into back_work_log</t>
  </si>
  <si>
    <t xml:space="preserve">          (work_module, create_date)</t>
  </si>
  <si>
    <t xml:space="preserve">        Values</t>
  </si>
  <si>
    <t xml:space="preserve">          ('XWH_WG_MON表未生成 则休息15分钟', Sysdate);</t>
  </si>
  <si>
    <t xml:space="preserve">        dbms_lock.sleep(60 * 15);</t>
  </si>
  <si>
    <t xml:space="preserve">      end LOOP;</t>
  </si>
  <si>
    <t xml:space="preserve">     --------------------------------------------------------------------------------------------------------------</t>
  </si>
  <si>
    <t xml:space="preserve">      log1.increase_breakpoint(log1.GET_WHO_CALLED_ME, 'xj_sc_小合约 ');</t>
  </si>
  <si>
    <t>XN_MARKETING_PAC_Eight.xj_sc_权益折扣;</t>
  </si>
  <si>
    <t>XN_MARKETING_PAC_Eight.xj_sc_小合约;</t>
  </si>
  <si>
    <t>XN_MARKETING_PAC_Eight.xj_sc_小合约权益稽核;</t>
  </si>
  <si>
    <t>----------------------------------------------</t>
  </si>
  <si>
    <t>log1.increase_breakpoint(log1.GET_WHO_CALLED_ME, 'xj_悦me迁转');</t>
  </si>
  <si>
    <t>XN_MARKETING_PAC_Eight.xj_悦me迁转;</t>
  </si>
  <si>
    <t xml:space="preserve">      log1.increase_breakpoint(log1.GET_WHO_CALLED_ME, 'PRO_不限量');</t>
  </si>
  <si>
    <t xml:space="preserve"> XN_MARKETING_PAC_Eight.PRO_不限量;</t>
  </si>
  <si>
    <t xml:space="preserve">      log1.increase_breakpoint(log1.GET_WHO_CALLED_ME, 'PRO_666礼包');</t>
  </si>
  <si>
    <t xml:space="preserve">      XN_MARKETING_PAC_Eight.PRO_666礼包;</t>
  </si>
  <si>
    <t xml:space="preserve">      log1.increase_breakpoint(log1.GET_WHO_CALLED_ME, 'xj_sc_全屋WiFi299礼包');</t>
  </si>
  <si>
    <t>XN_MARKETING_PAC_Eight.xj_sc_全屋WiFi299礼包;</t>
  </si>
  <si>
    <t xml:space="preserve">      log1.increase_breakpoint(log1.GET_WHO_CALLED_ME, 'liushen_mb清单');</t>
  </si>
  <si>
    <t xml:space="preserve"> XN_MARKETING_PAC_Eight.liushen_mb清单;</t>
  </si>
  <si>
    <t xml:space="preserve">      log1.increase_breakpoint(log1.GET_WHO_CALLED_ME, 'PRO_智家融合套餐');</t>
  </si>
  <si>
    <t xml:space="preserve">      XN_MARKETING_PAC_Eight.PRO_智家融合套餐;</t>
  </si>
  <si>
    <t xml:space="preserve">      -----------------------------------------------------------------------------------------</t>
  </si>
  <si>
    <t xml:space="preserve">      log1.increase_breakpoint(log1.GET_WHO_CALLED_ME,</t>
  </si>
  <si>
    <t xml:space="preserve">                               'PRO_商圈橙分期加装宽带松融合');</t>
  </si>
  <si>
    <t xml:space="preserve">     -- XN_MARKETING_PAC_Eight.PRO_商圈橙分期加装宽带松融合;</t>
  </si>
  <si>
    <t xml:space="preserve">      ----------------------------------------------------------------------</t>
  </si>
  <si>
    <t xml:space="preserve">      log1.increase_breakpoint(log1.GET_WHO_CALLED_ME, 'PRO_智慧社区');</t>
  </si>
  <si>
    <t xml:space="preserve">      XN_MARKETING_PAC_Eight.PRO_智慧社区;</t>
  </si>
  <si>
    <t xml:space="preserve">      ----------------------------------------------------------------------------------------------------------</t>
  </si>
  <si>
    <t xml:space="preserve">      log1.increase_breakpoint(log1.GET_WHO_CALLED_ME, 'PRO_天翼看家');</t>
  </si>
  <si>
    <t xml:space="preserve">      XN_MARKETING_PAC_Eight.PRO_天翼看家;</t>
  </si>
  <si>
    <t xml:space="preserve">      ---------------------------------------------------</t>
  </si>
  <si>
    <t xml:space="preserve">      log1.increase_breakpoint(log1.GET_WHO_CALLED_ME, 'PRO_云电脑2');</t>
  </si>
  <si>
    <t xml:space="preserve">  XN_MARKETING_PAC_Eight.PRO_云电脑2;</t>
  </si>
  <si>
    <t xml:space="preserve">      log1.increase_breakpoint(log1.GET_WHO_CALLED_ME, 'PRO_云销售品');</t>
  </si>
  <si>
    <t xml:space="preserve">      XN_MARKETING_PAC_Eight.PRO_云销售品;</t>
  </si>
  <si>
    <t xml:space="preserve">                               'PRO_智家目标宽带_CPCP派单');</t>
  </si>
  <si>
    <t xml:space="preserve">     -- XN_MARKETING_PAC_Eight.PRO_智家目标宽带_CPCP派单;</t>
  </si>
  <si>
    <t xml:space="preserve">                               'yinlin_电渠工号新装');</t>
  </si>
  <si>
    <t xml:space="preserve">      XN_MARKETING_PAC_Eight.yinlin_电渠工号新装;</t>
  </si>
  <si>
    <t xml:space="preserve">      --XN_MARKETING_PAC_Eight.yinlin_电渠工号新装;</t>
  </si>
  <si>
    <t xml:space="preserve">      log1.increase_breakpoint(log1.GET_WHO_CALLED_ME, 'PRO_天翼云');</t>
  </si>
  <si>
    <t xml:space="preserve">      XN_MARKETING_PAC_Eight.PRO_天翼云;</t>
  </si>
  <si>
    <t xml:space="preserve">      log1.increase_breakpoint(log1.GET_WHO_CALLED_ME, 'PRO_政企两线业务');</t>
  </si>
  <si>
    <t xml:space="preserve">      XN_MARKETING_PAC_Eight.PRO_政企两线业务;</t>
  </si>
  <si>
    <t xml:space="preserve">      log1.increase_breakpoint(log1.GET_WHO_CALLED_ME, 'PRO_殷玲_E8_C');</t>
  </si>
  <si>
    <t xml:space="preserve">     XN_MARKETING_PAC_Eight.PRO_殷玲_E8_C;</t>
  </si>
  <si>
    <t xml:space="preserve">                               'PRO_客户经营技能赛');</t>
  </si>
  <si>
    <t xml:space="preserve">      XN_MARKETING_PAC_Eight.PRO_客户经营技能赛;</t>
  </si>
  <si>
    <t xml:space="preserve">      log1.increase_breakpoint(log1.GET_WHO_CALLED_ME, 'PRO_包期宽带续约');</t>
  </si>
  <si>
    <t xml:space="preserve">      XN_MARKETING_PAC_Eight.PRO_包期宽带续约;</t>
  </si>
  <si>
    <t xml:space="preserve">                               'PRO_省日报_高价值169套餐');</t>
  </si>
  <si>
    <t xml:space="preserve">      --XN_MARKETING_PAC_Eight.PRO_省日报_高价值169套餐;</t>
  </si>
  <si>
    <t xml:space="preserve">                               'PRO_殷玲_天翼微店基础业务');</t>
  </si>
  <si>
    <t xml:space="preserve">      -- XN_MARKETING_PAC_Eight.PRO_殷玲_天翼微店基础业务;</t>
  </si>
  <si>
    <t xml:space="preserve">    else</t>
  </si>
  <si>
    <t xml:space="preserve">      DBMS_OUTPUT.PUT_LINE('对不起，不满足7点-10点 条件!');</t>
  </si>
  <si>
    <t xml:space="preserve">      log1.storage(SQLCODE, SQLERRM, DBMS_UTILITY.FORMAT_ERROR_BACKTRACE());</t>
  </si>
  <si>
    <t xml:space="preserve">  END XN_MARKETING_Eight_HOME;</t>
  </si>
  <si>
    <t>--====================================================</t>
  </si>
  <si>
    <t xml:space="preserve">PROCEDURE XN_MARKETING_Eight_HOME2(i number default 0)   is </t>
  </si>
  <si>
    <t xml:space="preserve"> /*  </t>
  </si>
  <si>
    <t xml:space="preserve">       EXEC XN_MARKETING_PAC_Eight.XN_MARKETING_Eight_HOME2;</t>
  </si>
  <si>
    <t xml:space="preserve"> EXEC XN_MARKETING_PAC_Eight.XN_MARKETING_Eight_HOME2(1);</t>
  </si>
  <si>
    <t xml:space="preserve">    ----    JOB    784    XN_MARKETING_Eight_HOME2</t>
  </si>
  <si>
    <t xml:space="preserve">    log1 xj_log_object := xj_log_object(XX, 'XN_MARKETING_Eight_HOME2');</t>
  </si>
  <si>
    <t xml:space="preserve">      --------------------------------------------------------------------------------</t>
  </si>
  <si>
    <t xml:space="preserve">      log1.increase_breakpoint(log1.GET_WHO_CALLED_ME, 'HOME2 如果XWH_WG_MON表未生成 则休息15分钟');</t>
  </si>
  <si>
    <t xml:space="preserve">       ------------------全屋WIFI 耗时太长单独跑--------------------------------------------------------------------</t>
  </si>
  <si>
    <t xml:space="preserve">      XN_MARKETING_PAC_Eight.PRO_全屋WIFI;</t>
  </si>
  <si>
    <t xml:space="preserve">  log1.storage;</t>
  </si>
  <si>
    <t xml:space="preserve">     -------------------------------------------------------------------------------</t>
  </si>
  <si>
    <t xml:space="preserve">  END XN_MARKETING_Eight_HOME2;</t>
  </si>
  <si>
    <t>-------====================================================</t>
  </si>
  <si>
    <t xml:space="preserve">PROCEDURE XN_MARKETING_Eight_HOME3(i number default 0)   is </t>
  </si>
  <si>
    <t xml:space="preserve">       EXEC XN_MARKETING_PAC_Eight.XN_MARKETING_Eight_HOME3;</t>
  </si>
  <si>
    <t xml:space="preserve">    ----    JOB    785    XN_MARKETING_Eight_HOME3</t>
  </si>
  <si>
    <t xml:space="preserve">    log1 xj_log_object := xj_log_object(XX, 'XN_MARKETING_Eight_HOME3');</t>
  </si>
  <si>
    <t xml:space="preserve">      log1.increase_breakpoint(log1.GET_WHO_CALLED_ME, 'HOME3 如果XWH_WG_MON表未生成 则休息15分钟');</t>
  </si>
  <si>
    <t xml:space="preserve">       ------------------橙分期相关单独跑----------------------------------------------------------------</t>
  </si>
  <si>
    <t>橙分期业务  -------------------------------------------------------</t>
  </si>
  <si>
    <t xml:space="preserve">  log1.increase_breakpoint(log1.GET_WHO_CALLED_ME,'PRO_橙分期业务');</t>
  </si>
  <si>
    <t xml:space="preserve">  XN_MARKETING_PAC_Eight.PRO_橙分期业务;</t>
  </si>
  <si>
    <t xml:space="preserve">    log1.increase_breakpoint(log1.GET_WHO_CALLED_ME,'PRO_橙分期业务_his');</t>
  </si>
  <si>
    <t xml:space="preserve">    XN_MARKETING_PAC_Eight.PRO_橙分期业务_his;</t>
  </si>
  <si>
    <t xml:space="preserve">     ----------------------------------------------------------------------------------------------------------</t>
  </si>
  <si>
    <t xml:space="preserve">      log1.increase_breakpoint(log1.GET_WHO_CALLED_ME, 'PRO_异业分期');</t>
  </si>
  <si>
    <t xml:space="preserve">      XN_MARKETING_PAC_Eight.PRO_异业分期;</t>
  </si>
  <si>
    <t xml:space="preserve">    ----------------------------------------------------------------------------------------------------------</t>
  </si>
  <si>
    <t xml:space="preserve">      log1.increase_breakpoint(log1.GET_WHO_CALLED_ME, 'PRO_5折定价');</t>
  </si>
  <si>
    <t xml:space="preserve">      XN_MARKETING_PAC_Eight.PRO_5折定价;</t>
  </si>
  <si>
    <t xml:space="preserve">      log1.increase_breakpoint(log1.GET_WHO_CALLED_ME, 'xn_橙分期_t');</t>
  </si>
  <si>
    <t xml:space="preserve">      XN_MARKETING_PAC_Eight.xn_橙分期_t;</t>
  </si>
  <si>
    <t xml:space="preserve"> ----------------------------------------------------------------------------------------------------------</t>
  </si>
  <si>
    <t xml:space="preserve">      log1.increase_breakpoint(log1.GET_WHO_CALLED_ME, 'xn_橙分期_t_周报稽核');</t>
  </si>
  <si>
    <t>XN_MARKETING_PAC_Eight.xn_橙分期_t_周报稽核;</t>
  </si>
  <si>
    <t xml:space="preserve">  END XN_MARKETING_Eight_HOME3;</t>
  </si>
  <si>
    <t>----====================================</t>
  </si>
  <si>
    <t>PROCEDURE PRO_橙分期业务  is    ---  250173993</t>
  </si>
  <si>
    <t>橙分期业务   XWH_WG_MON  21 晚上调用</t>
  </si>
  <si>
    <t xml:space="preserve">  ----   EXEC XN_MARKETING_PAC_Eight.PRO_橙分期业务;</t>
  </si>
  <si>
    <t xml:space="preserve">    log1 xj_log_object := xj_log_object(XX, 'PRO_橙分期业务 250173993</t>
  </si>
  <si>
    <t>橙分期业务  ');</t>
  </si>
  <si>
    <t xml:space="preserve">    log1.increase_breakpoint(log1.GET_WHO_CALLED_ME, '开始');</t>
  </si>
  <si>
    <t>insert into  xj_sc_橙分期业务_sl(CUST_ORDER_ID,ORDER_ITEM_ID,销售品id,销售品,工号ID,营业员,营业厅,受理时间,受理日期,STATUS_CD,营业区,订单状态,OFFER_INST_ID,销售品状态)</t>
  </si>
  <si>
    <t>--drop table   xj_sc_橙分期业务_sl;</t>
  </si>
  <si>
    <t xml:space="preserve">--create table  xj_sc_橙分期业务_sl  as </t>
  </si>
  <si>
    <t>select   t1.CUST_ORDER_ID ,ORDER_ITEM_ID</t>
  </si>
  <si>
    <t>,t1.APPLY_OBJ_SPEC 销售品id ,t1.APPLY_OBJ_SPEC_NAME   销售品,t1.create_staff 工号ID,</t>
  </si>
  <si>
    <t>t3.name  营业员,</t>
  </si>
  <si>
    <t xml:space="preserve">t3.org_name 营业厅, </t>
  </si>
  <si>
    <t>t1.create_date 受理时间,to_char(t1.create_date,'yyyymmdd') 受理日期,</t>
  </si>
  <si>
    <t>t1.status_cd,t3.营业区,</t>
  </si>
  <si>
    <t>(select attr_value_name from code_name_v</t>
  </si>
  <si>
    <t>where attr_nbr='EVT-0001' and attr_value=t1.status_cd and rownum=1) 订单状态,</t>
  </si>
  <si>
    <t>obj_id  offer_inst_id  ,'正常'   销售品状态</t>
  </si>
  <si>
    <t>from   xj_7day_ORDER_item    t1</t>
  </si>
  <si>
    <t>left join  tmp_staff_organization_channel   t3   on (t1.CREATE_STAFF=t3.staff_id)</t>
  </si>
  <si>
    <t>where     obj_id  not in (select offer_inst_id   from   xj_sc_橙分期业务_sl    )</t>
  </si>
  <si>
    <t>and  t1.APPLY_OBJ_SPEC=250173993</t>
  </si>
  <si>
    <t xml:space="preserve">and   t1.service_offer_id='3010100000'  ---订购销售品 </t>
  </si>
  <si>
    <t xml:space="preserve"> XJ_SMALLMODULE.order_item_订单状态('xj_sc_橙分期业务_sl');</t>
  </si>
  <si>
    <t xml:space="preserve">pro_drop_table('ls_xj_sc_橙分期业务_prod') ;    </t>
  </si>
  <si>
    <t xml:space="preserve">create table ls_xj_sc_橙分期业务_prod   as </t>
  </si>
  <si>
    <t>select   ORDER_ITEM_ID,OFFER_INST_ID,PROD_INST_ID serv_id ,acc_num  acc_nbr,ROLE_ID,</t>
  </si>
  <si>
    <t xml:space="preserve">        decode(ROLE_NAME,'一般构成成员',PROD_NAME,ROLE_NAME)   ROLE_NAME  </t>
  </si>
  <si>
    <t xml:space="preserve">--  select *  </t>
  </si>
  <si>
    <t xml:space="preserve">from   ord_offer_prod_inst_rel    </t>
  </si>
  <si>
    <t xml:space="preserve">where   ORDER_ITEM_ID   in (select ORDER_ITEM_ID   from    xj_sc_橙分期业务_sl   )  </t>
  </si>
  <si>
    <t>and   PROD_USE_TYPE='1000'     ]');</t>
  </si>
  <si>
    <t xml:space="preserve">  p_rn('ls_xj_sc_橙分期业务_prod','ORDER_ITEM_ID');</t>
  </si>
  <si>
    <t xml:space="preserve">  xj_smallmodule.Module('xj_sc_橙分期业务_sl','ls_xj_sc_橙分期业务_prod','serv_id,acc_nbr,ROLE_NAME','ORDER_ITEM_ID','and b.rn=1','where  a.serv_id  is null '); */</t>
  </si>
  <si>
    <t>pro_drop_table('xj_sc_橙分期业务_t') ;</t>
  </si>
  <si>
    <t xml:space="preserve">create table  xj_sc_橙分期业务_t  as </t>
  </si>
  <si>
    <t xml:space="preserve">select  t1.last_ORDER_ITEM_ID ORDER_ITEM_ID, t1.Offer_Id  销售品id,t2.OFFER_NAME  销售品,t1.create_staff  工号ID,t3.name  营业员,t3.org_name   营业厅 </t>
  </si>
  <si>
    <t xml:space="preserve"> ,t1.create_date  受理时间,to_char(t1.create_date,'yyyymmdd')  受理日期,'301200'   STATUS_CD,t3.营业区,'已归档' 订单状态, t1.OFFER_INST_ID,'正常'   销售品状态</t>
  </si>
  <si>
    <t xml:space="preserve"> from  xn_offer_inst   t1</t>
  </si>
  <si>
    <t xml:space="preserve"> inner  join  offer    t2  on (t1.offer_id=t2.OFFER_ID     and  t2.offer_id=250173993  )  </t>
  </si>
  <si>
    <t xml:space="preserve"> left join  tmp_staff_organization_channel t3  on (t1.create_staff=t3.staff_id)      ]');</t>
  </si>
  <si>
    <t xml:space="preserve"> xn_do_sql_Block(q'[   CREATE  INDEX   INDEX_XJ_20220722_]'||RANDOM||q'[    ON   xj_sc_橙分期业务_t(offer_inst_id)         ]');</t>
  </si>
  <si>
    <t xml:space="preserve"> p_rn('xj_sc_橙分期业务_t','OFFER_INST_ID');</t>
  </si>
  <si>
    <t xml:space="preserve"> pro_drop_table('xj_sc_橙分期业务_prod') ;</t>
  </si>
  <si>
    <t xml:space="preserve"> xn_do_sql_Block(q'[  create table   xj_sc_橙分期业务_prod  as </t>
  </si>
  <si>
    <t xml:space="preserve">select  offer_inst_id, prod_inst_Id  serv_id  </t>
  </si>
  <si>
    <t xml:space="preserve">from  xn_OFFER_PROD_INST_REL </t>
  </si>
  <si>
    <t xml:space="preserve">where  offer_inst_id  in (select offer_inst_id   from   xj_sc_橙分期业务_t )     </t>
  </si>
  <si>
    <t>and status_cd = '1000'      ]');</t>
  </si>
  <si>
    <t>xn_do_sql_Block(q'[   CREATE  INDEX   INDEX_XJ_20220722_]'||RANDOM||q'[    ON   xj_sc_橙分期业务_prod(SERV_ID)         ]');</t>
  </si>
  <si>
    <t>------------------首次  或者遗漏  ------------------------------</t>
  </si>
  <si>
    <t xml:space="preserve">    insert into  xj_sc_橙分期业务_sl(ORDER_ITEM_ID,销售品id,销售品,工号ID,营业员,营业厅,受理时间,受理日期,STATUS_CD,营业区,订单状态,OFFER_INST_ID,销售品状态)</t>
  </si>
  <si>
    <t xml:space="preserve">    select ORDER_ITEM_ID,销售品id,销售品,工号ID,营业员,营业厅,受理时间,受理日期,STATUS_CD,营业区,订单状态,OFFER_INST_ID,销售品状态</t>
  </si>
  <si>
    <t xml:space="preserve">    from xj_sc_云销售品_t</t>
  </si>
  <si>
    <t xml:space="preserve">    where      OFFER_INST_ID  not     in (select OFFER_INST_ID   from    xj_sc_橙分期业务_sl   ) </t>
  </si>
  <si>
    <t xml:space="preserve">    and  rn=1    ;</t>
  </si>
  <si>
    <t xml:space="preserve">  -----销售品状态  打标</t>
  </si>
  <si>
    <t xml:space="preserve">  --   alter table   xj_sc_橙分期业务_sl    modify 销售品状态 varchar2(20)</t>
  </si>
  <si>
    <t xml:space="preserve">  update   xj_sc_橙分期业务_sl  set    销售品状态='失效或者未竣工';</t>
  </si>
  <si>
    <t xml:space="preserve">  execute immediate  q'[          </t>
  </si>
  <si>
    <t xml:space="preserve">  update   xj_sc_橙分期业务_sl  set    销售品状态='正常'</t>
  </si>
  <si>
    <t xml:space="preserve">  where  OFFER_INST_ID   in  (select OFFER_INST_ID   from    xj_sc_橙分期业务_t   )      ]';</t>
  </si>
  <si>
    <t xml:space="preserve">  -----  分局  条线</t>
  </si>
  <si>
    <t xml:space="preserve">  xj_smallmodule.Module('xj_sc_橙分期业务_sl','xwh_wg_mon','grid_name 支局,org_name 网格,条线'); </t>
  </si>
  <si>
    <t xml:space="preserve">    -----销售品状态  打标</t>
  </si>
  <si>
    <t xml:space="preserve">   XJ_SMALLMODULE.order_item_销售品状态('xj_sc_橙分期业务_sl');</t>
  </si>
  <si>
    <t xml:space="preserve">    ------------------------------------------------------</t>
  </si>
  <si>
    <t xml:space="preserve">    log1.increase_breakpoint(log1.GET_WHO_CALLED_ME, '结束');</t>
  </si>
  <si>
    <t xml:space="preserve">  END ;</t>
  </si>
  <si>
    <t>PROCEDURE PRO_橙分期业务_his IS</t>
  </si>
  <si>
    <t xml:space="preserve">    log1 xj_log_object := xj_log_object(XX, 'PRO_橙分期业务_his');</t>
  </si>
  <si>
    <t xml:space="preserve">    --__________________________________________________________________________________</t>
  </si>
  <si>
    <t xml:space="preserve">    log1.increase_breakpoint(log1.GET_WHO_CALLED_ME, ' 开始 ');</t>
  </si>
  <si>
    <t xml:space="preserve">        橙分期底迁做成指标 </t>
  </si>
  <si>
    <t xml:space="preserve">        橙分期   打个低迁标   分县市  受理厅店   竣工时间  COMpeleted  </t>
  </si>
  <si>
    <t xml:space="preserve">        上月套餐  当前套餐    套餐下降多少   考虑红包 </t>
  </si>
  <si>
    <t xml:space="preserve">        做成指标 </t>
  </si>
  <si>
    <t xml:space="preserve">    pro_drop_table('xj_sc_cfq_001');</t>
  </si>
  <si>
    <t xml:space="preserve">create table    xj_sc_cfq_001   as </t>
  </si>
  <si>
    <t>select   offer_id,offer_inst_id,offer_type,CREATE_STAFF, to_char(create_date ,'yyyymmdd')  受理时间,create_date</t>
  </si>
  <si>
    <t>from   xn_OFFER_INST</t>
  </si>
  <si>
    <t>where   OFFER_ID  in ('250173993')</t>
  </si>
  <si>
    <t>and status_cd = '1000'       ]');</t>
  </si>
  <si>
    <t xml:space="preserve">    xn_do_sql_Block(q'[   delete  xj_sc_cfq_001  where    create_date&lt;=sysdate-31           ]');</t>
  </si>
  <si>
    <t xml:space="preserve">    insert into xj_sc_cfq_t</t>
  </si>
  <si>
    <t xml:space="preserve">      (OFFER_ID,</t>
  </si>
  <si>
    <t xml:space="preserve">       OFFER_INST_ID,</t>
  </si>
  <si>
    <t xml:space="preserve">       PROD_INST_ID,</t>
  </si>
  <si>
    <t xml:space="preserve">       OFFER_TYPE,</t>
  </si>
  <si>
    <t xml:space="preserve">       CREATE_STAFF,</t>
  </si>
  <si>
    <t xml:space="preserve">       受理时间,</t>
  </si>
  <si>
    <t xml:space="preserve">       create_date)</t>
  </si>
  <si>
    <t xml:space="preserve">      select t2.offer_id,</t>
  </si>
  <si>
    <t xml:space="preserve">             t2.offer_inst_id,</t>
  </si>
  <si>
    <t xml:space="preserve">             t1.prod_inst_Id,</t>
  </si>
  <si>
    <t xml:space="preserve">             t2.offer_type,</t>
  </si>
  <si>
    <t xml:space="preserve">             t2.CREATE_STAFF,</t>
  </si>
  <si>
    <t xml:space="preserve">             t2.受理时间,</t>
  </si>
  <si>
    <t xml:space="preserve">             T2.create_date</t>
  </si>
  <si>
    <t xml:space="preserve">        from xn_OFFER_PROD_INST_REL t1</t>
  </si>
  <si>
    <t xml:space="preserve">       inner join xj_sc_cfq_001 t2</t>
  </si>
  <si>
    <t xml:space="preserve">          on (t1.offer_inst_id = t2.offer_inst_id)</t>
  </si>
  <si>
    <t xml:space="preserve">       where t1.status_cd = '1000'</t>
  </si>
  <si>
    <t xml:space="preserve">         and t1.offer_inst_id not in</t>
  </si>
  <si>
    <t xml:space="preserve">             (select offer_inst_id from xj_sc_cfq_t);</t>
  </si>
  <si>
    <t xml:space="preserve">    merge into xj_sc_cfq_t a</t>
  </si>
  <si>
    <t xml:space="preserve">    using offer b</t>
  </si>
  <si>
    <t xml:space="preserve">    on (a.offer_id = b.offer_id)</t>
  </si>
  <si>
    <t xml:space="preserve">    when matched then</t>
  </si>
  <si>
    <t xml:space="preserve">      update set a.offer_name = b.OFFER_NAME;</t>
  </si>
  <si>
    <t xml:space="preserve">    alter table  xj_sc_智家应用_t  add (</t>
  </si>
  <si>
    <t xml:space="preserve">    ACC_NBR         VARCHAR2(64)   ,                                                                                                                                                                                                          </t>
  </si>
  <si>
    <t xml:space="preserve">    ACCOUNT       VARCHAR2(500)     ,                   </t>
  </si>
  <si>
    <t xml:space="preserve">    产品类型           VARCHAR2(100) ,</t>
  </si>
  <si>
    <t xml:space="preserve">    营业区               VARCHAR2(12)  </t>
  </si>
  <si>
    <t xml:space="preserve">     )     ]');*/</t>
  </si>
  <si>
    <t>MERGE INTO  xj_sc_cfq_t  A</t>
  </si>
  <si>
    <t xml:space="preserve"> a.产品类型=b.产品类型 ,</t>
  </si>
  <si>
    <t xml:space="preserve"> a.营业区=b.营业区,</t>
  </si>
  <si>
    <t xml:space="preserve"> a.acct_id=b.acct_id  </t>
  </si>
  <si>
    <t>where   A.acc_nbr  IS NULL   ]');</t>
  </si>
  <si>
    <t xml:space="preserve">     alter table  xj_sc_cfq_t  add </t>
  </si>
  <si>
    <t xml:space="preserve">     (STAFF_CODE VARCHAR2(256)     , </t>
  </si>
  <si>
    <t xml:space="preserve">     渠道编码 VARCHAR2(64) ,                                       </t>
  </si>
  <si>
    <t xml:space="preserve">     受理营业厅 VARCHAR2(200),</t>
  </si>
  <si>
    <t xml:space="preserve">     受理营业区            VARCHAR2(20)  )      ]');*/</t>
  </si>
  <si>
    <t>merge into  xj_sc_cfq_t  a</t>
  </si>
  <si>
    <t>a.受理营业区=b.营业区</t>
  </si>
  <si>
    <t>where   A.STAFF_CODE   IS NULL      ]');</t>
  </si>
  <si>
    <t xml:space="preserve">    pro_drop_table('xj_sc_cfq_t_ORDER');</t>
  </si>
  <si>
    <t xml:space="preserve">create table  xj_sc_cfq_t_ORDER  as </t>
  </si>
  <si>
    <t>,CREATE_STAFF,CREATE_STAFF_NAME</t>
  </si>
  <si>
    <t>AND  OBJ_ID IN (select OFFER_INST_ID   from    xj_sc_cfq_t  )      ]');</t>
  </si>
  <si>
    <t xml:space="preserve">    --    xn_do_sql_Block(q'[     alter table   xj_sc_智家应用_t  add   CUST_ORDER_ID NUMBER(16)      ]');</t>
  </si>
  <si>
    <t xml:space="preserve">from   xj_sc_cfq_t_ORDER  t )    b </t>
  </si>
  <si>
    <t xml:space="preserve">    ---分销员</t>
  </si>
  <si>
    <t xml:space="preserve">       XJ_SMALLMODULE.PRO_BLOCK_fenxiao('xj_sc_cfq_t','CUST_ORDER_ID'); </t>
  </si>
  <si>
    <t xml:space="preserve">    update  xj_sc_cfq_t  set  受理营业厅=分销厅店</t>
  </si>
  <si>
    <t xml:space="preserve">    where 分销厅店  is not null          ]');</t>
  </si>
  <si>
    <t>PROCEDURE PRO_异业分期     is    ---  250173993</t>
  </si>
  <si>
    <t xml:space="preserve">    exec   XN_MARKETING_PAC_Eight.PRO_异业分期;</t>
  </si>
  <si>
    <t xml:space="preserve">    log1 xj_log_object := xj_log_object(XX, 'PRO_异业分期');</t>
  </si>
  <si>
    <t xml:space="preserve">  pro_drop_table('ls_xj_sc_异业分期_t') ;</t>
  </si>
  <si>
    <t xml:space="preserve">create table   ls_xj_sc_异业分期_t       as </t>
  </si>
  <si>
    <t>select   t2.异业分类, t1.Offer_Id,t2.OFFER_NAME,Offer_Inst_Id,  Prod_Inst_Id serv_id,Completed_Date  竣工日期</t>
  </si>
  <si>
    <t>inner   join  xj_offer_异业分期_v  t2  on (t1.offer_id=t2.OFFER_ID)       ]');</t>
  </si>
  <si>
    <t xml:space="preserve">  xj_smallmodule.Module('ls_xj_sc_异业分期_t','xwh_wg_mon','acct_id,COMBO_INSTANCE_ID,ofr_inst_id');</t>
  </si>
  <si>
    <t>----------------------------------------------------------------------------------------------------</t>
  </si>
  <si>
    <t xml:space="preserve">    log1.increase_breakpoint(log1.GET_WHO_CALLED_ME, '存增量  身份证新老  近2月携号转网');</t>
  </si>
  <si>
    <t>---  存增量   COMBO_INSTANCE_ID   和   ofr_inst_id</t>
  </si>
  <si>
    <t>XJ_SMALLMODULE.jihe_czl('ls_xj_sc_异业分期_t');</t>
  </si>
  <si>
    <t xml:space="preserve">---   身份证新老    SERV_ID   </t>
  </si>
  <si>
    <t xml:space="preserve"> XJ_SMALLMODULE.jihe_sfz_new_old('ls_xj_sc_异业分期_t');</t>
  </si>
  <si>
    <t>---  近2月携号转网      SERV_ID   和 COMBO_INSTANCE_ID</t>
  </si>
  <si>
    <t xml:space="preserve"> XJ_SMALLMODULE.jihe_NearlyTwoMonths('ls_xj_sc_异业分期_t');</t>
  </si>
  <si>
    <t xml:space="preserve"> ----套餐价值环比</t>
  </si>
  <si>
    <t xml:space="preserve"> XJ_SMALLMODULE.jihe_taocan_value_huanbi('ls_xj_sc_异业分期_t');</t>
  </si>
  <si>
    <t xml:space="preserve"> /* XJ_SMALLMODULE.jihe_min_mob_newdata('ls_xj_sc_异业分期_t');</t>
  </si>
  <si>
    <t xml:space="preserve">    xn_do_sql_Block(q'[  alter table    ls_xj_sc_异业分期_t    add 是否加老号  varchar2(20)          ]');</t>
  </si>
  <si>
    <t>update    ls_xj_sc_异业分期_t     set 是否加老号='有老号码加入'</t>
  </si>
  <si>
    <t>where  substr(手机最早入网时间,1,6)&lt;</t>
  </si>
  <si>
    <t xml:space="preserve"> substr(竣工日期,1,6)</t>
  </si>
  <si>
    <t>and 存增量</t>
  </si>
  <si>
    <t>='增量用户'       ]');*/</t>
  </si>
  <si>
    <t xml:space="preserve">    log1.increase_breakpoint(log1.GET_WHO_CALLED_ME, '厅店 条线');</t>
  </si>
  <si>
    <t xml:space="preserve">     xj_smallmodule.Module('ls_xj_sc_异业分期_t','TMP_STAFF_ORGANIZATION_CHANNEL','NAME 受理营业员,fa_channel_name  受理营业厅','accept_staff_CD  STAFF_CT_GROUP_CD '); </t>
  </si>
  <si>
    <t xml:space="preserve">     xj_smallmodule.Module('ls_xj_sc_异业分期_t','xwh_wg_mon','acc_nbr,grid_name 小区,org_name  支局,area_name  片区,COUNTRY_AREA_SEQ,COUNTRY_AREA_NAME  ,条线,营业区'); </t>
  </si>
  <si>
    <t xml:space="preserve">    log1.increase_breakpoint(log1.GET_WHO_CALLED_ME, '实收情况');</t>
  </si>
  <si>
    <t xml:space="preserve"> xj_smallmodule.Module('ls_xj_sc_异业分期_t','serv_mon_'||cur_month_m3||'_t','K2_套餐档次   套餐实收'||cur_month_m3||'  '); </t>
  </si>
  <si>
    <t xml:space="preserve">     xj_smallmodule.Module('ls_xj_sc_异业分期_t','serv_mon_'||cur_month_m2||'_t','K2_套餐档次   套餐实收'||cur_month_m2||'  '); </t>
  </si>
  <si>
    <t xml:space="preserve">     xj_smallmodule.Module('ls_xj_sc_异业分期_t','serv_mon_'||cur_month_m1||'_t','K2_套餐档次   套餐实收'||cur_month_m1||'  '); </t>
  </si>
  <si>
    <t>renameTB('ls_xj_sc_异业分期_t','xj_sc_异业分期_t');</t>
  </si>
  <si>
    <t>---------------********  2表  -----------------</t>
  </si>
  <si>
    <t xml:space="preserve">    pro_drop_table('xj_ls_sc_异业分期_01') ;</t>
  </si>
  <si>
    <t xml:space="preserve">create table   xj_ls_sc_异业分期_01     as </t>
  </si>
  <si>
    <t xml:space="preserve">  select   *</t>
  </si>
  <si>
    <t xml:space="preserve">    from  xj_sc_异业分期_t</t>
  </si>
  <si>
    <t xml:space="preserve">    where 竣工日期    &gt;=   20221001</t>
  </si>
  <si>
    <t xml:space="preserve">    renameTB('xj_ls_sc_异业分期_01','xj_ls_sc_异业分期_10月');</t>
  </si>
  <si>
    <t xml:space="preserve">    select * from xj_ls_sc_异业分期_10月 </t>
  </si>
  <si>
    <t xml:space="preserve">    where 竣工日期  between   20221016  and  20221106  </t>
  </si>
  <si>
    <t xml:space="preserve">    --and  存增量  ='增量用户:有老号码加入'</t>
  </si>
  <si>
    <t xml:space="preserve">    order by 竣工日期  </t>
  </si>
  <si>
    <t xml:space="preserve">    select  '异业分期10月'  类型,nvl(COUNTRY_AREA_SEQ||COUNTRY_AREA_NAME,'合计')  经营单元</t>
  </si>
  <si>
    <t xml:space="preserve">            ,count(distinct   offer_inst_id)  套数</t>
  </si>
  <si>
    <t xml:space="preserve">            ,count(distinct  case when 身份证新老='新'  then  offer_inst_id  else  null  end  )  身份证拉新  </t>
  </si>
  <si>
    <t xml:space="preserve">           ,count(distinct  case when 近2月携号转网 is not null    then  offer_inst_id  else  null  end  )  近2月携号转网</t>
  </si>
  <si>
    <t xml:space="preserve">             ,count(distinct  case when 近2月携号转网 is  null   and  身份证新老='老'      then  offer_inst_id  else  null  end  )   "未身份证拉新，未携号转网 "   </t>
  </si>
  <si>
    <t xml:space="preserve">    from xj_ls_sc_异业分期_10月</t>
  </si>
  <si>
    <t xml:space="preserve">    group by   rollup(COUNTRY_AREA_SEQ||COUNTRY_AREA_NAME)</t>
  </si>
  <si>
    <t xml:space="preserve">    order by COUNTRY_AREA_SEQ||COUNTRY_AREA_NAME </t>
  </si>
  <si>
    <t xml:space="preserve">  ---======================================================</t>
  </si>
  <si>
    <t xml:space="preserve">PROCEDURE PRO_5折定价     is     </t>
  </si>
  <si>
    <t xml:space="preserve">    exec   XN_MARKETING_PAC_Eight.PRO_5折定价;</t>
  </si>
  <si>
    <t xml:space="preserve">    log1 xj_log_object := xj_log_object(XX, 'PRO_5折定价');</t>
  </si>
  <si>
    <t xml:space="preserve">  pro_drop_table('ls_xj_sc_5折定价_t') ;</t>
  </si>
  <si>
    <t xml:space="preserve">create table   ls_xj_sc_5折定价_t       as </t>
  </si>
  <si>
    <t>select   t1.Offer_Id,t2.OFFER_NAME,t2.五折金额,Offer_Inst_Id,  Prod_Inst_Id serv_id,Completed_Date  竣工日期</t>
  </si>
  <si>
    <t>inner   join  xj_offer_五折_yzg  t2  on (t1.offer_id=t2.OFFER_ID)       ]');</t>
  </si>
  <si>
    <t xml:space="preserve">  xj_smallmodule.Module('ls_xj_sc_5折定价_t','xwh_wg_mon','acct_id,COMBO_INSTANCE_ID,ofr_inst_id');</t>
  </si>
  <si>
    <t>p_rn('ls_xj_sc_5折定价_t','serv_id');</t>
  </si>
  <si>
    <t>p_rn('ls_xj_sc_5折定价_t','COMBO_INSTANCE_ID','竣工日期  desc ','rn_COMBO_INSTANCE_ID');</t>
  </si>
  <si>
    <t>renameTB('ls_xj_sc_5折定价_t','xj_sc_5折定价_t');</t>
  </si>
  <si>
    <t>--------------------------------------</t>
  </si>
  <si>
    <t xml:space="preserve">    pro_drop_table('ls_xj_sc_五折_10月') ;   </t>
  </si>
  <si>
    <t xml:space="preserve">create table   ls_xj_sc_五折_10月     as </t>
  </si>
  <si>
    <t>select   *</t>
  </si>
  <si>
    <t>from xj_sc_5折定价_t</t>
  </si>
  <si>
    <t>where  substr(竣工日期,1,6)    &gt;=   cur_month_m2         ---近3月</t>
  </si>
  <si>
    <t xml:space="preserve"> ]'); </t>
  </si>
  <si>
    <t>---------------------------------------------------------------------------------------------</t>
  </si>
  <si>
    <t xml:space="preserve">    log1.increase_breakpoint(log1.GET_WHO_CALLED_ME, '身份证新老');</t>
  </si>
  <si>
    <t xml:space="preserve">   xn_do_sql_Block(q'[      alter table   ls_xj_sc_五折_10月  add 身份证新老   varchar2(12)      ]');</t>
  </si>
  <si>
    <t xml:space="preserve">merge into   ls_xj_sc_五折_10月    a  </t>
  </si>
  <si>
    <t xml:space="preserve">where  t1.prod_inst_id   in (  select serv_id   from   ls_xj_sc_五折_10月   )  </t>
  </si>
  <si>
    <t xml:space="preserve">    xn_do_sql_Block(q'[   update  ls_xj_sc_五折_10月  set 身份证新老='新'  where  身份证新老  is null   ]');</t>
  </si>
  <si>
    <t>xn_do_sql_Block(q'[ alter table   ls_xj_sc_五折_10月  add  近2月携号转网   varchar2(30)         ]');</t>
  </si>
  <si>
    <t xml:space="preserve">xj_smallmodule.Module('ls_xj_sc_五折_10月','TMP_STAFF_ORGANIZATION_CHANNEL','NAME 受理营业员,fa_channel_name  受理营业厅','accept_staff_CD  STAFF_CT_GROUP_CD '); </t>
  </si>
  <si>
    <t>xj_smallmodule.Module('ls_xj_sc_五折_10月','xwh_wg_mon','acc_nbr,acct_id,grid_name 小区,org_name  支局,area_name  片区,COUNTRY_AREA_SEQ,COUNTRY_AREA_NAME</t>
  </si>
  <si>
    <t xml:space="preserve">,营业区,条线'); </t>
  </si>
  <si>
    <t xml:space="preserve">    xn_do_sql_Block(q'[   update  ls_xj_sc_五折_10月 set    近2月携号转网=''     ]');</t>
  </si>
  <si>
    <t>update  ls_xj_sc_五折_10月 set    近2月携号转网='号码近2月携入'</t>
  </si>
  <si>
    <t>where    serv_id    in (select serv_id   from xj_sc_携号转网_t   where    substr(申请时间,1,6) &gt;=cur_month_m3    )     ]');</t>
  </si>
  <si>
    <t>update  ls_xj_sc_五折_10月  set    近2月携号转网='套餐下有号码近2月携入'</t>
  </si>
  <si>
    <t xml:space="preserve">select COMBO_INSTANCE_ID   </t>
  </si>
  <si>
    <t xml:space="preserve">from xj_sc_携号转网_t   </t>
  </si>
  <si>
    <t>where   substr(申请时间,1,6) &gt;=cur_month_m3      )</t>
  </si>
  <si>
    <t xml:space="preserve">and   近2月携号转网  is null  </t>
  </si>
  <si>
    <t>--------套餐下有老号  cur_month_m3  月及以前------------------</t>
  </si>
  <si>
    <t xml:space="preserve">--exec  xj_smallmodule.Module('xj_ls_sc_五折_10月','xwh_wg_mon','COMBO_INSTANCE_ID'); </t>
  </si>
  <si>
    <t xml:space="preserve">    xn_do_sql_Block(q'[     alter table    ls_xj_sc_五折_10月  add   存增量   varchar2(50)   ]');</t>
  </si>
  <si>
    <t xml:space="preserve">update   ls_xj_sc_五折_10月 set   存增量='存量用户' </t>
  </si>
  <si>
    <t>where COMBO_INSTANCE_ID  in (select COMBO_INSTANCE_ID   from     ls_xj_sc_五折_10月)</t>
  </si>
  <si>
    <t>AND   substr(入网时间,1,6) &lt;=cur_month_m3    )         ]');</t>
  </si>
  <si>
    <t>update   ls_xj_sc_五折_10月   set   存增量='存量用户'</t>
  </si>
  <si>
    <t>where ofr_inst_id  in (select ofr_inst_id   from     ls_xj_sc_五折_10月   )</t>
  </si>
  <si>
    <t>and state in</t>
  </si>
  <si>
    <t>AND  substr(入网时间,1,6) &lt;=cur_month_m3       )</t>
  </si>
  <si>
    <t>and    COMBO_INSTANCE_ID  is null</t>
  </si>
  <si>
    <t>and   存增量   is null</t>
  </si>
  <si>
    <t xml:space="preserve">update  ls_xj_sc_五折_10月  set      存增量='增量用户_有老号码加入'    </t>
  </si>
  <si>
    <t xml:space="preserve">where   offer_inst_id  in </t>
  </si>
  <si>
    <t>(select offer_inst_id   from   ls_xj_sc_五折_10月</t>
  </si>
  <si>
    <t xml:space="preserve">where   acct_month&gt;=cur_month_m2    )  </t>
  </si>
  <si>
    <t>and   存增量='存量用户' )      ]');</t>
  </si>
  <si>
    <t xml:space="preserve">update  ls_xj_sc_五折_10月    set      存增量='增量用户_有老号码加入有携入'    </t>
  </si>
  <si>
    <t xml:space="preserve">where    存增量='增量用户_有老号码加入'    </t>
  </si>
  <si>
    <t xml:space="preserve">update  ls_xj_sc_五折_10月  set      存增量='增量用户'    </t>
  </si>
  <si>
    <t>----------------------------------套餐值---------------------------------------------------------</t>
  </si>
  <si>
    <t xml:space="preserve">    log1.increase_breakpoint(log1.GET_WHO_CALLED_ME, '套餐值 ');</t>
  </si>
  <si>
    <t xml:space="preserve">    pro_drop_table('ls_xj_sc_五折_10月_套餐') ;</t>
  </si>
  <si>
    <t xml:space="preserve">    create table   ls_xj_sc_五折_10月_套餐  as </t>
  </si>
  <si>
    <t xml:space="preserve">    from  xwh_wg_mon</t>
  </si>
  <si>
    <t xml:space="preserve">    where   ofr_inst_id  in (</t>
  </si>
  <si>
    <t xml:space="preserve">    select   ofr_inst_id</t>
  </si>
  <si>
    <t xml:space="preserve">    from   ls_xj_sc_五折_10月</t>
  </si>
  <si>
    <t xml:space="preserve">    where   产品类型  is not  null  )</t>
  </si>
  <si>
    <t xml:space="preserve">    and state in </t>
  </si>
  <si>
    <t xml:space="preserve">    ('F0A','F0J')      ]');</t>
  </si>
  <si>
    <t xml:space="preserve"> xj_smallmodule.Module('ls_xj_sc_五折_10月_套餐','serv_mon_'||cur_month_m3||'_t','XJ_套餐值  套餐值old'); </t>
  </si>
  <si>
    <t xml:space="preserve">    xn_do_sql_Block(q'[   alter table   ls_xj_sc_五折_10月_套餐  add   ( 红包old   number  ,红包当前  number, 红包当前个数 number ,红包当前详情   varchar2(1000)  )  ]');</t>
  </si>
  <si>
    <t xml:space="preserve">    merge  into  ls_xj_sc_五折_10月_套餐  a</t>
  </si>
  <si>
    <t xml:space="preserve">    merge into   ls_xj_sc_五折_10月_套餐  a</t>
  </si>
  <si>
    <t xml:space="preserve">    where  to_char(send_date,'yyyymm')=   ]'||cur_month_m3||q'[</t>
  </si>
  <si>
    <t xml:space="preserve">    xn_do_sql_Block(q'[   alter table   ls_xj_sc_五折_10月  add   (套餐值old  number, 红包old   number ,</t>
  </si>
  <si>
    <t xml:space="preserve">        套餐值当前 number, 红包当前 number, 红包当前个数 number ,红包当前详情   varchar2(1000)  )  ]');</t>
  </si>
  <si>
    <t xml:space="preserve">    merge  into  ls_xj_sc_五折_10月 a</t>
  </si>
  <si>
    <t xml:space="preserve">    from  ls_xj_sc_五折_10月_套餐</t>
  </si>
  <si>
    <t xml:space="preserve">    xn_do_sql_Block(q'[     alter table ls_xj_sc_五折_10月   add 低迁判断   varchar2(30)    ]');</t>
  </si>
  <si>
    <t xml:space="preserve">     merge into ls_xj_sc_五折_10月   a</t>
  </si>
  <si>
    <t xml:space="preserve">                      end as 低迁判断</t>
  </si>
  <si>
    <t xml:space="preserve">                 from    ls_xj_sc_五折_10月</t>
  </si>
  <si>
    <t xml:space="preserve">                where serv_id is not null) b</t>
  </si>
  <si>
    <t xml:space="preserve">          update set a.低迁判断 = b.低迁判断    ]');</t>
  </si>
  <si>
    <t xml:space="preserve">  xj_smallmodule.Module('ls_xj_sc_五折_10月','xwh_wg_mon','营业区');     </t>
  </si>
  <si>
    <t>xn_do_sql_Block(q'[    update  ls_xj_sc_五折_10月  set    营业区='温泉'  where        营业区='咸宁市'        ]');</t>
  </si>
  <si>
    <t>-----------------小合约---------------------------------------------------------------------------</t>
  </si>
  <si>
    <t xml:space="preserve">    log1.increase_breakpoint(log1.GET_WHO_CALLED_ME, '小合约 ');</t>
  </si>
  <si>
    <t xml:space="preserve">    xj_smallmodule.Module('ls_xj_sc_五折_10月','xj_sc_小合约_skb','小合约,小合约收入小计','COMBO_INSTANCE_ID');</t>
  </si>
  <si>
    <t>renameTB('ls_xj_sc_五折_10月','xj_sc_五折_10月');</t>
  </si>
  <si>
    <t xml:space="preserve"> --------------------</t>
  </si>
  <si>
    <t>select * from    xj_ls_sc_五折_10月  where   竣工日期   between  20221001  and  20221015    and  营业区 is not null      order by 竣工日期;</t>
  </si>
  <si>
    <t>--10月</t>
  </si>
  <si>
    <t>select  '五折10月'  类型,nvl(营业区,'合计')   营业区</t>
  </si>
  <si>
    <t>,count(distinct   offer_inst_id)  套数</t>
  </si>
  <si>
    <t>,count(distinct  case when 存增量='存量用户'   then  offer_inst_id  else  null end   )  存量用户_总量</t>
  </si>
  <si>
    <t>,count(distinct  case when 存增量='存量用户'  and 低迁判断= '低迁' then  offer_inst_id  else  null end   )  存量用户低迁</t>
  </si>
  <si>
    <t>,count(distinct  case when 存增量 like '%增量用户%'   then  offer_inst_id  else  null end   )  增量用户_总量</t>
  </si>
  <si>
    <t xml:space="preserve">,count(distinct  case when 存增量 like '%增量用户%'  and  身份证新老='新'  then  offer_inst_id  else  null  end  )  身份证拉新  </t>
  </si>
  <si>
    <t xml:space="preserve"> ,count(distinct  case when  存增量 like '%增量用户%'  and  (身份证新老='新'     or   近2月携号转网 is not null  )   then  offer_inst_id  else  null  end  )  "XR（含新证）"</t>
  </si>
  <si>
    <t xml:space="preserve">           ,count(distinct  case when   存增量 like '%增量用户_有老号码加入%'   and  近2月携号转网 is  null      then  offer_inst_id  else  null  end  )   "有老号码加入"   </t>
  </si>
  <si>
    <t xml:space="preserve">    from     xj_ls_sc_五折_10月</t>
  </si>
  <si>
    <t xml:space="preserve">    where   竣工日期   between  20221001  and  20221015   </t>
  </si>
  <si>
    <t xml:space="preserve">and  营业区 is not null  </t>
  </si>
  <si>
    <t xml:space="preserve">    group by   rollup(营业区)</t>
  </si>
  <si>
    <t xml:space="preserve">    order by  decode(nvl(营业区,'合计'),'温泉','1','咸安','2','通山','3','崇阳','4','通城','5','赤壁','6','嘉鱼','7','合计','999','8')  ;   </t>
  </si>
  <si>
    <t>--11月</t>
  </si>
  <si>
    <t>select  '五折11月'  类型,nvl(营业区,'合计')   营业区</t>
  </si>
  <si>
    <t xml:space="preserve">    where   竣工日期   between  20221101  and  20221115   </t>
  </si>
  <si>
    <t xml:space="preserve">    order by  decode(nvl(营业区,'合计'),'温泉','1','咸安','2','通山','3','崇阳','4','通城','5','赤壁','6','嘉鱼','7','合计','999','8') ;    </t>
  </si>
  <si>
    <t>update  xj_ls_sc_五折_10月 set        营业区='温泉'     where    营业区='咸宁市'</t>
  </si>
  <si>
    <t xml:space="preserve">select   *      from    xj_ls_sc_五折_10月     where  竣工日期   between  20221101  and  20221115   </t>
  </si>
  <si>
    <t xml:space="preserve">  PROCEDURE xn_橙分期_t IS</t>
  </si>
  <si>
    <t xml:space="preserve">    exec  XN_MARKETING_PAC_Eight.xn_橙分期_t;</t>
  </si>
  <si>
    <t xml:space="preserve">    log1 xj_log_object := xj_log_object(XX, 'PRO_SERV_橙分期');</t>
  </si>
  <si>
    <t xml:space="preserve">    dbms_output.enable(20000);</t>
  </si>
  <si>
    <t xml:space="preserve">    -----------①xj_cfq_t------------------------------------------------------------------------------------------------</t>
  </si>
  <si>
    <t xml:space="preserve">    log1.increase_breakpoint(log1.GET_WHO_CALLED_ME, '插入 xj_cfq_t');</t>
  </si>
  <si>
    <t xml:space="preserve">    drop table  xj_cfq_t;</t>
  </si>
  <si>
    <t xml:space="preserve">    create table xj_cfq_t  (</t>
  </si>
  <si>
    <t xml:space="preserve">    ETL时间 VARCHAR2(16),                     </t>
  </si>
  <si>
    <t xml:space="preserve">    省份 VARCHAR2(2000),                     </t>
  </si>
  <si>
    <t xml:space="preserve">    城市 VARCHAR2(2000),                     </t>
  </si>
  <si>
    <t xml:space="preserve">    用户类型 VARCHAR2(2000),                     </t>
  </si>
  <si>
    <t xml:space="preserve">    竣工时间 VARCHAR2(20),                     </t>
  </si>
  <si>
    <t xml:space="preserve">    用户名称 VARCHAR2(2000),                     </t>
  </si>
  <si>
    <t xml:space="preserve">    证件类型 VARCHAR2(2000),                     </t>
  </si>
  <si>
    <t xml:space="preserve">    证件号码 VARCHAR2(2000),                     </t>
  </si>
  <si>
    <t xml:space="preserve">    放贷金额 FLOAT  ,                     </t>
  </si>
  <si>
    <t xml:space="preserve">    贷款期限 VARCHAR2(2000),                     </t>
  </si>
  <si>
    <t xml:space="preserve">    翼支付号 VARCHAR2(2000),                     </t>
  </si>
  <si>
    <t xml:space="preserve">    合约号码 VARCHAR2(2000),                     </t>
  </si>
  <si>
    <t xml:space="preserve">    商品名称 VARCHAR2(2000),                     </t>
  </si>
  <si>
    <t xml:space="preserve">    商品串码 VARCHAR2(2000),                     </t>
  </si>
  <si>
    <t xml:space="preserve">    套餐名称 VARCHAR2(2000),                     </t>
  </si>
  <si>
    <t xml:space="preserve">    套餐金额 FLOAT  ,                     </t>
  </si>
  <si>
    <t xml:space="preserve">    营业员名称 VARCHAR2(2000),                     </t>
  </si>
  <si>
    <t xml:space="preserve">    营业员账号 VARCHAR2(2000),                     </t>
  </si>
  <si>
    <t xml:space="preserve">    营业厅名称 VARCHAR2(2000),                     </t>
  </si>
  <si>
    <t xml:space="preserve">    供货商名称 VARCHAR2(2000),                     </t>
  </si>
  <si>
    <t xml:space="preserve">    付款状态 VARCHAR2(2000),                     </t>
  </si>
  <si>
    <t xml:space="preserve">    结算时间 VARCHAR2(2000),                     </t>
  </si>
  <si>
    <t xml:space="preserve">    集团地市代码 VARCHAR2(16),</t>
  </si>
  <si>
    <t xml:space="preserve">    DATE_ID        VARCHAR2(10),  </t>
  </si>
  <si>
    <t xml:space="preserve">    SERV_ID           NUMBER(12),</t>
  </si>
  <si>
    <t xml:space="preserve">    迁转前套餐名称  VARCHAR2(500),         </t>
  </si>
  <si>
    <t xml:space="preserve">    迁转前套餐金额   FLOAT,</t>
  </si>
  <si>
    <t xml:space="preserve">    迁转前红包     FLOAT,</t>
  </si>
  <si>
    <t xml:space="preserve">    迁转后红包     FLOAT,</t>
  </si>
  <si>
    <t xml:space="preserve">    低迁判断   VARCHAR2(500)         </t>
  </si>
  <si>
    <t xml:space="preserve">     );</t>
  </si>
  <si>
    <t xml:space="preserve">    grant  insert  on xj_cfq_t  to xnsjjs */</t>
  </si>
  <si>
    <t xml:space="preserve">    ------------------------------</t>
  </si>
  <si>
    <t xml:space="preserve">    ---  CREATE OR REPLACE  VIEW   xj_cfq_t  AS  select * from    XN_BEIFEN.Xj_cfq_t</t>
  </si>
  <si>
    <t xml:space="preserve">    insert into xj_cfq_t</t>
  </si>
  <si>
    <t xml:space="preserve">      (DATE_ID,</t>
  </si>
  <si>
    <t xml:space="preserve">       ETL时间,</t>
  </si>
  <si>
    <t xml:space="preserve">       省份,</t>
  </si>
  <si>
    <t xml:space="preserve">       城市,</t>
  </si>
  <si>
    <t xml:space="preserve">       用户类型,</t>
  </si>
  <si>
    <t xml:space="preserve">       竣工时间,</t>
  </si>
  <si>
    <t xml:space="preserve">       用户名称,</t>
  </si>
  <si>
    <t xml:space="preserve">       证件类型,</t>
  </si>
  <si>
    <t xml:space="preserve">       证件号码,</t>
  </si>
  <si>
    <t xml:space="preserve">       放贷金额,</t>
  </si>
  <si>
    <t xml:space="preserve">       话费本金,</t>
  </si>
  <si>
    <t xml:space="preserve">       贷款期限,</t>
  </si>
  <si>
    <t xml:space="preserve">       翼支付号,</t>
  </si>
  <si>
    <t xml:space="preserve">       合约号码,</t>
  </si>
  <si>
    <t xml:space="preserve">       商品名称,</t>
  </si>
  <si>
    <t xml:space="preserve">       商品串码,</t>
  </si>
  <si>
    <t xml:space="preserve">       套餐名称,</t>
  </si>
  <si>
    <t xml:space="preserve">       套餐金额,</t>
  </si>
  <si>
    <t xml:space="preserve">       营业员名称,</t>
  </si>
  <si>
    <t xml:space="preserve">       营业员账号,</t>
  </si>
  <si>
    <t xml:space="preserve">       营业厅名称,</t>
  </si>
  <si>
    <t xml:space="preserve">       供货商名称,</t>
  </si>
  <si>
    <t xml:space="preserve">       付款状态,</t>
  </si>
  <si>
    <t xml:space="preserve">       结算时间,</t>
  </si>
  <si>
    <t xml:space="preserve">       集团地市代码)</t>
  </si>
  <si>
    <t xml:space="preserve">      select TO_CHAR(SYSDATE - 1, 'YYYYMMDD') DATE_ID, t1.*</t>
  </si>
  <si>
    <t xml:space="preserve">        from BWT_INFO_MIX_BUS_ORDER_DAY t1</t>
  </si>
  <si>
    <t xml:space="preserve">       where (合约号码, 商品名称, 商品串码, 竣工时间) not in</t>
  </si>
  <si>
    <t xml:space="preserve">             (select 合约号码, 商品名称, 商品串码, 竣工时间 from xj_cfq_t);</t>
  </si>
  <si>
    <t xml:space="preserve">    ---- serv_id 更新-------------------------------------</t>
  </si>
  <si>
    <t xml:space="preserve">    merge into xj_cfq_t t1</t>
  </si>
  <si>
    <t xml:space="preserve">    using xwh_wg_mon t2</t>
  </si>
  <si>
    <t xml:space="preserve">    on (t1.合约号码 = t2.acc_nbr AND t2.STATE IN('F0A', 'F0J') and 产品类型 = '手机')</t>
  </si>
  <si>
    <t xml:space="preserve">      update</t>
  </si>
  <si>
    <t xml:space="preserve">         set t1.serv_id = t2.serv_id</t>
  </si>
  <si>
    <t xml:space="preserve">       where t1.serv_id is null</t>
  </si>
  <si>
    <t xml:space="preserve">         and DATE_ID &gt;= to_char(sysdate - 60, 'yyyymmdd');</t>
  </si>
  <si>
    <t xml:space="preserve">  xj_smallmodule.Module('xj_cfq_t','xwh_wg_mon','acct_id');       </t>
  </si>
  <si>
    <t xml:space="preserve">    ----    套餐  红包环比</t>
  </si>
  <si>
    <t xml:space="preserve">    ----低迁打标</t>
  </si>
  <si>
    <t xml:space="preserve">    KPI049   橙分期低迁清单</t>
  </si>
  <si>
    <t xml:space="preserve">    ----  清单</t>
  </si>
  <si>
    <t xml:space="preserve">    select  t1.*,t2.渠道,COUNTRY_AREA_NAME</t>
  </si>
  <si>
    <t xml:space="preserve">    from  xj_cfq_t    t1</t>
  </si>
  <si>
    <t xml:space="preserve">    inner  join serv_mon_202001_t t2  on (t1.serv_id=t2.serv_id )</t>
  </si>
  <si>
    <t xml:space="preserve">    where   substr(t1.竣工时间,1,6 )=202001</t>
  </si>
  <si>
    <t xml:space="preserve">    and 低迁判断='低迁'</t>
  </si>
  <si>
    <t xml:space="preserve">    --------②Xn_橙分期_t-----------------------------------------------------------------------</t>
  </si>
  <si>
    <t xml:space="preserve">    log1.increase_breakpoint(log1.GET_WHO_CALLED_ME, 'xnsjjs.Xn_橙分期_t');</t>
  </si>
  <si>
    <t xml:space="preserve"> insert into xn_橙分期_beifen_t</t>
  </si>
  <si>
    <t>select  t.ETL时间,</t>
  </si>
  <si>
    <t>t.省份,</t>
  </si>
  <si>
    <t>t.城市,</t>
  </si>
  <si>
    <t>t.用户类型,</t>
  </si>
  <si>
    <t>t.用户名称,</t>
  </si>
  <si>
    <t>t.证件类型,</t>
  </si>
  <si>
    <t>t.证件号码,</t>
  </si>
  <si>
    <t>t.放贷金额,</t>
  </si>
  <si>
    <t>t.贷款期限,</t>
  </si>
  <si>
    <t>t.翼支付手机号,</t>
  </si>
  <si>
    <t>t.合约手机号,</t>
  </si>
  <si>
    <t>t.竣工时间,</t>
  </si>
  <si>
    <t>t.商品名称,</t>
  </si>
  <si>
    <t>t.终端串码,</t>
  </si>
  <si>
    <t>t.套餐名称,</t>
  </si>
  <si>
    <t>t.套餐金额,</t>
  </si>
  <si>
    <t>t.营业员名称,</t>
  </si>
  <si>
    <t>t.营业员账号,</t>
  </si>
  <si>
    <t>t.营业厅名称,</t>
  </si>
  <si>
    <t>t.供货商名称,</t>
  </si>
  <si>
    <t>t.付款状态,</t>
  </si>
  <si>
    <t>t.结算时间,</t>
  </si>
  <si>
    <t>t.集团地市代码,</t>
  </si>
  <si>
    <t>t.营业区,</t>
  </si>
  <si>
    <t>t.ACCT_ID,</t>
  </si>
  <si>
    <t>t.ofr_inst_id,</t>
  </si>
  <si>
    <t>t.SERV_ID,</t>
  </si>
  <si>
    <t xml:space="preserve"> to_char(add_months(to_date(竣工时间, 'yyyymmdd'), 贷款期限),</t>
  </si>
  <si>
    <t xml:space="preserve"> 'yyyymm') 到期月份,</t>
  </si>
  <si>
    <t xml:space="preserve"> sysdate insert_time</t>
  </si>
  <si>
    <t>from xn_橙分期_t t</t>
  </si>
  <si>
    <t xml:space="preserve"> where to_char(add_months(to_date(竣工时间, 'yyyymmdd'), 贷款期限),</t>
  </si>
  <si>
    <t xml:space="preserve"> 'yyyymm') = to_char(add_months(sysdate, 1), 'yyyymm')</t>
  </si>
  <si>
    <t xml:space="preserve"> and serv_id not in (select serv_id from xn_橙分期_beifen_t)</t>
  </si>
  <si>
    <t xml:space="preserve"> and serv_id is not null</t>
  </si>
  <si>
    <t xml:space="preserve">    pro_drop_table('ls_xn_橙分期_t');</t>
  </si>
  <si>
    <t xml:space="preserve">create  table  ls_xn_橙分期_t    as </t>
  </si>
  <si>
    <t>select</t>
  </si>
  <si>
    <t>etl_date  ETL时间,</t>
  </si>
  <si>
    <t>ACCEPT_AREA_NAME  省份,</t>
  </si>
  <si>
    <t>ACCEPT_CITY_NAME  城市,</t>
  </si>
  <si>
    <t>INSTALL_TYPE,</t>
  </si>
  <si>
    <t>ORDER_NO,</t>
  </si>
  <si>
    <t>USER_TYPE  用户类型,</t>
  </si>
  <si>
    <t>USER_NAME  用户名称,</t>
  </si>
  <si>
    <t>CERT_TYPE  证件类型,</t>
  </si>
  <si>
    <t>CERT_NO  证件号码,</t>
  </si>
  <si>
    <t>TXN_AMOUNT  放贷金额,</t>
  </si>
  <si>
    <t>PRORATA_PERIOD  贷款期限,</t>
  </si>
  <si>
    <t>PRODUCT_NO  翼支付手机号,</t>
  </si>
  <si>
    <t>CONTRACT_NO    合约手机号,</t>
  </si>
  <si>
    <t xml:space="preserve">    replace(substr(COMPLETE_TIME,1,10),'-')  竣工时间,</t>
  </si>
  <si>
    <t>to_char(add_months(to_date(replace(substr(COMPLETE_TIME,1,10),'-'), 'yyyymmdd'), PRORATA_PERIOD), 'yyyymm') 到期月份,</t>
  </si>
  <si>
    <t xml:space="preserve">    COMMODITY_NAME  商品名称,</t>
  </si>
  <si>
    <t xml:space="preserve">    COMMODITY_IMEI  终端串码,</t>
  </si>
  <si>
    <t xml:space="preserve">    PACKAGE_NAME  套餐名称,</t>
  </si>
  <si>
    <t xml:space="preserve">    PACKAGE_AMOUNT  套餐金额,</t>
  </si>
  <si>
    <t xml:space="preserve">    CUSTOMER_MANAGER  营业员名称,</t>
  </si>
  <si>
    <t xml:space="preserve">    SALES_CLERK_NO  营业员账号,</t>
  </si>
  <si>
    <t xml:space="preserve">    BUSINESS_HALL  营业厅名称,</t>
  </si>
  <si>
    <t xml:space="preserve">    AGENT_ORG_NAME  供货商名称,</t>
  </si>
  <si>
    <t xml:space="preserve">    PAYMENT_STATUS  付款状态,</t>
  </si>
  <si>
    <t xml:space="preserve">    SETTLE_DATE  结算时间,</t>
  </si>
  <si>
    <t xml:space="preserve">    jt_city_code  集团地市代码,</t>
  </si>
  <si>
    <t xml:space="preserve">   case when substr(BUSINESS_HALL,1,2)  in ('嘉鱼','赤壁','温泉','通山','通城','咸安','崇阳')  then   substr(BUSINESS_HALL,1,2)</t>
  </si>
  <si>
    <t xml:space="preserve">    else  B.营业区  end as   营业区</t>
  </si>
  <si>
    <t>,b.acct_id,b.SERV_ID,b.OFR_INST_ID,b.套餐最早入网时间,COMBO_INSTANCE_ID</t>
  </si>
  <si>
    <t>,b.COUNTRY_AREA_SEQ,b.COUNTRY_AREA_NAME,STATUS_CD</t>
  </si>
  <si>
    <t>状态</t>
  </si>
  <si>
    <t xml:space="preserve">    from   jt_xn.BWT_INFO_MIX_BUS_ORDER_DAY  a</t>
  </si>
  <si>
    <t xml:space="preserve">    LEFT JOIN   xwh_wg_mon  B  ON (a.CONTRACT_NO   =b.acc_nbr   AND  B.STATE  IN ('F0A','F0J')  )     </t>
  </si>
  <si>
    <t xml:space="preserve">  merge into    ls_xn_橙分期_t    a</t>
  </si>
  <si>
    <t xml:space="preserve">    using xwh_wg_mon   b on (a.合约手机号=b.acc_nbr  and b.产品类型='手机'   and  b.acc_nbr_flag='T' )</t>
  </si>
  <si>
    <t xml:space="preserve">      update set   a.acct_id=b.acct_id,</t>
  </si>
  <si>
    <t>a.SERV_ID=b.SERV_ID,</t>
  </si>
  <si>
    <t xml:space="preserve">      a.OFR_INST_ID=b.OFR_INST_ID,</t>
  </si>
  <si>
    <t xml:space="preserve">      a.COUNTRY_AREA_SEQ=b.COUNTRY_AREA_SEQ,</t>
  </si>
  <si>
    <t>a.COUNTRY_AREA_NAME=b.COUNTRY_AREA_NAME,</t>
  </si>
  <si>
    <t>a.状态='拆机',</t>
  </si>
  <si>
    <t>a.COMBO_INSTANCE_ID=b.COMBO_INSTANCE_ID</t>
  </si>
  <si>
    <t xml:space="preserve">    where    SERV_ID IS NULL        ]');</t>
  </si>
  <si>
    <t xml:space="preserve">    xn_do_sql_Block(q'[     update   ls_xn_橙分期_t  set     状态='拆机或查无资料'    where   状态  is null    ]');</t>
  </si>
  <si>
    <t>------------------------------------------------</t>
  </si>
  <si>
    <t>xn_do_sql_Block('  alter table   ls_xn_橙分期_t add (  SEQ                 INTEGER   )   ');</t>
  </si>
  <si>
    <t xml:space="preserve">    xn_do_sql_Block(q'[   </t>
  </si>
  <si>
    <t>merge into  ls_xn_橙分期_t  a</t>
  </si>
  <si>
    <t xml:space="preserve">select serv_id,row_number() over (partition by  serv_id order by 竣工时间   desc )   seq,rowid  rowid_in </t>
  </si>
  <si>
    <t xml:space="preserve">from    ls_xn_橙分期_t   </t>
  </si>
  <si>
    <t>where   serv_id  is not null   )  b on (a.rowid =b.rowid_in  )</t>
  </si>
  <si>
    <t>update set   a.SEQ=b.SEQ</t>
  </si>
  <si>
    <t>where   a.serv_id  is not null          ]');</t>
  </si>
  <si>
    <t xml:space="preserve">    xn_do_sql_Block('create index xj_index_cfq'||random||'  on  ls_xn_橙分期_t(serv_id)   ');</t>
  </si>
  <si>
    <t>----------------------------------套餐实收---------------------------------------------------------</t>
  </si>
  <si>
    <t xml:space="preserve"> xj_smallmodule.Module('ls_xn_橙分期_t','serv_mon_'||cur_month_m3||'_t','K2_套餐档次   套餐实收'||cur_month_m3||'  '); </t>
  </si>
  <si>
    <t xml:space="preserve">     xj_smallmodule.Module('ls_xn_橙分期_t','serv_mon_'||cur_month_m2||'_t','K2_套餐档次   套餐实收'||cur_month_m2||'  '); </t>
  </si>
  <si>
    <t xml:space="preserve">     xj_smallmodule.Module('ls_xn_橙分期_t','serv_mon_'||cur_month_m1||'_t','K2_套餐档次   套餐实收'||cur_month_m1||'  '); </t>
  </si>
  <si>
    <t>-------------------------------------------------------------------------------</t>
  </si>
  <si>
    <t xml:space="preserve">    log1.increase_breakpoint(log1.GET_WHO_CALLED_ME, '通话地点');</t>
  </si>
  <si>
    <t xml:space="preserve">  xj_smallmodule.Module('ls_xn_橙分期_t','xj_mob_call_last_visit','手机最近通话地点  通话地点'); </t>
  </si>
  <si>
    <t>------------------------身份证新老----------------------------------------------------------</t>
  </si>
  <si>
    <t xml:space="preserve">    log1.increase_breakpoint(log1.GET_WHO_CALLED_ME, ' 身份证新老 ');</t>
  </si>
  <si>
    <t xml:space="preserve">    xn_do_sql_Block(q'[   alter table   ls_xn_橙分期_t  add 身份证新老   varchar2(12)       ]');</t>
  </si>
  <si>
    <t xml:space="preserve">merge into   ls_xn_橙分期_t    a  </t>
  </si>
  <si>
    <t xml:space="preserve">where  t1.prod_inst_id   in (  select serv_id   from   ls_xn_橙分期_t   )  </t>
  </si>
  <si>
    <t xml:space="preserve">    xn_do_sql_Block(q'[      update  ls_xn_橙分期_t  set 身份证新老='新'  where  身份证新老  is null  ]');</t>
  </si>
  <si>
    <t xml:space="preserve">    log1.increase_breakpoint(log1.GET_WHO_CALLED_ME, ' 近2月携号转网 ');</t>
  </si>
  <si>
    <t>xn_do_sql_Block(q'[    alter table   ls_xn_橙分期_t  add  近2月携号转网   varchar2(30)      ]');</t>
  </si>
  <si>
    <t xml:space="preserve">    xn_do_sql_Block(q'[     update  ls_xn_橙分期_t  set    近2月携号转网=''      ]');</t>
  </si>
  <si>
    <t>update  ls_xn_橙分期_t  set    近2月携号转网='号码近2月携入'</t>
  </si>
  <si>
    <t>where    serv_id    in (select serv_id   from xj_sc_携号转网_t   where    substr(申请时间,1,6) &gt;=cur_month_m3     )      ]');</t>
  </si>
  <si>
    <t>update  ls_xn_橙分期_t   set    近2月携号转网='套餐下有号码近2月携入'</t>
  </si>
  <si>
    <t>where    COMBO_INSTANCE_ID  in (select COMBO_INSTANCE_ID   from xj_sc_携号转网_t   where   substr(申请时间,1,6) &gt;=cur_month_m3     )</t>
  </si>
  <si>
    <t>and   近2月携号转网  is null         ]');</t>
  </si>
  <si>
    <t>-----  当前红包--------------------------------------------------------------------</t>
  </si>
  <si>
    <t xml:space="preserve">  xn_do_sql_Block(q'[   alter table   ls_xn_橙分期_t  add   (红包当前  number, 红包当前个数 number ,红包当前详情   varchar2(1000)  )  ]');</t>
  </si>
  <si>
    <t>merge  into  ls_xn_橙分期_t   a</t>
  </si>
  <si>
    <t>select  serv_id,sum(每期赠送总额)   红包当前,sum(1)  红包当前个数</t>
  </si>
  <si>
    <t xml:space="preserve">        ,listagg(acc_nbr||' '||offer_name||'  '||每期赠送总额||'元' , ',') WITHIN GROUP( ORDER BY rownum )  红包当前详情</t>
  </si>
  <si>
    <t>AND 是否收费='否'      ---剔除收费权益</t>
  </si>
  <si>
    <t xml:space="preserve">and  exp_date&gt;=sysdate+31  </t>
  </si>
  <si>
    <t>and  受理产品类型='手机'       ---剔除小合约</t>
  </si>
  <si>
    <t xml:space="preserve">group by  serv_id  ) b </t>
  </si>
  <si>
    <t xml:space="preserve">update set   a.红包当前=b.红包当前,  </t>
  </si>
  <si>
    <t xml:space="preserve">                   a.红包当前个数=b.红包当前个数 ,</t>
  </si>
  <si>
    <t xml:space="preserve"> a.红包当前详情=b.红包当前详情    ]');</t>
  </si>
  <si>
    <t xml:space="preserve">xj_smallmodule.Module('ls_xn_橙分期_t','xj_sc_5折定价_t','offer_name  五折定价,竣工日期   挂五折定价时间','serv_id',' and  rn=1'); </t>
  </si>
  <si>
    <t>xj_smallmodule.Module('ls_xn_橙分期_t','xj_sc_5折定价_t','offer_name  五折定价,竣工日期   挂五折定价时间'</t>
  </si>
  <si>
    <t>,'COMBO_INSTANCE_ID',' and  RN_COMBO_INSTANCE_ID=1','  where  a.挂五折定价时间  is null ');</t>
  </si>
  <si>
    <t>log1.increase_breakpoint(log1.GET_WHO_CALLED_ME, '李工补充');</t>
  </si>
  <si>
    <t>update  ls_xn_橙分期_t     set  五折定价 ='权益定价'</t>
  </si>
  <si>
    <t xml:space="preserve">where acct_id in (select acct_id from </t>
  </si>
  <si>
    <t xml:space="preserve">ljp_cust_price_5z ) </t>
  </si>
  <si>
    <t>and 五折定价 is  null    ]');</t>
  </si>
  <si>
    <t xml:space="preserve">   -----------------------------------------------------------------</t>
  </si>
  <si>
    <t>-------------------------------------------------------------------------------------------</t>
  </si>
  <si>
    <t xml:space="preserve">renameTB('ls_xn_橙分期_t','xn_橙分期_t'); </t>
  </si>
  <si>
    <t xml:space="preserve">    ---------------------------------------------------------------------------------------------------</t>
  </si>
  <si>
    <t>-----====================================================================</t>
  </si>
  <si>
    <t xml:space="preserve">PROCEDURE xn_橙分期_t_周报稽核  is </t>
  </si>
  <si>
    <t xml:space="preserve">    exec   XN_MARKETING_PAC_Eight.xn_橙分期_t_周报稽核;</t>
  </si>
  <si>
    <t xml:space="preserve">   XX   TY_WHO_CALLED_ME := xj_log_object().GET_WHO_CALLED_ME;</t>
  </si>
  <si>
    <t xml:space="preserve">    log1 xj_log_object := xj_log_object(XX, 'xn_橙分期_t_周报稽核');</t>
  </si>
  <si>
    <t xml:space="preserve">    -----------------------------------------------------------------------</t>
  </si>
  <si>
    <t xml:space="preserve">---③ 橙分期  十月   是否含老号  </t>
  </si>
  <si>
    <t xml:space="preserve">pro_drop_table('ls_xj_sc_橙分期_10月') ;  </t>
  </si>
  <si>
    <t xml:space="preserve">create table  ls_xj_sc_橙分期_10月  as </t>
  </si>
  <si>
    <t xml:space="preserve">select * from   xn_橙分期_t  </t>
  </si>
  <si>
    <t>where substr(竣工时间,1,6)  &gt;=cur_month_m2  ]');</t>
  </si>
  <si>
    <t xml:space="preserve">    log1.increase_breakpoint(log1.GET_WHO_CALLED_ME, ' 存增量 ');</t>
  </si>
  <si>
    <t>XJ_SMALLMODULE.jihe_czl('ls_xj_sc_橙分期_10月');</t>
  </si>
  <si>
    <t>xn_do_sql_Block(q'[   alter table ls_xj_sc_橙分期_10月  add 是否橙分期老用户办理   varchar2(20)     ]');</t>
  </si>
  <si>
    <t>update   ls_xj_sc_橙分期_10月   set       是否橙分期老用户办理='是'</t>
  </si>
  <si>
    <t>where   acct_id   in  (</t>
  </si>
  <si>
    <t xml:space="preserve">select acct_id   from  xn_橙分期_t </t>
  </si>
  <si>
    <t>where   到期月份   between  cur_month_m7    and   cur_month_m3</t>
  </si>
  <si>
    <t xml:space="preserve">UNION  </t>
  </si>
  <si>
    <t>select acct_id   from xj_cfq_t</t>
  </si>
  <si>
    <t>where   到期月份   between  cur_month_m7    and   cur_month_m3         )</t>
  </si>
  <si>
    <t>pro_drop_table('ls_xj_sc_橙分期_10月_套餐') ;</t>
  </si>
  <si>
    <t xml:space="preserve">create table   ls_xj_sc_橙分期_10月_套餐  as </t>
  </si>
  <si>
    <t>select COMBO_INSTANCE_ID,ofr_inst_id,OFR_ID,OFR_NAME,ACCT_ID,SERV_ID,acc_nbr,主副卡,套餐值  套餐值当前</t>
  </si>
  <si>
    <t>where   ofr_inst_id  in (</t>
  </si>
  <si>
    <t>select   ofr_inst_id</t>
  </si>
  <si>
    <t>from   ls_xj_sc_橙分期_10月</t>
  </si>
  <si>
    <t>where   产品类型  is not  null  )</t>
  </si>
  <si>
    <t>('F0A','F0J')      ]');</t>
  </si>
  <si>
    <t xml:space="preserve">     xj_smallmodule.Module('ls_xj_sc_橙分期_10月_套餐','serv_mon_'||cur_month_m3||'_t','XJ_套餐值  套餐值old'); </t>
  </si>
  <si>
    <t xml:space="preserve">  ----------------------------------------------------------------------</t>
  </si>
  <si>
    <t>xn_do_sql_Block(q'[   alter table   ls_xj_sc_橙分期_10月_套餐  add   ( 红包old   number  ,红包当前  number, 红包当前个数 number ,红包当前详情   varchar2(1000)  )  ]');</t>
  </si>
  <si>
    <t>merge  into  ls_xj_sc_橙分期_10月_套餐  a</t>
  </si>
  <si>
    <t>merge into   ls_xj_sc_橙分期_10月_套餐  a</t>
  </si>
  <si>
    <t>select  serv_id,sum(DONATE_CHARGE)*0.01  红包old</t>
  </si>
  <si>
    <t>from    hb_yzf_inst_send_t   a</t>
  </si>
  <si>
    <t>where  to_char(send_date,'yyyymm')=   ]'||cur_month_m3||q'[</t>
  </si>
  <si>
    <t>and  DEAL_FLAG  =1</t>
  </si>
  <si>
    <t>and   offer_id  not   in ( select  offer_id     from XJ_SC_翼支付红包_非手机  )    ---剔除小合约</t>
  </si>
  <si>
    <t>AND offer_id not  in  (select  offer_id    from    xj_offer_翼支付权益_收费    )    ---剔除收费权益</t>
  </si>
  <si>
    <t>group by  serv_id    ) b</t>
  </si>
  <si>
    <t>on (a.serv_id=b.serv_id)</t>
  </si>
  <si>
    <t>update set   a.红包old=b.红包old      ]');</t>
  </si>
  <si>
    <t>xn_do_sql_Block(q'[   alter table   ls_xj_sc_橙分期_10月  add   (套餐值old  number, 红包old   number ,套餐值当前 number  )  ]');</t>
  </si>
  <si>
    <t>merge  into  ls_xj_sc_橙分期_10月 a</t>
  </si>
  <si>
    <t>select  ofr_inst_id,MAX(套餐值old)   套餐值old</t>
  </si>
  <si>
    <t>,sum(红包old)   红包old</t>
  </si>
  <si>
    <t>,MAX(套餐值当前)   套餐值当前</t>
  </si>
  <si>
    <t>,sum(红包当前)   红包当前</t>
  </si>
  <si>
    <t>,sum(红包当前个数)   红包当前个数</t>
  </si>
  <si>
    <t>,listagg(红包当前详情 , ',') WITHIN GROUP( ORDER BY rownum )   红包当前详情</t>
  </si>
  <si>
    <t>from  ls_xj_sc_橙分期_10月_套餐</t>
  </si>
  <si>
    <t>group by ofr_inst_id   ) b</t>
  </si>
  <si>
    <t>on (a.ofr_inst_id =b.ofr_inst_id  )</t>
  </si>
  <si>
    <t>update set   a.套餐值old=b.套餐值old,</t>
  </si>
  <si>
    <t>a.红包old=b.红包old,</t>
  </si>
  <si>
    <t>a.套餐值当前=b.套餐值当前,</t>
  </si>
  <si>
    <t>a.红包当前=b.红包当前 ,</t>
  </si>
  <si>
    <t>a.红包当前个数=b.红包当前个数,</t>
  </si>
  <si>
    <t>a.红包当前详情=b.红包当前详情</t>
  </si>
  <si>
    <t>----------------------</t>
  </si>
  <si>
    <t xml:space="preserve">    xn_do_sql_Block(q'[     alter table ls_xj_sc_橙分期_10月   add  (低迁判断   varchar2(30) ,迁转金额  number)   ]');</t>
  </si>
  <si>
    <t xml:space="preserve"> merge into ls_xj_sc_橙分期_10月   a</t>
  </si>
  <si>
    <t>using (select serv_id,</t>
  </si>
  <si>
    <t>rowid rowid_in,</t>
  </si>
  <si>
    <t>case</t>
  </si>
  <si>
    <t>when (nvl(套餐值当前, 0)  - nvl(红包当前, 0)) &lt;  (nvl(套餐值old, 0) - nvl(红包old, 0)) then</t>
  </si>
  <si>
    <t xml:space="preserve"> '低迁'</t>
  </si>
  <si>
    <t>when (nvl(套餐值当前, 0)  - nvl(红包当前, 0)) = (nvl(套餐值old, 0) - nvl(红包old, 0)) then</t>
  </si>
  <si>
    <t xml:space="preserve"> '平迁'</t>
  </si>
  <si>
    <t>when (nvl(套餐值当前, 0)  - nvl(红包当前, 0)) &gt;  (nvl(套餐值old, 0) - nvl(红包old, 0)) then</t>
  </si>
  <si>
    <t xml:space="preserve"> '高迁'</t>
  </si>
  <si>
    <t>else</t>
  </si>
  <si>
    <t xml:space="preserve"> null</t>
  </si>
  <si>
    <t>end as 低迁判断,</t>
  </si>
  <si>
    <t xml:space="preserve"> (nvl(套餐值当前, 0)  - nvl(红包当前, 0)) -  (nvl(套餐值old, 0) - nvl(红包old, 0))   迁转金额</t>
  </si>
  <si>
    <t xml:space="preserve"> from    ls_xj_sc_橙分期_10月</t>
  </si>
  <si>
    <t>where serv_id is not null) b</t>
  </si>
  <si>
    <t>on (a.rowid = b.rowid_in)</t>
  </si>
  <si>
    <t>update  set  a.低迁判断 = b.低迁判断, a.迁转金额 = b.迁转金额   ]');</t>
  </si>
  <si>
    <t>xn_do_sql_Block(q'[        alter table   ls_xj_sc_橙分期_10月  add  异业分期  varchar2(20)    ]');</t>
  </si>
  <si>
    <t xml:space="preserve">xn_do_sql_Block(q'[     update  ls_xj_sc_橙分期_10月 set    异业分期=null   ]');   commit;  </t>
  </si>
  <si>
    <t>update  ls_xj_sc_橙分期_10月  set   异业分期='是'</t>
  </si>
  <si>
    <t>where    COMBO_INSTANCE_ID   in (</t>
  </si>
  <si>
    <t xml:space="preserve">select COMBO_INSTANCE_ID    from  xj_sc_异业分期_t  )   </t>
  </si>
  <si>
    <t>where    OFR_INST_ID   in (</t>
  </si>
  <si>
    <t xml:space="preserve">select OFR_INST_ID    from  xj_sc_异业分期_t  ) </t>
  </si>
  <si>
    <t>and    异业分期   is null     ]');</t>
  </si>
  <si>
    <t xml:space="preserve">    pro_drop_table('ls_xj_sc_橙分期_10月_MX') ;</t>
  </si>
  <si>
    <t xml:space="preserve">create table    ls_xj_sc_橙分期_10月_MX   as </t>
  </si>
  <si>
    <t xml:space="preserve">select  OFR_INST_ID,SERV_ID  </t>
  </si>
  <si>
    <t>where   OFR_INST_ID  in (</t>
  </si>
  <si>
    <t>select OFR_INST_ID   from    ls_xj_sc_橙分期_10月  )</t>
  </si>
  <si>
    <t>and state in ('F0A','F0J')          ]');</t>
  </si>
  <si>
    <t xml:space="preserve"> xj_smallmodule.Module('ls_xj_sc_橙分期_10月_MX','serv_mon_'||cur_month_m3||'_t','K2_套餐档次   套餐实收'||cur_month_m3||'  '); </t>
  </si>
  <si>
    <t xml:space="preserve">     xj_smallmodule.Module('ls_xj_sc_橙分期_10月_MX','serv_mon_'||cur_month_m2||'_t','K2_套餐档次   套餐实收'||cur_month_m2||'  '); </t>
  </si>
  <si>
    <t xml:space="preserve">     xj_smallmodule.Module('ls_xj_sc_橙分期_10月_MX','serv_mon_'||cur_month_m1||'_t','K2_套餐档次   套餐实收'||cur_month_m1||'  '); </t>
  </si>
  <si>
    <t>ALTER TABLE ls_xj_sc_橙分期_10月  add  (</t>
  </si>
  <si>
    <t xml:space="preserve">套餐实收'||cur_month_m3||'  NUMBER ,                        </t>
  </si>
  <si>
    <t xml:space="preserve">套餐实收'||cur_month_m2||'  NUMBER ,                        </t>
  </si>
  <si>
    <t xml:space="preserve">套餐实收'||cur_month_m1||'  NUMBER   )    </t>
  </si>
  <si>
    <t xml:space="preserve"> Exception   when others Then   null ;</t>
  </si>
  <si>
    <t xml:space="preserve"> merge   into  ls_xj_sc_橙分期_10月  a</t>
  </si>
  <si>
    <t xml:space="preserve"> select  OFR_INST_ID,max(套餐实收'||cur_month_m3||')  套餐实收'||cur_month_m3||'</t>
  </si>
  <si>
    <t xml:space="preserve"> ,max(套餐实收'||cur_month_m2||')  套餐实收'||cur_month_m2||'</t>
  </si>
  <si>
    <t xml:space="preserve"> ,max(套餐实收'||cur_month_m1||')  套餐实收'||cur_month_m1||'</t>
  </si>
  <si>
    <t xml:space="preserve"> from  ls_xj_sc_橙分期_10月_MX</t>
  </si>
  <si>
    <t xml:space="preserve"> group by   OFR_INST_ID </t>
  </si>
  <si>
    <t xml:space="preserve"> ) b on (a.OFR_INST_ID=b.OFR_INST_ID)</t>
  </si>
  <si>
    <t xml:space="preserve"> a.套餐实收'||cur_month_m3||'=b.套餐实收'||cur_month_m3||',</t>
  </si>
  <si>
    <t xml:space="preserve"> a.套餐实收'||cur_month_m2||'=b.套餐实收'||cur_month_m2||',</t>
  </si>
  <si>
    <t xml:space="preserve"> a.套餐实收'||cur_month_m1||'=b.套餐实收'||cur_month_m1||'</t>
  </si>
  <si>
    <t xml:space="preserve">   ------------------</t>
  </si>
  <si>
    <t xml:space="preserve"> ---   是否同装小合约     是否同装一次性WIFI    COMBO_INSTANCE_ID</t>
  </si>
  <si>
    <t>XJ_SMALLMODULE.jihe_tongZhuang_xiaoHeYue('ls_xj_sc_橙分期_10月','竣工时间')  ;</t>
  </si>
  <si>
    <t>XJ_SMALLMODULE.jihe_tongZhuang_oneWifi('ls_xj_sc_橙分期_10月','竣工时间')  ;</t>
  </si>
  <si>
    <t xml:space="preserve">xj_smallmodule.Module('ls_xj_sc_橙分期_10月','xwh_wg_mon','grid_name 小区,org_name  支局,area_name  片区, 条线'); </t>
  </si>
  <si>
    <t>---------------</t>
  </si>
  <si>
    <t xml:space="preserve">  renameTB('ls_xj_sc_橙分期_10月','xj_sc_橙分期_10月');</t>
  </si>
  <si>
    <t>------备份-----------------------</t>
  </si>
  <si>
    <t xml:space="preserve">xn_do_sql_Block(q'[   delete   xj_sc_橙分期_10月_his  where  day_id=tx_date_m1   </t>
  </si>
  <si>
    <t xml:space="preserve">     insert into    xj_sc_橙分期_10月_his  (day_id,ETL时间,省份,城市,INSTALL_TYPE,ORDER_NO,用户类型,用户名称,证件类型,证件号码,</t>
  </si>
  <si>
    <t>放贷金额,贷款期限,翼支付手机号,合约手机号,竣工时间,到期月份,商品名称,终端串码,套餐名称,套餐金额,</t>
  </si>
  <si>
    <t>营业员名称,营业员账号,营业厅名称,供货商名称,付款状态,结算时间,集团地市代码,营业区,ACCT_ID,SERV_ID,OFR_INST_ID,</t>
  </si>
  <si>
    <t>套餐最早入网时间,COUNTRY_AREA_SEQ,COUNTRY_AREA_NAME,状态,SEQ,</t>
  </si>
  <si>
    <t>通话地点,COMBO_INSTANCE_ID,身份证新老,近2月携号转网,存增量,</t>
  </si>
  <si>
    <t>是否橙分期老用户办理,套餐值OLD,红包OLD,</t>
  </si>
  <si>
    <t>套餐值当前,红包当前,红包当前个数,红包当前详情,</t>
  </si>
  <si>
    <t>低迁判断,异业分期,小区,支局,片区,条线)</t>
  </si>
  <si>
    <t xml:space="preserve">    select  tx_date_m1  day_id,ETL时间,省份,城市,INSTALL_TYPE,ORDER_NO,用户类型,用户名称,证件类型,证件号码,</t>
  </si>
  <si>
    <t xml:space="preserve">低迁判断,异业分期,小区,支局,片区,条线   from xj_sc_橙分期_10月 a </t>
  </si>
  <si>
    <t xml:space="preserve">delete   xj_sc_橙分期_10月_his  </t>
  </si>
  <si>
    <t>where   day_id&lt;= to_char(sysdate -31,'yyyymmdd')        ]');</t>
  </si>
  <si>
    <t>select    :para_1||'--'||:para_2  时间段</t>
  </si>
  <si>
    <t xml:space="preserve">           , nvl(营业区,'合计')   营业区</t>
  </si>
  <si>
    <t xml:space="preserve">            ,sum(1)  全量橙分期用户</t>
  </si>
  <si>
    <t xml:space="preserve">            ,sum(  case when 存增量='存量用户'   then  1  else  0 end   )  存_总量</t>
  </si>
  <si>
    <t xml:space="preserve">            ,sum(  case when 存增量='存量用户'   and  是否橙分期老用户办理  is null    then  1  else  0 end    )  存_非橙分期老用户办理橙分期量</t>
  </si>
  <si>
    <t xml:space="preserve">            ,ROUND(sum(  case when 存增量='存量用户'   and  是否橙分期老用户办理  is null    then  1  else  0 end    )</t>
  </si>
  <si>
    <t xml:space="preserve">            /iszero(sum(  case when 存增量='存量用户'   then  1  else  0 end   )) ,3)*100||'%'  占比1</t>
  </si>
  <si>
    <t xml:space="preserve">            ,sum(  case when 存增量='存量用户'   and  低迁判断='低迁'     then  1  else  0 end    )  老用户降档</t>
  </si>
  <si>
    <t xml:space="preserve">            ,ROUND(sum(  case when 存增量='存量用户'   and  低迁判断='低迁'     then  1  else  0 end    ) </t>
  </si>
  <si>
    <t xml:space="preserve">            /iszero(sum(  case when 存增量='存量用户'   then  1  else  0 end   )) ,3)*100||'%'  占比2</t>
  </si>
  <si>
    <t xml:space="preserve">            -------老用户红包变大</t>
  </si>
  <si>
    <t xml:space="preserve">            ,sum(  case when 存增量='存量用户'   AND   异业分期='是'   and   (nvl(红包当前, 0)-  nvl(红包202209, 0))/ nvl(红包202209, 1)  &gt;=0.5    then  1  else  0 end    )  老用户红包变大</t>
  </si>
  <si>
    <t xml:space="preserve">            ,ROUND(sum(  case when 存增量='存量用户'   AND   异业分期='是'   and   (nvl(红包当前, 0)-  nvl(红包202209, 0))/ nvl(红包202209, 1)  &gt;=0.5    then  1  else  0 end    ) </t>
  </si>
  <si>
    <t xml:space="preserve">            /iszero(sum(  case when 存增量='存量用户'   then  1  else  0 end   )) ,3)*100||'%'    占比3</t>
  </si>
  <si>
    <t xml:space="preserve">            ---------------------增量用户------------------------------</t>
  </si>
  <si>
    <t xml:space="preserve">            ,sum(  case when 存增量 like '%增量用户%'   then  1  else  0 end    )  增_总量</t>
  </si>
  <si>
    <t xml:space="preserve">            ,sum(  case when 存增量 like '%增量用户%'  and  身份证新老='新'   then  1  else  0 end     )  增_身证</t>
  </si>
  <si>
    <t xml:space="preserve">           ,sum(  case when  存增量 like '%增量用户%'  and  ( 身份证新老='新'   OR  近2月携号转网 is not null)     then  1  else  0 end     )  "XR(含新证)"</t>
  </si>
  <si>
    <t xml:space="preserve">           ,ROUND(sum(  case when  存增量 like '%增量用户%'  and  ( 身份证新老='新'   OR  近2月携号转网 is not null)     then  1  else  0 end     )</t>
  </si>
  <si>
    <t xml:space="preserve">           /iszero(sum(  case when 存增量 like '%增量用户%'   then  1  else  0 end    )),3)*100||'%'   "占比4"</t>
  </si>
  <si>
    <t xml:space="preserve">           ,sum(  case when   存增量 like '%增量用户:有老号码加入%'      then  1  else  0 end     )   "有老号码加入"   </t>
  </si>
  <si>
    <t xml:space="preserve">           ,ROUND(sum(  case when   存增量 like '%增量用户:有老号码加入%'      then  1  else  0 end     )</t>
  </si>
  <si>
    <t xml:space="preserve">           /iszero(sum(  case when 存增量 like '%增量用户%'   then  1  else  0 end    )),3)*100||'%'   "占比5"</t>
  </si>
  <si>
    <t xml:space="preserve">           -----   异业分期</t>
  </si>
  <si>
    <t xml:space="preserve">          ,sum(  case when  存增量 like '%增量用户%'  and  异业分期='是'    then  1  else  0 end     )   增_异业分期量</t>
  </si>
  <si>
    <t xml:space="preserve">          ,sum(  case when   存增量 like '%增量用户:有老号码加入%'   and  异业分期='是'       then  1  else  0 end     )   "有老号码加入"</t>
  </si>
  <si>
    <t xml:space="preserve">         ,ROUND( sum(  case when   存增量 like '%增量用户:有老号码加入%'   and  异业分期='是'   then  1  else  0 end  ) </t>
  </si>
  <si>
    <t xml:space="preserve">         /iszero(sum(  case when  存增量 like '%增量用户%'  and  异业分期='是'    then  1  else  0 end     )),3)*100||'%'   "占比6"      </t>
  </si>
  <si>
    <t xml:space="preserve">    from     xj_sc_橙分期_10月</t>
  </si>
  <si>
    <t xml:space="preserve">    where  竣工时间  between     :para_1   and   :para_2</t>
  </si>
  <si>
    <t xml:space="preserve">    order by  decode(nvl(营业区,'合计'),'温泉','1','咸安','2','通山','3','崇阳','4','通城','5','赤壁','6','嘉鱼','7','合计','999','8')    </t>
  </si>
  <si>
    <t>select * from    xj_sc_橙分期_10月</t>
  </si>
  <si>
    <t xml:space="preserve">where  竣工时间  between    &amp;&lt;name  "开始时间"&gt;    and     &amp;&lt;name  "截止时间"&gt; </t>
  </si>
  <si>
    <t>--- 清单1    非橙分期老用户办理橙分期量</t>
  </si>
  <si>
    <t xml:space="preserve">where   存增量='存量用户'   and  是否橙分期老用户办理  is null </t>
  </si>
  <si>
    <t xml:space="preserve">and 竣工时间  between     &amp;&lt;name  "开始时间"&gt;    and     &amp;&lt;name  "截止时间"&gt; </t>
  </si>
  <si>
    <t>--- 清单2    老用户面值降档</t>
  </si>
  <si>
    <t xml:space="preserve">where   存增量='存量用户'   and  低迁判断='低迁'  </t>
  </si>
  <si>
    <t xml:space="preserve">  and 竣工时间  between    &amp;&lt;name  "开始时间"&gt;    and     &amp;&lt;name  "截止时间"&gt; </t>
  </si>
  <si>
    <t>--- 清单3   老用户红包变大(关注异业分期套餐)</t>
  </si>
  <si>
    <t xml:space="preserve">where     存增量='存量用户'   AND   异业分期='是'   and   (nvl(红包当前, 0)-  nvl(红包202209, 0))/ nvl(红包202209, 1)  &gt;=0.5  </t>
  </si>
  <si>
    <t xml:space="preserve">and 竣工时间  between    &amp;&lt;name  "开始时间"&gt;    and     &amp;&lt;name  "截止时间"&gt; </t>
  </si>
  <si>
    <t>--- 清单4    增量用户:有老号码加入</t>
  </si>
  <si>
    <t xml:space="preserve"> where  存增量 like '%增量用户:有老号码加入%'  </t>
  </si>
  <si>
    <t>---  清单5  增量用户:有老号码加入  异业分期量</t>
  </si>
  <si>
    <t xml:space="preserve"> where  存增量 like '%增量用户:有老号码加入%'    and  异业分期='是' </t>
  </si>
  <si>
    <t xml:space="preserve"> --------------------------------------------------------------------</t>
  </si>
  <si>
    <t>-------==============================================================</t>
  </si>
  <si>
    <t xml:space="preserve">PROCEDURE xn_129套餐稽核   is </t>
  </si>
  <si>
    <t xml:space="preserve">    exec  XN_MARKETING_PAC_Eight.xn_129套餐稽核;</t>
  </si>
  <si>
    <t xml:space="preserve">    log1 xj_log_object := xj_log_object(XX, 'xn_129套餐稽核');</t>
  </si>
  <si>
    <t>------------------------------------------------------------------------</t>
  </si>
  <si>
    <t>---  create index  index_xj_20220629  on xj_sc_129套餐_sl(受理日期)</t>
  </si>
  <si>
    <t>insert into  xj_sc_129套餐_sl(CUST_ORDER_ID,ORDER_ITEM_ID,销售品id,销售品,工号ID,营业员,营业厅,受理时间,受理日期,STATUS_CD,营业区,订单状态,OFFER_INST_ID,销售品状态)</t>
  </si>
  <si>
    <t>--drop table   xj_sc_129套餐_sl;</t>
  </si>
  <si>
    <t xml:space="preserve">--create table  xj_sc_129套餐_sl  as </t>
  </si>
  <si>
    <t xml:space="preserve">inner  join    xj_sc_offer_129套餐   t2  on (t1.APPLY_OBJ_SPEC=t2.OFFER_ID)  </t>
  </si>
  <si>
    <t>where     obj_id  not in (select offer_inst_id   from   xj_sc_129套餐_sl    )</t>
  </si>
  <si>
    <t xml:space="preserve"> XJ_SMALLMODULE.order_item_订单状态('xj_sc_129套餐_sl');</t>
  </si>
  <si>
    <t xml:space="preserve">pro_drop_table('ls_xj_sc_129套餐_prod') ;    </t>
  </si>
  <si>
    <t xml:space="preserve">create table ls_xj_sc_129套餐_prod   as </t>
  </si>
  <si>
    <t xml:space="preserve">decode(ROLE_NAME,'一般构成成员',PROD_NAME,ROLE_NAME)   ROLE_NAME  </t>
  </si>
  <si>
    <t xml:space="preserve">where   ORDER_ITEM_ID   in (select ORDER_ITEM_ID   from    xj_sc_129套餐_sl   )  </t>
  </si>
  <si>
    <t>p_rn('ls_xj_sc_129套餐_prod','ORDER_ITEM_ID');</t>
  </si>
  <si>
    <t xml:space="preserve">xj_smallmodule.Module('xj_sc_129套餐_sl','ls_xj_sc_129套餐_prod','serv_id,acc_nbr,ROLE_NAME','ORDER_ITEM_ID','and b.rn=1','where  a.serv_id  is null '); </t>
  </si>
  <si>
    <t xml:space="preserve">  ---------==========================================================</t>
  </si>
  <si>
    <t xml:space="preserve">  PROCEDURE PRO_包期宽带续约 is</t>
  </si>
  <si>
    <t xml:space="preserve">    v_num1             number;</t>
  </si>
  <si>
    <t xml:space="preserve">    v_num2             number;</t>
  </si>
  <si>
    <t xml:space="preserve">    XX                 TY_WHO_CALLED_ME := xj_log_object().GET_WHO_CALLED_ME;</t>
  </si>
  <si>
    <t xml:space="preserve">    log1               xj_log_object := xj_log_object(XX,</t>
  </si>
  <si>
    <t xml:space="preserve">                                                      'PRO_包期宽带续约');</t>
  </si>
  <si>
    <t xml:space="preserve">    month_minus_oney   varchar2(6);</t>
  </si>
  <si>
    <t xml:space="preserve">    v_acct_month_m2    varchar2(6);</t>
  </si>
  <si>
    <t xml:space="preserve">    v_acct_month_add2  varchar2(6);</t>
  </si>
  <si>
    <t xml:space="preserve">    v_payment_yyyymm_t varchar2(100);</t>
  </si>
  <si>
    <t>mon_start   varchar2(6);</t>
  </si>
  <si>
    <t xml:space="preserve">    /* </t>
  </si>
  <si>
    <t xml:space="preserve">    set serveroutput on size   10000;</t>
  </si>
  <si>
    <t xml:space="preserve">     exec XN_MARKETING_PAC_Eight.PRO_包期宽带续约;</t>
  </si>
  <si>
    <t xml:space="preserve">     */</t>
  </si>
  <si>
    <t xml:space="preserve">    log1.increase_breakpoint(log1.GET_WHO_CALLED_ME, '①宽带包期未续约新  prd_new_dq_kd_d');</t>
  </si>
  <si>
    <t xml:space="preserve">    insert into prd_new_dq_kd_d_his</t>
  </si>
  <si>
    <t xml:space="preserve">      (PROD_INST_ID,</t>
  </si>
  <si>
    <t xml:space="preserve">       ACCT_ID,</t>
  </si>
  <si>
    <t xml:space="preserve">       ACC_NBR,</t>
  </si>
  <si>
    <t xml:space="preserve">       END_MONTH,</t>
  </si>
  <si>
    <t xml:space="preserve">       END_DATE,</t>
  </si>
  <si>
    <t xml:space="preserve">       INSERT_DATE,</t>
  </si>
  <si>
    <t xml:space="preserve">       MONTH_SEQ)</t>
  </si>
  <si>
    <t xml:space="preserve">      select t1.prod_inst_id,</t>
  </si>
  <si>
    <t xml:space="preserve">             t2.acct_id,</t>
  </si>
  <si>
    <t xml:space="preserve">             t1.acc_nbr,</t>
  </si>
  <si>
    <t xml:space="preserve">             t1.end_month,</t>
  </si>
  <si>
    <t xml:space="preserve">             t1.end_date,</t>
  </si>
  <si>
    <t xml:space="preserve">             to_char(sysdate, 'yyyymmdd'),</t>
  </si>
  <si>
    <t xml:space="preserve">        from sjjs_xn.PRD_NEW_DQ_KD_D t1</t>
  </si>
  <si>
    <t xml:space="preserve">       inner join xwh_wg_mon t2</t>
  </si>
  <si>
    <t xml:space="preserve">          on (t1.prod_inst_id = t2.serv_id)</t>
  </si>
  <si>
    <t xml:space="preserve">       where End_Month between cur_month_m2 and cur_month_add2</t>
  </si>
  <si>
    <t xml:space="preserve">         and prod_inst_id in</t>
  </si>
  <si>
    <t xml:space="preserve">             (select prd_inst_id</t>
  </si>
  <si>
    <t xml:space="preserve">                from --判断当前非拆机用户</t>
  </si>
  <si>
    <t xml:space="preserve">                     sjjs_xn.bas_prd_inst_cur</t>
  </si>
  <si>
    <t xml:space="preserve">               where Std_Prd_Inst_Stat_Id / 100 &lt;&gt; 12</t>
  </si>
  <si>
    <t xml:space="preserve">                 AND Cde_Src_Table_Id = 1000)</t>
  </si>
  <si>
    <t xml:space="preserve">         and (prod_inst_id) not in</t>
  </si>
  <si>
    <t xml:space="preserve">             (select prod_inst_id</t>
  </si>
  <si>
    <t xml:space="preserve">                from prd_new_dq_kd_d_his</t>
  </si>
  <si>
    <t xml:space="preserve">               where End_Month between cur_month_m2 and cur_month_add2);</t>
  </si>
  <si>
    <t xml:space="preserve">    ---   alter table    prd_new_dq_kd_d_his  add 老上网账号   varchar2(30) </t>
  </si>
  <si>
    <t xml:space="preserve">    merge into prd_new_dq_kd_d_his a</t>
  </si>
  <si>
    <t xml:space="preserve">    using (select serv_id,</t>
  </si>
  <si>
    <t xml:space="preserve">                  acc_nbr 老上网账号,</t>
  </si>
  <si>
    <t xml:space="preserve">                  row_number() over(partition by serv_id order by state_date desc) rn</t>
  </si>
  <si>
    <t xml:space="preserve">             from ls65_sid2.serv_t@to_sid_tb</t>
  </si>
  <si>
    <t xml:space="preserve">            where state = 'F0A'</t>
  </si>
  <si>
    <t xml:space="preserve">              AND partition_id_region = 1008) b</t>
  </si>
  <si>
    <t xml:space="preserve">    on (a.prod_inst_id = b.serv_id and rn = 1)</t>
  </si>
  <si>
    <t xml:space="preserve">         set a.老上网账号 = b.老上网账号</t>
  </si>
  <si>
    <t xml:space="preserve">       where a.End_Month &gt;= cur_month_m4</t>
  </si>
  <si>
    <t xml:space="preserve">         and a. 老上网账号 is null;</t>
  </si>
  <si>
    <t xml:space="preserve">    using (select end_month,</t>
  </si>
  <si>
    <t xml:space="preserve">                  prod_inst_id,</t>
  </si>
  <si>
    <t xml:space="preserve">                  rowid rowid_in,</t>
  </si>
  <si>
    <t xml:space="preserve">                  row_number() over(partition by end_month order by insert_date, end_date) month_seq</t>
  </si>
  <si>
    <t xml:space="preserve">             from prd_new_dq_kd_d_his) b</t>
  </si>
  <si>
    <t xml:space="preserve">    on (a.rowid = b.rowid_in)</t>
  </si>
  <si>
    <t xml:space="preserve">      update set a.month_seq = b.month_seq;</t>
  </si>
  <si>
    <t xml:space="preserve">    alter table  prd_new_dq_kd_d_his  add (</t>
  </si>
  <si>
    <t xml:space="preserve">    最早缴费日期   varchar2(8),</t>
  </si>
  <si>
    <t xml:space="preserve">    最近缴费日期   varchar2(8),</t>
  </si>
  <si>
    <t xml:space="preserve">    缴费金额合计   varchar2(20) )</t>
  </si>
  <si>
    <t xml:space="preserve">    最早缴费日期,最近缴费日期,缴费金额合计</t>
  </si>
  <si>
    <t xml:space="preserve">    -----  7 -10  号 跟新最近缴费清单 ，如果失败手动更新</t>
  </si>
  <si>
    <t xml:space="preserve"> log1.increase_breakpoint(log1.GET_WHO_CALLED_ME, ' 7 --10  号 跟新最近缴费清单 ');</t>
  </si>
  <si>
    <t>if  dd between  7  and 10   then</t>
  </si>
  <si>
    <t xml:space="preserve">  mon_start:=cur_month_m4;</t>
  </si>
  <si>
    <t>else   mon_start:=cur_month_m1;</t>
  </si>
  <si>
    <t xml:space="preserve">    xn_do_sql_Block(q'[   TRUNCATE  TABLE  xj_prd_new_dq_kd_d__jf_TMP</t>
  </si>
  <si>
    <t xml:space="preserve">    for v_acct_month in   mon_start .. cur_month loop</t>
  </si>
  <si>
    <t xml:space="preserve">     xn_do_sql_Block(q'[            </t>
  </si>
  <si>
    <t xml:space="preserve">  insert into  xj_prd_new_dq_kd_d__jf_TMP</t>
  </si>
  <si>
    <t xml:space="preserve">--- create table  xj_prd_new_dq_kd_d__jf_TMP    as </t>
  </si>
  <si>
    <t>select  acct_id,acc_num,amount,payment_id,PAYMENT_DATE,OPERATION_TYPE,PAYMENT_METHOD</t>
  </si>
  <si>
    <t xml:space="preserve">from  ACCTDB.payment_]'||v_acct_month||q'[@TO_JFDB  </t>
  </si>
  <si>
    <t>where    OPERATION_TYPE  in (2,102)    --预存 临时收费</t>
  </si>
  <si>
    <t>and  region_id in (8421221,8421201,8421222,8421224,8421202,8421223,8421281,8421200)</t>
  </si>
  <si>
    <t xml:space="preserve"> AND   acct_id    in (select  acct_id  from prd_new_dq_kd_d_his </t>
  </si>
  <si>
    <t xml:space="preserve">where    End_Month &gt;= cur_month_m4  )  </t>
  </si>
  <si>
    <t>select a.acct_id,</t>
  </si>
  <si>
    <t xml:space="preserve"> a.acc_num,</t>
  </si>
  <si>
    <t xml:space="preserve"> a.amount*0.01 金额,</t>
  </si>
  <si>
    <t xml:space="preserve"> b.name   操作类型,</t>
  </si>
  <si>
    <t xml:space="preserve"> c.PAYMENT_METHOD_NAME 支付方式,</t>
  </si>
  <si>
    <t xml:space="preserve"> a.payment_id,</t>
  </si>
  <si>
    <t xml:space="preserve"> a.PAYMENT_DATE,</t>
  </si>
  <si>
    <t xml:space="preserve"> ]'||v_acct_month||q'[    pay_cycle_id</t>
  </si>
  <si>
    <t xml:space="preserve">from   s1   a </t>
  </si>
  <si>
    <t>left join    a_sys_domain   b    on (a.operation_type = b.domain    and b. field_name='OPERATION_TYPE')</t>
  </si>
  <si>
    <t xml:space="preserve">left join acctdb.PAYMENT_METHOD@to_jfdb  c   on (a.PAYMENT_METHOD = c.PAYMENT_METHOD) </t>
  </si>
  <si>
    <t>-----------</t>
  </si>
  <si>
    <t>xn_do_sql_Block(q'[  delete    xj_prd_new_dq_kd_d_his_jf  where     pay_cycle_id&gt;=   cur_month_m4   ]');</t>
  </si>
  <si>
    <t>xn_do_sql_Block(q'[   insert  into    xj_prd_new_dq_kd_d_his_jf   select * from         xj_prd_new_dq_kd_d__jf_TMP     where    pay_cycle_id&gt;=   cur_month_m4      ]');</t>
  </si>
  <si>
    <t xml:space="preserve">    ----------- ----------------------------------------------------------------------------------</t>
  </si>
  <si>
    <t xml:space="preserve">    for v_acct_month in cur_month_m4 .. cur_month loop</t>
  </si>
  <si>
    <t xml:space="preserve">      if to_number(substr(v_acct_month, 5, 2)) between 1 and 12 then</t>
  </si>
  <si>
    <t xml:space="preserve">        dbms_output.put_line('v_acct_month:' || v_acct_month);</t>
  </si>
  <si>
    <t xml:space="preserve">        xn_do_sql_Block(q'[        </t>
  </si>
  <si>
    <t>merge  into   prd_new_dq_kd_d_his  a using (</t>
  </si>
  <si>
    <t>select  ACCT_ID</t>
  </si>
  <si>
    <t xml:space="preserve">           ,to_char(min(PAYMENT_DATE) ,'yyyymmdd')   最早缴费日期</t>
  </si>
  <si>
    <t xml:space="preserve">           ,to_char(max(PAYMENT_DATE) ,'yyyymmdd')   最近缴费日期</t>
  </si>
  <si>
    <t xml:space="preserve"> ,sum(金额)  缴费金额合计</t>
  </si>
  <si>
    <t>from    xj_prd_new_dq_kd_d_his_jf</t>
  </si>
  <si>
    <t>where     pay_cycle_id&gt;=]'||month_math(v_acct_month, -1)||q'[</t>
  </si>
  <si>
    <t>group  by  ACCT_ID )  b on (a.acct_id=b.acct_id )</t>
  </si>
  <si>
    <t>a.最早缴费日期=b.最早缴费日期,</t>
  </si>
  <si>
    <t>a.最近缴费日期=b.最近缴费日期,</t>
  </si>
  <si>
    <t>a.缴费金额合计=b.缴费金额合计</t>
  </si>
  <si>
    <t>where   end_month=]' || TRIM(v_acct_month) ||</t>
  </si>
  <si>
    <t xml:space="preserve">                        q'[     ]');</t>
  </si>
  <si>
    <t xml:space="preserve"> log1.increase_breakpoint(log1.GET_WHO_CALLED_ME, ' 生成 xj_prd_new_dq_kd_d ');</t>
  </si>
  <si>
    <t xml:space="preserve">    pro_drop_table(' xj_prd_new_dq_kd_d   ');</t>
  </si>
  <si>
    <t xml:space="preserve">    create table        xj_prd_new_dq_kd_d    as </t>
  </si>
  <si>
    <t xml:space="preserve">    select  B.营业区,a.acct_id,a.prod_inst_id prd_inst_id,a.acc_nbr 宽带号码,a.老上网账号,a.end_month  到期月</t>
  </si>
  <si>
    <t xml:space="preserve">,a.end_date  到期日,a.INSERT_DATE 插入时间 ,a.MONTH_SEQ  , </t>
  </si>
  <si>
    <t>a.acct_id  账户ID,a.最早缴费日期,a.最近缴费日期,a.缴费金额合计,</t>
  </si>
  <si>
    <t>b.cust_id 客户ID,b.ofr_id,b.ofr_inst_id,</t>
  </si>
  <si>
    <t>ofr_name  销售品,b.套餐值,b.combo_offer_name  松捆绑销售品,</t>
  </si>
  <si>
    <t xml:space="preserve">    b.serv_name  user_name,b.serv_addr  address_detail,b.RELA_INFO,</t>
  </si>
  <si>
    <t xml:space="preserve">    b.grid_name,b.staff_name ,b.area_name area_Name,b.org_name,</t>
  </si>
  <si>
    <t xml:space="preserve">    b.grid_id,b.org_id group_region_id</t>
  </si>
  <si>
    <t xml:space="preserve">    --,d2.Brd_Bnd_Dur     宽带本月上网时长</t>
  </si>
  <si>
    <t xml:space="preserve">    ,d2.Hday_Brd_Bnd_Days    上月节假日上网天数</t>
  </si>
  <si>
    <t xml:space="preserve">    ,d2.Wday_Brd_Bnd_Days   上月工作日上网天数</t>
  </si>
  <si>
    <t xml:space="preserve">    ,substr(b.RELA_INFO, instr(b.RELA_INFO, ',', 1, 1) +1 ,7)||' '||decode(trim(translate(nvl(substr(b.RELA_INFO, instr(b.RELA_INFO, ',', 1, 1) +1 ,11),'x'),'0123456789',' '))</t>
  </si>
  <si>
    <t xml:space="preserve">    ,'',substr(b.RELA_INFO, instr(b.RELA_INFO, ',', 1, 1) +1 ,11) ,substr(b.RELA_INFO, instr(b.RELA_INFO, ',', 1, 3) +1 ,11))    联系号码</t>
  </si>
  <si>
    <t xml:space="preserve">    ,b.state    </t>
  </si>
  <si>
    <t xml:space="preserve">    from   prd_new_dq_kd_d_his     a</t>
  </si>
  <si>
    <t xml:space="preserve">    left join  xwh_wg_mon  b        on (a.prod_inst_id=b.serv_id)</t>
  </si>
  <si>
    <t xml:space="preserve">    left join  (select Prd_Inst_Id,Brd_Bnd_Dur,Hday_Brd_Bnd_Days ,Wday_Brd_Bnd_Days   from sjjs_xn.BAS_PRD_INST_BRD_BEH_MONTH where billing_cycle_id=to_char(add_months(sysdate - 1, -2) ,'yyyymm')) d2</t>
  </si>
  <si>
    <t xml:space="preserve">                 on (a.prod_inst_id=d2.Prd_Inst_Id   )</t>
  </si>
  <si>
    <t xml:space="preserve">    where    a.End_Month  between  cur_month_m3  and cur_month_add2      ]');</t>
  </si>
  <si>
    <t xml:space="preserve">    XJ_SMALLMODULE.PRO_BLOCK_CURRENT_T('xj_prd_new_dq_kd_d', 'prd_inst_id');</t>
  </si>
  <si>
    <t xml:space="preserve">    XJ_SMALLMODULE.PRO_BLOCK_BALANCE('xj_prd_new_dq_kd_d', 1);</t>
  </si>
  <si>
    <t xml:space="preserve">    XJ_SMALLMODULE.PRO_BLOCK_宽带速率('xj_prd_new_dq_kd_d', 'prd_inst_id');</t>
  </si>
  <si>
    <t xml:space="preserve">  end PRO_包期宽带续约;</t>
  </si>
  <si>
    <t xml:space="preserve">  ----=========================================================</t>
  </si>
  <si>
    <t xml:space="preserve">  PROCEDURE PRO_开门红xxx礼包 is</t>
  </si>
  <si>
    <t xml:space="preserve">    -------------------开门红-666礼包 799礼包</t>
  </si>
  <si>
    <t xml:space="preserve">    set serveroutput on size   1000000000;</t>
  </si>
  <si>
    <t xml:space="preserve">    exec XN_MARKETING_PAC_Eight.PRO_开门红xxx礼包;</t>
  </si>
  <si>
    <t xml:space="preserve">    pro_drop_table('xj_sc_xxx礼包_t');</t>
  </si>
  <si>
    <t xml:space="preserve">create table  xj_sc_xxx礼包_t  as  </t>
  </si>
  <si>
    <t xml:space="preserve"> select  t2.礼包类型,t2.offer_id ,t2.offer_name,to_char(t1.create_date,'yyyymmdd')  受理日期,</t>
  </si>
  <si>
    <t xml:space="preserve">           decode(t1.region_id,'8421200','咸宁市','8421201','温泉','8421202','咸安','8421224','通山','8421223','崇阳'</t>
  </si>
  <si>
    <t xml:space="preserve">           ,'8421222','通城','8421281','赤壁','8421221','嘉鱼','咸宁')  号码营业区 ,</t>
  </si>
  <si>
    <t xml:space="preserve">           t1.offer_inst_id,</t>
  </si>
  <si>
    <t xml:space="preserve">           t3.PROD_INST_ID ,</t>
  </si>
  <si>
    <t xml:space="preserve">           t1.CREATE_STAFF,</t>
  </si>
  <si>
    <t xml:space="preserve">           t4.name 受理营业员,</t>
  </si>
  <si>
    <t xml:space="preserve">           t4.营业区  受理营业区,</t>
  </si>
  <si>
    <t xml:space="preserve">           nvl(t4.fa_channel_name,t4.org_name) 厅店,</t>
  </si>
  <si>
    <t xml:space="preserve">           t4.fa_channel_ct_group_cd  渠道编码,</t>
  </si>
  <si>
    <t xml:space="preserve">           t3.role_id  </t>
  </si>
  <si>
    <t xml:space="preserve">  from    xj_xn_offer_inst  t1</t>
  </si>
  <si>
    <t xml:space="preserve">  inner join  xj_sc_xxx礼包_v t2   on (t1.OFFER_ID=t2.offer_id )</t>
  </si>
  <si>
    <t xml:space="preserve">  left join xn_OFFER_PROD_INST_REL t3  on (t1.offer_inst_id=t3.offer_inst_id)</t>
  </si>
  <si>
    <t xml:space="preserve">  left join  tmp_staff_organization_channel  t4 on (t1.CREATE_STAFF=t4.staff_id)</t>
  </si>
  <si>
    <t xml:space="preserve">  where   t1.STATUS_CD='1000'      ]');</t>
  </si>
  <si>
    <t xml:space="preserve">    xn_do_sql_Block(q'[        alter  table   xj_sc_xxx礼包_t    add ROLE_NAME VARCHAR2(100)      ]');</t>
  </si>
  <si>
    <t>merge into   xj_sc_xxx礼包_t  a</t>
  </si>
  <si>
    <t>using  offer_obj_rel_role  b  on  (a.ROLE_ID=b.ROLE_ID)</t>
  </si>
  <si>
    <t>update set  a.ROLE_NAME=b.ROLE_NAME       ]');</t>
  </si>
  <si>
    <t xml:space="preserve">  end PRO_开门红xxx礼包;</t>
  </si>
  <si>
    <t xml:space="preserve">  ----======================================================================</t>
  </si>
  <si>
    <t xml:space="preserve">  PROCEDURE PRO_全屋WIFI IS</t>
  </si>
  <si>
    <t xml:space="preserve">    ---  exec   XN_MARKETING_PAC_Eight.PRO_全屋WIFI;</t>
  </si>
  <si>
    <t xml:space="preserve">    log1 xj_log_object := xj_log_object(XX, 'PRO_全屋WIFI');</t>
  </si>
  <si>
    <t xml:space="preserve">    ----    JOB    784    XN_MARKETING_Eight_HOME2   全屋WIFI 耗时太长单独跑</t>
  </si>
  <si>
    <t xml:space="preserve">    exec   XN_MARKETING_PAC_Eight.PRO_全屋WIFI;</t>
  </si>
  <si>
    <t xml:space="preserve">    -------------智能组网------------------</t>
  </si>
  <si>
    <t xml:space="preserve">    select * from  offer</t>
  </si>
  <si>
    <t xml:space="preserve">    where   UPPER(offer_name)  like '%全屋WIFI%'</t>
  </si>
  <si>
    <t xml:space="preserve">    AND OFFER_TYPE=11 </t>
  </si>
  <si>
    <t xml:space="preserve">    AND EXP_DATE&gt;SYSDATE </t>
  </si>
  <si>
    <t xml:space="preserve">    PRO_DROP_TABLE('ls_XJ_SC_智能组网_T');</t>
  </si>
  <si>
    <t xml:space="preserve">      xn_do_sql_Block(q'[</t>
  </si>
  <si>
    <t xml:space="preserve">     CREATE TABLE  ls_XJ_SC_智能组网_T    AS </t>
  </si>
  <si>
    <t xml:space="preserve">      select  decode(t1.prod_id,90831584,'全屋WiFi','智能家居')   产品类型</t>
  </si>
  <si>
    <t xml:space="preserve">               ,T1.营业区,t1.acct_id,t1.ofr_id,ofr_name,t1.套餐值,t1.serv_id,t1.acc_nbr</t>
  </si>
  <si>
    <t xml:space="preserve">                ,to_char(t1.completed_date,'yyyymmdd') 新装日期</t>
  </si>
  <si>
    <t xml:space="preserve">                ,case when   t1.ofr_name like  '%免费%'  then  '免费'  else   '收费'  end   组网类型</t>
  </si>
  <si>
    <t xml:space="preserve">                ,t3.staff_code,t3.name 营业员,t3.营业区 受理营业区,t3.fa_channel_ct_group_cd,t3.FA_CHANNEL_NAME,t3.CHANNEL_DABIAO</t>
  </si>
  <si>
    <t xml:space="preserve">                ,t2.serv_order_id agreement_id,t2.ORDER_ID  cust_order_id    --sale_indent_id</t>
  </si>
  <si>
    <t xml:space="preserve">                 ,T2.Completed_Date   竣工日期</t>
  </si>
  <si>
    <t xml:space="preserve">                ,case when t4.cust_order_id  is not null then '装维'   else  '营业'  end as 营业或装维   </t>
  </si>
  <si>
    <t xml:space="preserve">                ,REGEXP_REPLACE(t2.DEVELOPER_EMP_ID,'10*',null,1,1,'i')     DEVELOPER_EMP_ID</t>
  </si>
  <si>
    <t xml:space="preserve">                ,t2.DEVELOPER_EMP_NAME   第一协销人</t>
  </si>
  <si>
    <t xml:space="preserve">                ,t33.tel</t>
  </si>
  <si>
    <t xml:space="preserve">      from  xwh_wg_mon  T1 </t>
  </si>
  <si>
    <t xml:space="preserve">      LEFT JOIN  sjjs_xn.BAS_PRD_INST_SERV_ORDER  T2</t>
  </si>
  <si>
    <t xml:space="preserve">            ON  (T1.SERV_ID=T2.PRD_INST_ID  </t>
  </si>
  <si>
    <t xml:space="preserve">                   AND t2.CREATE_EMP_ID &lt;&gt;'-1'</t>
  </si>
  <si>
    <t xml:space="preserve">                   AND  T2.SERV_ORDER_STAT_ID ='700'</t>
  </si>
  <si>
    <t xml:space="preserve">                  and   T2.Prd_Serv_Order_Flag = 'T'</t>
  </si>
  <si>
    <t xml:space="preserve">                  and  T2.APDT_PRD_ID   in ('90831584','90831585','90501460')</t>
  </si>
  <si>
    <t xml:space="preserve">                  and  t2.FLAG_ID IN ('A','C')</t>
  </si>
  <si>
    <t xml:space="preserve">                  and trunc(Std_Serv_Order_Type_Id/100)  = 10   --- 新装        </t>
  </si>
  <si>
    <t xml:space="preserve">                     )</t>
  </si>
  <si>
    <t xml:space="preserve">      left join  tmp_staff_organization_channel  t3 </t>
  </si>
  <si>
    <t xml:space="preserve">      on (  REGEXP_REPLACE(t2.create_EMP_ID,'10*',null,1,1,'i')   =to_char(t3.staff_id )    )</t>
  </si>
  <si>
    <t xml:space="preserve">      left join  tmp_staff_organization_channel  t33 </t>
  </si>
  <si>
    <t xml:space="preserve">      on (  REGEXP_REPLACE(t2.DEVELOPER_EMP_ID,'10*',null,1,1,'i')   =to_char(t33.staff_id )    )</t>
  </si>
  <si>
    <t xml:space="preserve">      left  join   pre_order_co_rel  t4  on (t2.ORDER_ID=t4.cust_order_id)</t>
  </si>
  <si>
    <t xml:space="preserve">      where    prod_id in ('90831584','90831585','90501460')</t>
  </si>
  <si>
    <t xml:space="preserve">      and  T1.state in ('F0A','F0J')                          ]');*/</t>
  </si>
  <si>
    <t xml:space="preserve">    pro_drop_table('ls_XJ_SC_智能组网_T');</t>
  </si>
  <si>
    <t xml:space="preserve"> CREATE TABLE  ls_XJ_SC_智能组网_T    AS </t>
  </si>
  <si>
    <t xml:space="preserve"> select  decode(t1.prod_id,90831584,'全屋WiFi','智能家居')   产品类型</t>
  </si>
  <si>
    <t>,COMBO_INSTANCE_ID,COMBO_OFFER_NAME</t>
  </si>
  <si>
    <t xml:space="preserve"> 松捆绑套餐</t>
  </si>
  <si>
    <t xml:space="preserve"> from  xwh_wg_mon   t1</t>
  </si>
  <si>
    <t>where    prod_id in (90831584,90831585,90501460)</t>
  </si>
  <si>
    <t>and  state in ('F0A','F0J')         ]');</t>
  </si>
  <si>
    <t xml:space="preserve"> -----------------------------------------------------------------------</t>
  </si>
  <si>
    <t xml:space="preserve">  log1.increase_breakpoint(log1.GET_WHO_CALLED_ME, ' 存增量');</t>
  </si>
  <si>
    <t>xn_do_sql_block_noerror(q'[   alter   table     ls_XJ_SC_智能组网_T    add     存增量        CHAR(4)      ]');</t>
  </si>
  <si>
    <t>Exception   when others Then null;</t>
  </si>
  <si>
    <t xml:space="preserve">  merge into   ls_XJ_SC_智能组网_T      a</t>
  </si>
  <si>
    <t xml:space="preserve">select  t1.rowid  rowid_in,case  when   TO_DATE(t1.新装日期,'YYYYMMDD') -t2.入网时间_date  &gt;92  </t>
  </si>
  <si>
    <t>then '存量'  else  '增量'  end as   存增量2</t>
  </si>
  <si>
    <t>from   ls_XJ_SC_智能组网_T        t1</t>
  </si>
  <si>
    <t xml:space="preserve">where  t1.acct_id is not null </t>
  </si>
  <si>
    <t xml:space="preserve">    update set   a.存增量=b.存增量2  </t>
  </si>
  <si>
    <t xml:space="preserve">    xn_do_sql_Block(q'[      alter  table  XNSJJS.ls_XJ_SC_智能组网_T    add  (主卡 VARCHAR2(64))       ]');</t>
  </si>
  <si>
    <t xml:space="preserve">merge into  XNSJJS.ls_XJ_SC_智能组网_T    a  </t>
  </si>
  <si>
    <t>select COMBO_INSTANCE_ID,ACC_NBR,</t>
  </si>
  <si>
    <t xml:space="preserve">       row_number()  over (partition  by   COMBO_INSTANCE_ID  order by  1 )    rn </t>
  </si>
  <si>
    <t xml:space="preserve">where   state in ('F0A','F0J')  and  产品类型='手机' AND 主副卡  like '%主%' </t>
  </si>
  <si>
    <t>and    COMBO_INSTANCE_ID  in (select COMBO_INSTANCE_ID   from   XJ_SC_智能组网_T    )</t>
  </si>
  <si>
    <t>) b   on  ( a.COMBO_INSTANCE_ID=b.COMBO_INSTANCE_ID   and  b.rn=1   )</t>
  </si>
  <si>
    <t>a.主卡=b.ACC_NBR       ]');</t>
  </si>
  <si>
    <t xml:space="preserve">    xj_smallmodule.Module('ls_XJ_SC_智能组网_T',</t>
  </si>
  <si>
    <t xml:space="preserve">                          'xj_sc_小B燎原',</t>
  </si>
  <si>
    <t xml:space="preserve">                          '类型 小B燎原',</t>
  </si>
  <si>
    <t xml:space="preserve">                          'ofr_id  offer_id');</t>
  </si>
  <si>
    <t xml:space="preserve">    ------ 工单信息</t>
  </si>
  <si>
    <t xml:space="preserve">    pro_drop_table('ls_XJ_SC_智能组网_order');</t>
  </si>
  <si>
    <t xml:space="preserve"> CREATE TABLE  ls_XJ_SC_智能组网_order     AS </t>
  </si>
  <si>
    <t>select  obj_id serv_id, order_item_id,cust_order_id,CREATE_STAFF,to_char(create_date,'yyyymmdd')  受理日期</t>
  </si>
  <si>
    <t>from   order_item</t>
  </si>
  <si>
    <t>where  obj_id  in (select  serv_id  from     ls_XJ_SC_智能组网_T)</t>
  </si>
  <si>
    <t>and SERVICE_OFFER_ID</t>
  </si>
  <si>
    <t>=4010100000       ]');</t>
  </si>
  <si>
    <t>insert into XJ_SC_智能组网_order_his</t>
  </si>
  <si>
    <t xml:space="preserve">select * from   ls_XJ_SC_智能组网_order  a   where  serv_id not in (select serv_id    from  XJ_SC_智能组网_order_his )  </t>
  </si>
  <si>
    <t>and  not exists  (select 1  from  ls_XJ_SC_智能组网_order   where  serv_id=a.serv_id  and rowid&gt;a.rowid      )           ]');</t>
  </si>
  <si>
    <t xml:space="preserve">                          'XJ_SC_智能组网_order_his',</t>
  </si>
  <si>
    <t xml:space="preserve">                          ' order_item_id,cust_order_id,CREATE_STAFF,受理日期');</t>
  </si>
  <si>
    <t xml:space="preserve">     drop table  ls_XJ_SC_智能组网_order_002;</t>
  </si>
  <si>
    <t xml:space="preserve">     CREATE TABLE  ls_XJ_SC_智能组网_order_002     AS </t>
  </si>
  <si>
    <t xml:space="preserve">    select  obj_id serv_id, order_item_id,cust_order_id,CREATE_STAFF,to_char(create_date,'yyyymmdd')  受理日期</t>
  </si>
  <si>
    <t xml:space="preserve">    from   ord_soc.order_item@to_crmdb</t>
  </si>
  <si>
    <t xml:space="preserve">    where  obj_id  in (select  serv_id  from     ls_XJ_SC_智能组网_T   where    order_item_id  is null   )</t>
  </si>
  <si>
    <t xml:space="preserve">    and SERVICE_OFFER_ID  =4010100000;</t>
  </si>
  <si>
    <t xml:space="preserve">    insert into XJ_SC_智能组网_order_his</t>
  </si>
  <si>
    <t xml:space="preserve">    select * from   ls_XJ_SC_智能组网_order_002   a    where  serv_id not in (select serv_id    from  XJ_SC_智能组网_order_his )  </t>
  </si>
  <si>
    <t xml:space="preserve">    and  not exists  (select 1  from  ls_XJ_SC_智能组网_order_002   where  serv_id=a.serv_id  and rowid&gt;a.rowid      );</t>
  </si>
  <si>
    <t xml:space="preserve">    ---号码新装厅店</t>
  </si>
  <si>
    <t xml:space="preserve">                          'tmp_staff_organization_channel',</t>
  </si>
  <si>
    <t xml:space="preserve">                          'staff_code,name 营业员,营业区  受理营业区,fa_channel_ct_group_cd,FA_CHANNEL_NAME,CHANNEL_DABIAO ',</t>
  </si>
  <si>
    <t xml:space="preserve">                          'create_staff  staff_id');</t>
  </si>
  <si>
    <t xml:space="preserve">    ---  第一协销人</t>
  </si>
  <si>
    <t xml:space="preserve">    drop table  XJ_SC_智能组网_第一协销人;</t>
  </si>
  <si>
    <t xml:space="preserve">    CREATE TABLE  XJ_SC_智能组网_第一协销人    AS </t>
  </si>
  <si>
    <t xml:space="preserve">    select  order_item_id,create_staff DEVELOPER_EMP_ID,DEV_STAFF_NAME  第一协销人</t>
  </si>
  <si>
    <t xml:space="preserve">    from ord_dev_staff_info  </t>
  </si>
  <si>
    <t xml:space="preserve">    where  order_item_id  in (  select order_item_id  from       ls_XJ_SC_智能组网_T    where   order_item_id  is not null  );</t>
  </si>
  <si>
    <t xml:space="preserve">    insert into   XJ_SC_智能组网_第一协销人</t>
  </si>
  <si>
    <t xml:space="preserve">    from  ORD_SOc.ORD_DEV_STAFF_INFO@to_crmdb   </t>
  </si>
  <si>
    <t xml:space="preserve">    where  order_item_id  in (  select order_item_id  from       XJ_SC_智能组网_T    where   order_item_id  is not null  );</t>
  </si>
  <si>
    <t xml:space="preserve">    delete   XJ_SC_智能组网_第一协销人 a  where  exists (select * from      XJ_SC_智能组网_第一协销人  where  order_item_id=a.order_item_id  and  rowid&lt;a.rowid );</t>
  </si>
  <si>
    <t xml:space="preserve">    pro_drop_table('ls_XJ_SC_智能组网_002');</t>
  </si>
  <si>
    <t xml:space="preserve">CREATE TABLE  ls_XJ_SC_智能组网_002   as </t>
  </si>
  <si>
    <t>select order_item_id</t>
  </si>
  <si>
    <t xml:space="preserve">          from ls_XJ_SC_智能组网_T</t>
  </si>
  <si>
    <t xml:space="preserve">         where order_item_id not in</t>
  </si>
  <si>
    <t xml:space="preserve">               (select order_item_id from XJ_SC_智能组网_第一协销人)  </t>
  </si>
  <si>
    <t>and substr(受理日期, 1, 6) &gt;= to_char(sysdate - 62, 'yyyymm')        ]');</t>
  </si>
  <si>
    <t>insert into  XJ_SC_智能组网_第一协销人</t>
  </si>
  <si>
    <t>select order_item_id,</t>
  </si>
  <si>
    <t xml:space="preserve">       create_staff   DEVELOPER_EMP_ID,</t>
  </si>
  <si>
    <t xml:space="preserve">       DEV_STAFF_NAME 第一协销人</t>
  </si>
  <si>
    <t xml:space="preserve">  from ord_dev_staff_info</t>
  </si>
  <si>
    <t xml:space="preserve"> where order_item_id in (select order_item_id from ls_XJ_SC_智能组网_002)    ]');</t>
  </si>
  <si>
    <t xml:space="preserve">delete   XJ_SC_智能组网_第一协销人 a  where  exists (select * from      XJ_SC_智能组网_第一协销人  where  order_item_id=a.order_item_id  and  rowid&lt;a.rowid ) </t>
  </si>
  <si>
    <t xml:space="preserve">        ]');</t>
  </si>
  <si>
    <t xml:space="preserve">                          'XJ_SC_智能组网_第一协销人',</t>
  </si>
  <si>
    <t xml:space="preserve">                          ' DEVELOPER_EMP_ID,第一协销人',</t>
  </si>
  <si>
    <t xml:space="preserve">                          'order_item_id');</t>
  </si>
  <si>
    <t xml:space="preserve">                          'tel',</t>
  </si>
  <si>
    <t xml:space="preserve">                          'DEVELOPER_EMP_ID  staff_id');</t>
  </si>
  <si>
    <t xml:space="preserve">    ----------</t>
  </si>
  <si>
    <t xml:space="preserve">    xn_do_sql_Block(q'[     alter table    ls_XJ_SC_智能组网_T  add 营业或装维  varchar2(4)     ]');</t>
  </si>
  <si>
    <t>update  ls_XJ_SC_智能组网_T  set    营业或装维='营业'           ]');</t>
  </si>
  <si>
    <t xml:space="preserve">update  ls_XJ_SC_智能组网_T  set    营业或装维='装维'  </t>
  </si>
  <si>
    <t>where cust_order_id  in (select cust_order_id from   pre_order_co_rel   )      ]');</t>
  </si>
  <si>
    <t xml:space="preserve">    --- 15元/月全屋WIFI新月付礼包(禁止新装)</t>
  </si>
  <si>
    <t xml:space="preserve">    xn_do_sql_Block(q'[   alter table ls_XJ_SC_智能组网_T modify  产品类型  varchar2(20)    ]');</t>
  </si>
  <si>
    <t>update ls_XJ_SC_智能组网_T   set  产品类型='智能家居_WIFI'</t>
  </si>
  <si>
    <t>where   ofr_id  in ('842013947'  ,'842008323')</t>
  </si>
  <si>
    <t>and   产品类型='智能家居'      ]');</t>
  </si>
  <si>
    <t xml:space="preserve">    --------------------------------------------------------------------------------------</t>
  </si>
  <si>
    <t xml:space="preserve">    log1.increase_breakpoint(log1.GET_WHO_CALLED_ME, '宽带入网时间');</t>
  </si>
  <si>
    <t xml:space="preserve">    pro_drop_table('xj_ls_20211027_kd_serv_id');</t>
  </si>
  <si>
    <t xml:space="preserve">create table   xj_ls_20211027_kd_serv_id  as </t>
  </si>
  <si>
    <t xml:space="preserve">select  prod_inst_id  serv_id,attr_id,attr_value  kd_serv_id  </t>
  </si>
  <si>
    <t>where  attr_id=4607</t>
  </si>
  <si>
    <t>and    prod_inst_id  in (select  serv_id   from   ls_XJ_SC_智能组网_T )     ]');</t>
  </si>
  <si>
    <t>delete  xj_ls_20211027_kd_serv_id   a</t>
  </si>
  <si>
    <t>where  exists (select  1   from xj_ls_20211027_kd_serv_id  where serv_id=a.serv_id  and rowid&gt;a.rowid    )     ]');</t>
  </si>
  <si>
    <t xml:space="preserve">                          'xj_ls_20211027_kd_serv_id',</t>
  </si>
  <si>
    <t xml:space="preserve">                          'kd_serv_id');</t>
  </si>
  <si>
    <t xml:space="preserve">                          'xwh_wg_mon',</t>
  </si>
  <si>
    <t xml:space="preserve">                          'acc_nbr 宽带,入网时间  宽带入网时间',</t>
  </si>
  <si>
    <t xml:space="preserve">                          'kd_serv_id serv_id');</t>
  </si>
  <si>
    <t xml:space="preserve">    -------------------------------------------------------------------------------------------------</t>
  </si>
  <si>
    <t xml:space="preserve">    log1.increase_breakpoint(log1.GET_WHO_CALLED_ME, '营业区');</t>
  </si>
  <si>
    <t>merge into   ls_XJ_SC_智能组网_T  t1</t>
  </si>
  <si>
    <t>update set   t1.staff_code=t2.staff_code,</t>
  </si>
  <si>
    <t xml:space="preserve"> t1.营业员=t2.name,</t>
  </si>
  <si>
    <t xml:space="preserve"> t1.受理营业区=t2.营业区,</t>
  </si>
  <si>
    <t xml:space="preserve"> t1.fa_channel_ct_group_cd=t2.fa_channel_ct_group_cd,</t>
  </si>
  <si>
    <t xml:space="preserve"> t1.FA_CHANNEL_NAME=t2.FA_CHANNEL_NAME,</t>
  </si>
  <si>
    <t xml:space="preserve"> t1.CHANNEL_DABIAO=t2.CHANNEL_DABIAO</t>
  </si>
  <si>
    <t xml:space="preserve">  update  ls_XJ_SC_智能组网_T set               营业区='温泉'</t>
  </si>
  <si>
    <t xml:space="preserve">where    营业区  in </t>
  </si>
  <si>
    <t>('现业','政企')          ]');</t>
  </si>
  <si>
    <t xml:space="preserve">    log1.increase_breakpoint(log1.GET_WHO_CALLED_ME, '分销员');</t>
  </si>
  <si>
    <t xml:space="preserve">    XJ_SMALLMODULE.PRO_BLOCK_fenxiao('ls_XJ_SC_智能组网_T');</t>
  </si>
  <si>
    <t xml:space="preserve">    log1.increase_breakpoint(log1.GET_WHO_CALLED_ME, '备注信息');</t>
  </si>
  <si>
    <t xml:space="preserve">    pro_drop_table('XJ_SC_智能组网_T_REMARK');</t>
  </si>
  <si>
    <t xml:space="preserve">        create table    XJ_SC_智能组网_T_REMARK as </t>
  </si>
  <si>
    <t xml:space="preserve">        select distinct  CUST_ORDER_ID</t>
  </si>
  <si>
    <t xml:space="preserve">                 ,trim(regexp_substr('' '' || regexp_replace(substrB(ATTR_value, 1,25) ,''((.*?)(1[3|5|7|8|9|][0-9]{9}[0-9]*))'',''\3 '') || '' '', '' 1[0-9]{10} '')) 备注发展人号码</t>
  </si>
  <si>
    <t xml:space="preserve">                 ,substrB(ATTR_value, 1, 25) REMARK</t>
  </si>
  <si>
    <t xml:space="preserve">        from  order_item_attr_v  t</t>
  </si>
  <si>
    <t xml:space="preserve">        where  ATTR_ID  =''111111118''</t>
  </si>
  <si>
    <t xml:space="preserve">        and   trim(regexp_substr('' '' || regexp_replace(substrB(ATTR_value, 1,25) ,''((.*?)(1[3|5|7|8|9|][0-9]{9}[0-9]*))'',''\3 '') || '' '', '' 1[0-9]{10} ''))   is not null </t>
  </si>
  <si>
    <t xml:space="preserve">        and  CUST_ORDER_ID  in (select CUST_ORDER_ID from   ls_XJ_SC_智能组网_T  )     ');</t>
  </si>
  <si>
    <t xml:space="preserve">    log1.increase_breakpoint(log1.GET_WHO_CALLED_ME,  'rename  to XJ_SC_智能组网_T ');</t>
  </si>
  <si>
    <t xml:space="preserve">    renameTB('ls_XJ_SC_智能组网_T', 'XJ_SC_智能组网_T');</t>
  </si>
  <si>
    <t xml:space="preserve">    log1.increase_breakpoint(log1.GET_WHO_CALLED_ME,  'xj_sc_一次性wifi ');</t>
  </si>
  <si>
    <t>pro_drop_table('xj_sc_一次性wifi') ;</t>
  </si>
  <si>
    <t xml:space="preserve">    create table   xj_sc_一次性wifi   as </t>
  </si>
  <si>
    <t xml:space="preserve">    select   新装日期,acct_id,serv_id,acc_nbr,COMBO_INSTANCE_ID  ,ofr_id,OFR_NAME   </t>
  </si>
  <si>
    <t>,decode(ofr_id,842003382,299,252104314,499,0)   金额</t>
  </si>
  <si>
    <t xml:space="preserve">--  select *   </t>
  </si>
  <si>
    <t xml:space="preserve">    from  xj_sc_智能组网_t</t>
  </si>
  <si>
    <t xml:space="preserve">    where  ofr_id  in（'842003382','252104314'）   ]');</t>
  </si>
  <si>
    <t xml:space="preserve">    log1.increase_breakpoint(log1.GET_WHO_CALLED_ME,</t>
  </si>
  <si>
    <t xml:space="preserve">                             'XWH_WG_MON 跟新 宽带加装WIFI个数 ');</t>
  </si>
  <si>
    <t xml:space="preserve"> merge  into   XWH_WG_MON  a</t>
  </si>
  <si>
    <t xml:space="preserve"> select  kd_serv_id,count(*)  加装WIFI个数</t>
  </si>
  <si>
    <t xml:space="preserve"> from   XJ_SC_智能组网_T</t>
  </si>
  <si>
    <t xml:space="preserve"> where   kd_serv_id  is not null  </t>
  </si>
  <si>
    <t xml:space="preserve"> group by kd_serv_id   )  b</t>
  </si>
  <si>
    <t xml:space="preserve"> on (a.serv_id=b.kd_serv_id )</t>
  </si>
  <si>
    <t xml:space="preserve"> update set   a.加装WIFI个数=b.加装WIFI个数</t>
  </si>
  <si>
    <t xml:space="preserve"> where  a.产品类型='宽带'          ]');</t>
  </si>
  <si>
    <t xml:space="preserve">    ------------------------------------------------------------------</t>
  </si>
  <si>
    <t xml:space="preserve">  END PRO_全屋WIFI;</t>
  </si>
  <si>
    <t xml:space="preserve">PROCEDURE xj_sc_全屋WiFi299礼包  is </t>
  </si>
  <si>
    <t xml:space="preserve">    log1 xj_log_object := xj_log_object(XX, 'xj_sc_全屋WiFi299礼包');</t>
  </si>
  <si>
    <t xml:space="preserve">    exec   XN_MARKETING_PAC_Eight.xj_sc_全屋WiFi299礼包;</t>
  </si>
  <si>
    <t>v_offer_id    varchar2(2000);</t>
  </si>
  <si>
    <t>pro_drop_table('ls_xj_sc_全屋WiFi299礼包') ;</t>
  </si>
  <si>
    <t xml:space="preserve">  XJ_SMALLMODULE.PRO_销售品_createTable('842003382','ls_xj_sc_全屋WiFi299礼包');</t>
  </si>
  <si>
    <t xml:space="preserve">  xj_smallmodule.Module('ls_xj_sc_全屋WiFi299礼包','xwh_wg_mon','acc_nbr ,入网时间,ofr_name 套餐,COMBO_OFFER_NAME  松捆绑,区域'); </t>
  </si>
  <si>
    <t xml:space="preserve">  renameTB('ls_xj_sc_全屋WiFi299礼包','xj_sc_全屋WiFi299礼包');</t>
  </si>
  <si>
    <t>select T1.受理营业区,T1.OFFER_ID||' '||T1.OFFER_NAME  全屋WiFi299礼包,T1.竣工日期  WiFi299礼包竣工日期</t>
  </si>
  <si>
    <t xml:space="preserve">          ,T1.acc_nbr  号码,t1.入网时间   </t>
  </si>
  <si>
    <t xml:space="preserve">         ,T1.受理营业员</t>
  </si>
  <si>
    <t>,T1.受理营业厅</t>
  </si>
  <si>
    <t>,T1.渠道视图编码,T1.条线,T1.区域,T1.受理营业区</t>
  </si>
  <si>
    <t xml:space="preserve"> ,T1.套餐,T1.松捆绑,CASE WHEN T2.SERV_ID IS NOT NULL THEN '666套餐'  else '非666套餐'  end as  是否666</t>
  </si>
  <si>
    <t>from  xj_sc_全屋WiFi299礼包  T1</t>
  </si>
  <si>
    <t>LEFT JOIN  xj_sc_666礼包_t  T2   ON (T1.SERV_ID=T2.SERV_ID )</t>
  </si>
  <si>
    <t xml:space="preserve">  ------------------------------------------------------------------</t>
  </si>
  <si>
    <t xml:space="preserve">  END xj_sc_全屋WiFi299礼包;</t>
  </si>
  <si>
    <t>PROCEDURE PRO_666礼包old is</t>
  </si>
  <si>
    <t xml:space="preserve">    log1 xj_log_object := xj_log_object(XX, 'PRO_666礼包old');</t>
  </si>
  <si>
    <t xml:space="preserve">    exec   XN_MARKETING_PAC_Eight.PRO_666礼包old;</t>
  </si>
  <si>
    <t xml:space="preserve">    XJ_OFFER_666_截止202303</t>
  </si>
  <si>
    <t>insert into  XJ_OFFER_666</t>
  </si>
  <si>
    <t>select  offer_id,offer_name    from  OFFER_t   a</t>
  </si>
  <si>
    <t>where   OFFER_ID  IN   (select APPLY_OBJ_SPEC  from id_666   )</t>
  </si>
  <si>
    <t>and  not exists (select 1   from XJ_OFFER_666  where   offer_id  =a.offer_id     )</t>
  </si>
  <si>
    <t>select  offer_id,offer_name    from  offer   a</t>
  </si>
  <si>
    <t>where   OFFER_ID  IN   ('842031514','842031511','842031515','842031517666','842031516','842016068')</t>
  </si>
  <si>
    <t xml:space="preserve">    v_offer_id    varchar2(2000);</t>
  </si>
  <si>
    <t xml:space="preserve">    pro_drop_table('ls_xj_sc_666礼包_t_old');</t>
  </si>
  <si>
    <t xml:space="preserve">    create table   ls_xj_sc_666礼包_t_old     as </t>
  </si>
  <si>
    <t xml:space="preserve">    select   t1.Offer_Id,t2.OFFER_NAME,Offer_Inst_Id   OFR_INST_ID,  Prod_Inst_Id serv_id,Completed_Date  竣工日期</t>
  </si>
  <si>
    <t xml:space="preserve">    ,role_name,decode(role_name,'手机主卡',1,'手机副卡',2,'第1条宽带',3,'第2条宽带',3,'第1条ITV',4,'第2条ITV',4,'智能家居',5,'固话',6,7)   xj_seq</t>
  </si>
  <si>
    <t xml:space="preserve">    ,accept_staff_cd,OFFER_ORDER_ITEM_ID</t>
  </si>
  <si>
    <t xml:space="preserve">    from sjjs_xn.bas_prd_inst_offer_cur   t1</t>
  </si>
  <si>
    <t xml:space="preserve">    INNER  join  XJ_OFFER_666_截止202303    t2  on (t1.offer_id=t2.OFFER_ID)</t>
  </si>
  <si>
    <t xml:space="preserve">    -------网格--------------------------------------------------------------------</t>
  </si>
  <si>
    <t xml:space="preserve">    xj_smallmodule.module('ls_xj_sc_666礼包_t_old',</t>
  </si>
  <si>
    <t xml:space="preserve">                          'COMBO_INSTANCE_ID,acct_id,acc_nbr,入网时间,近2月活跃,本月活跃,ofr_name 套餐,套餐值,COMBO_OFFER_NAME  松捆绑套餐</t>
  </si>
  <si>
    <t xml:space="preserve">                          ,融合类型,org_name  网格,country_area_seq,country_area_name,条线,包店的渠道经理');</t>
  </si>
  <si>
    <t xml:space="preserve">    xn_do_sql_Block('create index  index_2303_ID'||to_char(sysdate,'yyyymmddhh24mmss')||'  on  ls_xj_sc_666礼包_t_old(COMBO_INSTANCE_ID) '); </t>
  </si>
  <si>
    <t xml:space="preserve">    ----------是否全新装  调整为存增量-----------------------------------------------------</t>
  </si>
  <si>
    <t xml:space="preserve">     xj_smallmodule.jihe_nearlytwomonths('ls_xj_sc_666礼包_t_old');</t>
  </si>
  <si>
    <t xml:space="preserve">     xj_smallmodule.jihe_czl('ls_xj_sc_666礼包_t_old');</t>
  </si>
  <si>
    <t xml:space="preserve">    -------------------------------------------------------------------------------</t>
  </si>
  <si>
    <t xml:space="preserve">    alter table     ls_xj_sc_666礼包_t_old    add (</t>
  </si>
  <si>
    <t xml:space="preserve">    副卡数量   number,</t>
  </si>
  <si>
    <t xml:space="preserve">    新装号卡数量   number,</t>
  </si>
  <si>
    <t xml:space="preserve">    宽带账号    varchar2(50),</t>
  </si>
  <si>
    <t xml:space="preserve">    宽带是否新装     varchar2(20)   )                    ]');</t>
  </si>
  <si>
    <t xml:space="preserve">    merge   into  ls_xj_sc_666礼包_t_old    a</t>
  </si>
  <si>
    <t xml:space="preserve">    select  ofr_inst_id </t>
  </si>
  <si>
    <t xml:space="preserve">    ,sum(case when  xj_seq=2  then  1  else  0  end  )  副卡数量</t>
  </si>
  <si>
    <t xml:space="preserve">    ,sum(case when  xj_seq&lt;=2  and  substr(竣工日期,1,6) &lt;= substr(入网时间,1,6)  then 1 else  0  end    )   新装号卡数量</t>
  </si>
  <si>
    <t xml:space="preserve">    ,max(case  when     ROLE_NAME  ='第1条宽带'   then acc_nbr  else null  end   )    宽带账号</t>
  </si>
  <si>
    <t xml:space="preserve">    ,max(case  when     ROLE_NAME  ='第1条宽带'      then    入网时间     else null  end   )    宽带入网时间</t>
  </si>
  <si>
    <t xml:space="preserve">    ,max(case  when     ROLE_NAME  ='第1条宽带'   and  substr(竣工日期,1,6) &lt;= substr(入网时间,1,6)   then   '新装'     else null  end   )    宽带是否新装</t>
  </si>
  <si>
    <t xml:space="preserve">    from   ls_xj_sc_666礼包_t_old  </t>
  </si>
  <si>
    <t xml:space="preserve">    group by  ofr_inst_id     )  b </t>
  </si>
  <si>
    <t xml:space="preserve">    on (a.ofr_inst_id=b.ofr_inst_id)</t>
  </si>
  <si>
    <t xml:space="preserve">    when matched then update set   </t>
  </si>
  <si>
    <t xml:space="preserve">    a.副卡数量=b.副卡数量,</t>
  </si>
  <si>
    <t xml:space="preserve">    a.新装号卡数量=b.新装号卡数量,</t>
  </si>
  <si>
    <t xml:space="preserve">    a.宽带账号=b.宽带账号,</t>
  </si>
  <si>
    <t xml:space="preserve">    a.宽带是否新装=b.宽带是否新装</t>
  </si>
  <si>
    <t xml:space="preserve">    where    a.xj_seq=1 </t>
  </si>
  <si>
    <t xml:space="preserve">    -----------------------------------------------------------------------------------------------</t>
  </si>
  <si>
    <t xml:space="preserve">    xn_do_sql_Block(q'[  alter  table   ls_xj_sc_666礼包_t_old   add   (智慧商户666  varchar2(300)  ,   智慧商户666竣工时间  varchar2(8) )   ]');</t>
  </si>
  <si>
    <t xml:space="preserve">    merge into   ls_xj_sc_666礼包_t_old      a</t>
  </si>
  <si>
    <t xml:space="preserve">    using (  </t>
  </si>
  <si>
    <t xml:space="preserve">    select prod_inst_id,t2.offer_id||'  '||t2.offer_name  智慧商户666,completed_date   智慧商户666竣工时间</t>
  </si>
  <si>
    <t xml:space="preserve">    ,row_number()  over (partition by   prod_inst_id  order by   offer_type  )   rn </t>
  </si>
  <si>
    <t xml:space="preserve">    from   sjjs_xn.bas_prd_inst_offer_cur  t1</t>
  </si>
  <si>
    <t xml:space="preserve">    inner join   xj_sc_小B燎原     t2   on  (t1.offer_id=t2.offer_id and   t2.类型  ='智慧商户666'   )</t>
  </si>
  <si>
    <t xml:space="preserve">    )    b  on (a.serv_id=b.prod_inst_id   and  b.rn=1 )</t>
  </si>
  <si>
    <t xml:space="preserve">    when matched then   </t>
  </si>
  <si>
    <t xml:space="preserve">    update set  a.智慧商户666=b.智慧商户666,</t>
  </si>
  <si>
    <t xml:space="preserve">    a.智慧商户666竣工时间=b.智慧商户666竣工时间        ]'); </t>
  </si>
  <si>
    <t xml:space="preserve">    ---------------------------------------------------------------------------------------------</t>
  </si>
  <si>
    <t xml:space="preserve">    xn_do_sql_Block(q'[  alter table     ls_xj_sc_666礼包_t_old   add  (红包定价    VARCHAR2(500) ,每期赠送总额    NUMBER   )     ]');</t>
  </si>
  <si>
    <t xml:space="preserve">    merge into  ls_xj_sc_666礼包_t_old       a</t>
  </si>
  <si>
    <t xml:space="preserve">    select    serv_id,offer_name  红包定价,每期赠送总额</t>
  </si>
  <si>
    <t xml:space="preserve">              ,row_number()  over (partition by  serv_id   order  by  eff_date  )  rn </t>
  </si>
  <si>
    <t xml:space="preserve">    where     offer_id in</t>
  </si>
  <si>
    <t xml:space="preserve">    ('842008146','842009431','842008144','842011536','842011535','842008147','842009432','842008145','842011539','842011541')</t>
  </si>
  <si>
    <t xml:space="preserve">    and 状态='正常'   )  b </t>
  </si>
  <si>
    <t xml:space="preserve">    on (a.serv_id=b.serv_id  and b.rn=1 )</t>
  </si>
  <si>
    <t xml:space="preserve">    update set   a.红包定价=b.红包定价,</t>
  </si>
  <si>
    <t xml:space="preserve">           a.每期赠送总额=b.每期赠送总额       ]');</t>
  </si>
  <si>
    <t xml:space="preserve">    select    ofr_inst_id,红包定价,每期赠送总额</t>
  </si>
  <si>
    <t xml:space="preserve">              ,row_number()  over (partition by  ofr_inst_id   order  by  1  )  rn </t>
  </si>
  <si>
    <t xml:space="preserve">    from    ls_xj_sc_666礼包_t_old   </t>
  </si>
  <si>
    <t xml:space="preserve">    where  xj_seq&lt;=2 </t>
  </si>
  <si>
    <t xml:space="preserve">    and    红包定价  is not null </t>
  </si>
  <si>
    <t xml:space="preserve">     )  b </t>
  </si>
  <si>
    <t xml:space="preserve">    on (a.ofr_inst_id=b.ofr_inst_id  and b.rn=1 )</t>
  </si>
  <si>
    <t xml:space="preserve">           a.每期赠送总额=b.每期赠送总额</t>
  </si>
  <si>
    <t xml:space="preserve">    where   a.xj_seq=1        ]');</t>
  </si>
  <si>
    <t xml:space="preserve">    update     ls_xj_sc_666礼包_t_old      set        红包定价=null ,    每期赠送总额=null </t>
  </si>
  <si>
    <t xml:space="preserve">    where    xj_seq&gt;=2      ]');</t>
  </si>
  <si>
    <t xml:space="preserve">    ------------------------------------------------------------------------------------  </t>
  </si>
  <si>
    <t xml:space="preserve">    XJ_SMALLMODULE.PRO_BLOCK_营业信息('ls_xj_sc_666礼包_t_old',</t>
  </si>
  <si>
    <t xml:space="preserve">                                      'accept_staff_cd',</t>
  </si>
  <si>
    <t xml:space="preserve">                                      'STAFF_CT_GROUP_CD');</t>
  </si>
  <si>
    <t xml:space="preserve">    -----    _666礼包赠费480元----------------------</t>
  </si>
  <si>
    <t xml:space="preserve">    XJ_SMALLMODULE.PRO_销售品_打标('842015555,842031550','ls_xj_sc_666礼包_t_old','offer_name  A666礼包赠费480元,竣工月份  A666礼包赠费480元_月份,受理营业员  A666礼包赠费480元_营业员,受理营业厅   A666礼包赠费480元_受理营业厅');</t>
  </si>
  <si>
    <t xml:space="preserve">     --------智能合计---------------------</t>
  </si>
  <si>
    <t xml:space="preserve">    xn_do_sql_Block(q'[  alter table  ls_xj_sc_666礼包_t_old  add  智能合计   number      ]');</t>
  </si>
  <si>
    <t xml:space="preserve">    merge    into    ls_xj_sc_666礼包_t_old    a</t>
  </si>
  <si>
    <t xml:space="preserve">    select   ofr_inst_id,count(distinct serv_id)   智能合计</t>
  </si>
  <si>
    <t xml:space="preserve">    from  ls_xj_sc_666礼包_t_old</t>
  </si>
  <si>
    <t xml:space="preserve">    where  role_name  like  '%智能%'   or  (套餐    like  '%翼家智话%'  and  ROLE_NAME  ='固话')</t>
  </si>
  <si>
    <t xml:space="preserve">    group by  ofr_inst_id   )  b  on (a.ofr_inst_id=b.ofr_inst_id )</t>
  </si>
  <si>
    <t xml:space="preserve">    when matched  then </t>
  </si>
  <si>
    <t xml:space="preserve">    update set     a.智能合计=b.智能合计</t>
  </si>
  <si>
    <t xml:space="preserve">    where   a.xj_seq=1       ]');</t>
  </si>
  <si>
    <t xml:space="preserve">    -----------------------------------------------------------------------------------</t>
  </si>
  <si>
    <t xml:space="preserve">    log1.increase_breakpoint(log1.GET_WHO_CALLED_ME,'五折定价');  </t>
  </si>
  <si>
    <t xml:space="preserve">    xj_smallmodule.Module('ls_xj_sc_666礼包_t_old','xj_sc_5折定价_t','offer_name  五折定价,竣工日期   挂五折定价时间','serv_id',' and  rn=1'); </t>
  </si>
  <si>
    <t xml:space="preserve">    xj_smallmodule.Module('ls_xj_sc_666礼包_t_old','xj_sc_5折定价_t','offer_name  五折定价,竣工日期   挂五折定价时间'</t>
  </si>
  <si>
    <t xml:space="preserve">    ,'COMBO_INSTANCE_ID',' and  RN_COMBO_INSTANCE_ID=1','  where  a.挂五折定价时间  is null ');</t>
  </si>
  <si>
    <t xml:space="preserve">    -------------------------------------------------------------------------</t>
  </si>
  <si>
    <t xml:space="preserve">    log1.increase_breakpoint(log1.GET_WHO_CALLED_ME, '李工补充');</t>
  </si>
  <si>
    <t xml:space="preserve">    update  ls_xj_sc_666礼包_t_old   set  五折定价 ='权益定价'</t>
  </si>
  <si>
    <t xml:space="preserve">    where acct_id in (select acct_id from </t>
  </si>
  <si>
    <t xml:space="preserve">    ljp_cust_price_5z ) </t>
  </si>
  <si>
    <t xml:space="preserve">    and 五折定价 is  null    ]');</t>
  </si>
  <si>
    <t xml:space="preserve">    ------电子审批赠费------</t>
  </si>
  <si>
    <t xml:space="preserve">    update ls_xj_sc_666礼包_t_old    set 五折定价 ='审批赠费'</t>
  </si>
  <si>
    <t xml:space="preserve">    where  acct_id in</t>
  </si>
  <si>
    <t xml:space="preserve">    (  select DISTINCT ACCT_ID from XJ_JIHE_DZSP_INF</t>
  </si>
  <si>
    <t xml:space="preserve">    WHERE TO_CHAR(发起时间,'YYYYMM')&gt;=TO_CHAR(sysdate-30,'YYYYMM')  AND 争议金额&gt;99    )</t>
  </si>
  <si>
    <t xml:space="preserve">    and 五折定价 is  null      ]');</t>
  </si>
  <si>
    <t xml:space="preserve">    ---- 赠费---</t>
  </si>
  <si>
    <t xml:space="preserve">    xn_do_sql_Block(q'[  alter  table   ls_xj_sc_666礼包_t_old   add   (赠费 number(20) )   ]');</t>
  </si>
  <si>
    <t xml:space="preserve">    xn_do_sql_Block(q'[   drop table zf  ]');</t>
  </si>
  <si>
    <t xml:space="preserve">    xn_do_sql_Block(q'[ create table zf as</t>
  </si>
  <si>
    <t xml:space="preserve">(select acct_id,sum(争议金额)争议金额 from </t>
  </si>
  <si>
    <t>(select distinct a.acct_id,a.审批单号,争议金额 from XJ_JIHE_DZSP_INF a,(select acct_id,min(竣工日期) 竣工日期 from xj_sc_666礼包_t_old group by acct_id)b</t>
  </si>
  <si>
    <t xml:space="preserve"> where a.流程状态='正常归档' and a.争议类型='核减欠费' and a.acct_id=b.acct_id and a.发起时间-to_date(b.竣工日期,'yyyymmdd')&lt;90</t>
  </si>
  <si>
    <t xml:space="preserve"> group by acct_id)]');</t>
  </si>
  <si>
    <t xml:space="preserve">    merge into    ls_xj_sc_666礼包_t_old      a</t>
  </si>
  <si>
    <t xml:space="preserve">    using zf  b</t>
  </si>
  <si>
    <t xml:space="preserve">    on (a.acct_id=b.acct_id)    </t>
  </si>
  <si>
    <t xml:space="preserve">    update set  a.赠费=b.争议金额 ]'); </t>
  </si>
  <si>
    <t xml:space="preserve">    -----------------小合约--------------------------------------------------</t>
  </si>
  <si>
    <t xml:space="preserve">    xj_smallmodule.Module('ls_xj_sc_666礼包_t_old','xj_sc_小合约_skb','小合约,小合约收入小计','COMBO_INSTANCE_ID');</t>
  </si>
  <si>
    <t xml:space="preserve">  ---------------------------------------------------------------------------------------------</t>
  </si>
  <si>
    <t xml:space="preserve">    begin</t>
  </si>
  <si>
    <t xml:space="preserve">  xn_do_sql_Block(q'[    </t>
  </si>
  <si>
    <t xml:space="preserve">  alter table  ls_xj_sc_666礼包_t_old   add (</t>
  </si>
  <si>
    <t xml:space="preserve">        身份证新老   varchar2(12)   )]');</t>
  </si>
  <si>
    <t xml:space="preserve">  Exception   when others Then   null;</t>
  </si>
  <si>
    <t xml:space="preserve">    merge into   ls_xj_sc_666礼包_t_old    a  </t>
  </si>
  <si>
    <t xml:space="preserve">    select   t1.prod_inst_id serv_id ,'老'  身份证新老</t>
  </si>
  <si>
    <t xml:space="preserve">    from  xj_xn_prod_inst  t1</t>
  </si>
  <si>
    <t xml:space="preserve">    inner join  xj_sc_sfz_mon_m1 t2  on (t1.certificate_no=t2.certificate_no)</t>
  </si>
  <si>
    <t xml:space="preserve">    where  t1.prod_inst_id   in (  select serv_id   from   ls_xj_sc_666礼包_t_old   )  </t>
  </si>
  <si>
    <t xml:space="preserve">    )  b on  (a.serv_id=b.serv_id )</t>
  </si>
  <si>
    <t xml:space="preserve">    update set   a.身份证新老=b.身份证新老         ]');</t>
  </si>
  <si>
    <t xml:space="preserve">    xn_do_sql_Block(q'[   update  ls_xj_sc_666礼包_t_old  set 身份证新老='新'  where  身份证新老  is null   ]');</t>
  </si>
  <si>
    <t xml:space="preserve"> renameTB('ls_xj_sc_666礼包_t_old', 'xj_sc_666礼包_t_old');</t>
  </si>
  <si>
    <t xml:space="preserve">  end ;  </t>
  </si>
  <si>
    <t xml:space="preserve">  -----==========================================</t>
  </si>
  <si>
    <t xml:space="preserve">  PROCEDURE PRO_666礼包 is</t>
  </si>
  <si>
    <t xml:space="preserve">    log1 xj_log_object := xj_log_object(XX, 'PRO_666礼包');</t>
  </si>
  <si>
    <t xml:space="preserve">    exec   XN_MARKETING_PAC_Eight.PRO_666礼包;</t>
  </si>
  <si>
    <t>XJ_OFFER_666_截止202303</t>
  </si>
  <si>
    <t>and  not exists (select 1   from XJ_OFFER_666  where   offer_id</t>
  </si>
  <si>
    <t>=a.offer_id     )</t>
  </si>
  <si>
    <t xml:space="preserve">    pro_drop_table('ls_xj_sc_666礼包_t');</t>
  </si>
  <si>
    <t xml:space="preserve">create table   ls_xj_sc_666礼包_t     as </t>
  </si>
  <si>
    <t>select   t1.Offer_Id,t2.OFFER_NAME,Offer_Inst_Id   OFR_INST_ID,  Prod_Inst_Id serv_id,Completed_Date  竣工日期</t>
  </si>
  <si>
    <t>INNER  join  XJ_OFFER_666    t2  on (t1.offer_id=t2.OFFER_ID)</t>
  </si>
  <si>
    <t xml:space="preserve">    xj_smallmodule.module('ls_xj_sc_666礼包_t',</t>
  </si>
  <si>
    <t>,融合类型,org_name  网格,country_area_seq,country_area_name,条线,包店的渠道经理');</t>
  </si>
  <si>
    <t xml:space="preserve">xn_do_sql_Block('create index  index_2303_ID'||to_char(sysdate,'yyyymmddhh24mmss')||'  on  ls_xj_sc_666礼包_t(COMBO_INSTANCE_ID) '); </t>
  </si>
  <si>
    <t xml:space="preserve">     xj_smallmodule.jihe_nearlytwomonths('ls_xj_sc_666礼包_t');</t>
  </si>
  <si>
    <t xml:space="preserve"> xj_smallmodule.jihe_czl('ls_xj_sc_666礼包_t');</t>
  </si>
  <si>
    <t>alter table     ls_xj_sc_666礼包_t    add (</t>
  </si>
  <si>
    <t>副卡数量   number,</t>
  </si>
  <si>
    <t>新装号卡数量   number,</t>
  </si>
  <si>
    <t>宽带账号    varchar2(50),</t>
  </si>
  <si>
    <t>宽带是否新装     varchar2(20)   )                    ]');</t>
  </si>
  <si>
    <t>merge   into  ls_xj_sc_666礼包_t    a</t>
  </si>
  <si>
    <t xml:space="preserve">select  ofr_inst_id </t>
  </si>
  <si>
    <t>,sum(case when  xj_seq=2  then  1  else  0  end  )  副卡数量</t>
  </si>
  <si>
    <t>,sum(case when  xj_seq&lt;=2  and  substr(竣工日期,1,6) &lt;= substr(入网时间,1,6)  then 1 else  0  end    )   新装号卡数量</t>
  </si>
  <si>
    <t>,max(case  when     ROLE_NAME</t>
  </si>
  <si>
    <t>='第1条宽带'   then acc_nbr  else null  end   )    宽带账号</t>
  </si>
  <si>
    <t>='第1条宽带'      then    入网时间     else null  end   )    宽带入网时间</t>
  </si>
  <si>
    <t>='第1条宽带'   and  substr(竣工日期,1,6) &lt;= substr(入网时间,1,6)   then   '新装'     else null  end   )    宽带是否新装</t>
  </si>
  <si>
    <t xml:space="preserve">from   ls_xj_sc_666礼包_t  </t>
  </si>
  <si>
    <t xml:space="preserve">group by  ofr_inst_id     )  b </t>
  </si>
  <si>
    <t>on (a.ofr_inst_id=b.ofr_inst_id)</t>
  </si>
  <si>
    <t xml:space="preserve">when matched then update set   </t>
  </si>
  <si>
    <t>a.副卡数量=b.副卡数量,</t>
  </si>
  <si>
    <t>a.新装号卡数量=b.新装号卡数量,</t>
  </si>
  <si>
    <t>a.宽带账号=b.宽带账号,</t>
  </si>
  <si>
    <t>a.宽带是否新装=b.宽带是否新装</t>
  </si>
  <si>
    <t xml:space="preserve">where    a.xj_seq=1 </t>
  </si>
  <si>
    <t>-----------------------------------------------------------------------------------------------</t>
  </si>
  <si>
    <t>xn_do_sql_Block(q'[  alter  table   ls_xj_sc_666礼包_t   add   (智慧商户666  varchar2(300)  ,   智慧商户666竣工时间  varchar2(8) )   ]');</t>
  </si>
  <si>
    <t>merge into   ls_xj_sc_666礼包_t      a</t>
  </si>
  <si>
    <t>select prod_inst_id,t2.offer_id||'  '||t2.offer_name  智慧商户666,completed_date   智慧商户666竣工时间</t>
  </si>
  <si>
    <t xml:space="preserve">,row_number()  over (partition by   prod_inst_id  order by   offer_type  )   rn </t>
  </si>
  <si>
    <t>from   sjjs_xn.bas_prd_inst_offer_cur  t1</t>
  </si>
  <si>
    <t>inner join   xj_sc_小B燎原     t2   on  (t1.offer_id=t2.offer_id and   t2.类型</t>
  </si>
  <si>
    <t>='智慧商户666'   )</t>
  </si>
  <si>
    <t>)    b  on (a.serv_id=b.prod_inst_id   and  b.rn=1 )</t>
  </si>
  <si>
    <t xml:space="preserve">when matched then   </t>
  </si>
  <si>
    <t>update set  a.智慧商户666=b.智慧商户666,</t>
  </si>
  <si>
    <t xml:space="preserve">a.智慧商户666竣工时间=b.智慧商户666竣工时间        ]'); </t>
  </si>
  <si>
    <t xml:space="preserve">    xn_do_sql_Block(q'[  alter table     ls_xj_sc_666礼包_t   add  (红包定价    VARCHAR2(500) ,每期赠送总额    NUMBER   )     ]');</t>
  </si>
  <si>
    <t>merge into  ls_xj_sc_666礼包_t       a</t>
  </si>
  <si>
    <t>select    serv_id,offer_name  红包定价,每期赠送总额</t>
  </si>
  <si>
    <t xml:space="preserve">,row_number()  over (partition by  serv_id   order  by  eff_date  )  rn </t>
  </si>
  <si>
    <t>where     offer_id in</t>
  </si>
  <si>
    <t>('842008146','842009431','842008144','842011536','842011535','842008147','842009432','842008145','842011539','842011541')</t>
  </si>
  <si>
    <t xml:space="preserve">and 状态='正常'   )  b </t>
  </si>
  <si>
    <t>on (a.serv_id=b.serv_id  and b.rn=1 )</t>
  </si>
  <si>
    <t>update set   a.红包定价=b.红包定价,</t>
  </si>
  <si>
    <t xml:space="preserve"> a.每期赠送总额=b.每期赠送总额       ]');</t>
  </si>
  <si>
    <t>select    ofr_inst_id,红包定价,每期赠送总额</t>
  </si>
  <si>
    <t xml:space="preserve">,row_number()  over (partition by  ofr_inst_id   order  by  1  )  rn </t>
  </si>
  <si>
    <t xml:space="preserve">from    ls_xj_sc_666礼包_t   </t>
  </si>
  <si>
    <t xml:space="preserve">where  xj_seq&lt;=2 </t>
  </si>
  <si>
    <t xml:space="preserve">and    红包定价  is not null </t>
  </si>
  <si>
    <t xml:space="preserve"> )  b </t>
  </si>
  <si>
    <t>on (a.ofr_inst_id=b.ofr_inst_id  and b.rn=1 )</t>
  </si>
  <si>
    <t xml:space="preserve"> a.每期赠送总额=b.每期赠送总额</t>
  </si>
  <si>
    <t>where   a.xj_seq=1        ]');</t>
  </si>
  <si>
    <t xml:space="preserve">update     ls_xj_sc_666礼包_t      set        红包定价=null ,    每期赠送总额=null </t>
  </si>
  <si>
    <t>where    xj_seq&gt;=2      ]');</t>
  </si>
  <si>
    <t xml:space="preserve">------------------------------------------------------------------------------------  </t>
  </si>
  <si>
    <t>XJ_SMALLMODULE.PRO_BLOCK_营业信息('ls_xj_sc_666礼包_t',</t>
  </si>
  <si>
    <t>accept_staff_cd',</t>
  </si>
  <si>
    <t>STAFF_CT_GROUP_CD');</t>
  </si>
  <si>
    <t>-----    _666礼包赠费480元----------------------</t>
  </si>
  <si>
    <t>XJ_SMALLMODULE.PRO_销售品_打标('842015555,842031550','ls_xj_sc_666礼包_t','offer_name  A666礼包赠费480元,竣工月份  A666礼包赠费480元_月份,受理营业员  A666礼包赠费480元_营业员,受理营业厅   A666礼包赠费480元_受理营业厅');</t>
  </si>
  <si>
    <t xml:space="preserve"> --------智能合计---------------------</t>
  </si>
  <si>
    <t>xn_do_sql_Block(q'[  alter table  ls_xj_sc_666礼包_t  add  智能合计   number      ]');</t>
  </si>
  <si>
    <t>merge    into    ls_xj_sc_666礼包_t    a</t>
  </si>
  <si>
    <t>select   ofr_inst_id,count(distinct serv_id)   智能合计</t>
  </si>
  <si>
    <t>from  ls_xj_sc_666礼包_t</t>
  </si>
  <si>
    <t>where  role_name  like  '%智能%'   or  (套餐</t>
  </si>
  <si>
    <t xml:space="preserve">  like  '%翼家智话%'  and  ROLE_NAME</t>
  </si>
  <si>
    <t>='固话')</t>
  </si>
  <si>
    <t>group by  ofr_inst_id   )  b  on (a.ofr_inst_id=b.ofr_inst_id )</t>
  </si>
  <si>
    <t>update set     a.智能合计=b.智能合计</t>
  </si>
  <si>
    <t>where   a.xj_seq=1       ]');</t>
  </si>
  <si>
    <t xml:space="preserve">xj_smallmodule.Module('ls_xj_sc_666礼包_t','xj_sc_5折定价_t','offer_name  五折定价,竣工日期   挂五折定价时间','serv_id',' and  rn=1'); </t>
  </si>
  <si>
    <t>xj_smallmodule.Module('ls_xj_sc_666礼包_t','xj_sc_5折定价_t','offer_name  五折定价,竣工日期   挂五折定价时间'</t>
  </si>
  <si>
    <t>update  ls_xj_sc_666礼包_t   set  五折定价 ='权益定价'</t>
  </si>
  <si>
    <t>------电子审批赠费------</t>
  </si>
  <si>
    <t>update ls_xj_sc_666礼包_t    set 五折定价 ='审批赠费'</t>
  </si>
  <si>
    <t>where  acct_id in</t>
  </si>
  <si>
    <t>(  select DISTINCT ACCT_ID from XJ_JIHE_DZSP_INF</t>
  </si>
  <si>
    <t>WHERE TO_CHAR(发起时间,'YYYYMM')&gt;=TO_CHAR(sysdate-30,'YYYYMM')  AND 争议金额&gt;99    )</t>
  </si>
  <si>
    <t>and 五折定价 is  null      ]');</t>
  </si>
  <si>
    <t xml:space="preserve">    xn_do_sql_Block(q'[  alter  table   ls_xj_sc_666礼包_t   add   (赠费 number(20) )   ]');</t>
  </si>
  <si>
    <t>(select distinct a.acct_id,a.审批单号,争议金额 from XJ_JIHE_DZSP_INF a,(select acct_id,min(竣工日期) 竣工日期 from xj_sc_666礼包_t group by acct_id)b</t>
  </si>
  <si>
    <t xml:space="preserve">    merge into    ls_xj_sc_666礼包_t      a</t>
  </si>
  <si>
    <t>using zf  b</t>
  </si>
  <si>
    <t xml:space="preserve">on (a.acct_id=b.acct_id)    </t>
  </si>
  <si>
    <t xml:space="preserve">update set  a.赠费=b.争议金额 ]'); </t>
  </si>
  <si>
    <t>-----------------小合约--------------------------------------------------</t>
  </si>
  <si>
    <t>xj_smallmodule.Module('ls_xj_sc_666礼包_t','xj_sc_小合约_skb','小合约,小合约收入小计','COMBO_INSTANCE_ID');</t>
  </si>
  <si>
    <t>alter table  ls_xj_sc_666礼包_t   add (</t>
  </si>
  <si>
    <t>身份证新老   varchar2(12)   )]');</t>
  </si>
  <si>
    <t xml:space="preserve">    merge into   ls_xj_sc_666礼包_t    a  </t>
  </si>
  <si>
    <t xml:space="preserve">    where  t1.prod_inst_id   in (  select serv_id   from   ls_xj_sc_666礼包_t   )  </t>
  </si>
  <si>
    <t xml:space="preserve">    xn_do_sql_Block(q'[   update  ls_xj_sc_666礼包_t  set 身份证新老='新'  where  身份证新老  is null   ]');</t>
  </si>
  <si>
    <t xml:space="preserve"> renameTB('ls_xj_sc_666礼包_t', 'xj_sc_666礼包_t');</t>
  </si>
  <si>
    <t xml:space="preserve">  end PRO_666礼包;</t>
  </si>
  <si>
    <t>---===================================</t>
  </si>
  <si>
    <t xml:space="preserve">PROCEDURE xj_sc_权益折扣  is </t>
  </si>
  <si>
    <t xml:space="preserve">  XX   TY_WHO_CALLED_ME := xj_log_object().GET_WHO_CALLED_ME;</t>
  </si>
  <si>
    <t xml:space="preserve">    log1 xj_log_object := xj_log_object(XX, 'xj_sc_小合约');</t>
  </si>
  <si>
    <t xml:space="preserve">    exec   XN_MARKETING_PAC_Eight.xj_sc_权益折扣;</t>
  </si>
  <si>
    <t>insert into  xj_offer_权益折扣(分类,offer_id,offer_name )</t>
  </si>
  <si>
    <t xml:space="preserve">select   ' 权益折扣' ,offer_id,offer_name </t>
  </si>
  <si>
    <t xml:space="preserve">from   offer  where   offer_id  in </t>
  </si>
  <si>
    <t>('842005786','842030123','842012162','842012169','842012170','842012171','842013890','842014002','842014122','842014123','842014124','842015186','842015187','842015428','842015429','842016900','842016901','842016902','842016903','842016905','842017503','842017621','842012161','842012163','842012164','842012166')</t>
  </si>
  <si>
    <t>and  offer_id not in (select offer_id from  xj_offer_权益折扣  )</t>
  </si>
  <si>
    <t xml:space="preserve">select * from  xj_offer_权益折扣  for update </t>
  </si>
  <si>
    <t xml:space="preserve">  -----------------------------------------------------------------------</t>
  </si>
  <si>
    <t xml:space="preserve">  log1.increase_breakpoint(log1.GET_WHO_CALLED_ME, '开始'); </t>
  </si>
  <si>
    <t>pro_drop_table('ls_xj_sc_权益折扣') ;</t>
  </si>
  <si>
    <t xml:space="preserve">create table  ls_xj_sc_权益折扣   as </t>
  </si>
  <si>
    <t xml:space="preserve">    select   '权益折扣'   分类,T1.offer_id,t4.offer_name,t4.小合约收入,t1.offer_inst_id,t1.prod_inst_id serv_id </t>
  </si>
  <si>
    <t>,t1.create_date  受理时间,substr(create_date,1,6)  受理月份</t>
  </si>
  <si>
    <t xml:space="preserve"> ,rel_exp_date 到期时间,substr(rel_exp_date,1,6)  到期月份 ,role_name</t>
  </si>
  <si>
    <t xml:space="preserve">             ,decode(t1.role_name,'电信手机主卡',1,'手机主卡',1,'手机副卡',2,'电信手机副卡',2</t>
  </si>
  <si>
    <t xml:space="preserve"> ,'第1条宽带',3,'第2条宽带',3,'第1条ITV',4,'第2条ITV',4,'智能家居',5,'固话',6,7)   xj_seq</t>
  </si>
  <si>
    <t xml:space="preserve">             ,accept_staff_cd,OFFER_ORDER_ITEM_ID</t>
  </si>
  <si>
    <t xml:space="preserve">    from  sjjs_xn.bas_prd_inst_offer_cur  t1</t>
  </si>
  <si>
    <t xml:space="preserve">    inner  join  xj_offer_权益折扣   t4   on (t1.offer_id=t4.offer_id)  ]');</t>
  </si>
  <si>
    <t xml:space="preserve">xj_smallmodule.Module('ls_xj_sc_权益折扣','xwh_wg_mon','acc_nbr,acct_id,COMBO_INSTANCE_ID,ofr_name 套餐,套餐值,COMBO_OFFER_NAME  松捆绑套餐,STATUS_CD 状态,营业区'); </t>
  </si>
  <si>
    <t xml:space="preserve">xj_smallmodule.Module('ls_xj_sc_权益折扣','TMP_STAFF_ORGANIZATION_CHANNEL','NAME 受理营业员,fa_channel_name  受理营业厅','accept_staff_CD  STAFF_CT_GROUP_CD ');  </t>
  </si>
  <si>
    <t xml:space="preserve"> p_rn('ls_xj_sc_权益折扣','COMBO_INSTANCE_ID','竣工时间  desc ','rn1');</t>
  </si>
  <si>
    <t xml:space="preserve"> p_rn('ls_xj_sc_权益折扣','offer_inst_id','竣工时间  desc ','rn_offer_inst_id');</t>
  </si>
  <si>
    <t xml:space="preserve"> xn_do_sql_Block('create index xj_index_cfq'||random||'  on  ls_xj_sc_权益折扣(serv_id)   ');</t>
  </si>
  <si>
    <t xml:space="preserve">   ----------是否全新装  调整为存增量-----------------------------------------------------</t>
  </si>
  <si>
    <t>XJ_SMALLMODULE.jihe_sfz_new_old('ls_xj_sc_权益折扣');</t>
  </si>
  <si>
    <t xml:space="preserve">     xj_smallmodule.jihe_nearlytwomonths('ls_xj_sc_权益折扣');</t>
  </si>
  <si>
    <t xml:space="preserve"> xj_smallmodule.jihe_czl('ls_xj_sc_权益折扣');</t>
  </si>
  <si>
    <t xml:space="preserve"> xj_smallmodule.Module('ls_xj_sc_权益折扣','serv_mon_'||cur_month_m3||'_t','K2_套餐档次   套餐实收'||cur_month_m3||'  '); </t>
  </si>
  <si>
    <t xml:space="preserve">     xj_smallmodule.Module('ls_xj_sc_权益折扣','serv_mon_'||cur_month_m2||'_t','K2_套餐档次   套餐实收'||cur_month_m2||'  '); </t>
  </si>
  <si>
    <t xml:space="preserve">     xj_smallmodule.Module('ls_xj_sc_权益折扣','serv_mon_'||cur_month_m1||'_t','K2_套餐档次   套餐实收'||cur_month_m1||'  '); </t>
  </si>
  <si>
    <t>xn_do_sql_Block_noerror(' ALTER TABLE ls_xj_sc_权益折扣 DROP (RN1)');</t>
  </si>
  <si>
    <t>xn_do_sql_Block_noerror(' ALTER TABLE ls_xj_sc_权益折扣 DROP (RN_OFFER_INST_ID)');</t>
  </si>
  <si>
    <t>xn_do_sql_Block_noerror(' ALTER TABLE ls_xj_sc_权益折扣 DROP (ROLE_NAME)');</t>
  </si>
  <si>
    <t>xn_do_sql_Block_noerror(' ALTER TABLE ls_xj_sc_权益折扣 DROP (XJ_SEQ)');</t>
  </si>
  <si>
    <t>xn_do_sql_Block_noerror(' ALTER TABLE ls_xj_sc_权益折扣 DROP (ACCEPT_STAFF_CD)');</t>
  </si>
  <si>
    <t xml:space="preserve"> renameTB('ls_xj_sc_权益折扣','xj_sc_权益折扣');</t>
  </si>
  <si>
    <t xml:space="preserve">  end ;</t>
  </si>
  <si>
    <t xml:space="preserve">PROCEDURE xj_sc_小合约 is </t>
  </si>
  <si>
    <t xml:space="preserve">    exec   XN_MARKETING_PAC_Eight.xj_sc_小合约;</t>
  </si>
  <si>
    <t xml:space="preserve">    truncate table   xj_offer_小合约_ldq</t>
  </si>
  <si>
    <t xml:space="preserve">select * from   xj_offer_小合约_ldq  for update </t>
  </si>
  <si>
    <t xml:space="preserve">exec  xj_smallmodule.Module('xj_offer_小合约_ldq','offer','offer_desc  销售品描述','offer_id'); </t>
  </si>
  <si>
    <t xml:space="preserve">insert into  xj_offer_小合约_ldq </t>
  </si>
  <si>
    <t xml:space="preserve">select  '','云安应用包',offer_id,offer_name,offer_desc ,1,24,10 </t>
  </si>
  <si>
    <t xml:space="preserve">from  offer </t>
  </si>
  <si>
    <t xml:space="preserve">where    offer_id in </t>
  </si>
  <si>
    <t>('842031630','842031631')</t>
  </si>
  <si>
    <t xml:space="preserve">  log1.increase_breakpoint(log1.GET_WHO_CALLED_ME, '开始');</t>
  </si>
  <si>
    <t>pro_drop_table('ls_xj_sc_小合约') ;</t>
  </si>
  <si>
    <t xml:space="preserve">  create table  ls_xj_sc_小合约   as </t>
  </si>
  <si>
    <t xml:space="preserve">   select  t4.一级类||'/'||t4.二级类   小合约类型,T1.offer_id,t4.offer_name,t4.小合约收入,t1.offer_inst_id,t1.prod_inst_id serv_id ,t1.completed_date  竣工时间 ,role_name</t>
  </si>
  <si>
    <t xml:space="preserve">           ,decode(t1.role_name,'电信手机主卡',1,'手机主卡',1,'手机副卡',2,'电信手机副卡',2,'第1条宽带',3,'第2条宽带',3,'第1条ITV',4,'第2条ITV',4,'智能家居',5,'固话',6,7)   xj_seq</t>
  </si>
  <si>
    <t xml:space="preserve">           ,accept_staff_cd,OFFER_ORDER_ITEM_ID  order_item_id,T5.STAFF_ID DEV_STAFF_ID,T5.NAME  发展人  </t>
  </si>
  <si>
    <t xml:space="preserve">  from  sjjs_xn.bas_prd_inst_offer_cur  t1</t>
  </si>
  <si>
    <t xml:space="preserve">  inner  join  xj_offer_小合约_ldq   t4   on (t1.offer_id=t4.offer_id)</t>
  </si>
  <si>
    <t>LEFT JOIN  TMP_STAFF_ORGANIZATION_CHANNEL T5 ON (T1.ACCEPT_STAFF_CD=T5.STAFF_CT_GROUP_CD)   ]');</t>
  </si>
  <si>
    <t xml:space="preserve">  xj_smallmodule.Module('ls_xj_sc_小合约','xwh_wg_mon','acc_nbr,acct_id,COMBO_INSTANCE_ID'); </t>
  </si>
  <si>
    <t xml:space="preserve">  xj_smallmodule.Module('ls_xj_sc_小合约','TMP_STAFF_ORGANIZATION_CHANNEL','NAME 受理营业员,fa_channel_name  受理营业厅','accept_staff_CD  STAFF_CT_GROUP_CD '); </t>
  </si>
  <si>
    <t xml:space="preserve"> p_rn('ls_xj_sc_小合约','COMBO_INSTANCE_ID','竣工时间  desc ','rn1');</t>
  </si>
  <si>
    <t xml:space="preserve"> p_rn('ls_xj_sc_小合约','offer_inst_id','竣工时间  desc ','rn_offer_inst_id');</t>
  </si>
  <si>
    <t xml:space="preserve"> p_rn('ls_xj_sc_小合约','order_item_id','竣工时间  desc ','rn_order_item_id');</t>
  </si>
  <si>
    <t>xn_do_sql_Block(q'[   alter   table     ls_xj_sc_小合约  add     存增量        CHAR(1)      ]');</t>
  </si>
  <si>
    <t xml:space="preserve">  merge into   ls_xj_sc_小合约    a</t>
  </si>
  <si>
    <t>select  t1.rowid  rowid_in,case  when   TO_DATE(t1.竣工时间,'YYYYMMDD') -t2.入网时间_date  &gt;92  then 0  else  1  end as   存增量2</t>
  </si>
  <si>
    <t>from   ls_xj_sc_小合约    t1</t>
  </si>
  <si>
    <t>-------------第一协销人  发展人----------------</t>
  </si>
  <si>
    <t>drop table  XJ_SC_小合约_第一协销人;</t>
  </si>
  <si>
    <t xml:space="preserve">CREATE TABLE  XJ_SC_小合约_第一协销人    AS </t>
  </si>
  <si>
    <t>select  order_item_id,create_staff DEV_STAFF_ID,DEV_STAFF_NAME  发展人</t>
  </si>
  <si>
    <t xml:space="preserve">from ord_dev_staff_info  </t>
  </si>
  <si>
    <t>where  order_item_id  in (  select   ORDER_ITEM_ID  from       xj_sc_小合约    where   ORDER_ITEM_ID  is not null  );</t>
  </si>
  <si>
    <t>insert into   XJ_SC_小合约_第一协销人</t>
  </si>
  <si>
    <t xml:space="preserve">from  ORD_SOc.ORD_DEV_STAFF_INFO@to_crmdb   </t>
  </si>
  <si>
    <t>where  order_item_id  in (  select order_item_id  from       XJ_SC_小合约   where   order_item_id  is not null  );</t>
  </si>
  <si>
    <t>delete   XJ_SC_小合约_第一协销人 a  where  exists (select * from      XJ_SC_小合约_第一协销人  where  order_item_id=a.order_item_id  and  rowid&lt;a.rowid );</t>
  </si>
  <si>
    <t>insert into  XJ_SC_小合约_第一协销人</t>
  </si>
  <si>
    <t>select ORDER_ITEM_ID ,DEV_STAFF_ID,发展人  from XJ_SC_小合约</t>
  </si>
  <si>
    <t>where  ORDER_ITEM_ID  not in  (select ORDER_ITEM_ID   from XJ_SC_小合约_第一协销人  );</t>
  </si>
  <si>
    <t xml:space="preserve">exec  xj_smallmodule.Module('XJ_SC_小合约_第一协销人','tmp_staff_organization_channel','name 发展人','DEV_STAFF_ID  staff_id','','where 发展人  is null   '); </t>
  </si>
  <si>
    <t>create  index  index_xj_20230221_002  on  XJ_SC_小合约_第一协销人(ORDER_ITEM_ID)</t>
  </si>
  <si>
    <t xml:space="preserve">    pro_drop_table('ls_XJ_SC_小合约_002');</t>
  </si>
  <si>
    <t xml:space="preserve">CREATE TABLE  ls_XJ_SC_小合约_002   as </t>
  </si>
  <si>
    <t>select    order_item_id</t>
  </si>
  <si>
    <t>from XJ_SC_小合约</t>
  </si>
  <si>
    <t>where  order_item_id  not in</t>
  </si>
  <si>
    <t xml:space="preserve"> (select order_item_id from XJ_SC_小合约_第一协销人)  </t>
  </si>
  <si>
    <t>and substr(竣工时间, 1, 6) &gt;= to_char(sysdate - 62, 'yyyymm')     ]');</t>
  </si>
  <si>
    <t xml:space="preserve"> DEV_STAFF_NAME 第一协销人</t>
  </si>
  <si>
    <t xml:space="preserve"> where order_item_id in (select order_item_id from ls_XJ_SC_小合约_002)    ]');</t>
  </si>
  <si>
    <t xml:space="preserve">delete   XJ_SC_小合约_第一协销人 a  </t>
  </si>
  <si>
    <t xml:space="preserve">where  exists (select  1  from      XJ_SC_小合约_第一协销人  </t>
  </si>
  <si>
    <t xml:space="preserve">where  order_item_id=a.order_item_id  and  rowid&lt;a.rowid ) </t>
  </si>
  <si>
    <t xml:space="preserve">    xj_smallmodule.Module('ls_XJ_SC_小合约',</t>
  </si>
  <si>
    <t xml:space="preserve">                          'XJ_SC_小合约_第一协销人',</t>
  </si>
  <si>
    <t xml:space="preserve">                          ' DEV_STAFF_ID,发展人',</t>
  </si>
  <si>
    <t xml:space="preserve">                          'DEV_STAFF_ID  staff_id');</t>
  </si>
  <si>
    <t xml:space="preserve"> ----------------------------------------</t>
  </si>
  <si>
    <t>renameTB('ls_xj_sc_小合约','xj_sc_小合约');</t>
  </si>
  <si>
    <t xml:space="preserve">  log1.increase_breakpoint(log1.GET_WHO_CALLED_ME, ' 按SERV_ID 建合计表');</t>
  </si>
  <si>
    <t xml:space="preserve"> pro_drop_table('ls_xj_sc_小合约_serv') ;</t>
  </si>
  <si>
    <t xml:space="preserve"> create table    ls_xj_sc_小合约_serv    as </t>
  </si>
  <si>
    <t xml:space="preserve"> with s0 as (</t>
  </si>
  <si>
    <t xml:space="preserve">select   serv_id, 受理营业厅,竣工时间,OFFER_NAME,offer_inst_id  </t>
  </si>
  <si>
    <t xml:space="preserve"> ,row_number() over (partition  by serv_id  order by  竣工时间 desc )   pn_serv_id  </t>
  </si>
  <si>
    <t>from  xj_sc_小合约</t>
  </si>
  <si>
    <t>where RN_OFFER_INST_ID =1   )</t>
  </si>
  <si>
    <t>,s1 as (  select * from   s0  where   pn_serv_id=1   )</t>
  </si>
  <si>
    <t>select serv_id ,listagg(竣工时间||' '||OFFER_NAME||' '||offer_inst_id||' '||受理营业厅, ',') WITHIN GROUP( ORDER BY rownum )  小合约</t>
  </si>
  <si>
    <t xml:space="preserve"> ,count(distinct  offer_inst_id )   小合约_个数</t>
  </si>
  <si>
    <t xml:space="preserve">from   s0  </t>
  </si>
  <si>
    <t>group by  serv_id</t>
  </si>
  <si>
    <t>select  t1.serv_id,t1.受理营业厅  小合约_厅店,t2.小合约,t2.小合约_个数</t>
  </si>
  <si>
    <t>from s1  t1</t>
  </si>
  <si>
    <t>left join  s2    t2  on (t1.serv_id=t2.serv_id)       ]');</t>
  </si>
  <si>
    <t xml:space="preserve">   renameTB('ls_xj_sc_小合约_serv','xj_sc_小合约_serv');</t>
  </si>
  <si>
    <t xml:space="preserve">   log1.increase_breakpoint(log1.GET_WHO_CALLED_ME, '按skb建合计表');</t>
  </si>
  <si>
    <t xml:space="preserve"> pro_drop_table('ls_xj_sc_小合约_skb') ;</t>
  </si>
  <si>
    <t xml:space="preserve"> create table  ls_xj_sc_小合约_skb  as  </t>
  </si>
  <si>
    <t>with  s1 as (</t>
  </si>
  <si>
    <t>select  COMBO_INSTANCE_ID</t>
  </si>
  <si>
    <t xml:space="preserve">        ,sum(小合约收入)    小合约收入小计</t>
  </si>
  <si>
    <t xml:space="preserve">        ,sum(1)||'个  '||listagg(acc_nbr||' '||offer_name , ',') WITHIN GROUP( ORDER BY rownum ) 小合约</t>
  </si>
  <si>
    <t>where RN_OFFER_INST_ID=1</t>
  </si>
  <si>
    <t>group by COMBO_INSTANCE_ID  )</t>
  </si>
  <si>
    <t xml:space="preserve">select  a.*,row_number()  over (partition by  COMBO_INSTANCE_ID   order by  竣工时间  desc )  rn </t>
  </si>
  <si>
    <t>from  xj_sc_小合约  a</t>
  </si>
  <si>
    <t xml:space="preserve">select   t1.*,t2.竣工时间,t2.受理营业厅  </t>
  </si>
  <si>
    <t>from  s1   t1</t>
  </si>
  <si>
    <t>inner join s2    t2   on (t1.COMBO_INSTANCE_ID=t2.COMBO_INSTANCE_ID   and  rn=1)</t>
  </si>
  <si>
    <t xml:space="preserve"> renameTB('ls_xj_sc_小合约_skb','xj_sc_小合约_skb');</t>
  </si>
  <si>
    <t>----------------------------------</t>
  </si>
  <si>
    <t xml:space="preserve">select   * </t>
  </si>
  <si>
    <t>from xj_sc_小合约</t>
  </si>
  <si>
    <t>where   offer_id in</t>
  </si>
  <si>
    <t>('842015801','842015803','842017161','842015782','842017064','842016978','842016977','842017584','842017038','842017039','842017379','842017382','842016800','842017588','842015346','842013905','842016801','842015266','842017496')</t>
  </si>
  <si>
    <t xml:space="preserve">exec xj_smallmodule.Module('xj_yd_悦me_mb_t','xj_sc_小合约','竣工时间 小合约竣工时间 ,受理营业厅  小合约受理营业厅','COMBO_INSTANCE_ID',q'[and rn1=1 ]'); </t>
  </si>
  <si>
    <t xml:space="preserve"> exec xj_smallmodule.Module('xj_yd_悦me_mb_t','xj_sc_小合约','竣工时间 小合约竣工时间 ,受理营业厅  小合约受理营业厅','acct_id',q'[and rn2=1]','where  小合约竣工时间  is null  '); </t>
  </si>
  <si>
    <t xml:space="preserve">  log1.increase_breakpoint(log1.GET_WHO_CALLED_ME, '结束');</t>
  </si>
  <si>
    <t>end   xj_sc_小合约;</t>
  </si>
  <si>
    <t>--=======================================</t>
  </si>
  <si>
    <t>PROCEDURE xj_sc_小合约_ss  is</t>
  </si>
  <si>
    <t xml:space="preserve">    log1 xj_log_object := xj_log_object(XX, 'xj_sc_小合约_ss');</t>
  </si>
  <si>
    <t xml:space="preserve">    exec   XN_MARKETING_PAC_Eight.xj_sc_小合约_ss;</t>
  </si>
  <si>
    <t xml:space="preserve">   log1.increase_breakpoint(log1.GET_WHO_CALLED_ME, 'xj_sc_小合约权益稽核');</t>
  </si>
  <si>
    <t xml:space="preserve">delete  xj_sc_小合约_ss  where   竣工时间&lt;sysdate -31;  </t>
  </si>
  <si>
    <t>insert  into  xj_sc_小合约_ss(营业员,营业厅,营业区,OFFER_ID,OFFER_NAME,竣工时间,工号ID,CUST_ORDER_ID,ORDER_ITEM_ID,订单状态)</t>
  </si>
  <si>
    <t>decode(a.region_id,'8421201','温泉','8421202','咸安','8421221','嘉鱼','8421222','通城','8421223','崇阳',   '8421224','通山','8421281','赤壁','8421200','咸宁未知') 营业区，</t>
  </si>
  <si>
    <t>a.apply_obj_spec    offer_id,a.APPLY_OBJ_SPEC_NAME offer_name,a.ACCEPT_DATE   竣工时间</t>
  </si>
  <si>
    <t>,a.create_staff 工号ID,a.cust_order_id,a.order_item_id</t>
  </si>
  <si>
    <t>a.ACCEPT_DATE &gt;=  sysdate -3</t>
  </si>
  <si>
    <t xml:space="preserve">and a.SERVICE_OFFER_ID='3010100000' </t>
  </si>
  <si>
    <t>and a.apply_obj_spec in   (select offer_id  from   xj_offer_小合约_ldq   )  )</t>
  </si>
  <si>
    <t>select * from s1   where   order_item_id  not in (select order_item_id   from   xj_sc_小合约_ss )    ;</t>
  </si>
  <si>
    <t>-- create index idx_ORDER_ITEM_ID_202301   on xj_sc_小合约_ss(ORDER_ITEM_ID);</t>
  </si>
  <si>
    <t xml:space="preserve">xj_smallmodule.Module('xj_sc_小合约_ss','xj_offer_小合约_ldq','一级类,二级类','offer_id'); </t>
  </si>
  <si>
    <t>MERGE INTO   xj_sc_小合约_ss  A</t>
  </si>
  <si>
    <t xml:space="preserve"> select   c.ACC_NUM ACC_NBR ,c.ORDER_ITEM_ID ,role_name,prod_inst_id serv_id </t>
  </si>
  <si>
    <t xml:space="preserve"> --  select *   </t>
  </si>
  <si>
    <t xml:space="preserve"> from ORD_SO.ORD_OFFER_PROD_INST_REL@to_crmdb c </t>
  </si>
  <si>
    <t xml:space="preserve"> where c.ORDER_ITEM_ID in (select a.ORDER_ITEM_ID from xj_sc_小合约_ss  a where   SERV_ID IS NULL  OR    ACC_nbr   IS NULL      )</t>
  </si>
  <si>
    <t xml:space="preserve"> and  oper_type='1000'  and  role_name&lt;&gt;'功能产品'       )  B</t>
  </si>
  <si>
    <t xml:space="preserve">UPDATE SET   A.ACC_NBR=B.ACC_NBR,A.role_name=B.role_name,A.serv_id=B.serv_id              </t>
  </si>
  <si>
    <t>where      A.SERV_ID IS NULL  OR    A.ACC_nbr   IS NULL;</t>
  </si>
  <si>
    <t xml:space="preserve">    xj_smallmodule.Module('xj_sc_小合约_ss','TMP_STAFF_ORGANIZATION_CHANNEL','NAME 发展人 ','DEV_STAFF_ID  staff_id','','where  发展人  IS NULL   '); </t>
  </si>
  <si>
    <t xml:space="preserve"> merge into  xj_sc_小合约_ss  a</t>
  </si>
  <si>
    <t xml:space="preserve">where order_item_id in (select order_item_id from xj_sc_小合约_ss   where   发展人  IS NULL      )    </t>
  </si>
  <si>
    <t xml:space="preserve">  xj_smallmodule.Module('xj_sc_小合约_ss','tmp_staff_organization_channel','tel','DEV_STAFF_ID  staff_id');</t>
  </si>
  <si>
    <t xml:space="preserve">   log1.increase_breakpoint(log1.GET_WHO_CALLED_ME, 'acct_id');</t>
  </si>
  <si>
    <t xml:space="preserve"> merge into  XNSJJS.XJ_SC_小合约_SS  a  </t>
  </si>
  <si>
    <t xml:space="preserve">where serv_id in  (select  serv_id   from    xj_sc_小合约_ss   where acct_id is null)  )      b   </t>
  </si>
  <si>
    <t>where  a.serv_id in  (select  serv_id   from    xj_sc_小合约_ss   where acct_id is null)           ]');</t>
  </si>
  <si>
    <t xml:space="preserve">   pro_drop_table('ls_xj_acct_id_0002') ;   </t>
  </si>
  <si>
    <t xml:space="preserve">    create  table  ls_xj_acct_id_0002    as </t>
  </si>
  <si>
    <t xml:space="preserve">    select   prod_inst_id  serv_id   ,acct_id</t>
  </si>
  <si>
    <t xml:space="preserve">    from    ord_so.ORD_PROD_INST_ACCT_REL@to_crm30      </t>
  </si>
  <si>
    <t xml:space="preserve">    where        prod_inst_id  in (  select  serv_id   from    xj_sc_小合约_ss   where acct_id is null   )        ]');</t>
  </si>
  <si>
    <t xml:space="preserve">    xn_do_sql_Block(q'[  delete  ls_xj_acct_id_0002  a  </t>
  </si>
  <si>
    <t>where  exists  (select 1   from    ls_xj_acct_id_0002  where   serv_id=a.serv_id  and rowid &lt;a.rowid  )    ]');</t>
  </si>
  <si>
    <t xml:space="preserve">   xj_smallmodule.Module('xj_sc_小合约_ss','ls_xj_acct_id_0002','acct_id'); </t>
  </si>
  <si>
    <t xml:space="preserve">    merge into   xj_sc_小合约_ss    a</t>
  </si>
  <si>
    <t xml:space="preserve">    select  t1.rowid  rowid_in,case  when   t1.竣工时间  -t2.入网时间_date  &gt;92  then 0  else  1  end as   存增量2</t>
  </si>
  <si>
    <t xml:space="preserve">    from   xj_sc_小合约_ss      t1</t>
  </si>
  <si>
    <t xml:space="preserve">    left join  xwh_wg_mon_acct_存增量  t2  on (t1.acct_id=t2.acct_id )    </t>
  </si>
  <si>
    <t xml:space="preserve">    where  t1.acct_id is not null    </t>
  </si>
  <si>
    <t xml:space="preserve">    ) b on (a.rowid=b.rowid_in )</t>
  </si>
  <si>
    <t xml:space="preserve">    update set   a.存增量=b.存增量2      ]');</t>
  </si>
  <si>
    <t xml:space="preserve">   p_rn('xj_sc_小合约_ss','order_item_id','竣工时间  desc ','rn_order_item_id');</t>
  </si>
  <si>
    <t xml:space="preserve"> xn_do_sql_Block(q'[delete  xj_sc_小合约  where  ORDER_ITEM_ID  in (select ORDER_ITEM_ID   from  xj_sc_小合约_ss  )         ]');</t>
  </si>
  <si>
    <t>insert into   xj_sc_小合约(</t>
  </si>
  <si>
    <t>小合约类型,</t>
  </si>
  <si>
    <t>竣工时间,</t>
  </si>
  <si>
    <t>acct_id,</t>
  </si>
  <si>
    <t>ROLE_NAME,</t>
  </si>
  <si>
    <t>DEV_STAFF_ID,</t>
  </si>
  <si>
    <t xml:space="preserve"> 发展人   ,</t>
  </si>
  <si>
    <t>TEL,rn_order_item_id,存增量</t>
  </si>
  <si>
    <t>select    一级类||'/'||二级类   小合约类型,offer_id,offer_name</t>
  </si>
  <si>
    <t>--,t4.小合约收入,t1.offer_inst_id</t>
  </si>
  <si>
    <t xml:space="preserve">--,t1.prod_inst_id serv_id </t>
  </si>
  <si>
    <t>,to_char(竣工时间,'yyyymmdd')  竣工时间</t>
  </si>
  <si>
    <t>--,accept_staff_cd</t>
  </si>
  <si>
    <t>,  order_item_id</t>
  </si>
  <si>
    <t xml:space="preserve">, ACC_NBR   </t>
  </si>
  <si>
    <t>,acct_id</t>
  </si>
  <si>
    <t xml:space="preserve">, ROLE_NAME   </t>
  </si>
  <si>
    <t xml:space="preserve">, DEV_STAFF_ID   </t>
  </si>
  <si>
    <t xml:space="preserve">, 发展人   </t>
  </si>
  <si>
    <t>,TEL   ,rn_order_item_id,存增量</t>
  </si>
  <si>
    <t>from xj_sc_小合约_ss</t>
  </si>
  <si>
    <t>where  ORDER_ITEM_ID  not in (select ORDER_ITEM_ID   from  xj_sc_小合约  )    ]');</t>
  </si>
  <si>
    <t>select  t1.*,t2.发展人,t2.存增量</t>
  </si>
  <si>
    <t>from xiaohya_4  t1</t>
  </si>
  <si>
    <t xml:space="preserve">left join  XJ_SC_小合约  t2 on    ( t1.ORDER_ITEM_ID=t2.order_item_id  and t2.rn_order_item_id=1 )  </t>
  </si>
  <si>
    <t xml:space="preserve">where    t1.ORDER_ITEM_ID  in  </t>
  </si>
  <si>
    <t>('440137877174')</t>
  </si>
  <si>
    <t>PROCEDURE xj_sc_小合约权益稽核  is</t>
  </si>
  <si>
    <t xml:space="preserve">    log1 xj_log_object := xj_log_object(XX, 'xj_sc_小合约权益稽核');</t>
  </si>
  <si>
    <t xml:space="preserve">    exec   XN_MARKETING_PAC_Eight.xj_sc_小合约权益稽核;</t>
  </si>
  <si>
    <t>drop table    xj_offer_小合约_wmx;</t>
  </si>
  <si>
    <t xml:space="preserve">    create table   xj_offer_小合约_wmx as</t>
  </si>
  <si>
    <t xml:space="preserve">    select  'wifi小合约' 分类,"OFFER_ID","OFFER_NAME","销售品描述","折算标准","合约期","小合约收入" from xj_offer_小合约_ldq</t>
  </si>
  <si>
    <t xml:space="preserve">    where   offer_id  in</t>
  </si>
  <si>
    <t xml:space="preserve">    ('842013947','842014386','842014745','842015557','842016945','842016970','842016989','842016995','842030199')</t>
  </si>
  <si>
    <t xml:space="preserve">    union all</t>
  </si>
  <si>
    <t xml:space="preserve">    select '大屏音箱'  分类,"OFFER_ID","OFFER_NAME","销售品描述","折算标准","合约期","小合约收入" from xj_offer_小合约_ldq</t>
  </si>
  <si>
    <t xml:space="preserve">    ('842030431','842016801')</t>
  </si>
  <si>
    <t>drop table    xj_offer_权益折扣;</t>
  </si>
  <si>
    <t>create table   xj_offer_权益折扣   as</t>
  </si>
  <si>
    <t>select ' 权益折扣'  分类,"OFFER_ID","OFFER_NAME",0  权益折扣   from offer</t>
  </si>
  <si>
    <t>where   offer_id  in</t>
  </si>
  <si>
    <t>('842014123','842005786','842014122','842005787')</t>
  </si>
  <si>
    <t xml:space="preserve">select * from   xj_offer_权益折扣   for update </t>
  </si>
  <si>
    <t xml:space="preserve"> */   </t>
  </si>
  <si>
    <t>pro_drop_table('ls_xj_sc_小合约_wmx_jihe') ;</t>
  </si>
  <si>
    <t xml:space="preserve">create  table  ls_xj_sc_小合约_wmx_jihe   as </t>
  </si>
  <si>
    <t>select  t2.分类,t1.OFFER_ID</t>
  </si>
  <si>
    <t>,t1.OFFER_NAME,t1.小合约收入,OFFER_INST_ID</t>
  </si>
  <si>
    <t>,SERV_ID</t>
  </si>
  <si>
    <t>,竣工时间</t>
  </si>
  <si>
    <t>,ACC_NBR</t>
  </si>
  <si>
    <t>,ACCT_ID</t>
  </si>
  <si>
    <t>,受理营业员</t>
  </si>
  <si>
    <t xml:space="preserve">,受理营业厅   </t>
  </si>
  <si>
    <t>from xj_sc_小合约  t1</t>
  </si>
  <si>
    <t>inner   join   xj_offer_小合约_wmx  t2  on (t1.offer_id=t2.OFFER_ID)</t>
  </si>
  <si>
    <t>where  t1.RN_OFFER_INST_ID=1</t>
  </si>
  <si>
    <t xml:space="preserve">union  all   </t>
  </si>
  <si>
    <t>select  分类,t1.OFFER_ID</t>
  </si>
  <si>
    <t xml:space="preserve">,受理营业厅 </t>
  </si>
  <si>
    <t>from xj_sc_权益折扣   t1</t>
  </si>
  <si>
    <t>where  t1.RN_OFFER_INST_ID=1  ]');</t>
  </si>
  <si>
    <t xml:space="preserve">     xj_smallmodule.module('ls_xj_sc_小合约_wmx_jihe','xwh_wg_mon','combo_instance_id,combo_offer_name,松捆绑套餐值'); </t>
  </si>
  <si>
    <t>p_rn('ls_xj_sc_小合约_wmx_jihe','combo_instance_id','竣工时间 ','rn_combo_instance_id');</t>
  </si>
  <si>
    <t>--exec  p_rn('xj_sc_小合约_wmx_jihe','acct_id','竣工时间 ','rn_acct_id');</t>
  </si>
  <si>
    <t>xn_do_sql_Block(q'[    alter table  ls_xj_sc_小合约_wmx_jihe    add    rn_acct_id   number        ]');</t>
  </si>
  <si>
    <t>merge  into   ls_xj_sc_小合约_wmx_jihe     a    using  (</t>
  </si>
  <si>
    <t>select  rowid  rowid_in, row_number() over (partition by  acct_id   order by   竣工时间     )     rn_acct_id</t>
  </si>
  <si>
    <t xml:space="preserve">from     ls_xj_sc_小合约_wmx_jihe      t   </t>
  </si>
  <si>
    <t>where rn_combo_instance_id  is null       ) b</t>
  </si>
  <si>
    <t>on (a.rowid=b.rowid_in    )</t>
  </si>
  <si>
    <t>update set    a.rn_acct_id =b.rn_acct_id</t>
  </si>
  <si>
    <t xml:space="preserve">where    rn_combo_instance_id  is null </t>
  </si>
  <si>
    <t xml:space="preserve"> xn_do_sql_Block(q'[  alter table   ls_xj_sc_小合约_wmx_jihe  add   (分类1 varchar(20),wifi大屏 number ,权益折扣 number )          ]');</t>
  </si>
  <si>
    <t>merge into  ls_xj_sc_小合约_wmx_jihe    a</t>
  </si>
  <si>
    <t>select COMBO_INSTANCE_ID,'按套餐'  分类1</t>
  </si>
  <si>
    <t xml:space="preserve"> ,sum(case  when 分类 in ('wifi小合约','大屏音箱')  then  小合约收入  else  0  end )  wifi大屏</t>
  </si>
  <si>
    <t xml:space="preserve"> ,sum(case  when 分类 in ('权益折扣')  then  小合约收入  else  0  end )    权益折扣</t>
  </si>
  <si>
    <t>from ls_xj_sc_小合约_wmx_jihe  t1</t>
  </si>
  <si>
    <t xml:space="preserve">where   COMBO_INSTANCE_ID  is  not  null </t>
  </si>
  <si>
    <t>group by  COMBO_INSTANCE_ID  ) b on (a.COMBO_INSTANCE_ID=b.COMBO_INSTANCE_ID  )</t>
  </si>
  <si>
    <t xml:space="preserve">when matched then update </t>
  </si>
  <si>
    <t>set  a.分类1=b.分类1,a.wifi大屏=b.wifi大屏,a.权益折扣=b.权益折扣</t>
  </si>
  <si>
    <t>where   a.RN_COMBO_INSTANCE_ID=1     ]');</t>
  </si>
  <si>
    <t>merge into  ls_xj_sc_小合约_wmx_jihe  a</t>
  </si>
  <si>
    <t>select acct_id,'按账户'  分类1</t>
  </si>
  <si>
    <t>from ls_xj_sc_小合约_wmx_jihe   t1</t>
  </si>
  <si>
    <t xml:space="preserve">where    COMBO_INSTANCE_ID  is    null </t>
  </si>
  <si>
    <t>group by  acct_id  ) b on (a.acct_id=b.acct_id  )</t>
  </si>
  <si>
    <t xml:space="preserve">where   a.RN_ACCT_ID=1  </t>
  </si>
  <si>
    <t>AND COMBO_INSTANCE_ID  is    null     ]');</t>
  </si>
  <si>
    <t xml:space="preserve">  xj_smallmodule.Module('ls_xj_sc_小合约_wmx_jihe','xwh_wg_mon_acct','STATUS_CD 状态,欠费,营业区'); </t>
  </si>
  <si>
    <t>xn_do_sql_Block(q'[alter table   xj_sc_小合约_wmx_jihe    add   存增量  varchar2(20)           ]');</t>
  </si>
  <si>
    <t>merge into  xj_sc_小合约_wmx_jihe  a</t>
  </si>
  <si>
    <t xml:space="preserve">select  t1.serv_id,t1.offer_name,to_date( t1.竣工时间,'yyyymmdd')  竣工时间,t2.存增量,t2.入网时间,t2.入网时间_date  </t>
  </si>
  <si>
    <t xml:space="preserve"> ,case  when to_date( t1.竣工时间,'yyyymmdd') -t2.入网时间_date  &gt;92  then '存量'  else '增量'  end as   存增量2</t>
  </si>
  <si>
    <t>from xj_sc_小合约_wmx_jihe  t1</t>
  </si>
  <si>
    <t>) b on (a.serv_id=b.serv_id )</t>
  </si>
  <si>
    <t>update set   a.存增量=b.存增量2         ]');</t>
  </si>
  <si>
    <t>renameTB('ls_xj_sc_小合约_wmx_jihe','xj_sc_小合约_wmx_jihe');</t>
  </si>
  <si>
    <t xml:space="preserve">create  or replace view   xj_ls_202307_0011 as </t>
  </si>
  <si>
    <t>select * from xj_sc_小合约_wmx_jihe</t>
  </si>
  <si>
    <t>ORDER  BY  分类1  ,COMBO_INSTANCE_ID,RN_COMBO_INSTANCE_ID  )</t>
  </si>
  <si>
    <t>,S2 AS (</t>
  </si>
  <si>
    <t>ORDER  BY  分类1  ,ACCT_ID,RN_ACCT_ID  )</t>
  </si>
  <si>
    <t>select * from S1</t>
  </si>
  <si>
    <t xml:space="preserve">UNION </t>
  </si>
  <si>
    <t>select * from  S2 */</t>
  </si>
  <si>
    <t>PROCEDURE xj_qd_suoding_实收98_128   is  ----刘申高价值需求</t>
  </si>
  <si>
    <t xml:space="preserve">    log1 xj_log_object := xj_log_object(XX, '刘申高价值需求');</t>
  </si>
  <si>
    <t xml:space="preserve">    exec   XN_MARKETING_PAC_Eight.xj_qd_suoding_实收98_128;</t>
  </si>
  <si>
    <t>max_month  varchar2(6);</t>
  </si>
  <si>
    <t xml:space="preserve">   log1.increase_breakpoint(log1.GET_WHO_CALLED_ME, '刘申高价值需求');</t>
  </si>
  <si>
    <t>分公司领导：</t>
  </si>
  <si>
    <t>因高价值发展需要，需提取月实收90-98、120-128元套餐清单，前期在本地经分展现过，现申请重新启用并优化，优化要求为：</t>
  </si>
  <si>
    <t>1。报表每月更新；</t>
  </si>
  <si>
    <t>2.每天打标小合约加装情况；</t>
  </si>
  <si>
    <t>3.同步展示小合约受理产品，厅店等信息。特此申请，望支撑为感，谢谢！</t>
  </si>
  <si>
    <t>select   t1.*,t2.小合约,t2.竣工时间  最近竣工时间,t2.受理营业厅</t>
  </si>
  <si>
    <t>from  xj_qd_suoding_实收98_128   t1</t>
  </si>
  <si>
    <t>left join  xj_sc_小合约_skb  t2 on (t1.COMBO_INSTANCE_ID=t2.COMBO_INSTANCE_ID)</t>
  </si>
  <si>
    <t>drop table  xj_qd_suoding_实收98_128;</t>
  </si>
  <si>
    <t xml:space="preserve">create table   xj_qd_suoding_实收98_128  as </t>
  </si>
  <si>
    <t>select   acct_month 锁定月份,case  when  K2_套餐档次&lt;=98  then  '实收90_98'   else  '实收120_128'  end  套餐类型 ,K2_INITIALIZEV_ID,serv_id,acc_nbr,role_name  主卡</t>
  </si>
  <si>
    <t>from   serv_mon_202209_t</t>
  </si>
  <si>
    <t xml:space="preserve">where   ( K2_套餐档次   between  90 and 98   or   K2_套餐档次  between  120  and 128    ) </t>
  </si>
  <si>
    <t>and role_name like  '%主卡%';</t>
  </si>
  <si>
    <t>execute immediate 'select  max(锁定月份) from   xj_qd_suoding_实收98_128 '  into  max_month;</t>
  </si>
  <si>
    <t xml:space="preserve">    if    (dd&gt;=5  and dd&lt;=11 )  or (max_month&lt;cur_month_m1 )   then</t>
  </si>
  <si>
    <t>dbms_output.put_line('进来啦!');</t>
  </si>
  <si>
    <t>pro_drop_table('ls_xj_qd_suoding_实收98_128') ;</t>
  </si>
  <si>
    <t xml:space="preserve">create table   ls_xj_qd_suoding_实收98_128  as </t>
  </si>
  <si>
    <t>from   serv_mon_]'||cur_month_m1||q'[_t</t>
  </si>
  <si>
    <t>and role_name like  '%主卡%'  ]');</t>
  </si>
  <si>
    <t>renameTB('ls_xj_qd_suoding_实收98_128','xj_qd_suoding_实收98_128');</t>
  </si>
  <si>
    <t>Exception   when others Then  null;</t>
  </si>
  <si>
    <t xml:space="preserve"> xj_smallmodule.Module('xj_qd_suoding_实收98_128','xwh_wg_mon','STATUS_CD 状态,ofr_name 套餐,COMBO_INSTANCE_ID,acct_id,营业区'); </t>
  </si>
  <si>
    <t xml:space="preserve">xj_smallmodule.Module('xj_qd_suoding_实收98_128','xj_sc_小合约_skb','小合约,小合约收入小计,竣工时间  最近竣工时间,受理营业厅','COMBO_INSTANCE_ID'); </t>
  </si>
  <si>
    <t xml:space="preserve">p_rn('xj_qd_suoding_实收98_128','COMBO_INSTANCE_ID',1,'rn_skb'  ); </t>
  </si>
  <si>
    <t>end   ;</t>
  </si>
  <si>
    <t>---===========================================================</t>
  </si>
  <si>
    <t>PROCEDURE PRO_不限量     is</t>
  </si>
  <si>
    <t xml:space="preserve">    log1 xj_log_object := xj_log_object(XX, 'PRO_不限量');</t>
  </si>
  <si>
    <t xml:space="preserve">    exec   XN_MARKETING_PAC_Eight.PRO_不限量;</t>
  </si>
  <si>
    <t>create table   xj_sc_不限量_offer (</t>
  </si>
  <si>
    <t xml:space="preserve">--序号  integer ,                </t>
  </si>
  <si>
    <t xml:space="preserve">销售品ID    NUMBER(16)       ,   ----offer_id                    </t>
  </si>
  <si>
    <t xml:space="preserve">套餐名称   VARCHAR2(250)      ,   ----offer_name                               </t>
  </si>
  <si>
    <t xml:space="preserve">对应流量   VARCHAR2(10), </t>
  </si>
  <si>
    <t xml:space="preserve">类型   VARCHAR2(30), </t>
  </si>
  <si>
    <t xml:space="preserve">客户群编号   VARCHAR2(30), </t>
  </si>
  <si>
    <t xml:space="preserve">销售品类型   VARCHAR2(100)  ) </t>
  </si>
  <si>
    <t xml:space="preserve">select * from xj_sc_不限量_offer  for update </t>
  </si>
  <si>
    <t>v_col   varchar2(2000);</t>
  </si>
  <si>
    <t>v_acct_month   varchar2(6);</t>
  </si>
  <si>
    <t xml:space="preserve">    log1.increase_breakpoint(log1.GET_WHO_CALLED_ME, '开始跟新  xj_sc_不限量_t  ');</t>
  </si>
  <si>
    <t xml:space="preserve"> pro_drop_table('ls_xj_sc_不限量_t');</t>
  </si>
  <si>
    <t xml:space="preserve">create table   ls_xj_sc_不限量_t     as </t>
  </si>
  <si>
    <t>select  t2.*,t1.Offer_Inst_Id  销售品实例,  t1.Prod_Inst_Id serv_id,t1.Completed_Date  竣工日期</t>
  </si>
  <si>
    <t>,t1.role_name,decode(t1.role_name,'电信手机主卡',1,'手机主卡',1,'手机副卡',2,'电信手机副卡',2,'第1条宽带',3,'第2条宽带',3,'第1条ITV',4,'第2条ITV',4,'智能家居',5,'固话',6,7)   xj_seq</t>
  </si>
  <si>
    <t>,accept_staff_cd,OFFER_ORDER_ITEM_ID  订单项</t>
  </si>
  <si>
    <t xml:space="preserve">inner  join  xj_sc_不限量_offer   t2  on (t1.offer_id=t2.销售品ID)  </t>
  </si>
  <si>
    <t xml:space="preserve"> XJ_SMALLMODULE.PRO_BLOCK_营业信息('ls_xj_sc_不限量_t', 'accept_staff_cd', 'STAFF_CT_GROUP_CD','FA_CHANNEL_NAME  受理厅店');</t>
  </si>
  <si>
    <t xml:space="preserve">     xn_do_sql_Block(q'[    alter table      ls_xj_sc_不限量_t  add    是否有可选包  varchar(20)     ]');</t>
  </si>
  <si>
    <t>v_col:= 'ofr_inst_id,acct_id,acc_nbr,入网时间,ofr_name 套餐,套餐值,融合类型,身份证新老,org_id,org_name  支局,area_name 片区,country_area_seq,country_area_name,'</t>
  </si>
  <si>
    <t>||'条线,包店的渠道经理,STATUS_CD 号码状态,最早欠费月,欠费,停机状态,停机时间,本月活跃';</t>
  </si>
  <si>
    <t xml:space="preserve">    XJ_SMALLMODULE.Module('ls_xj_sc_不限量_t', 'xwh_wg_mon',v_col);</t>
  </si>
  <si>
    <t>update   ls_xj_sc_不限量_t set 是否有可选包='是'</t>
  </si>
  <si>
    <t xml:space="preserve">select   ofr_inst_id </t>
  </si>
  <si>
    <t>from  ls_xj_sc_不限量_t</t>
  </si>
  <si>
    <t>where  类型</t>
  </si>
  <si>
    <t>='不限量可选包'  )</t>
  </si>
  <si>
    <t>and     XJ_SEQ=</t>
  </si>
  <si>
    <t>update   ls_xj_sc_不限量_t   set     XJ_SEQ=</t>
  </si>
  <si>
    <t>1 where   类型</t>
  </si>
  <si>
    <t>='不限量可选包'                ]');</t>
  </si>
  <si>
    <t xml:space="preserve"> renameTB('ls_xj_sc_不限量_t', 'xj_sc_不限量_t');</t>
  </si>
  <si>
    <t xml:space="preserve">    log1.increase_breakpoint(log1.GET_WHO_CALLED_ME, '开始跟新锁定不限量  xj_sc_不限量_mb_202211  ');</t>
  </si>
  <si>
    <t xml:space="preserve"> ------锁定不限量202211;</t>
  </si>
  <si>
    <t>drop  table   xj_sc_不限量_mb_202211;</t>
  </si>
  <si>
    <t xml:space="preserve">create table    xj_sc_不限量_mb_202211  as </t>
  </si>
  <si>
    <t xml:space="preserve">select serv_id,acc_nbr 号码,ofr_inst_id  ofr_inst_id_old，ofr_name  老套餐     </t>
  </si>
  <si>
    <t xml:space="preserve">where  serv_id in (  select  serv_id  from xj_sc_不限量_t     )  </t>
  </si>
  <si>
    <t>and 主副卡  like  '%主卡%';</t>
  </si>
  <si>
    <t xml:space="preserve"> alter table      xj_sc_不限量_mb_202211  add    是否有可选包  varchar(20) ;</t>
  </si>
  <si>
    <t xml:space="preserve"> alter table      xj_sc_不限量_mb_202211  add    是否迁转  varchar(20) ;</t>
  </si>
  <si>
    <t xml:space="preserve"> xn_do_sql_Block(q'[</t>
  </si>
  <si>
    <t>update   xj_sc_不限量_mb_202211   set 是否有可选包=''            ]');</t>
  </si>
  <si>
    <t>update   xj_sc_不限量_mb_202211   set 是否有可选包='是'</t>
  </si>
  <si>
    <t>where   ofr_inst_id_old    in (</t>
  </si>
  <si>
    <t>from  xj_sc_不限量_t</t>
  </si>
  <si>
    <t>='不限量可选包'  )     ]');</t>
  </si>
  <si>
    <t xml:space="preserve">  xj_smallmodule.Module('xj_sc_不限量_mb_202211','xwh_wg_mon','OFR_INST_ID  OFR_INST_ID_new'); </t>
  </si>
  <si>
    <t>update  xj_sc_不限量_mb_202211 set  是否迁转='是'</t>
  </si>
  <si>
    <t xml:space="preserve">where        OFR_INST_ID_new&lt;&gt;    ofr_inst_id_old    </t>
  </si>
  <si>
    <t xml:space="preserve">COMMIT;                          </t>
  </si>
  <si>
    <t>pro_drop_table('xj_ls_不限量20221104') ;</t>
  </si>
  <si>
    <t xml:space="preserve">create table   xj_ls_不限量20221104  as  </t>
  </si>
  <si>
    <t xml:space="preserve">select   OFR_INST_ID,serv_id </t>
  </si>
  <si>
    <t xml:space="preserve">from xwh_wg_mon  </t>
  </si>
  <si>
    <t xml:space="preserve">   where  OFR_INST_ID   in (  select  OFR_INST_ID_new    from   xj_sc_不限量_mb_202211     )  </t>
  </si>
  <si>
    <t xml:space="preserve"> and  STATE  IN ('F0A','F0J')</t>
  </si>
  <si>
    <t xml:space="preserve"> AND  产品类型='手机'</t>
  </si>
  <si>
    <t>select  max(billing_cycle_id)  into v_acct_month   from BEH_MOB_STR_EXT_MON;</t>
  </si>
  <si>
    <t xml:space="preserve">  XJ_SMALLMODULE.ticket_流量溢出('xj_ls_不限量20221104','SERV_ID',v_acct_month,1);</t>
  </si>
  <si>
    <t xml:space="preserve">    if   fun_judgetable('xn_beifen.bill_acct_item_'||cur_month_m1||'_t')=1   then</t>
  </si>
  <si>
    <t xml:space="preserve">  v_acct_month:=cur_month_m1;</t>
  </si>
  <si>
    <t>else   v_acct_month:=cur_month_m2;</t>
  </si>
  <si>
    <t xml:space="preserve">    dbms_output.put_line('流量语音费用超出 月份='||v_acct_month);</t>
  </si>
  <si>
    <t>XJ_SMALLMODULE.ticket_流量语音费用超出('xj_ls_不限量20221104',v_acct_month);</t>
  </si>
  <si>
    <t xml:space="preserve">  xn_do_sql_Block(q'[  </t>
  </si>
  <si>
    <t>merge into   xj_sc_不限量_mb_202211  a</t>
  </si>
  <si>
    <t>select OFR_INST_ID,sum(超出语音费)   超出语音费</t>
  </si>
  <si>
    <t>,sum(超出流量费)   超出流量费</t>
  </si>
  <si>
    <t>,sum(总流量_G)   总流量_G</t>
  </si>
  <si>
    <t>,sum(溢出流量_G)   溢出流量_G</t>
  </si>
  <si>
    <t>from   xj_ls_不限量20221104</t>
  </si>
  <si>
    <t>group by   OFR_INST_ID  ) b</t>
  </si>
  <si>
    <t>on (a.OFR_INST_ID_new=b.OFR_INST_ID)</t>
  </si>
  <si>
    <t>update set   a.超出语音费=b.超出语音费,</t>
  </si>
  <si>
    <t xml:space="preserve"> a.超出流量费=b.超出流量费,</t>
  </si>
  <si>
    <t>a.总流量_G=b.总流量_G,</t>
  </si>
  <si>
    <t xml:space="preserve"> a.溢出流量_G=b.溢出流量_G</t>
  </si>
  <si>
    <t>end  PRO_不限量;</t>
  </si>
  <si>
    <t>PROCEDURE liushen_mb清单  is</t>
  </si>
  <si>
    <t xml:space="preserve">create table   xj_mb_liushen_202207   as </t>
  </si>
  <si>
    <t xml:space="preserve">select '[90,99)'   分类,b1.prom_inv_bill_amt  prom_inv_bill_amt04,b2.prom_inv_bill_amt  prom_inv_bill_amt05,b3.prom_inv_bill_amt  prom_inv_bill_amt06, a.* </t>
  </si>
  <si>
    <t xml:space="preserve">from </t>
  </si>
  <si>
    <t xml:space="preserve">(select ACC_NBr,serv_id, OFR_NAME 套餐 ,staff_name 网格经理,grid_name 支局,org_name 网格,area_name 片区, 区域,营业区 from </t>
  </si>
  <si>
    <t xml:space="preserve"> XWH_WG_MON where 产品类型='宽带' ) a,</t>
  </si>
  <si>
    <t xml:space="preserve">(select prom_inv_bill_amt,PRD_INST_ID </t>
  </si>
  <si>
    <t xml:space="preserve">from bas_prom_merge_init_mon </t>
  </si>
  <si>
    <t>where billing_cycle_id in(202204) and prom_bil_flag='T' AND prom_inv_bill_amt&gt;=90 AND prom_inv_bill_amt&lt;99 )b1,</t>
  </si>
  <si>
    <t xml:space="preserve"> where billing_cycle_id in(202205) and prom_bil_flag='T' AND prom_inv_bill_amt&gt;=90 AND prom_inv_bill_amt&lt;99 )b2,</t>
  </si>
  <si>
    <t xml:space="preserve"> where billing_cycle_id in(202206) and prom_bil_flag='T' AND prom_inv_bill_amt&gt;=90 AND prom_inv_bill_amt&lt;99 ) b3</t>
  </si>
  <si>
    <t xml:space="preserve"> where a.serv_id=b1.prd_inst_id and a.serv_id=b2.prd_inst_id and a.serv_id=b3.prd_inst_id ; </t>
  </si>
  <si>
    <t>insert into   xj_mb_liushen_202207</t>
  </si>
  <si>
    <t xml:space="preserve">select   '[120,129)'   分类,b1.prom_inv_bill_amt prom_inv_bill_amt04,b2.prom_inv_bill_amt  prom_inv_bill_amt05,b3.prom_inv_bill_amt prom_inv_bill_amt06, a.* </t>
  </si>
  <si>
    <t>where billing_cycle_id in(202204) and prom_bil_flag='T' AND prom_inv_bill_amt&gt;=120 AND prom_inv_bill_amt&lt;129 )b1,</t>
  </si>
  <si>
    <t xml:space="preserve"> where billing_cycle_id in(202205) and prom_bil_flag='T' AND prom_inv_bill_amt&gt;=120 AND prom_inv_bill_amt&lt;129 )b2,</t>
  </si>
  <si>
    <t xml:space="preserve"> where billing_cycle_id in(202206) and prom_bil_flag='T' AND prom_inv_bill_amt&gt;=120 AND prom_inv_bill_amt&lt;129 ) b3</t>
  </si>
  <si>
    <t xml:space="preserve"> xj_smallmodule.Module('xj_mb_liushen_202207','xwh_wg_mon','COMBO_INSTANCE_ID,acct_id'); </t>
  </si>
  <si>
    <t xml:space="preserve"> xj_smallmodule.Module('xj_mb_liushen_202207','xj_sc_小合约','offer_name 小合约,受理营业厅  小合约办理厅店','COMBO_INSTANCE_ID',q'[and rn1=1 ]'); </t>
  </si>
  <si>
    <t xml:space="preserve"> xj_smallmodule.Module('xj_mb_liushen_202207','xj_sc_小合约','offer_name 小合约,受理营业厅  小合约办理厅店','acct_id',q'[and rn2=1]','where  小合约  is null  '); </t>
  </si>
  <si>
    <t>end   liushen_mb清单;</t>
  </si>
  <si>
    <t xml:space="preserve">PROCEDURE xj_悦me迁转  is </t>
  </si>
  <si>
    <t xml:space="preserve">    log1 xj_log_object := xj_log_object(XX, 'xj_悦me迁转');</t>
  </si>
  <si>
    <t xml:space="preserve">    exec   XN_MARKETING_PAC_Eight.xj_悦me迁转;</t>
  </si>
  <si>
    <t xml:space="preserve">--create table   xj_yd_悦me_mb_cj  as </t>
  </si>
  <si>
    <t>insert into     xj_yd_悦me_mb_cj(ORDER_ITEM_ID,CUST_ORDER_ID,SERVICE_OFFER_NAME,APPLY_OBJ_SPEC_NAME, SERV_ID,CREATE_STAFF,营业员,厅店, 拆机时间)</t>
  </si>
  <si>
    <t xml:space="preserve">select   ORDER_ITEM_ID,CUST_ORDER_ID,SERVICE_OFFER_NAME,APPLY_OBJ_SPEC_NAME,obj_id   SERV_ID </t>
  </si>
  <si>
    <t>,CREATE_STAFF,CREATE_STAFF_NAME 营业员,CREATE_ORG_NAME  厅店 ,to_char(CREATE_DATE,'yyyymmdd')  拆机时间</t>
  </si>
  <si>
    <t>where   SERVICE_OFFER_NAME</t>
  </si>
  <si>
    <t>in ('拆机')</t>
  </si>
  <si>
    <t>and  obj_id in (   select ITV_SERV_ID_OLD   from   xj_yd_悦me_mb_t      )  )</t>
  </si>
  <si>
    <t>where    SERV_ID  NOT IN (select SERV_ID   from   xj_yd_悦me_mb_cj  );</t>
  </si>
  <si>
    <t>--  alter table  xj_yd_悦me_mb_cj  add        ITV_SERV_ID_NEW NUMBER(12);</t>
  </si>
  <si>
    <t>merge into  xj_yd_悦me_mb_cj  a</t>
  </si>
  <si>
    <t>select   CUST_ORDER_ID,obj_id  ITV_SERV_ID_NEW</t>
  </si>
  <si>
    <t xml:space="preserve">         ,row_number()  over (partition  by   CUST_ORDER_ID  order by  1   )  rn  </t>
  </si>
  <si>
    <t>where    SERVICE_OFFER_NAME</t>
  </si>
  <si>
    <t>in ('新装')</t>
  </si>
  <si>
    <t>and  APPLY_OBJ_SPEC_NAME</t>
  </si>
  <si>
    <t>='双通道ITV'</t>
  </si>
  <si>
    <t>and  CUST_ORDER_ID  in (select CUST_ORDER_ID  from  xj_yd_悦me_mb_cj    )</t>
  </si>
  <si>
    <t>)  b  on (a.CUST_ORDER_ID=b.CUST_ORDER_ID   and  b.rn=1 )</t>
  </si>
  <si>
    <t>update  set     a.ITV_SERV_ID_NEW=b.ITV_SERV_ID_NEW;</t>
  </si>
  <si>
    <t>P_RN('xj_yd_悦me_mb_cj','SERV_ID');</t>
  </si>
  <si>
    <t>xj_smallmodule.Module('xj_yd_悦me_mb_t','xj_yd_悦me_mb_cj','ITV_SERV_ID_NEW,CREATE_STAFF</t>
  </si>
  <si>
    <t>,营业员,厅店</t>
  </si>
  <si>
    <t>,拆机时间</t>
  </si>
  <si>
    <t xml:space="preserve">,'ITV_SERV_ID_OLD  SERV_ID','AND B.RN=1'); </t>
  </si>
  <si>
    <t xml:space="preserve">xj_smallmodule.Module('xj_yd_悦me_mb_t','xwh_wg_mon','ACC_NBR  ITV_ACC_NBR_NEW','ITV_SERV_ID_NEW  SERV_ID'); </t>
  </si>
  <si>
    <t>xn_do_sql_Block(q'[       UPDATE    xj_yd_悦me_mb_t  SET     SERV_ID=ITV_SERV_ID_NEW</t>
  </si>
  <si>
    <t>where  ITV_ACC_NBR_NEW  is not null        ]');</t>
  </si>
  <si>
    <t>MERGE INTO  xj_yd_悦me_mb_t  A</t>
  </si>
  <si>
    <t xml:space="preserve">select   ITV_SERV_ID, SERV_ID  </t>
  </si>
  <si>
    <t>mob_serv_id ,</t>
  </si>
  <si>
    <t xml:space="preserve">         ROW_NUMBER()  OVER (partition  by  ITV_SERV_ID  order by  1  )  rn  </t>
  </si>
  <si>
    <t>where   ITV_SERV_ID   IN (select ITV_SERV_ID_NEW  from  xj_yd_悦me_mb_t   where  ITV_ACC_NBR_NEW  IS NOT NULL     )</t>
  </si>
  <si>
    <t>AND 主副卡  like  '%主卡%'</t>
  </si>
  <si>
    <t>)  B ON  (A.ITV_SERV_ID_NEW=B.ITV_SERV_ID  and b.rn=1   )</t>
  </si>
  <si>
    <t>UPDATE SET    A.mob_serv_id=B.mob_serv_id    ]');</t>
  </si>
  <si>
    <t xml:space="preserve"> xj_smallmodule.Module('xj_yd_悦me_mb_t','xwh_wg_mon','STATUS_CD ITV状态,ofr_name ITV套餐,COMBO_INSTANCE_ID,COMBO_OFFER_NAME 松捆绑套餐,松捆绑套餐值,松捆绑竣工日期,融合类型,最早欠费月,欠费,用户欠费,账户余额');</t>
  </si>
  <si>
    <t xml:space="preserve"> xj_smallmodule.Module('xj_yd_悦me_mb_t','xj_sc_mob_f1n_t','近2月活跃,本月活跃,移动语音本月活跃,副卡数,翼支付红包,每期赠送总额,KD_SERV_ID,KD,加装WIFI个数,天翼看家','mob_serv_id  SERV_ID'); </t>
  </si>
  <si>
    <t xml:space="preserve"> xj_smallmodule.Module('xj_yd_悦me_mb_t','xj_sc_kd_t',' 下行速率,是否千兆 ,E8_C','kd_serv_id  serv_id '); </t>
  </si>
  <si>
    <t xml:space="preserve"> xj_smallmodule.Module('xj_yd_悦me_mb_t','xj_sc_小合约','offer_name 小合约,受理营业厅  小合约办理厅店','COMBO_INSTANCE_ID',q'[and rn1=1 ]'); </t>
  </si>
  <si>
    <t xml:space="preserve"> xj_smallmodule.Module('xj_yd_悦me_mb_t','xj_sc_小合约','offer_name 小合约,受理营业厅  小合约办理厅店','acct_id',q'[and rn2=1]','where  小合约  is null  '); </t>
  </si>
  <si>
    <t>----- 842017002 天翼高清3.0（悦Me升级专用）</t>
  </si>
  <si>
    <t xml:space="preserve">    XJ_SMALLMODULE.PRO_销售品_打标('842017002','xj_yd_悦me_mb_t','offer_name  天翼高清30,受理营业厅  天翼高清30办理厅店  ','ITV_SERV_ID SERV_ID  ');</t>
  </si>
  <si>
    <t xml:space="preserve"> XJ_SMALLMODULE.ticket_流量溢出('xj_yd_悦me_mb_t','mob_serv_id',cur_month_m3);</t>
  </si>
  <si>
    <t xml:space="preserve"> XJ_SMALLMODULE.ticket_流量溢出('xj_yd_悦me_mb_t','mob_serv_id',cur_month_m2);</t>
  </si>
  <si>
    <t xml:space="preserve"> XJ_SMALLMODULE.ticket_流量溢出('xj_yd_悦me_mb_t','mob_serv_id',cur_month_m1);</t>
  </si>
  <si>
    <t xml:space="preserve">  pro_drop_table_column('xj_yd_悦me_mb_t','总流量'||cur_month_m4||'月_G');</t>
  </si>
  <si>
    <t>pro_drop_table_column('xj_yd_悦me_mb_t','溢出流量'||cur_month_m4||'月_G');</t>
  </si>
  <si>
    <t>insert into   xj_yd_悦me_mb_t  (</t>
  </si>
  <si>
    <t>ID,</t>
  </si>
  <si>
    <t>ITV_SERV_ID_OLD,</t>
  </si>
  <si>
    <t>ITV_ACC_NBR_OLD,</t>
  </si>
  <si>
    <t>姓,</t>
  </si>
  <si>
    <t>ITV_入网时间,</t>
  </si>
  <si>
    <t>ITV状态,</t>
  </si>
  <si>
    <t>ITV套餐,</t>
  </si>
  <si>
    <t>COMBO_INSTANCE_ID,</t>
  </si>
  <si>
    <t>松捆绑套餐,</t>
  </si>
  <si>
    <t>松捆绑套餐值,</t>
  </si>
  <si>
    <t>松捆绑竣工日期,</t>
  </si>
  <si>
    <t>融合类型,</t>
  </si>
  <si>
    <t>最早欠费月,</t>
  </si>
  <si>
    <t>欠费,</t>
  </si>
  <si>
    <t>用户欠费,</t>
  </si>
  <si>
    <t>SFZ_HEFA,</t>
  </si>
  <si>
    <t>身份证新老,</t>
  </si>
  <si>
    <t>近2月活跃,</t>
  </si>
  <si>
    <t>本月活跃,</t>
  </si>
  <si>
    <t>账户余额,</t>
  </si>
  <si>
    <t>联系号码,</t>
  </si>
  <si>
    <t>GRID_ID,</t>
  </si>
  <si>
    <t>GRID_NAME,</t>
  </si>
  <si>
    <t>GRID_TYPE_NAME,</t>
  </si>
  <si>
    <t>ORG_ID,</t>
  </si>
  <si>
    <t>ORG_NAME,</t>
  </si>
  <si>
    <t>AREA_NAME,</t>
  </si>
  <si>
    <t>划小经营单元,</t>
  </si>
  <si>
    <t>COUNTRY_AREA_NAME,</t>
  </si>
  <si>
    <t>渠道,</t>
  </si>
  <si>
    <t>政企MKT_SEG,</t>
  </si>
  <si>
    <t>城乡标识</t>
  </si>
  <si>
    <t>select 0  ID,</t>
  </si>
  <si>
    <t>SERV_ID   ITV_SERV_ID_OLD,</t>
  </si>
  <si>
    <t>ACC_NBR  ITV_ACC_NBR_OLD,</t>
  </si>
  <si>
    <t>substr(serv_name,1,1)  姓,</t>
  </si>
  <si>
    <t>入网时间  ITV_入网时间,</t>
  </si>
  <si>
    <t>status_cd  ITV状态,</t>
  </si>
  <si>
    <t>ofr_name ITV套餐,</t>
  </si>
  <si>
    <t>COMBO_OFFER_NAME  松捆绑套餐,</t>
  </si>
  <si>
    <t>staff_name  网格经理,</t>
  </si>
  <si>
    <t xml:space="preserve">where  serv_id  in  </t>
  </si>
  <si>
    <t>(</t>
  </si>
  <si>
    <t>select serv_id    from   xj_acc_nbr</t>
  </si>
  <si>
    <t>minus</t>
  </si>
  <si>
    <t xml:space="preserve">select   ITV_SERV_ID_OLD    from   xj_yd_悦me_mb_t </t>
  </si>
  <si>
    <t xml:space="preserve"> )*/</t>
  </si>
  <si>
    <t xml:space="preserve">   ------------------------------------------------------------------</t>
  </si>
  <si>
    <t xml:space="preserve">  ----==========================================</t>
  </si>
  <si>
    <t xml:space="preserve">  PROCEDURE PRO_智家融合套餐 is</t>
  </si>
  <si>
    <t xml:space="preserve">       set serveroutput on size  1000000;</t>
  </si>
  <si>
    <t xml:space="preserve">       EXEC    XN_MARKETING_PAC_Eight.PRO_智家融合套餐;</t>
  </si>
  <si>
    <t xml:space="preserve">    log1 xj_log_object := xj_log_object(XX, 'PRO_智家融合套餐');</t>
  </si>
  <si>
    <t xml:space="preserve">    ----------------------------------------------------------------------------------------------------------------------</t>
  </si>
  <si>
    <t xml:space="preserve">    pro_drop_table('xj_sc_智家融合套餐_t');</t>
  </si>
  <si>
    <t xml:space="preserve">create table   xj_sc_智家融合套餐_t    as </t>
  </si>
  <si>
    <t>select   t1.Offer_Id,t2.OFFER_NAME,Offer_Inst_Id,  Prod_Inst_Id serv_id,Completed_Date   竣工日期</t>
  </si>
  <si>
    <t xml:space="preserve">where  t1.OFFER_ID in (842014131  </t>
  </si>
  <si>
    <t xml:space="preserve">,842014132,842014133,842014134,  </t>
  </si>
  <si>
    <t xml:space="preserve">842013882,842013883,842013884)  </t>
  </si>
  <si>
    <t>and Completed_Date   &gt;=20211001       ]');</t>
  </si>
  <si>
    <t xml:space="preserve">    ----  serv_mon_202109_t   档次划分</t>
  </si>
  <si>
    <t xml:space="preserve">    XJ_SMALLMODULE.Module('xj_sc_智家融合套餐_t',</t>
  </si>
  <si>
    <t xml:space="preserve">                          'serv_mon_202109_t',</t>
  </si>
  <si>
    <t xml:space="preserve">                          '档位,档位细分,套餐 老套餐,套餐值 老套餐值');</t>
  </si>
  <si>
    <t xml:space="preserve">    --E8_C</t>
  </si>
  <si>
    <t xml:space="preserve">    xj_smallmodule.Module('xj_sc_智家融合套餐_t',</t>
  </si>
  <si>
    <t xml:space="preserve">                          'xn_ITMS_GATEWAY_BRD_LIST_MON',</t>
  </si>
  <si>
    <t xml:space="preserve">                          'gate_way  E8_C,OFFER_NAME  已更换',</t>
  </si>
  <si>
    <t xml:space="preserve">                          'serv_id  prd_inst_id');</t>
  </si>
  <si>
    <t xml:space="preserve">    ------------------</t>
  </si>
  <si>
    <t>merge into   xj_sc_智家融合套餐_t  a</t>
  </si>
  <si>
    <t xml:space="preserve">select  offer_inst_id, 档位,档位细分,row_number()  over(partition  by  offer_inst_id  order by decode(trim(档位),'129及以上',1,'59-128 ',2,3) )  rn </t>
  </si>
  <si>
    <t>from xj_sc_智家融合套餐_t</t>
  </si>
  <si>
    <t xml:space="preserve">where    档位 is not null    </t>
  </si>
  <si>
    <t>)  b on (a.offer_inst_id=b.offer_inst_id  and  b.rn=1 )</t>
  </si>
  <si>
    <t>update set   a.档位=b.档位,</t>
  </si>
  <si>
    <t>a.档位细分=b.档位细分</t>
  </si>
  <si>
    <t>where  a.xj_seq=1          ]');</t>
  </si>
  <si>
    <t xml:space="preserve">update  xj_sc_智家融合套餐_t  set        档位=null ,    档位细分=null </t>
  </si>
  <si>
    <t>where     xj_seq&lt;&gt;1       ]');</t>
  </si>
  <si>
    <t xml:space="preserve">    -----厅店</t>
  </si>
  <si>
    <t xml:space="preserve">                          'acct_id,acc_nbr,入网时间,ofr_name 套餐,套餐值,身份证新老,org_name  网格,country_area_seq,country_area_name,条线');</t>
  </si>
  <si>
    <t xml:space="preserve">    xn_do_sql_Block(q'[      alter table  xj_sc_智家融合套餐_t  add 是否全新装  varchar2(10)     ]');</t>
  </si>
  <si>
    <t>update  xj_sc_智家融合套餐_t set   是否全新装='是'</t>
  </si>
  <si>
    <t>where   offer_inst_id  in (</t>
  </si>
  <si>
    <t xml:space="preserve">select  offer_inst_id </t>
  </si>
  <si>
    <t>group by  offer_inst_id</t>
  </si>
  <si>
    <t xml:space="preserve">having   min(substr(竣工日期,1,6)) &lt;=  min(substr(入网时间,1,6)) </t>
  </si>
  <si>
    <t>)         ]');</t>
  </si>
  <si>
    <t xml:space="preserve">    XJ_SMALLMODULE.PRO_BLOCK_营业信息('xj_sc_智家融合套餐_t',</t>
  </si>
  <si>
    <t xml:space="preserve">                                  'accept_staff_cd',</t>
  </si>
  <si>
    <t xml:space="preserve">                                  'STAFF_CT_GROUP_CD');</t>
  </si>
  <si>
    <t xml:space="preserve">  end PRO_智家融合套餐;</t>
  </si>
  <si>
    <t xml:space="preserve">  -----====================================================</t>
  </si>
  <si>
    <t xml:space="preserve">  PROCEDURE PRO_商圈橙分期加装宽带松融合 is</t>
  </si>
  <si>
    <t xml:space="preserve">    /*     </t>
  </si>
  <si>
    <t xml:space="preserve">       EXEC    XN_MARKETING_PAC_Eight.PRO_商圈橙分期加装宽带松融合;</t>
  </si>
  <si>
    <t xml:space="preserve">    log1 xj_log_object := xj_log_object(XX, 'PRO_商圈橙分期加装宽带松融合');</t>
  </si>
  <si>
    <t xml:space="preserve">    pro_drop_table('ls_xj_sc_商圈橙分期_t');</t>
  </si>
  <si>
    <t xml:space="preserve">create table   ls_xj_sc_商圈橙分期_t     as </t>
  </si>
  <si>
    <t>select  '松捆绑'  套餐类型,  t1.Offer_Id,t2.OFFER_NAME,Offer_Inst_Id,  Prod_Inst_Id serv_id,Completed_Date   竣工日期</t>
  </si>
  <si>
    <t>,role_name,decode(role_name,'手机主卡',1,'电信手机主卡',1,'手机副卡',2,'电信手机副卡',2,'第1条宽带',3,'第2条宽带',3,'第1条ITV',4,'第2条ITV',4,'智能家居',5,'固话',6,7)   xj_seq</t>
  </si>
  <si>
    <t>where  t1.OFFER_ID in  ('842013964','842013965','842013966','842013967','842013968')       ]');</t>
  </si>
  <si>
    <t xml:space="preserve">    xn_do_sql_Block(q'[   alter table ls_xj_sc_商圈橙分期_t   modify 套餐类型  varchar2(12)   ]');</t>
  </si>
  <si>
    <t xml:space="preserve">    pro_drop_table('ls_xj_sc_商圈橙分期_t_非松融合');</t>
  </si>
  <si>
    <t xml:space="preserve">  create table   ls_xj_sc_商圈橙分期_t_非松融合     as </t>
  </si>
  <si>
    <t xml:space="preserve">    select  '非松捆绑'  套餐类型,  t1.Offer_Id,t2.OFFER_NAME,Offer_Inst_Id,  Prod_Inst_Id serv_id,Completed_Date  竣工日期</t>
  </si>
  <si>
    <t>where  t1.OFFER_ID in   ('842006140','842006141','842006142','842006143','842006145')</t>
  </si>
  <si>
    <t>and   Completed_Date    &gt;=202110       ]');</t>
  </si>
  <si>
    <t>insert into   ls_xj_sc_商圈橙分期_t</t>
  </si>
  <si>
    <t>with   s1 as (</t>
  </si>
  <si>
    <t xml:space="preserve">select   distinct  offer_inst_id  </t>
  </si>
  <si>
    <t>from ls_xj_sc_商圈橙分期_t_非松融合</t>
  </si>
  <si>
    <t xml:space="preserve">where serv_id in ( select serv_id  from ls_xj_sc_商圈橙分期_t )    ) </t>
  </si>
  <si>
    <t>select   *   from   ls_xj_sc_商圈橙分期_t_非松融合   a</t>
  </si>
  <si>
    <t>where   not  exists (select  1    from     s1  b  where   a.offer_inst_id=b.offer_inst_id )       ]');</t>
  </si>
  <si>
    <t xml:space="preserve">    XJ_SMALLMODULE.Module('ls_xj_sc_商圈橙分期_t',</t>
  </si>
  <si>
    <t xml:space="preserve">                          'acct_id,acc_nbr,入网时间,ofr_name 套餐,套餐值,融合类型,身份证新老,org_name  网格,country_area_seq,country_area_name,条线');</t>
  </si>
  <si>
    <t xml:space="preserve">    xn_do_sql_Block(q'[      alter table  ls_xj_sc_商圈橙分期_t  add 是否全新装  varchar2(10)     ]');</t>
  </si>
  <si>
    <t>update  ls_xj_sc_商圈橙分期_t    set   是否全新装='是'</t>
  </si>
  <si>
    <t>from    ls_xj_sc_商圈橙分期_t</t>
  </si>
  <si>
    <t xml:space="preserve">having   min(substr(竣工日期,1,6)) &lt;=  min(substr(入网时间,1,6)  ) </t>
  </si>
  <si>
    <t>alter table     ls_xj_sc_商圈橙分期_t  add (</t>
  </si>
  <si>
    <t>merge   into  ls_xj_sc_商圈橙分期_t  a</t>
  </si>
  <si>
    <t>from   ls_xj_sc_商圈橙分期_t</t>
  </si>
  <si>
    <t xml:space="preserve">group by  offer_inst_id     )  b </t>
  </si>
  <si>
    <t>on (a.offer_inst_id=b.offer_inst_id)</t>
  </si>
  <si>
    <t xml:space="preserve">    -------------</t>
  </si>
  <si>
    <t xml:space="preserve">    xn_do_sql_Block(q'[       alter table   ls_xj_sc_商圈橙分期_t   add  (红包定价    VARCHAR2(500) ,每期赠送总额    NUMBER   )     ]');</t>
  </si>
  <si>
    <t>merge into  ls_xj_sc_商圈橙分期_t     a</t>
  </si>
  <si>
    <t>merge into  ls_xj_sc_商圈橙分期_t    a</t>
  </si>
  <si>
    <t>select    offer_inst_id,红包定价,每期赠送总额</t>
  </si>
  <si>
    <t xml:space="preserve">,row_number()  over (partition by  offer_inst_id   order  by  1  )  rn </t>
  </si>
  <si>
    <t xml:space="preserve">from  ls_xj_sc_商圈橙分期_t   </t>
  </si>
  <si>
    <t>on (a.offer_inst_id=b.offer_inst_id  and b.rn=1 )</t>
  </si>
  <si>
    <t xml:space="preserve">update  ls_xj_sc_商圈橙分期_t    set        红包定价=null ,    每期赠送总额=null </t>
  </si>
  <si>
    <t xml:space="preserve">    --------------------</t>
  </si>
  <si>
    <t xml:space="preserve">    XJ_SMALLMODULE.PRO_BLOCK_营业信息('ls_xj_sc_商圈橙分期_t',</t>
  </si>
  <si>
    <t xml:space="preserve">    pro_drop_table('xj_sc_商圈橙分期_t');</t>
  </si>
  <si>
    <t xml:space="preserve">    xn_do_sql_Block(q'[      rename     ls_xj_sc_商圈橙分期_t  to  xj_sc_商圈橙分期_t    ]');</t>
  </si>
  <si>
    <t xml:space="preserve">  end PRO_商圈橙分期加装宽带松融合;</t>
  </si>
  <si>
    <t xml:space="preserve">  ---===========================================</t>
  </si>
  <si>
    <t xml:space="preserve">  PROCEDURE PRO_智慧社区 is</t>
  </si>
  <si>
    <t xml:space="preserve">       EXEC    XN_MARKETING_PAC_Eight.PRO_智慧社区;</t>
  </si>
  <si>
    <t xml:space="preserve">    log1 xj_log_object := xj_log_object(XX, 'PRO_智慧社区');</t>
  </si>
  <si>
    <t xml:space="preserve">    --------------------------------------------------------------</t>
  </si>
  <si>
    <t xml:space="preserve">    pro_drop_table('LS_xj_sc_智慧社区_t');</t>
  </si>
  <si>
    <t xml:space="preserve">    create table   LS_xj_sc_智慧社区_t     as </t>
  </si>
  <si>
    <t xml:space="preserve">    select   t1.Offer_Id,t2.OFFER_NAME,Offer_Inst_Id,  Prod_Inst_Id serv_id,Completed_Date  竣工日期</t>
  </si>
  <si>
    <t xml:space="preserve">   -- ,role_name,decode(role_name,'手机主卡',1,'手机副卡',2,'第1条宽带',3,'第2条宽带',3,'第1条ITV',4,'第2条ITV',4,'智能家居',5,'固话',6,7)   xj_seq</t>
  </si>
  <si>
    <t xml:space="preserve">    left join  offer  t2  on (t1.offer_id=t2.OFFER_ID)</t>
  </si>
  <si>
    <t xml:space="preserve">    where  t1.OFFER_ID in   (842012710,842012711)       ]');</t>
  </si>
  <si>
    <t xml:space="preserve">    XJ_SMALLMODULE.Module('LS_xj_sc_智慧社区_t',</t>
  </si>
  <si>
    <t xml:space="preserve">                          'acct_id,acc_nbr,org_name  网格,country_area_seq,country_area_name,条线');</t>
  </si>
  <si>
    <t xml:space="preserve">    XJ_SMALLMODULE.PRO_BLOCK_营业信息('LS_xj_sc_智慧社区_t',</t>
  </si>
  <si>
    <t xml:space="preserve">    renameTB('LS_xj_sc_智慧社区_t', 'xj_sc_智慧社区_t');</t>
  </si>
  <si>
    <t xml:space="preserve">    log1.increase_breakpoint(log1.GET_WHO_CALLED_ME, '--完成');</t>
  </si>
  <si>
    <t xml:space="preserve">  end PRO_智慧社区;</t>
  </si>
  <si>
    <t xml:space="preserve">  ---==================================================</t>
  </si>
  <si>
    <t xml:space="preserve">  PROCEDURE PRO_智家目标宽带_CPCP派单 is</t>
  </si>
  <si>
    <t xml:space="preserve">       EXEC    XN_MARKETING_PAC_Eight.PRO_智家目标宽带_CPCP派单;</t>
  </si>
  <si>
    <t xml:space="preserve">    /*create table  xj_mb_电渠CPCP智家派单  (</t>
  </si>
  <si>
    <t xml:space="preserve">    联系方式    varchar2(50),</t>
  </si>
  <si>
    <t xml:space="preserve">    派单厅店     varchar2(50),</t>
  </si>
  <si>
    <t xml:space="preserve">    STAFF_ID     varchar2(50),</t>
  </si>
  <si>
    <t xml:space="preserve">    反馈结果     varchar2(50),</t>
  </si>
  <si>
    <t xml:space="preserve">    备注     varchar2(50),</t>
  </si>
  <si>
    <t xml:space="preserve">    营业区    varchar2(50),</t>
  </si>
  <si>
    <t xml:space="preserve">    经营单元     varchar2(50),</t>
  </si>
  <si>
    <t xml:space="preserve">    营销活动名称     varchar2(50),</t>
  </si>
  <si>
    <t xml:space="preserve">    活动时间     varchar2(50),</t>
  </si>
  <si>
    <t xml:space="preserve">    CONTACT_ORDER_ID     varchar2(50),</t>
  </si>
  <si>
    <t xml:space="preserve">    KD_serv_id   varchar2(50),</t>
  </si>
  <si>
    <t xml:space="preserve">    状态   varchar2(50),</t>
  </si>
  <si>
    <t xml:space="preserve">    CUST_ID   varchar2(50),</t>
  </si>
  <si>
    <t xml:space="preserve">    客户名称   varchar2(50),</t>
  </si>
  <si>
    <t xml:space="preserve">    号码 varchar2(50)  )</t>
  </si>
  <si>
    <t xml:space="preserve">    select * from xj_mb_电渠CPCP智家派单  for update */</t>
  </si>
  <si>
    <t xml:space="preserve">    xj_smallmodule.Module('xj_mb_电渠CPCP智家派单',</t>
  </si>
  <si>
    <t xml:space="preserve">                          'STATUS_CD  号码状态,ofr_name  套餐名称,COMBO_OFFER_NAME  松捆绑,松捆绑套餐值,橙分期,翼支付红包,staff_name 网格经理,grid_name 支局,org_name  网格',</t>
  </si>
  <si>
    <t xml:space="preserve">                          'kd_serv_id  serv_id ');</t>
  </si>
  <si>
    <t xml:space="preserve">                          'xj_sc_智家融合套餐_t',</t>
  </si>
  <si>
    <t xml:space="preserve">                          'OFFER_ORDER_ITEM_ID,offer_inst_id',</t>
  </si>
  <si>
    <t xml:space="preserve">                          'kd_serv_id  serv_id');</t>
  </si>
  <si>
    <t xml:space="preserve">                          'OFFER_NAME 智家套餐名称,套餐值  手机套餐值 ,竣工日期 智家竣工日期,acc_nbr  主卡,厅店 智家发展厅店,条线 厅店条线   ',</t>
  </si>
  <si>
    <t xml:space="preserve">                          'offer_inst_id',</t>
  </si>
  <si>
    <t xml:space="preserve">                          'and xj_seq=1');</t>
  </si>
  <si>
    <t xml:space="preserve">  end PRO_智家目标宽带_CPCP派单;</t>
  </si>
  <si>
    <t xml:space="preserve">  -----===============================================</t>
  </si>
  <si>
    <t xml:space="preserve">  PROCEDURE PRO_天翼看家 is</t>
  </si>
  <si>
    <t xml:space="preserve">    ----- </t>
  </si>
  <si>
    <t xml:space="preserve">       EXEC    XN_MARKETING_PAC_Eight.PRO_天翼看家;</t>
  </si>
  <si>
    <t xml:space="preserve"> -- 按年份</t>
  </si>
  <si>
    <t>select    substr(初次受理时间,1,4)   年份,count(*)  总量</t>
  </si>
  <si>
    <t xml:space="preserve">       ,sum(case when   天翼看家状态='正常'  then 1 else  0 end    )  未拆机量</t>
  </si>
  <si>
    <t xml:space="preserve">    ,sum(case when   天翼看家状态='正常'   and KD_SERV_ID is not null   then 1 else  0 end    )  未拆机量_有关联宽带量</t>
  </si>
  <si>
    <t xml:space="preserve">    ,sum(case when   天翼看家状态='正常'   and KD_SERV_ID is not null  and  nvl(欠费,0)&lt;=0    then 1 else  0 end    )  其中活跃量</t>
  </si>
  <si>
    <t xml:space="preserve">     ,sum(case when   天翼看家状态='正常'   and KD_SERV_ID is not null  and  nvl(欠费,0)&lt;=0   and 回看天数  is not null  then 1 else  0 end    )  其中活跃且挂了云回看</t>
  </si>
  <si>
    <t>from xj_sc_天翼看家_t</t>
  </si>
  <si>
    <t>group by   substr(初次受理时间,1,4)</t>
  </si>
  <si>
    <t>select   营业区, 网格,支局,count(*)  总量</t>
  </si>
  <si>
    <t>group by  营业区, 网格,支局</t>
  </si>
  <si>
    <t>order by   营业区, 网格,支局</t>
  </si>
  <si>
    <t xml:space="preserve">    log1 xj_log_object := xj_log_object(XX, 'PRO_天翼看家');</t>
  </si>
  <si>
    <t xml:space="preserve">    pro_drop_table('xj_ls_zz_天翼看家_0001');</t>
  </si>
  <si>
    <t xml:space="preserve">create table  xj_ls_zz_天翼看家_0001   as  </t>
  </si>
  <si>
    <t>from    pricedb_inst.prod_inst_sub@to_jfdb      T1</t>
  </si>
  <si>
    <t xml:space="preserve">where     T1.PROD_USE_TYPE  ='2000'  </t>
  </si>
  <si>
    <t>AND     prod_id =99230885</t>
  </si>
  <si>
    <t xml:space="preserve">    pro_drop_table('ls_xj_sc_天翼看家_t');</t>
  </si>
  <si>
    <t xml:space="preserve">create table ls_xj_sc_天翼看家_t  as  </t>
  </si>
  <si>
    <t>select  to_char(sysdate,'yyyymmdd')  跟新日期,  decode(T1.region_id,'8421200','咸宁市'</t>
  </si>
  <si>
    <t>,'8421201','温泉','8421202','咸安','8421224','通山','8421223'</t>
  </si>
  <si>
    <t>,'崇阳','8421222','通城','8421281','赤壁','8421221','嘉鱼','咸宁')  营业区,</t>
  </si>
  <si>
    <t xml:space="preserve"> t3.acct_id,t1.PROD_INST_ID,t1.ACC_PROD_INST_ID  serv_id, t1.PROD_ID,T2.PROD_NAME 天翼看家</t>
  </si>
  <si>
    <t xml:space="preserve"> ,t1.acc_num 主接入号码,t3.ACCOUNT 非主接入号码</t>
  </si>
  <si>
    <t>,TO_CHAR(t1.create_date,'YYYYMMDD')   初次受理时间</t>
  </si>
  <si>
    <t>, decode(t1.STATUS_CD,'100000','正常','失效')    天翼看家状态</t>
  </si>
  <si>
    <t>,t3.ofr_inst_id     看家ofr_inst_id</t>
  </si>
  <si>
    <t>,t3.产品类型  看家产品类型</t>
  </si>
  <si>
    <t xml:space="preserve">,t3.STATUS_CD   看家产品状态     </t>
  </si>
  <si>
    <t>,t3.OFR_ID  看家销售品ID,t3.OFR_NAME  看家销售品名称</t>
  </si>
  <si>
    <t>,T3.grid_name  小区,T3.org_name 支局</t>
  </si>
  <si>
    <t>from   xj_ls_zz_天翼看家_0001      T1</t>
  </si>
  <si>
    <t>LEFT JOIN  PRODUCT  T2 ON (T1.PROD_ID=T2.PROD_ID)</t>
  </si>
  <si>
    <t>LEFT JOIN  xwh_wg_mon  t3  ON (T1.ACC_PROD_INST_ID=T3.serv_id   )         ]');</t>
  </si>
  <si>
    <t>xn_do_sql_Block(q'[    delete   ls_xj_sc_天翼看家_t    where    看家产品类型</t>
  </si>
  <si>
    <t>='宽带'        ]');</t>
  </si>
  <si>
    <t xml:space="preserve">  xj_smallmodule.Module('ls_xj_sc_天翼看家_t','offer_inst_crm','eff_Date,exp_date','看家OFR_INST_ID  OFFER_INST_ID');    </t>
  </si>
  <si>
    <t xml:space="preserve">    log1.increase_breakpoint(log1.GET_WHO_CALLED_ME,  'ls_xj_sc_天翼看家_t_order');</t>
  </si>
  <si>
    <t xml:space="preserve">    pro_drop_table('ls_xj_sc_天翼看家_t_order');</t>
  </si>
  <si>
    <t xml:space="preserve">create table ls_xj_sc_天翼看家_t_order   as  </t>
  </si>
  <si>
    <t>select     APPLY_OBJ_SPEC  PROD_ID</t>
  </si>
  <si>
    <t xml:space="preserve"> ,APPLY_OBJ_SPEC_NAME  天翼看家</t>
  </si>
  <si>
    <t>,ORDER_ITEM_ID   订单项ID</t>
  </si>
  <si>
    <t>,cust_order_id   订单ID</t>
  </si>
  <si>
    <t>,to_char(ACCEPT_DATE,'yyyymmdd')      初次受理时间</t>
  </si>
  <si>
    <t>,OBJ_ID   PROD_INST_ID  --附属产品实例</t>
  </si>
  <si>
    <t>, Create_Staff</t>
  </si>
  <si>
    <t>,UPDATE_STAFF</t>
  </si>
  <si>
    <t xml:space="preserve">from ORDER_ITEM  </t>
  </si>
  <si>
    <t>where   APPLY_OBJ_SPEC =99230885</t>
  </si>
  <si>
    <t xml:space="preserve">AND STATUS_CD  = '301200'    -- 竣工   </t>
  </si>
  <si>
    <t xml:space="preserve"> --   and  abs(STATUS_DATE-  ACCEPT_DATE)&lt;=1 </t>
  </si>
  <si>
    <t>and obj_id in (select  PROD_INST_ID    from    ls_xj_sc_天翼看家_t    )</t>
  </si>
  <si>
    <t>and  SERVICE_OFFER_ID  =4010400000</t>
  </si>
  <si>
    <t>AND  ACCEPT_LAN_ID  =8421200        ]');</t>
  </si>
  <si>
    <t xml:space="preserve">insert into  xj_sc_天翼看家_t_order </t>
  </si>
  <si>
    <t>select * from   ls_xj_sc_天翼看家_t_order</t>
  </si>
  <si>
    <t>where   PROD_INST_ID  not in (select   PROD_INST_ID from   xj_sc_天翼看家_t_order )      ]');</t>
  </si>
  <si>
    <t xml:space="preserve">    log1.increase_breakpoint(log1.GET_WHO_CALLED_ME, '受理营业厅');</t>
  </si>
  <si>
    <t xml:space="preserve">alter table  ls_xj_sc_天翼看家_t  add (           </t>
  </si>
  <si>
    <t xml:space="preserve">订单项ID NUMBER(16)     ,                      </t>
  </si>
  <si>
    <t xml:space="preserve">订单ID  NUMBER(16)    ,                                             </t>
  </si>
  <si>
    <t xml:space="preserve">CREATE_STAFF NUMBER(16) ,                    </t>
  </si>
  <si>
    <t>UPDATE_STAFF NUMBER(16) ,</t>
  </si>
  <si>
    <t>渠道编码         VARCHAR2(64),</t>
  </si>
  <si>
    <t>受理营业厅     VARCHAR2(200)   )          ]');</t>
  </si>
  <si>
    <t xml:space="preserve">    ---------------------------------------</t>
  </si>
  <si>
    <t>merge into  ls_xj_sc_天翼看家_t  a</t>
  </si>
  <si>
    <t>select  PROD_ID,订单项ID,订单ID,PROD_INST_ID,CREATE_STAFF,UPDATE_STAFF</t>
  </si>
  <si>
    <t xml:space="preserve">,row_number() over (partition   by  PROD_ID ,PROD_INST_ID  order by   初次受理时间     )   rn </t>
  </si>
  <si>
    <t>from    xj_sc_天翼看家_t_order  )  b</t>
  </si>
  <si>
    <t xml:space="preserve">on  (a.prod_id=b.prod_id   and  a.prod_inst_id=b.prod_inst_id  and b.rn=1     ) </t>
  </si>
  <si>
    <t>update set    a.订单项ID=b.订单项ID,</t>
  </si>
  <si>
    <t xml:space="preserve"> a.订单ID=b.订单ID,</t>
  </si>
  <si>
    <t xml:space="preserve"> a.CREATE_STAFF=b.CREATE_STAFF,</t>
  </si>
  <si>
    <t xml:space="preserve"> a.UPDATE_STAFF=b.UPDATE_STAFF  </t>
  </si>
  <si>
    <t>merge into  ls_xj_sc_天翼看家_t   a</t>
  </si>
  <si>
    <t>using tmp_staff_organization_channel    b</t>
  </si>
  <si>
    <t>on (a.create_staff=b.staff_id)</t>
  </si>
  <si>
    <t>a.渠道编码=b.fa_channel_ct_group_cd,</t>
  </si>
  <si>
    <t>a.受理营业厅=b.fa_channel_name        ]');</t>
  </si>
  <si>
    <t xml:space="preserve">    ------------------------------------------------------------------------------------</t>
  </si>
  <si>
    <t xml:space="preserve">    -- 分销员</t>
  </si>
  <si>
    <t xml:space="preserve">    XJ_SMALLMODULE.PRO_BLOCK_fenxiao('ls_xj_sc_天翼看家_t', '订单id');</t>
  </si>
  <si>
    <t>update  ls_xj_sc_天翼看家_t  set  受理营业厅=分销厅店</t>
  </si>
  <si>
    <t>UPDATE  ls_xj_sc_天翼看家_t    set 营业区=SUBSTR(受理营业厅,1,2)</t>
  </si>
  <si>
    <t>where   营业区='咸宁市'</t>
  </si>
  <si>
    <t xml:space="preserve">and  SUBSTR(受理营业厅,1,2) in </t>
  </si>
  <si>
    <t>('温泉','咸安','通山','崇阳','通城','赤壁','嘉鱼')         ]');</t>
  </si>
  <si>
    <t xml:space="preserve">    log1.increase_breakpoint(log1.GET_WHO_CALLED_ME, '版本类型');</t>
  </si>
  <si>
    <t>/*4819   版本类型</t>
  </si>
  <si>
    <t xml:space="preserve">4727   回看天数   </t>
  </si>
  <si>
    <t xml:space="preserve">4750  业务类型  </t>
  </si>
  <si>
    <t>4751   业务使用账号（手机号码）*/</t>
  </si>
  <si>
    <t xml:space="preserve">  XN_MARKETING_PAC_Eight.PRO_天翼看家_lx('ls_xj_sc_天翼看家_t');</t>
  </si>
  <si>
    <t xml:space="preserve">    log1.increase_breakpoint(log1.GET_WHO_CALLED_ME, 'PROD_INST_ID_ITV');</t>
  </si>
  <si>
    <t xml:space="preserve">    xn_do_sql_Block(q'[    ALTER  TABLE    ls_xj_sc_天翼看家_t    ADD     PROD_INST_ID_ITV    NUMBER(16)  ]');</t>
  </si>
  <si>
    <t xml:space="preserve">    ----------------------PROD_INST_ID_ITV----------------------------------------------------</t>
  </si>
  <si>
    <t xml:space="preserve">    pro_drop_table('xj_LS_sc_天翼看家_itv');</t>
  </si>
  <si>
    <t xml:space="preserve">CREATE TABLE   xj_LS_sc_天翼看家_itv as </t>
  </si>
  <si>
    <t xml:space="preserve">select  T1.PROD_INST_ID,T2.OFFER_INST_ID,T2.PROD_INST_ID   PROD_INST_ID_ITV </t>
  </si>
  <si>
    <t xml:space="preserve"> ,ROW_NUMBER() OVER (PARTITION  BY  T1.PROD_INST_ID   ORDER   BY  1 )  RN </t>
  </si>
  <si>
    <t>from   sjjs_xn.BAS_PRD_INST_OFFER_CUR  T1</t>
  </si>
  <si>
    <t>inner  JOIN  BAS_PRD_INST_OFFER_CUR  T2 ON (T1.OFFER_INST_ID=T2.OFFER_INST_ID    AND  T2.ROLE_ID=10040 )  ---   第1条ITV</t>
  </si>
  <si>
    <t>where  T1.PROD_INST_ID  IN (select serv_id  from  ls_xj_sc_天翼看家_t    ) )</t>
  </si>
  <si>
    <t>where   rn=1      ]');</t>
  </si>
  <si>
    <t xml:space="preserve"> MERGE INTO  ls_xj_sc_天翼看家_t    A</t>
  </si>
  <si>
    <t xml:space="preserve"> USING      xj_LS_sc_天翼看家_itv  B </t>
  </si>
  <si>
    <t xml:space="preserve"> ON (A.serv_id=B.PROD_INST_ID)</t>
  </si>
  <si>
    <t xml:space="preserve"> WHEN MATCHED THEN </t>
  </si>
  <si>
    <t xml:space="preserve"> UPDATE SET   </t>
  </si>
  <si>
    <t xml:space="preserve"> A.PROD_INST_ID_ITV=B.PROD_INST_ID_ITV</t>
  </si>
  <si>
    <t xml:space="preserve">    log1.increase_breakpoint(log1.GET_WHO_CALLED_ME, '关联宽带');</t>
  </si>
  <si>
    <t xml:space="preserve">  xj_smallmodule.Module('ls_xj_sc_天翼看家_t','XJ_SC_智能组网_T','KD_SERV_ID,宽带','serv_id  '); </t>
  </si>
  <si>
    <t>update   ls_xj_sc_天翼看家_t   set    KD_SERV_ID=serv_id,宽带=主接入号码</t>
  </si>
  <si>
    <t>where   看家产品类型='宽带'</t>
  </si>
  <si>
    <t>and  KD_SERV_ID  is null      ]');</t>
  </si>
  <si>
    <t xml:space="preserve">xn_do_sql_Block(q'[    alter  table  XNSJJS.LS_XJ_SC_天翼看家_T  add  (宽带本月活跃 VARCHAR2(10),欠费 NUMBER,最早欠费月   VARCHAR2(6) </t>
  </si>
  <si>
    <t xml:space="preserve"> )        ]');</t>
  </si>
  <si>
    <t xml:space="preserve"> XJ_SMALLMODULE.Module('ls_xj_sc_天翼看家_t','xwh_wg_mon','ofr_id  kd销售品ID,ofr_name 主销售品,本月活跃 宽带本月活跃,欠费,最早欠费月</t>
  </si>
  <si>
    <t>,'KD_SERV_ID  SERV_ID ');</t>
  </si>
  <si>
    <t>ALTER TABLE  ls_xj_sc_天翼看家_t   ADD     (</t>
  </si>
  <si>
    <t xml:space="preserve">      ITV      VARCHAR2(64) , </t>
  </si>
  <si>
    <t xml:space="preserve">五级装机地址        VARCHAR2(500)  ,      ---   五级装机地址 </t>
  </si>
  <si>
    <t>网格ID              NUMBER(15) ,                ---ORG_ID</t>
  </si>
  <si>
    <t>当前套餐 VARCHAR2(250)      )</t>
  </si>
  <si>
    <t>MERGE INTO   ls_xj_sc_天翼看家_t    A</t>
  </si>
  <si>
    <t>USING  xwh_wg_mon      B  ON (A.PROD_INST_ID_ITV=B.serv_id  )</t>
  </si>
  <si>
    <t>UPDATE SET    A.ITV=B.account ,</t>
  </si>
  <si>
    <t xml:space="preserve">       A.五级装机地址=B.SERV_ADDR,</t>
  </si>
  <si>
    <t xml:space="preserve"> A.网格ID=B.org_id,</t>
  </si>
  <si>
    <t xml:space="preserve"> A.当前套餐=nvl(B.COMBO_OFFER_NAME  ,B.OFR_NAME)         ]');</t>
  </si>
  <si>
    <t xml:space="preserve">    renameTB('ls_xj_sc_天翼看家_t', 'xj_sc_天翼看家_t');</t>
  </si>
  <si>
    <t xml:space="preserve">    log1.increase_breakpoint(log1.GET_WHO_CALLED_ME, '天翼看家 --完成');</t>
  </si>
  <si>
    <t xml:space="preserve">  end PRO_天翼看家;</t>
  </si>
  <si>
    <t xml:space="preserve">PROCEDURE PRO_天翼看家_lx(tb varchar2 )  is </t>
  </si>
  <si>
    <t>4751   业务使用账号（手机号码）</t>
  </si>
  <si>
    <t>exec   XN_MARKETING_PAC_Eight.PRO_天翼看家_lx('xj_sc_天翼看家_t');</t>
  </si>
  <si>
    <t>pro_drop_table('ls_xj_sc_天翼看家_ATTR') ;</t>
  </si>
  <si>
    <t xml:space="preserve">create table  ls_xj_sc_天翼看家_ATTR  as </t>
  </si>
  <si>
    <t>select t1.PROD_INST_ID</t>
  </si>
  <si>
    <t xml:space="preserve">,t1.attr_id,t1.attr_value </t>
  </si>
  <si>
    <t xml:space="preserve"> ,t2.attr_value_name   </t>
  </si>
  <si>
    <t xml:space="preserve"> ,row_number() over (partition by   PROD_INST_ID,t1.ATTR_ID  order  by   STATUS_DATE  desc   )  rn </t>
  </si>
  <si>
    <t>from  PROD_INST_ATTR  t1</t>
  </si>
  <si>
    <t>left join  CODE_NAME_V  t2  on  (t1.ATTR_VALUE_ID=t2.attr_value_id    AND  T2.ATTR_ID</t>
  </si>
  <si>
    <t xml:space="preserve"> in (4819,4727,4750,4751) )</t>
  </si>
  <si>
    <t>where  t1.STATUS_CD='1000'</t>
  </si>
  <si>
    <t>and   t1.ATTR_ID</t>
  </si>
  <si>
    <t xml:space="preserve"> in (4819,4727,4750,4751)</t>
  </si>
  <si>
    <t>and   t1.PROD_INST_ID  in (select PROD_INST_ID   from  ]'||tb||q'[   )</t>
  </si>
  <si>
    <t xml:space="preserve">    xn_do_sql_block_noerror(q'[   alter table   ]'||tb||q'[    add  版本类型   varchar2(20)    ]');</t>
  </si>
  <si>
    <t xml:space="preserve">    xn_do_sql_Block(q'[ </t>
  </si>
  <si>
    <t>merge into  ]'||tb||q'[      a</t>
  </si>
  <si>
    <t>select t1.PROD_INST_ID,attr_value_name     版本类型,rn</t>
  </si>
  <si>
    <t>from ls_xj_sc_天翼看家_ATTR t1</t>
  </si>
  <si>
    <t>where     t1.ATTR_ID</t>
  </si>
  <si>
    <t>)   b  on (a.PROD_INST_ID=b.PROD_INST_ID    and  b.rn=1 )</t>
  </si>
  <si>
    <t>update set    a.版本类型=b.版本类型     ]');</t>
  </si>
  <si>
    <t xml:space="preserve">    xn_do_sql_block_noerror(q'[   alter table   ]'||tb||q'[    add  回看天数   varchar2(20)    ]');</t>
  </si>
  <si>
    <t xml:space="preserve">    ---   4727   回看天数   4750  业务类型  </t>
  </si>
  <si>
    <t>merge into  ]'||tb||q'[    a</t>
  </si>
  <si>
    <t>select t1.PROD_INST_ID,attr_value_name     回看天数,rn</t>
  </si>
  <si>
    <t>update set    a.回看天数=b.回看天数     ]');</t>
  </si>
  <si>
    <t xml:space="preserve">    xn_do_sql_block_noerror(q'[   alter table   ]'||tb||q'[    add  业务使用账号   varchar2(20)    ]');</t>
  </si>
  <si>
    <t xml:space="preserve">    ---  4751   业务使用账号（手机号码）</t>
  </si>
  <si>
    <t>select t1.PROD_INST_ID,ATTR_VALUE     业务使用账号,rn</t>
  </si>
  <si>
    <t>update set    a.业务使用账号=b.业务使用账号     ]');</t>
  </si>
  <si>
    <t xml:space="preserve">  PROCEDURE PRO_天翼云(BREAKPOINT VARCHAR2 DEFAULT NULL) IS</t>
  </si>
  <si>
    <t xml:space="preserve">    ----- EXEC    XN_MARKETING_PAC_Eight.PRO_天翼云;</t>
  </si>
  <si>
    <t xml:space="preserve">    log1 xj_log_object := xj_log_object(XX, 'PRO_天翼云');</t>
  </si>
  <si>
    <t xml:space="preserve">    pro_drop_table('XJ_SC_天翼云_T');</t>
  </si>
  <si>
    <t xml:space="preserve">create table  XJ_SC_天翼云_T as </t>
  </si>
  <si>
    <t>SELECT decode(T2.region_id,'8421200','咸宁市','8421201','温泉','8421202','咸安','8421224','通山','8421223','崇阳','8421222','通城','8421281','赤壁','8421221','嘉鱼','咸宁')  营业区</t>
  </si>
  <si>
    <t xml:space="preserve">        , t1.APPLY_OBJ_SPEC AS Apdt_Prd_Id</t>
  </si>
  <si>
    <t>,t2.prod_id</t>
  </si>
  <si>
    <t xml:space="preserve">        -- ,t1.CREATE_ORG_ID</t>
  </si>
  <si>
    <t xml:space="preserve">        ,t1.APPLY_OBJ_SPEC_NAME    附属产品</t>
  </si>
  <si>
    <t xml:space="preserve">        ,t1.ORDER_ITEM_ID   订单项ID</t>
  </si>
  <si>
    <t xml:space="preserve">        ,cust_order_id   订单ID</t>
  </si>
  <si>
    <t xml:space="preserve">        -- ,t1.SERVICE_OFFER_ID</t>
  </si>
  <si>
    <t xml:space="preserve">        --  ,t1.SERVICE_OFFER_NAME  </t>
  </si>
  <si>
    <t xml:space="preserve">        --,to_char(t1.STATUS_DATE,'yyyymmdd')      受理时间</t>
  </si>
  <si>
    <t xml:space="preserve">        ,to_char(ACCEPT_DATE,'yyyymmdd')      初次受理时间</t>
  </si>
  <si>
    <t xml:space="preserve">        ,t1.Create_Staff </t>
  </si>
  <si>
    <t>,t2.acc_prod_inst_id</t>
  </si>
  <si>
    <t xml:space="preserve">        ,OBJ_ID   PROD_INST_ID  --附属产品实例</t>
  </si>
  <si>
    <t xml:space="preserve">          ,t2.ACC_NUM  主接入号码</t>
  </si>
  <si>
    <t>,t2.ACCOUNT    非主接入号码</t>
  </si>
  <si>
    <t xml:space="preserve"> ,t3.fa_channel_ct_group_cd</t>
  </si>
  <si>
    <t xml:space="preserve">        ,t3.staff_code   受理工号</t>
  </si>
  <si>
    <t xml:space="preserve">        ,t3.fa_channel_name  受理营业厅</t>
  </si>
  <si>
    <t>,case when t2.PROD_INST_ID  is null then '失效'  else '正常'  end as 状态</t>
  </si>
  <si>
    <t xml:space="preserve">    FROM   ORDER_ITEM    t1</t>
  </si>
  <si>
    <t xml:space="preserve">    LEFT   join  xn_prod_inst  t2  on (t1.OBJ_ID=t2.PROD_INST_ID   and  t2.PROD_USE_TYPE  ='2000'  AND t2.STATUS_CD  ='100000'    )</t>
  </si>
  <si>
    <t xml:space="preserve">    LEFT JOIN TMP_STAFF_ORGANIZATION_CHANNEL  T3 ON (T1.Create_Staff=t3.staff_id)</t>
  </si>
  <si>
    <t xml:space="preserve">    WHERE   t1.APPLY_OBJ_SPEC ='99440670'</t>
  </si>
  <si>
    <t xml:space="preserve">    AND t1.STATUS_CD  = '301200'    -- 竣工</t>
  </si>
  <si>
    <t xml:space="preserve">    and  SERVICE_OFFER_ID  ='4010400000'</t>
  </si>
  <si>
    <t xml:space="preserve">    AND  ACCEPT_LAN_ID</t>
  </si>
  <si>
    <t>='8421200'      ]');</t>
  </si>
  <si>
    <t>merge into  XJ_SC_天翼云_T    a</t>
  </si>
  <si>
    <t>using  xn_prod_inst   b  on  (a.acc_prod_inst_id=b.PROD_INST_ID   and b.STATUS_CD  ='100000'   )</t>
  </si>
  <si>
    <t>update set   a.非主接入号码=b.ACCOUNT     ]');</t>
  </si>
  <si>
    <t xml:space="preserve">    XJ_SMALLMODULE.PRO_BLOCK_fenxiao('XJ_SC_天翼云_T', '订单id');</t>
  </si>
  <si>
    <t xml:space="preserve">    --___________</t>
  </si>
  <si>
    <t xml:space="preserve">                             '殷玲战略产品_日报 --完成');</t>
  </si>
  <si>
    <t xml:space="preserve">  END PRO_天翼云;</t>
  </si>
  <si>
    <t>--===============================================</t>
  </si>
  <si>
    <t>PROCEDURE PRO_云电脑2   is   ----徐大成提供</t>
  </si>
  <si>
    <t xml:space="preserve">/*    </t>
  </si>
  <si>
    <t xml:space="preserve">       EXEC    XN_MARKETING_PAC_Eight.PRO_云电脑2;</t>
  </si>
  <si>
    <t xml:space="preserve">      create  or replace view  xj_sc_offer_云电脑2  as </t>
  </si>
  <si>
    <t xml:space="preserve">    select     '云电脑融合套餐'  云2,a.*   from    offer  a  where  offer_id   in  ('842017108','842017109','842017110','842017165','842017166','842017167')</t>
  </si>
  <si>
    <t xml:space="preserve">    union all  </t>
  </si>
  <si>
    <t xml:space="preserve">    select     '云电脑666礼包'  云2,a.*   from    offer  a  where  offer_id   in    ('842017114','842017115','842017132')</t>
  </si>
  <si>
    <t xml:space="preserve">    select     '云电脑加装包'  云2,a.*   from    offer  a  where  offer_id   in       ('842017273','842017275','842017276')</t>
  </si>
  <si>
    <t xml:space="preserve">    select     '政企版的云电脑'  云2,a.*   from    offer  a  where  offer_id   in       ('842015462','842015463','842015464','842015785')</t>
  </si>
  <si>
    <t>XX   TY_WHO_CALLED_ME := xj_log_object().GET_WHO_CALLED_ME;</t>
  </si>
  <si>
    <t>log1 xj_log_object := xj_log_object(XX, 'PRO_云电脑2');</t>
  </si>
  <si>
    <t>BEGIN</t>
  </si>
  <si>
    <t>insert into  xj_sc_云电脑2_sl(CUST_ORDER_ID,ORDER_ITEM_ID,云2,云2_ID,云2_销售品,工号ID,云2_营业员,云2_厅店,云2_受理时间,云2_受理日期,STATUS_CD,营业区,订单状态,OFFER_INST_ID,销售品状态)</t>
  </si>
  <si>
    <t>--drop table   xj_sc_云电脑2_sl;</t>
  </si>
  <si>
    <t xml:space="preserve">--create table  xj_sc_云电脑2_sl  as </t>
  </si>
  <si>
    <t>select   t1.CUST_ORDER_ID ,ORDER_ITEM_ID,t2.云2</t>
  </si>
  <si>
    <t>,t1.APPLY_OBJ_SPEC 云2_ID ,t1.APPLY_OBJ_SPEC_NAME   云2_销售品,t1.create_staff 工号ID,</t>
  </si>
  <si>
    <t>t3.name  云2_营业员,</t>
  </si>
  <si>
    <t xml:space="preserve">t3.org_name  云2_厅店, </t>
  </si>
  <si>
    <t>t1.create_date 云2_受理时间,to_char(t1.create_date,'yyyymmdd')   云2_受理日期,</t>
  </si>
  <si>
    <t xml:space="preserve">inner  join    xj_sc_offer_云电脑2   t2  on (t1.APPLY_OBJ_SPEC=t2.OFFER_ID)  </t>
  </si>
  <si>
    <t>where     obj_id  not in (select offer_inst_id   from   xj_sc_云电脑2_sl    )</t>
  </si>
  <si>
    <t xml:space="preserve">and   t1.service_offer_id='3010100000'  ---订购销售品   </t>
  </si>
  <si>
    <t xml:space="preserve">    XJ_SMALLMODULE.order_item_订单状态('xj_sc_云电脑2_sl');</t>
  </si>
  <si>
    <t>p_rn('xj_sc_云电脑2_sl','serv_id');</t>
  </si>
  <si>
    <t>pro_drop_table('ls_xj_sc_云电脑2_prod') ;</t>
  </si>
  <si>
    <t xml:space="preserve">create table ls_xj_sc_云电脑2_prod   as </t>
  </si>
  <si>
    <t xml:space="preserve">where   ORDER_ITEM_ID   in (select ORDER_ITEM_ID   from    xj_sc_云电脑2_sl   )  </t>
  </si>
  <si>
    <t>and   PROD_USE_TYPE='1000'        ]');</t>
  </si>
  <si>
    <t>p_rn('ls_xj_sc_云电脑2_prod','ORDER_ITEM_ID');</t>
  </si>
  <si>
    <t xml:space="preserve">xj_smallmodule.Module('xj_sc_云电脑2_sl','ls_xj_sc_云电脑2_prod','serv_id,acc_nbr,ROLE_NAME','ORDER_ITEM_ID','and b.rn=1','where  a.serv_id  is null '); </t>
  </si>
  <si>
    <t>pro_drop_table('xj_sc_云电脑2_t') ;</t>
  </si>
  <si>
    <t xml:space="preserve">create table  xj_sc_云电脑2_t  as </t>
  </si>
  <si>
    <t xml:space="preserve">select  t1.last_ORDER_ITEM_ID ORDER_ITEM_ID, t2.云2, t1.Offer_Id  销售品id,t2.OFFER_NAME  销售品,t1.create_staff  工号ID,t3.name  营业员,t3.org_name   营业厅 </t>
  </si>
  <si>
    <t xml:space="preserve"> ,t1.create_date  受理时间,to_char(t1.create_date,'yyyymmdd') 受理日期,'301200'   STATUS_CD,t3.营业区,'已归档' 订单状态, t1.OFFER_INST_ID,'正常'   销售品状态</t>
  </si>
  <si>
    <t xml:space="preserve"> inner  join  xj_sc_offer_云电脑2   t2  on (t1.offer_id=t2.OFFER_ID)  </t>
  </si>
  <si>
    <t xml:space="preserve"> left join  tmp_staff_organization_channel t3  on (t1.create_staff=t3.staff_id)    ]');</t>
  </si>
  <si>
    <t>pro_drop_table('ls_xj_sc_云电脑2_prod2') ;</t>
  </si>
  <si>
    <t xml:space="preserve">create table ls_xj_sc_云电脑2_prod2   as </t>
  </si>
  <si>
    <t>select  t1.last_ORDER_ITEM_ID ORDER_ITEM_ID,OFFER_INST_ID,PROD_INST_ID serv_id ,ROLE_ID</t>
  </si>
  <si>
    <t xml:space="preserve">--,t2.acc_num  acc_nbr,t3.ROLE_NAME  </t>
  </si>
  <si>
    <t>from  xn_offer_prod_inst_rel   t1</t>
  </si>
  <si>
    <t xml:space="preserve">where   OFFER_INST_ID    in (select OFFER_INST_ID   from    xj_sc_云电脑2_t   )  </t>
  </si>
  <si>
    <t xml:space="preserve"> p_rn('xj_sc_云电脑2_t','OFFER_INST_ID');</t>
  </si>
  <si>
    <t xml:space="preserve">  xj_smallmodule.Module('ls_xj_sc_云电脑2_prod2','xwh_wg_mon','acc_nbr'); </t>
  </si>
  <si>
    <t xml:space="preserve">  xj_smallmodule.Module('ls_xj_sc_云电脑2_prod2','xj_role_t','ROLE_NAME','ROLE_ID'); </t>
  </si>
  <si>
    <t xml:space="preserve">  p_rn('ls_xj_sc_云电脑2_prod2','OFFER_INST_ID');</t>
  </si>
  <si>
    <t xml:space="preserve">  xj_smallmodule.Module('xj_sc_云电脑2_t','ls_xj_sc_云电脑2_prod2','serv_id,acc_nbr,ROLE_NAME','OFFER_INST_ID','and b.rn=1'); </t>
  </si>
  <si>
    <t xml:space="preserve">    insert into  xj_sc_云电脑2_sl(ORDER_ITEM_ID,云2,销售品id,销售品,工号ID,营业员,营业厅,受理时间,受理日期,STATUS_CD,营业区,订单状态,OFFER_INST_ID,销售品状态)</t>
  </si>
  <si>
    <t xml:space="preserve">    select ORDER_ITEM_ID,云2,销售品id,销售品,工号ID,营业员,营业厅,受理时间,受理日期,STATUS_CD,营业区,订单状态,OFFER_INST_ID,销售品状态</t>
  </si>
  <si>
    <t>from xj_sc_云电脑2_t</t>
  </si>
  <si>
    <t xml:space="preserve">where      OFFER_INST_ID  not     in (select OFFER_INST_ID   from    xj_sc_云电脑2_sl   ) </t>
  </si>
  <si>
    <t>and  rn=1    ;</t>
  </si>
  <si>
    <t xml:space="preserve"> XJ_SMALLMODULE.order_item_销售品状态('xj_sc_云电脑2_sl');</t>
  </si>
  <si>
    <t xml:space="preserve">      ----------------------------------------------------------------------------</t>
  </si>
  <si>
    <t xml:space="preserve"> end ;</t>
  </si>
  <si>
    <t xml:space="preserve">  PROCEDURE PRO_云销售品 is</t>
  </si>
  <si>
    <t xml:space="preserve">       EXEC    XN_MARKETING_PAC_Eight.PRO_云销售品;</t>
  </si>
  <si>
    <t xml:space="preserve">    log1 xj_log_object := xj_log_object(XX, 'PRO_天翼云电脑');</t>
  </si>
  <si>
    <t>v_condition  varchar2(200) ;</t>
  </si>
  <si>
    <t xml:space="preserve">create or replace  view  xj_sc_offer_云销售品  as </t>
  </si>
  <si>
    <t xml:space="preserve">select  '云电脑' 云销售品类型,a.* </t>
  </si>
  <si>
    <t>from  offer    a</t>
  </si>
  <si>
    <t xml:space="preserve">where  offer_id in </t>
  </si>
  <si>
    <t>('842013461','842013460','842013462')</t>
  </si>
  <si>
    <t xml:space="preserve">select  '云盘' 云销售品类型,a.* </t>
  </si>
  <si>
    <t>('842004565','842009587','842009585','842009586','60000000093','60000000094','842013943','842013944','842013945','842013946','842013800','842011443','842011460','842011461','842012441','842015803','842015660')</t>
  </si>
  <si>
    <t xml:space="preserve">select  '云游戏' 云销售品类型,a.* </t>
  </si>
  <si>
    <t>('842012153','842015423','842015782')</t>
  </si>
  <si>
    <t xml:space="preserve">select  '第三方SAAS' 云销售品类型,a.* </t>
  </si>
  <si>
    <t>('842009880','842009506','842012646','842016200','842016201','842016953','842012650','842012651','842012652','842013865','842013866','842013867','842014053')</t>
  </si>
  <si>
    <t xml:space="preserve">select  '云眼' 云销售品类型,a.* </t>
  </si>
  <si>
    <t>where  offer_id in   (842012981,842015920,842010024,842010023,842015902,842012980,842015826,842012983,842016814,842017118,842017119,842015908,842016862,842016874,842017111,842016910,842014634,842014639,842016908,842016909,842014652,842017061,842014625,842014630,842017060,842015921,842016813)</t>
  </si>
  <si>
    <t xml:space="preserve">select  'AI通信助理' 云销售品类型,a.* </t>
  </si>
  <si>
    <t>where  offer_id in   (842030973)</t>
  </si>
  <si>
    <t xml:space="preserve"> ;</t>
  </si>
  <si>
    <t>--------------------------------------------------------------</t>
  </si>
  <si>
    <t>log1.increase_breakpoint(log1.GET_WHO_CALLED_ME, '开始');</t>
  </si>
  <si>
    <t>---  create index  index_xj_20220629  on xj_sc_云销售品_sl(受理日期)</t>
  </si>
  <si>
    <t>insert into  xj_sc_云销售品_sl(CUST_ORDER_ID,ORDER_ITEM_ID,云销售品类型,销售品id,销售品,工号ID,营业员,营业厅,受理时间,受理日期,STATUS_CD,营业区,订单状态,OFFER_INST_ID,销售品状态)</t>
  </si>
  <si>
    <t>--drop table   xj_sc_云销售品_sl;</t>
  </si>
  <si>
    <t xml:space="preserve">--create table  xj_sc_云销售品_sl  as </t>
  </si>
  <si>
    <t>select   t1.CUST_ORDER_ID ,ORDER_ITEM_ID,t2.云销售品类型</t>
  </si>
  <si>
    <t xml:space="preserve">inner  join    xj_sc_offer_云销售品   t2  on (t1.APPLY_OBJ_SPEC=t2.OFFER_ID)  </t>
  </si>
  <si>
    <t>where     obj_id  not in (select offer_inst_id   from   xj_sc_云销售品_sl    )</t>
  </si>
  <si>
    <t xml:space="preserve"> XJ_SMALLMODULE.order_item_订单状态('xj_sc_云销售品_sl');</t>
  </si>
  <si>
    <t xml:space="preserve">pro_drop_table('ls_xj_sc_云销售品_prod') ;    </t>
  </si>
  <si>
    <t xml:space="preserve">create table ls_xj_sc_云销售品_prod   as </t>
  </si>
  <si>
    <t xml:space="preserve">where   ORDER_ITEM_ID   in (select ORDER_ITEM_ID   from    xj_sc_云销售品_sl   )  </t>
  </si>
  <si>
    <t xml:space="preserve">  p_rn('ls_xj_sc_云销售品_prod','ORDER_ITEM_ID');</t>
  </si>
  <si>
    <t xml:space="preserve">  xj_smallmodule.Module('xj_sc_云销售品_sl','ls_xj_sc_云销售品_prod','serv_id,acc_nbr,ROLE_NAME','ORDER_ITEM_ID','and b.rn=1','where  a.serv_id  is null '); </t>
  </si>
  <si>
    <t>pro_drop_table('xj_sc_云销售品_t') ;</t>
  </si>
  <si>
    <t xml:space="preserve">create table  xj_sc_云销售品_t  as </t>
  </si>
  <si>
    <t xml:space="preserve">select  t1.last_ORDER_ITEM_ID ORDER_ITEM_ID, t2.云销售品类型, t1.Offer_Id  销售品id,t2.OFFER_NAME  销售品,t1.create_staff  工号ID,t3.name  营业员,t3.org_name   营业厅 </t>
  </si>
  <si>
    <t xml:space="preserve"> inner  join  xj_sc_offer_云销售品   t2  on (t1.offer_id=t2.OFFER_ID)  </t>
  </si>
  <si>
    <t xml:space="preserve"> p_rn('xj_sc_云销售品_t','OFFER_INST_ID');</t>
  </si>
  <si>
    <t xml:space="preserve">pro_drop_table('ls_xj_sc_云销售品_prod2') ;  </t>
  </si>
  <si>
    <t xml:space="preserve">create table ls_xj_sc_云销售品_prod2   as </t>
  </si>
  <si>
    <t xml:space="preserve">  --,t2.acc_num  acc_nbr,t3.ROLE_NAME  </t>
  </si>
  <si>
    <t xml:space="preserve">where   OFFER_INST_ID    in (select OFFER_INST_ID   from    xj_sc_云销售品_t   )  </t>
  </si>
  <si>
    <t>and   PROD_USE_TYPE='1000'       ]');</t>
  </si>
  <si>
    <t xml:space="preserve">  xj_smallmodule.Module('ls_xj_sc_云销售品_prod2','xwh_wg_mon','acc_nbr'); </t>
  </si>
  <si>
    <t xml:space="preserve">  xj_smallmodule.Module('ls_xj_sc_云销售品_prod2','xj_role_t','ROLE_NAME','ROLE_ID'); </t>
  </si>
  <si>
    <t xml:space="preserve">  p_rn('ls_xj_sc_云销售品_prod2','OFFER_INST_ID');</t>
  </si>
  <si>
    <t xml:space="preserve">  xj_smallmodule.Module('xj_sc_云销售品_t','ls_xj_sc_云销售品_prod2','serv_id,acc_nbr,ROLE_NAME','OFFER_INST_ID','and b.rn=1'); </t>
  </si>
  <si>
    <t xml:space="preserve">  xj_smallmodule.Module('xj_sc_云销售品_t','xwh_wg_mon','ORG_NAME 网格,条线');</t>
  </si>
  <si>
    <t>xj_smallmodule.Module('xj_sc_云销售品_t','xj_sc_云电脑2_t','销售品  云2_销售品','serv_id'</t>
  </si>
  <si>
    <t xml:space="preserve">,q'[and b.role_name='一般构成成员' ]',q'[where  a.云销售品类型 in  ('云电脑') ]'); </t>
  </si>
  <si>
    <t xml:space="preserve">    insert into  xj_sc_云销售品_sl(ORDER_ITEM_ID,云销售品类型,销售品id,销售品,工号ID,营业员,营业厅,受理时间,受理日期,STATUS_CD,营业区,订单状态,OFFER_INST_ID,销售品状态)</t>
  </si>
  <si>
    <t xml:space="preserve">    select ORDER_ITEM_ID,云销售品类型,销售品id,销售品,工号ID,营业员,营业厅,受理时间,受理日期,STATUS_CD,营业区,订单状态,OFFER_INST_ID,销售品状态</t>
  </si>
  <si>
    <t>from xj_sc_云销售品_t</t>
  </si>
  <si>
    <t xml:space="preserve">where      OFFER_INST_ID  not     in (select OFFER_INST_ID   from    xj_sc_云销售品_sl   ) </t>
  </si>
  <si>
    <t>--   alter table   xj_sc_云销售品_sl    modify 销售品状态 varchar2(20)</t>
  </si>
  <si>
    <t>update   xj_sc_云销售品_sl  set    销售品状态='失效或者未竣工';</t>
  </si>
  <si>
    <t xml:space="preserve">execute immediate  q'[          </t>
  </si>
  <si>
    <t xml:space="preserve">  update   xj_sc_云销售品_sl  set    销售品状态='正常'</t>
  </si>
  <si>
    <t>where  OFFER_INST_ID   in  (select OFFER_INST_ID   from    xj_sc_云销售品_t   )      ]';</t>
  </si>
  <si>
    <t>------------云电脑2打标--------------</t>
  </si>
  <si>
    <t xml:space="preserve">  xj_smallmodule.Module('xj_sc_云销售品_sl','xj_sc_云电脑2_sl','云2,云2_ID,云2_销售品,云2_厅店 ,云2_受理时间,云2_受理日期','serv_id','  and b.rn=1'); </t>
  </si>
  <si>
    <t>update  xj_sc_云销售品_sl  set</t>
  </si>
  <si>
    <t>云2='云电脑标准产品',</t>
  </si>
  <si>
    <t>云2_ID=销售品ID,</t>
  </si>
  <si>
    <t>云2_销售品=销售品,</t>
  </si>
  <si>
    <t>云2_厅店=营业厅,</t>
  </si>
  <si>
    <t>云2_受理时间=受理时间,</t>
  </si>
  <si>
    <t>云2_受理日期=受理日期</t>
  </si>
  <si>
    <t xml:space="preserve">where   云销售品类型='云电脑'  </t>
  </si>
  <si>
    <t>and   (云2  is null   or 云2='云电脑标准产品' )      ]');</t>
  </si>
  <si>
    <t>-----  分局  条线</t>
  </si>
  <si>
    <t xml:space="preserve">  xj_smallmodule.Module('xj_sc_云销售品_sl','xwh_wg_mon','grid_name 支局,org_name 网格,条线'); </t>
  </si>
  <si>
    <t xml:space="preserve"> XJ_SMALLMODULE.order_item_销售品状态('xj_sc_云销售品_sl');</t>
  </si>
  <si>
    <t xml:space="preserve">    -------------------------------------------------------</t>
  </si>
  <si>
    <t xml:space="preserve">  end PRO_云销售品;</t>
  </si>
  <si>
    <t>----======================================</t>
  </si>
  <si>
    <t xml:space="preserve">PROCEDURE PRO_天翼云盘5G会员  IS </t>
  </si>
  <si>
    <t xml:space="preserve">    log1 xj_log_object := xj_log_object(XX, 'PRO_天翼云盘5G会员');</t>
  </si>
  <si>
    <t>天翼云盘5G黄金会员包</t>
  </si>
  <si>
    <t>天翼云盘5G白金会员包</t>
  </si>
  <si>
    <t xml:space="preserve">    set serveroutput on size  1000000;</t>
  </si>
  <si>
    <t xml:space="preserve">       EXEC    XN_MARKETING_PAC_Eight.PRO_天翼云盘5G会员;</t>
  </si>
  <si>
    <t xml:space="preserve"> //徐大成 取5G会员</t>
  </si>
  <si>
    <t xml:space="preserve"> select id, t1.serv_id  ,t2.销售品   天翼云盘5G会员</t>
  </si>
  <si>
    <t xml:space="preserve"> from   xj_acc_nbr     t1</t>
  </si>
  <si>
    <t>left join    xj_sc_天翼云盘5G会员_t  t2  on (t1.serv_id=t2.serv_id   and t2.rn=1 )</t>
  </si>
  <si>
    <t>order by  to_number(id)</t>
  </si>
  <si>
    <t xml:space="preserve"> pro_drop_table('ls_xj_sc_天翼云盘5G会员_t') ;</t>
  </si>
  <si>
    <t xml:space="preserve">    create table  ls_xj_sc_天翼云盘5G会员_t   as </t>
  </si>
  <si>
    <t xml:space="preserve">    select  t1.last_ORDER_ITEM_ID ORDER_ITEM_ID, t1.Offer_Id  销售品id,t2.OFFER_NAME  销售品,t1.create_staff  工号ID,t3.name  营业员,t3.org_name   营业厅 </t>
  </si>
  <si>
    <t xml:space="preserve">     ,t1.create_date  受理时间,to_char(t1.create_date,'yyyymmdd') 受理日期,'301200'   STATUS_CD,t3.营业区,'已归档' 订单状态, t1.OFFER_INST_ID,'正常'   销售品状态</t>
  </si>
  <si>
    <t xml:space="preserve">     from  xn_offer_inst   t1</t>
  </si>
  <si>
    <t xml:space="preserve">     inner  join  xj_sc_offer_天翼云盘5G会员   t2  on (t1.offer_id=t2.OFFER_ID)  </t>
  </si>
  <si>
    <t xml:space="preserve">     left join  tmp_staff_organization_channel t3  on (t1.create_staff=t3.staff_id)    ]');</t>
  </si>
  <si>
    <t xml:space="preserve"> p_rn('ls_xj_sc_天翼云盘5G会员_t','OFFER_INST_ID');</t>
  </si>
  <si>
    <t xml:space="preserve">    pro_drop_table('ls_xj_sc_天翼云盘5G会员_prod') ;</t>
  </si>
  <si>
    <t xml:space="preserve">    create table ls_xj_sc_天翼云盘5G会员_prod   as </t>
  </si>
  <si>
    <t xml:space="preserve">    select  t1.last_ORDER_ITEM_ID ORDER_ITEM_ID,OFFER_INST_ID,PROD_INST_ID serv_id ,ROLE_ID</t>
  </si>
  <si>
    <t xml:space="preserve">      --,t2.acc_num  acc_nbr,t3.ROLE_NAME  </t>
  </si>
  <si>
    <t xml:space="preserve">    from  xn_offer_prod_inst_rel   t1</t>
  </si>
  <si>
    <t xml:space="preserve">    where   OFFER_INST_ID    in (select OFFER_INST_ID   from    xj_sc_天翼云盘5G会员_t   )  </t>
  </si>
  <si>
    <t xml:space="preserve">    and   PROD_USE_TYPE='1000'     ]');</t>
  </si>
  <si>
    <t xml:space="preserve">      xj_smallmodule.Module('ls_xj_sc_天翼云盘5G会员_prod','xwh_wg_mon','acc_nbr'); </t>
  </si>
  <si>
    <t xml:space="preserve">      xj_smallmodule.Module('ls_xj_sc_天翼云盘5G会员_prod','xj_role_t','ROLE_NAME','ROLE_ID'); </t>
  </si>
  <si>
    <t xml:space="preserve">      p_rn('ls_xj_sc_天翼云盘5G会员_prod','OFFER_INST_ID');</t>
  </si>
  <si>
    <t xml:space="preserve">      xj_smallmodule.Module('ls_xj_sc_天翼云盘5G会员_t','ls_xj_sc_天翼云盘5G会员_prod','serv_id,acc_nbr,ROLE_NAME','OFFER_INST_ID','and b.rn=1'); </t>
  </si>
  <si>
    <t>renameTB('ls_xj_sc_天翼云盘5G会员_t','xj_sc_天翼云盘5G会员_t');</t>
  </si>
  <si>
    <t xml:space="preserve">  -------------------------------------------------------</t>
  </si>
  <si>
    <t xml:space="preserve">      log1.storage(SQLCODE, SQLERRM, DBMS_UTILITY.FORMAT_ERROR_BACKTRACE());   </t>
  </si>
  <si>
    <t xml:space="preserve">  end PRO_天翼云盘5G会员;</t>
  </si>
  <si>
    <t xml:space="preserve">  ---==========================================</t>
  </si>
  <si>
    <t xml:space="preserve">  PROCEDURE PRO_殷玲_天翼微店基础业务 is</t>
  </si>
  <si>
    <t xml:space="preserve">    log1 xj_log_object := xj_log_object(XX, 'PRO_殷玲_天翼微店基础业务');</t>
  </si>
  <si>
    <t xml:space="preserve">    --1) 拆分销售订单号</t>
  </si>
  <si>
    <t xml:space="preserve">    DROP TABLE TMP_ORDER_ESMP_DAY_INIT;</t>
  </si>
  <si>
    <t xml:space="preserve">    CREATE  TABLE TMP_ORDER_ESMP_DAY_INIT   as  </t>
  </si>
  <si>
    <t xml:space="preserve">    --流量包、优品包、5G升级包、5福包从PRD_JINGFEN_SMSX_LIST_D中取</t>
  </si>
  <si>
    <t xml:space="preserve">    --其他类(移动、宽带等)从PRD_ORDER_ESMP_DAY中取</t>
  </si>
  <si>
    <t xml:space="preserve">    --ITEM_ID：1,移动; 2,宽带; 3,天翼高清; 4,全屋WIFI; 5,天翼看家; 6,改套餐; 7,流量包; 8,5G升级包;9,优品包;10,5福包;11,其他</t>
  </si>
  <si>
    <t xml:space="preserve">    exec   XN_MARKETING_PAC_Eight.PRO_殷玲_天翼微店基础业务;;</t>
  </si>
  <si>
    <t xml:space="preserve">    create or replace view prd_order_esmp_day as</t>
  </si>
  <si>
    <t xml:space="preserve">    select  *  from   lc_cp.PRD_ORDER_ESMP_DAY@to_ods;</t>
  </si>
  <si>
    <t xml:space="preserve">    pro_drop_table('TMP_ORDER_ESMP_DAY_INIT');</t>
  </si>
  <si>
    <t xml:space="preserve">create table  TMP_ORDER_ESMP_DAY_INIT  as </t>
  </si>
  <si>
    <t>SELECT  DATE_ID</t>
  </si>
  <si>
    <t xml:space="preserve">     ,  Orderbasicid </t>
  </si>
  <si>
    <t xml:space="preserve">     ,PLATFORM_NAME</t>
  </si>
  <si>
    <t xml:space="preserve">    ,Accept_Staff </t>
  </si>
  <si>
    <t xml:space="preserve">    ,SALES_INDENT_ID    </t>
  </si>
  <si>
    <t xml:space="preserve">    ,Other_Weborder</t>
  </si>
  <si>
    <t xml:space="preserve">    ,OFFER_NAME</t>
  </si>
  <si>
    <t xml:space="preserve">    ,STRTOK(a.Sales_Indent_Id, ',',1)   Sales_Indent_Id1 </t>
  </si>
  <si>
    <t xml:space="preserve">    ,STRTOK(a.Sales_Indent_Id, ',',2)   Sales_Indent_Id2</t>
  </si>
  <si>
    <t xml:space="preserve">    ,STRTOK(a.Sales_Indent_Id, ',',3)   Sales_Indent_Id3 </t>
  </si>
  <si>
    <t xml:space="preserve">    ,STRTOK(a.Sales_Indent_Id, ',',4)  Sales_Indent_Id4 </t>
  </si>
  <si>
    <t xml:space="preserve">  ,STRTOK(a.Sales_Indent_Id, ',',5)  Sales_Indent_Id5 </t>
  </si>
  <si>
    <t xml:space="preserve">  ,STRTOK(a.Sales_Indent_Id, ',',6)  Sales_Indent_Id6 </t>
  </si>
  <si>
    <t xml:space="preserve">  ,STRTOK(a.Sales_Indent_Id, ',',7)  Sales_Indent_Id7 </t>
  </si>
  <si>
    <t xml:space="preserve">  ,Indent_State </t>
  </si>
  <si>
    <t xml:space="preserve">      ,Order_Status </t>
  </si>
  <si>
    <t xml:space="preserve">      ,Last_Update_Date </t>
  </si>
  <si>
    <t xml:space="preserve">      ,BOSS_ACCEPT_STAFF</t>
  </si>
  <si>
    <t xml:space="preserve">      ,ORDER_CODE</t>
  </si>
  <si>
    <t>,MOBILE_PHONE</t>
  </si>
  <si>
    <t>,DELIVERY_ADDRESS</t>
  </si>
  <si>
    <t>,DELIVERY_USER</t>
  </si>
  <si>
    <t>,BOSS_ACCNBRS</t>
  </si>
  <si>
    <t>,SCAN_INFO_COMPANY</t>
  </si>
  <si>
    <t>,SCAN_INFO_SHORT_COMPANY</t>
  </si>
  <si>
    <t>,SCAN_STORE</t>
  </si>
  <si>
    <t>,SCAN_INFO_NAME</t>
  </si>
  <si>
    <t>,CRM_STAFF_CODE</t>
  </si>
  <si>
    <t>SCAN_INFO_NUMBER</t>
  </si>
  <si>
    <t>,DELIVERY_ADDRESS_CITY</t>
  </si>
  <si>
    <t>FROM  PRD_ORDER_ESMP_DAY a</t>
  </si>
  <si>
    <t xml:space="preserve">  WHERE   to_char(LAST_UPDATE_DATE,'yyyymmdd')   BETWEEN  20200401 AND  TX_DATE</t>
  </si>
  <si>
    <t xml:space="preserve">  AND TRIM(ORDER_CODE)='SCAN'   --扫描随销订单 </t>
  </si>
  <si>
    <t>and DELIVERY_ADDRESS_PROVINCE</t>
  </si>
  <si>
    <t>='湖北省'</t>
  </si>
  <si>
    <t xml:space="preserve">  AND Sales_Indent_Id IS NOT NULL</t>
  </si>
  <si>
    <t xml:space="preserve">    --------and DELIVERY_ADDRESS_CITY ='咸宁市'</t>
  </si>
  <si>
    <t xml:space="preserve">    --2) 合并销售订单号</t>
  </si>
  <si>
    <t xml:space="preserve">    pro_drop_table('TMP_ORDER_ESMP_DAY_ALL');</t>
  </si>
  <si>
    <t xml:space="preserve">create table   TMP_ORDER_ESMP_DAY_ALL  as </t>
  </si>
  <si>
    <t xml:space="preserve">SELECT   t.*,Sales_Indent_Id1 CUST_ORDER_ID  FROM TMP_ORDER_ESMP_DAY_INIT  t  WHERE Sales_Indent_Id1  IS NOT NULL </t>
  </si>
  <si>
    <t xml:space="preserve">union all </t>
  </si>
  <si>
    <t xml:space="preserve">SELECT   t.*,Sales_Indent_Id2 CUST_ORDER_ID  FROM TMP_ORDER_ESMP_DAY_INIT  t  WHERE Sales_Indent_Id2  IS NOT NULL </t>
  </si>
  <si>
    <t xml:space="preserve">SELECT   t.*,Sales_Indent_Id3 CUST_ORDER_ID  FROM TMP_ORDER_ESMP_DAY_INIT  t  WHERE Sales_Indent_Id3  IS NOT NULL </t>
  </si>
  <si>
    <t xml:space="preserve">SELECT   t.*,Sales_Indent_Id4 CUST_ORDER_ID  FROM TMP_ORDER_ESMP_DAY_INIT  t  WHERE Sales_Indent_Id4  IS NOT NULL </t>
  </si>
  <si>
    <t xml:space="preserve">SELECT   t.*,Sales_Indent_Id5 CUST_ORDER_ID  FROM TMP_ORDER_ESMP_DAY_INIT  t  WHERE Sales_Indent_Id5  IS NOT NULL </t>
  </si>
  <si>
    <t xml:space="preserve">SELECT   t.*,Sales_Indent_Id6 CUST_ORDER_ID  FROM TMP_ORDER_ESMP_DAY_INIT  t  WHERE Sales_Indent_Id6  IS NOT NULL </t>
  </si>
  <si>
    <t xml:space="preserve">SELECT   t.*,Sales_Indent_Id7 CUST_ORDER_ID  FROM TMP_ORDER_ESMP_DAY_INIT  t  WHERE Sales_Indent_Id7  IS NOT NULL </t>
  </si>
  <si>
    <t xml:space="preserve">    --Sales_Indent_Id1:</t>
  </si>
  <si>
    <t xml:space="preserve">    xn_do_sql_Block(q'[  truncate table TMP_ORDER_ESMP_DAY_ALL        ]');</t>
  </si>
  <si>
    <t xml:space="preserve">    insert into  TMP_ORDER_ESMP_DAY_ALL</t>
  </si>
  <si>
    <t xml:space="preserve">    --  create table   TMP_ORDER_ESMP_DAY_ALL  as </t>
  </si>
  <si>
    <t xml:space="preserve">    SELECT  DATE_ID,</t>
  </si>
  <si>
    <t xml:space="preserve">        Orderbasicid </t>
  </si>
  <si>
    <t xml:space="preserve">        ,Accept_Staff</t>
  </si>
  <si>
    <t xml:space="preserve">        ,Other_Weborder  </t>
  </si>
  <si>
    <t xml:space="preserve">        ,OFFER_NAME </t>
  </si>
  <si>
    <t xml:space="preserve">        ,Sales_Indent_Id1 Sales_Indent_Id</t>
  </si>
  <si>
    <t xml:space="preserve">        ,Indent_State </t>
  </si>
  <si>
    <t xml:space="preserve">          ,Order_Status </t>
  </si>
  <si>
    <t xml:space="preserve">          ,Last_Update_Date </t>
  </si>
  <si>
    <t xml:space="preserve">        ,SCAN_INFO_NAME </t>
  </si>
  <si>
    <t xml:space="preserve">          ,CRM_STAFF_CODE </t>
  </si>
  <si>
    <t xml:space="preserve">          ,SCAN_INFO_NUMBER </t>
  </si>
  <si>
    <t xml:space="preserve">          ,BOSS_ACCEPT_STAFF</t>
  </si>
  <si>
    <t xml:space="preserve">          ,ORDER_CODE</t>
  </si>
  <si>
    <t xml:space="preserve">    FROM TMP_ORDER_ESMP_DAY_INIT</t>
  </si>
  <si>
    <t xml:space="preserve">    WHERE Sales_Indent_Id1  IS NOT NULL ;</t>
  </si>
  <si>
    <t xml:space="preserve">    --Sales_Indent_Id2:</t>
  </si>
  <si>
    <t xml:space="preserve">    INSERT INTO TMP_ORDER_ESMP_DAY_ALL</t>
  </si>
  <si>
    <t xml:space="preserve">    (    DATE_ID,</t>
  </si>
  <si>
    <t xml:space="preserve">         Orderbasicid </t>
  </si>
  <si>
    <t xml:space="preserve">        ,Accept_Staff </t>
  </si>
  <si>
    <t xml:space="preserve">        ,Other_Weborder</t>
  </si>
  <si>
    <t xml:space="preserve">        ,Sales_Indent_Id</t>
  </si>
  <si>
    <t xml:space="preserve">        ,Sales_Indent_Id2</t>
  </si>
  <si>
    <t xml:space="preserve">    FROM  TMP_ORDER_ESMP_DAY_INIT</t>
  </si>
  <si>
    <t xml:space="preserve">    WHERE Sales_Indent_Id2 IS NOT NULL ;</t>
  </si>
  <si>
    <t xml:space="preserve">    INSERT INTO   TMP_ORDER_ESMP_DAY_ALL</t>
  </si>
  <si>
    <t xml:space="preserve">    (   DATE_ID,</t>
  </si>
  <si>
    <t xml:space="preserve">          Orderbasicid </t>
  </si>
  <si>
    <t xml:space="preserve">          ,OFFER_NAME </t>
  </si>
  <si>
    <t xml:space="preserve">    SELECT DATE_ID,</t>
  </si>
  <si>
    <t xml:space="preserve">        ,Sales_Indent_Id3</t>
  </si>
  <si>
    <t xml:space="preserve">    FROM   TMP_ORDER_ESMP_DAY_INIT</t>
  </si>
  <si>
    <t xml:space="preserve">    WHERE Sales_Indent_Id3 IS NOT NULL ;</t>
  </si>
  <si>
    <t xml:space="preserve">    (     DATE_ID,</t>
  </si>
  <si>
    <t xml:space="preserve">    SELECT   DATE_ID,</t>
  </si>
  <si>
    <t xml:space="preserve">        ,Sales_Indent_Id4</t>
  </si>
  <si>
    <t xml:space="preserve">    WHERE Sales_Indent_Id4 IS NOT NULL </t>
  </si>
  <si>
    <t xml:space="preserve">    ;</t>
  </si>
  <si>
    <t xml:space="preserve">        ,Sales_Indent_Id5</t>
  </si>
  <si>
    <t xml:space="preserve">    WHERE Sales_Indent_Id5 IS NOT NULL </t>
  </si>
  <si>
    <t xml:space="preserve">    --Sales_Indent_Id6:</t>
  </si>
  <si>
    <t xml:space="preserve">        ,Sales_Indent_Id6</t>
  </si>
  <si>
    <t xml:space="preserve">    WHERE Sales_Indent_Id6 IS NOT NULL ;</t>
  </si>
  <si>
    <t xml:space="preserve">    --Sales_Indent_Id7:</t>
  </si>
  <si>
    <t xml:space="preserve">    SELECT    DATE_ID,</t>
  </si>
  <si>
    <t xml:space="preserve">        ,Sales_Indent_Id7</t>
  </si>
  <si>
    <t xml:space="preserve">    WHERE Sales_Indent_Id7 IS NOT NULL </t>
  </si>
  <si>
    <t xml:space="preserve">    commit;*/</t>
  </si>
  <si>
    <t xml:space="preserve">    -----------------------------------</t>
  </si>
  <si>
    <t xml:space="preserve">    --取移动、宽带、天翼高清累计清单、全屋WiFi、天翼看家</t>
  </si>
  <si>
    <t xml:space="preserve">    drop table   TMP_TYWD_PRD_ORDER_LIST_D;</t>
  </si>
  <si>
    <t xml:space="preserve">    create table  TMP_TYWD_PRD_ORDER_LIST_D (</t>
  </si>
  <si>
    <t xml:space="preserve">    DATE_ID      INTEGER  ,                      </t>
  </si>
  <si>
    <t xml:space="preserve">    ORDERBASICID NUMBER(12) ,                       </t>
  </si>
  <si>
    <t xml:space="preserve">    ACCEPT_STAFF VARCHAR2(100) ,                      </t>
  </si>
  <si>
    <t xml:space="preserve">    OTHER_WEBORDER VARCHAR2(50) ,                       </t>
  </si>
  <si>
    <t xml:space="preserve">    OFFER_NAME VARCHAR2(1000) , </t>
  </si>
  <si>
    <t xml:space="preserve">    LATN_ID  INTEGER  ,                       </t>
  </si>
  <si>
    <t xml:space="preserve">    ITEM_ID  NUMBER  ,                 </t>
  </si>
  <si>
    <t xml:space="preserve">    ITEM_name  VARCHAR2(50) ,        </t>
  </si>
  <si>
    <t xml:space="preserve">    CUST_ORDER_ID VARCHAR2(4000) ,                     </t>
  </si>
  <si>
    <t xml:space="preserve">    PRD_INST_ID NUMBER(12) ,       </t>
  </si>
  <si>
    <t xml:space="preserve">    ACC_NBR            VARCHAR2(30) ,                </t>
  </si>
  <si>
    <t xml:space="preserve">    SALE_ACCOUNT VARCHAR2(100) ,    </t>
  </si>
  <si>
    <t xml:space="preserve">    分销员   VARCHAR2(50),                  </t>
  </si>
  <si>
    <t xml:space="preserve">    CREATE_DATE VARCHAR2(8) ,                       </t>
  </si>
  <si>
    <t xml:space="preserve">    CREATE_STAFF NUMBER(16), </t>
  </si>
  <si>
    <t xml:space="preserve">    营业厅 VARCHAR2(200) ,     </t>
  </si>
  <si>
    <t xml:space="preserve">    营业员              VARCHAR2(256)  ,  </t>
  </si>
  <si>
    <t xml:space="preserve">    营业区              VARCHAR2(20) ,</t>
  </si>
  <si>
    <t xml:space="preserve">    营业区_号码归属              VARCHAR2(20) </t>
  </si>
  <si>
    <t xml:space="preserve">    );    </t>
  </si>
  <si>
    <t xml:space="preserve">    pro_drop_table('TMP_TYWD_PRD_ORDER_LIST_D');</t>
  </si>
  <si>
    <t xml:space="preserve">create table      TMP_TYWD_PRD_ORDER_LIST_D  as </t>
  </si>
  <si>
    <t>SELECT  a.*,</t>
  </si>
  <si>
    <t xml:space="preserve">       CASE</t>
  </si>
  <si>
    <t xml:space="preserve">         WHEN SUBSTR(TRIM(B.Std_Prd_Id), 1, 4) = '1015' THEN</t>
  </si>
  <si>
    <t xml:space="preserve">          1 --移动</t>
  </si>
  <si>
    <t xml:space="preserve">         WHEN SUBSTR(TRIM(B.Std_Prd_Id), 1, 4) = '3020' THEN</t>
  </si>
  <si>
    <t xml:space="preserve">          2 --宽带</t>
  </si>
  <si>
    <t xml:space="preserve">         WHEN (SUBSTR(TRIM(B.Std_Prd_Id), 1, 6) = '601010' OR</t>
  </si>
  <si>
    <t xml:space="preserve">              B.Std_Prd_Id / 100 = 601015) THEN</t>
  </si>
  <si>
    <t xml:space="preserve">          3 --天翼高清</t>
  </si>
  <si>
    <t xml:space="preserve">         WHEN B.PRD_ID IN (90831584, 90831581) THEN</t>
  </si>
  <si>
    <t xml:space="preserve">          4 --全屋WIFI和装维服务</t>
  </si>
  <si>
    <t xml:space="preserve">         WHEN B.PRD_ID = 90831585 THEN</t>
  </si>
  <si>
    <t xml:space="preserve">          5 --智能家居（天翼看家）    </t>
  </si>
  <si>
    <t xml:space="preserve">       END AS ITEM_ID --其他</t>
  </si>
  <si>
    <t xml:space="preserve">  ,B.PRD_INST_ID</t>
  </si>
  <si>
    <t xml:space="preserve">    ---   ,A.SCAN_INFO_NUMBER   SALE_ACCOUNT   --分销员号码   -</t>
  </si>
  <si>
    <t xml:space="preserve">       --,to_char(a.LAST_UPDATE_DATE, 'yyyymmdd') CREATE_DATE ---订单创建时间 </t>
  </si>
  <si>
    <t xml:space="preserve">        --,b.CREATE_STAFF</t>
  </si>
  <si>
    <t xml:space="preserve">  FROM (SELECT   t.*,</t>
  </si>
  <si>
    <t xml:space="preserve">               row_number() over(partition by Sales_Indent_Id ORDER BY LAST_UPDATE_DATE DESC) rn</t>
  </si>
  <si>
    <t xml:space="preserve">          FROM TMP_ORDER_ESMP_DAY_ALL t</t>
  </si>
  <si>
    <t xml:space="preserve">         WHERE Sales_Indent_Id IS NOT NULL  ) A</t>
  </si>
  <si>
    <t xml:space="preserve"> INNER JOIN (SELECT PRD_ID, Std_Prd_Id, PRD_INST_ID, ORDER_ID, LATN_ID,REGEXP_REPLACE(DEVELOPER_EMP_ID,'10*',null,1,1,'i') CREATE_STAFF   </t>
  </si>
  <si>
    <t xml:space="preserve">               FROM sjjs_xn.BAS_PRD_INST_SERV_ORDER</t>
  </si>
  <si>
    <t xml:space="preserve">              WHERE to_char(Create_Date, 'yyyymmdd') between 20200401 and   TX_DATE --受理日期</t>
  </si>
  <si>
    <t xml:space="preserve">                AND Serv_Order_Stat_Id = '700' --客户订单状态标识，竣工</t>
  </si>
  <si>
    <t xml:space="preserve">                AND Prd_Serv_Order_Flag = 'T' --主产品订单标识 T是</t>
  </si>
  <si>
    <t xml:space="preserve">                AND Flag_Id in ('A', 'B', 'C') --因为电渠受理订单会有返档，返档后的ORDER_ID在变，所以加上了B,最后统计根据产品实例去重</t>
  </si>
  <si>
    <t xml:space="preserve">                AND substr(Std_Serv_Order_Type_Id,1,2)=10  --新装</t>
  </si>
  <si>
    <t xml:space="preserve">             ) B</t>
  </si>
  <si>
    <t xml:space="preserve">    ON (A.CUST_ORDER_ID = to_char(B.ORDER_ID)     )</t>
  </si>
  <si>
    <t xml:space="preserve"> where a.rn = 1    </t>
  </si>
  <si>
    <t xml:space="preserve">      --取改套餐 订单编号以FTF开头是改套餐</t>
  </si>
  <si>
    <t>INSERT INTO TMP_TYWD_PRD_ORDER_LIST_D</t>
  </si>
  <si>
    <t>SELECT  t.*</t>
  </si>
  <si>
    <t xml:space="preserve">      , row_number() over(partition by Other_Weborder ORDER BY LAST_UPDATE_DATE DESC) rn</t>
  </si>
  <si>
    <t xml:space="preserve">    FROM  TMP_ORDER_ESMP_DAY_ALL   t</t>
  </si>
  <si>
    <t xml:space="preserve">    WHERE CUST_ORDER_ID   IS NOT NULL</t>
  </si>
  <si>
    <t xml:space="preserve">    AND Other_Weborder LIKE 'FTF%'</t>
  </si>
  <si>
    <t>SELECT   a.*,6,b.obj_id</t>
  </si>
  <si>
    <t>FROM  s1  A</t>
  </si>
  <si>
    <t xml:space="preserve">INNER JOIN </t>
  </si>
  <si>
    <t>(SELECT Cust_Order_Id,LATN_ID,obj_id</t>
  </si>
  <si>
    <t xml:space="preserve">          ,row_number() over (partition by  Cust_Order_Id  order by  obj_id  desc   )  rn2 </t>
  </si>
  <si>
    <t xml:space="preserve"> FROM   EVT_ORDER_ITEM  </t>
  </si>
  <si>
    <t xml:space="preserve"> WHERE   STATUS_CD ='301200'  </t>
  </si>
  <si>
    <t xml:space="preserve"> and   to_char(CREATE_DATE,'yyyymmdd')  BETWEEN  20200401 AND  TX_DATE</t>
  </si>
  <si>
    <t xml:space="preserve"> and  CUST_ORDER_ID  in (select   to_number(CUST_ORDER_ID)   from    s1   )</t>
  </si>
  <si>
    <t xml:space="preserve">) B   ON  (to_number(a.CUST_ORDER_ID)=B.CUST_ORDER_ID   and  rn2=1 ) </t>
  </si>
  <si>
    <t xml:space="preserve">where a.rn=1   </t>
  </si>
  <si>
    <t xml:space="preserve">    Exception</t>
  </si>
  <si>
    <t xml:space="preserve">        null;</t>
  </si>
  <si>
    <t xml:space="preserve">    --取其他 </t>
  </si>
  <si>
    <t>SELECT t.*,</t>
  </si>
  <si>
    <t xml:space="preserve">       row_number() over(partition by CUST_ORDER_ID ORDER BY LAST_UPDATE_DATE DESC) rn</t>
  </si>
  <si>
    <t xml:space="preserve">  FROM TMP_ORDER_ESMP_DAY_ALL t</t>
  </si>
  <si>
    <t xml:space="preserve"> WHERE CUST_ORDER_ID IS NOT NULL</t>
  </si>
  <si>
    <t xml:space="preserve">   AND CUST_ORDER_ID not in</t>
  </si>
  <si>
    <t xml:space="preserve">       (select CUST_ORDER_ID</t>
  </si>
  <si>
    <t xml:space="preserve">          from TMP_TYWD_PRD_ORDER_LIST_D</t>
  </si>
  <si>
    <t xml:space="preserve">         WHERE ITEM_ID IN (1, 2, 3, 4, 5, 6))</t>
  </si>
  <si>
    <t>SELECT   a.*,11,b.obj_id</t>
  </si>
  <si>
    <t>(SELECT Cust_Order_Id,obj_id</t>
  </si>
  <si>
    <t xml:space="preserve">    --取流量包、优品包、5G升级包、5福包累计清单</t>
  </si>
  <si>
    <t>(  DATE_ID,</t>
  </si>
  <si>
    <t>OTHER_WEBORDER,</t>
  </si>
  <si>
    <t>ITEM_ID,</t>
  </si>
  <si>
    <t>PRD_INST_ID,</t>
  </si>
  <si>
    <t>MOBILE_PHONE,</t>
  </si>
  <si>
    <t>LAST_UPDATE_DATE,</t>
  </si>
  <si>
    <t>SCAN_INFO_NUMBER,</t>
  </si>
  <si>
    <t>SCAN_INFO_NAME,</t>
  </si>
  <si>
    <t>SCAN_STORE,</t>
  </si>
  <si>
    <t xml:space="preserve">SCAN_INFO_SHORT_COMPANY  </t>
  </si>
  <si>
    <t xml:space="preserve">SELECT (select max(date_id) from  TMP_TYWD_PRD_ORDER_LIST_D )  DATE_ID  </t>
  </si>
  <si>
    <t xml:space="preserve">  ,ordernumber  OTHER_WEBORDER  ,productname  OFFER_NAME </t>
  </si>
  <si>
    <t>,CASE WHEN TRIM(A.TD_CLASS)='流量包' THEN 7</t>
  </si>
  <si>
    <t xml:space="preserve">    WHEN TRIM(A.TD_CLASS)='5G升级包' THEN 8</t>
  </si>
  <si>
    <t xml:space="preserve">    WHEN TRIM(A.TD_CLASS)='优品包' THEN 9</t>
  </si>
  <si>
    <t xml:space="preserve">    WHEN TRIM(A.TD_CLASS)='5福包' THEN 10</t>
  </si>
  <si>
    <t xml:space="preserve">    ELSE 11 END AS ITEM_ID</t>
  </si>
  <si>
    <t xml:space="preserve">,CAST((CASE WHEN INSTR(A.SALEORDER,',')=0 THEN A.SALEORDER </t>
  </si>
  <si>
    <t xml:space="preserve">    ELSE SUBSTR( A.SALEORDER,1, INSTR(A.SALEORDER,',') -1  )  END ) AS DECIMAL(32,0)) AS CUST_ORDER_ID</t>
  </si>
  <si>
    <t>,0   PRD_INST_ID</t>
  </si>
  <si>
    <t>,A.USERPHONE     MOBILE_PHONE</t>
  </si>
  <si>
    <t>,a.createdate    LAST_UPDATE_DATE</t>
  </si>
  <si>
    <t>,disid    SCAN_INFO_NUMBER</t>
  </si>
  <si>
    <t>,a.username  SCAN_INFO_NAME</t>
  </si>
  <si>
    <t>,hallname    SCAN_STORE</t>
  </si>
  <si>
    <t>,a.COMPANY          SCAN_INFO_SHORT_COMPANY</t>
  </si>
  <si>
    <t>FROM sjjs_xn.PRD_JINGFEN_SMSX_LIST_D  a</t>
  </si>
  <si>
    <t>WHERE to_char(a.CREATEDATE, 'yyyymmdd')   BETWEEN  20200401 AND  TX_DATE</t>
  </si>
  <si>
    <t>alter table    TMP_TYWD_PRD_ORDER_LIST_D  add (</t>
  </si>
  <si>
    <t xml:space="preserve">ACC_NBR            VARCHAR2(30) ,     </t>
  </si>
  <si>
    <t xml:space="preserve">ITEM_name  VARCHAR2(50) ,        </t>
  </si>
  <si>
    <t xml:space="preserve">营业区_号码归属  VARCHAR2(20)     )        </t>
  </si>
  <si>
    <t xml:space="preserve">update TMP_TYWD_PRD_ORDER_LIST_D  set  ITEM_name=decode( ITEM_ID,1,'移动',2,'宽带',3,'天翼高清',4,'全屋WIFI',5,'天翼看家',6,'改套餐',7,'流量包',8,'5G升级包',9,'优品包',10,'5福包',11,'其他',null     )     </t>
  </si>
  <si>
    <t xml:space="preserve">    /*   </t>
  </si>
  <si>
    <t xml:space="preserve">          merge into  TMP_TYWD_PRD_ORDER_LIST_D   a</t>
  </si>
  <si>
    <t xml:space="preserve">          using  (</t>
  </si>
  <si>
    <t xml:space="preserve">    select  分销工号, 分销员名称,row_number() over (partition by  分销工号 order by 注册时间  desc  )   rn </t>
  </si>
  <si>
    <t xml:space="preserve">    from   tmp_fxy_staff    )  b on (a.sale_account=b.分销工号   and rn=1)</t>
  </si>
  <si>
    <t xml:space="preserve">          update set   a.分销员=b.分销员名称</t>
  </si>
  <si>
    <t xml:space="preserve">           ]');</t>
  </si>
  <si>
    <t xml:space="preserve">       commit; </t>
  </si>
  <si>
    <t>merge into   TMP_TYWD_PRD_ORDER_LIST_D  a</t>
  </si>
  <si>
    <t>using xwh_wg_mon  b on (a.prd_inst_id=b.serv_id )</t>
  </si>
  <si>
    <t>a.acc_nbr=b.acc_nbr，</t>
  </si>
  <si>
    <t>a.营业区_号码归属=b.营业区         ]');</t>
  </si>
  <si>
    <t xml:space="preserve">    merge into  TMP_TYWD_PRD_ORDER_LIST_D  a</t>
  </si>
  <si>
    <t xml:space="preserve">    using tmp_staff_organization_channel  b</t>
  </si>
  <si>
    <t xml:space="preserve">    on (a.create_staff=b.staff_id   )</t>
  </si>
  <si>
    <t xml:space="preserve">    when matched then  </t>
  </si>
  <si>
    <t xml:space="preserve">    update set    a.营业厅=b.fa_channel_name,</t>
  </si>
  <si>
    <t xml:space="preserve">           a.营业员=b.name,</t>
  </si>
  <si>
    <t xml:space="preserve">           a.营业区=b.营业区 ;</t>
  </si>
  <si>
    <t xml:space="preserve">    commit ;*/</t>
  </si>
  <si>
    <t xml:space="preserve">    --   select * from   TMP_TYWD_PRD_ORDER_LIST_D</t>
  </si>
  <si>
    <t xml:space="preserve">      select  item_id,count(*)</t>
  </si>
  <si>
    <t xml:space="preserve">      from   TMP_TYWD_PRD_ORDER_LIST_D</t>
  </si>
  <si>
    <t xml:space="preserve">      group by  item_id</t>
  </si>
  <si>
    <t xml:space="preserve">  end PRO_殷玲_天翼微店基础业务;</t>
  </si>
  <si>
    <t xml:space="preserve">  ---===============================================</t>
  </si>
  <si>
    <t xml:space="preserve">  PROCEDURE PRO_政企两线业务 is</t>
  </si>
  <si>
    <t xml:space="preserve">       EXEC    XN_MARKETING_PAC_Eight.PRO_政企两线业务;</t>
  </si>
  <si>
    <t xml:space="preserve">    log1 xj_log_object := xj_log_object(XX, 'PRO_政企两线业务');</t>
  </si>
  <si>
    <t xml:space="preserve">    pro_drop_table('ls_xj_zq_两线电路_t');</t>
  </si>
  <si>
    <t xml:space="preserve">create  table  ls_xj_zq_两线电路_t as </t>
  </si>
  <si>
    <t>select  t3.营业区, t3.country_area_seq||t3.country_area_name    经营单元</t>
  </si>
  <si>
    <t xml:space="preserve"> ,t1.day_id,own_cust_id 客户ID,t3.cust_name  客户名称,t1.acct_id,t1.prod_inst_id  SERV_ID,t1.accs_nbr  号码,to_char(t1.finish_date,'yyyymmdd')   开通时间</t>
  </si>
  <si>
    <t xml:space="preserve"> ,t3.ofr_id  销售品ID,t3.ofr_name  销售品,</t>
  </si>
  <si>
    <t xml:space="preserve"> case  when TRIM(t1.product_nbr) in (30209910, 30209960) then  '互联网专线'  else  '组网专线'   end  as     专线类型,</t>
  </si>
  <si>
    <t xml:space="preserve"> case when t2.cust_id is not null then  '1' else  '0'  end      是否融云</t>
  </si>
  <si>
    <t xml:space="preserve"> ,t3.staff_name  网格经理,t3.org_name  网格</t>
  </si>
  <si>
    <t xml:space="preserve"> ,DVLP_STAFF_CD</t>
  </si>
  <si>
    <t>from sjjs_xn.BWT_PRD_PD_INST_d  t1</t>
  </si>
  <si>
    <t>left join (select distinct cust_id from sjjs_xn.bwt_CLOUDACC_CUST_REL_d) t2  on (t1.own_cust_id=t2.cust_id  )</t>
  </si>
  <si>
    <t>left join  xwh_wg_mon   t3 on (t1.prod_inst_id=t3.serv_id )</t>
  </si>
  <si>
    <t xml:space="preserve"> where /*day_id=20211229 </t>
  </si>
  <si>
    <t xml:space="preserve"> and*/ inet_arrive_flag = '1'</t>
  </si>
  <si>
    <t xml:space="preserve"> AND (TRIM(product_nbr) in (30209910, 30209960) or</t>
  </si>
  <si>
    <t xml:space="preserve"> SUBSTR(Product_Nbr, 1, 2) IN ('40'))         ]');</t>
  </si>
  <si>
    <t xml:space="preserve">    ---贷款速率</t>
  </si>
  <si>
    <t xml:space="preserve">    XJ_SMALLMODULE.PRO_BLOCK_宽带速率('ls_xj_zq_两线电路_t', 'SERV_ID', 1);</t>
  </si>
  <si>
    <t xml:space="preserve">    -- 发展人</t>
  </si>
  <si>
    <t xml:space="preserve">    XJ_SMALLMODULE.PRO_BLOCK_营业信息('ls_xj_zq_两线电路_t',</t>
  </si>
  <si>
    <t xml:space="preserve">                                  'DVLP_STAFF_CD',</t>
  </si>
  <si>
    <t xml:space="preserve">                                  'STAFF_CT_GROUP_CD',</t>
  </si>
  <si>
    <t xml:space="preserve">                                  'name 发展人');</t>
  </si>
  <si>
    <t xml:space="preserve">    renameTB('ls_xj_zq_两线电路_t', 'xj_zq_两线电路_t');</t>
  </si>
  <si>
    <t xml:space="preserve">  PROCEDURE PRO_客户经营技能赛 is</t>
  </si>
  <si>
    <t xml:space="preserve">       EXEC    XN_MARKETING_PAC_Eight.PRO_客户经营技能赛;</t>
  </si>
  <si>
    <t xml:space="preserve">    log1 xj_log_object := xj_log_object(XX, 'PRO_客户经营技能赛');</t>
  </si>
  <si>
    <t xml:space="preserve">    create table  xj_dq_客户经营技能赛分组   (</t>
  </si>
  <si>
    <t xml:space="preserve">    月份    varchar2(12),</t>
  </si>
  <si>
    <t xml:space="preserve">    活动安排表     varchar2(20),</t>
  </si>
  <si>
    <t xml:space="preserve">    队伍     varchar2(30),</t>
  </si>
  <si>
    <t xml:space="preserve">    支局厅店      varchar2(255)</t>
  </si>
  <si>
    <t xml:space="preserve">    );</t>
  </si>
  <si>
    <t xml:space="preserve">    select * from   xj_dq_客户经营技能赛分组   for update    </t>
  </si>
  <si>
    <t xml:space="preserve">    update xj_dq_客户经营技能赛分组 set       支局厅店=  trim(支局厅店)   </t>
  </si>
  <si>
    <t xml:space="preserve">    create table     xj_dq_客户经营技能赛_t  (</t>
  </si>
  <si>
    <t xml:space="preserve">    竞赛类型  varchar2(20),</t>
  </si>
  <si>
    <t xml:space="preserve">    网格      varchar2(255),</t>
  </si>
  <si>
    <t xml:space="preserve">    厅店      varchar2(255),</t>
  </si>
  <si>
    <t xml:space="preserve">    号码    varchar2(50),</t>
  </si>
  <si>
    <t xml:space="preserve">    日期     varchar2(20),</t>
  </si>
  <si>
    <t xml:space="preserve">    积分    number ,</t>
  </si>
  <si>
    <t xml:space="preserve">    活动安排表 VARCHAR2(20)  ,                        </t>
  </si>
  <si>
    <t xml:space="preserve">    支局厅店 VARCHAR2(255) ,                        </t>
  </si>
  <si>
    <t xml:space="preserve">    支局厅店类型 CHAR(4) </t>
  </si>
  <si>
    <t xml:space="preserve">    XN_MARKETING_PAC_Eight.PRO_殷玲_E8_C;</t>
  </si>
  <si>
    <t xml:space="preserve">    XN_MARKETING_PAC_Eight.PRO_365礼包;</t>
  </si>
  <si>
    <t xml:space="preserve">    XN_MARKETING_PAC_Eight.PRO_存量4升5价值变迁_省口径;</t>
  </si>
  <si>
    <t xml:space="preserve">    XN_MARKETING_PAC_Eight.PRO_23G升5G;</t>
  </si>
  <si>
    <t xml:space="preserve">    ------xj_sc_365礼包</t>
  </si>
  <si>
    <t xml:space="preserve">    xn_do_sql_Block(q'[    truncate table  xj_dq_客户经营技能赛_t     ]');</t>
  </si>
  <si>
    <t>insert into  xj_dq_客户经营技能赛_t (竞赛类型,网格,厅店,号码,日期,积分     )</t>
  </si>
  <si>
    <t>select  '365礼包'  竞赛类型, 网格, 厅店,acc_nbr 号码,竣工日期  日期,10 积分</t>
  </si>
  <si>
    <t xml:space="preserve">from xj_sc_365礼包    </t>
  </si>
  <si>
    <t>where  融合套餐序号=1        ]');</t>
  </si>
  <si>
    <t xml:space="preserve">    ------xj_sc_电信特惠25元套餐</t>
  </si>
  <si>
    <t>select  '电信特惠25元套餐'  竞赛类型, 网格, 厅店,acc_nbr 号码,竣工日期  日期,10 积分</t>
  </si>
  <si>
    <t xml:space="preserve">from   xj_sc_电信特惠25元套餐    </t>
  </si>
  <si>
    <t xml:space="preserve">    ---存量4升5价值变迁</t>
  </si>
  <si>
    <t>select    '存量4升5价值变迁'  竞赛类型, 网格, 厅店,号码,day_id  日期,8  积分</t>
  </si>
  <si>
    <t>from  xj_sc_存量4升5价值变迁</t>
  </si>
  <si>
    <t>where  QIANZHUAN</t>
  </si>
  <si>
    <t>='高'</t>
  </si>
  <si>
    <t xml:space="preserve"> and  迁转后价值</t>
  </si>
  <si>
    <t xml:space="preserve">    ---存老旧网关E8-C</t>
  </si>
  <si>
    <t>select  '老旧网关E8-C'  竞赛类型, 网格,换新厅店,brd_nbr 号码,竣工时间  日期,5 积分</t>
  </si>
  <si>
    <t xml:space="preserve">from   xn_ITMS_GATEWAY_BRD_LIST_MON    </t>
  </si>
  <si>
    <t>where  换新厅店 is not null    ]');</t>
  </si>
  <si>
    <t xml:space="preserve">    ------ 23G升5G</t>
  </si>
  <si>
    <t>select  '23G升5G'  竞赛类型, 网格,NULL 厅店,acc_nbr 号码,rgt_date_id  日期,5 积分</t>
  </si>
  <si>
    <t xml:space="preserve">from xj_DQ_23G升5G_t </t>
  </si>
  <si>
    <t>where        rgt_date_id  &gt;=20210601     ]');</t>
  </si>
  <si>
    <t xml:space="preserve">    -----  打标-------------------------</t>
  </si>
  <si>
    <t xml:space="preserve">    merge into xj_dq_客户经营技能赛_t a</t>
  </si>
  <si>
    <t xml:space="preserve">    using xj_dq_客户经营技能赛分组 b</t>
  </si>
  <si>
    <t xml:space="preserve">    on (a.厅店 = b.支局厅店 and b.支局厅店类型 = '厅店')</t>
  </si>
  <si>
    <t xml:space="preserve">         set a.活动安排表   = b.活动安排表,</t>
  </si>
  <si>
    <t xml:space="preserve">             a.支局厅店     = b.支局厅店,</t>
  </si>
  <si>
    <t xml:space="preserve">             a.支局厅店类型 = b.支局厅店类型;</t>
  </si>
  <si>
    <t xml:space="preserve">    on (a.网格 = b.支局厅店 and b.支局厅店类型 = '支局')</t>
  </si>
  <si>
    <t xml:space="preserve">             a.支局厅店类型 = b.支局厅店类型</t>
  </si>
  <si>
    <t xml:space="preserve">       where 支局厅店 is null;</t>
  </si>
  <si>
    <t xml:space="preserve">    -----------------</t>
  </si>
  <si>
    <t xml:space="preserve">    delete xj_dq_客户经营技能赛_t where 活动安排表 is null;</t>
  </si>
  <si>
    <t xml:space="preserve">      ------------------------------------------------------------------------------------</t>
  </si>
  <si>
    <t xml:space="preserve">  end PRO_客户经营技能赛;</t>
  </si>
  <si>
    <t xml:space="preserve">  PROCEDURE PRO_殷玲_E8_C IS</t>
  </si>
  <si>
    <t xml:space="preserve">    log1 xj_log_object := xj_log_object(XX, 'PRO_殷玲_E8_C');</t>
  </si>
  <si>
    <t xml:space="preserve">    exec   XN_MARKETING_PAC_Eight.PRO_殷玲_E8_C;</t>
  </si>
  <si>
    <t>v_max_acct_month varchar2(6);</t>
  </si>
  <si>
    <t xml:space="preserve">    -------关于E8_C数据下发，目前已经分发至共享平台，表名---</t>
  </si>
  <si>
    <t xml:space="preserve">    select  month_id,count(*) from   ITMS_GATEWAY_BRD_LIST_MON</t>
  </si>
  <si>
    <t xml:space="preserve">    group  by    month_id</t>
  </si>
  <si>
    <t xml:space="preserve">    drop table  xn_ITMS_GATEWAY_BRD_LIST_MON;</t>
  </si>
  <si>
    <t xml:space="preserve">    create  table     xn_ITMS_GATEWAY_BRD_LIST_MON  as </t>
  </si>
  <si>
    <t xml:space="preserve">    select  t1.*,t2.cust_id,t2.acct_id,t2.营业区,t2.status_cd,t2.欠费</t>
  </si>
  <si>
    <t xml:space="preserve">    ,t2.ofr_name  套餐,t2.combo_offer_name  松捆绑,t2.ofr_name  套餐新,t2.combo_offer_name  松捆绑新</t>
  </si>
  <si>
    <t xml:space="preserve">    ,staff_name 网格经理,org_name 网格,条线,渠道,t2.country_area_seq||country_area_name  经营单元</t>
  </si>
  <si>
    <t xml:space="preserve">    from   ITMS_GATEWAY_BRD_LIST_MON t1</t>
  </si>
  <si>
    <t xml:space="preserve">    inner   join xwh_wg_mon t2  on (t1.PRD_INST_ID=t2.serv_id);</t>
  </si>
  <si>
    <t xml:space="preserve">    delete  xn_ITMS_GATEWAY_BRD_LIST_MON   a</t>
  </si>
  <si>
    <t xml:space="preserve">    where  exists  (select 1   from     xn_ITMS_GATEWAY_BRD_LIST_MON   where   prd_inst_id  =a.prd_inst_id   and GATE_WAY=a.GATE_WAY  and rowid&lt;a.rowid   );</t>
  </si>
  <si>
    <t xml:space="preserve">    EXEC XJ_SMALLMODULE.PRO_BLOCK_客户积分('xn_ITMS_GATEWAY_BRD_LIST_MON'); </t>
  </si>
  <si>
    <t xml:space="preserve">    alter table     xn_ITMS_GATEWAY_BRD_LIST_MON add (                                  </t>
  </si>
  <si>
    <t xml:space="preserve">    主卡   VARCHAR2(40) ,                        </t>
  </si>
  <si>
    <t xml:space="preserve">    联系号码   VARCHAR2(40) ,</t>
  </si>
  <si>
    <t xml:space="preserve">    装机地址 VARCHAR2(500) ,</t>
  </si>
  <si>
    <t xml:space="preserve">    OFFER_INST_ID NUMBER(16) ,</t>
  </si>
  <si>
    <t xml:space="preserve">    OFFER_ID NUMBER(16) ,                        </t>
  </si>
  <si>
    <t xml:space="preserve">    OFFER_NAME VARCHAR2(500) ,                        </t>
  </si>
  <si>
    <t xml:space="preserve">    竣工时间   VARCHAR2(8) ,     </t>
  </si>
  <si>
    <t xml:space="preserve">    换新营业员    VARCHAR2(256),                   </t>
  </si>
  <si>
    <t xml:space="preserve">    换新厅店   VARCHAR2(500),</t>
  </si>
  <si>
    <t xml:space="preserve">    关联类型    VARCHAR2(12)  )  ;</t>
  </si>
  <si>
    <t xml:space="preserve">    ------- 联系号码</t>
  </si>
  <si>
    <t xml:space="preserve">    drop table  xj_ls_20210403_0001;</t>
  </si>
  <si>
    <t xml:space="preserve">    create  table   xj_ls_20210403_0001 as </t>
  </si>
  <si>
    <t xml:space="preserve">    select  t1.serv_id ,t2.acc_nbr  主卡</t>
  </si>
  <si>
    <t xml:space="preserve">    from  xwh_wg_mon   t1</t>
  </si>
  <si>
    <t xml:space="preserve">    inner   join  xwh_wg_mon  t2  on (t1.combo_instance_id=t2.combo_instance_id     and t2.state in ('F0A','F0J')   AND T2.主副卡 like '%主卡' )</t>
  </si>
  <si>
    <t xml:space="preserve">    where  t1.serv_id in (select prd_inst_id   from    xn_ITMS_GATEWAY_BRD_LIST_MON  );</t>
  </si>
  <si>
    <t xml:space="preserve">    drop table  xj_ls_20210403_0002;</t>
  </si>
  <si>
    <t xml:space="preserve">    create  table   xj_ls_20210403_0002  as </t>
  </si>
  <si>
    <t xml:space="preserve">    inner   join  xwh_wg_mon  t2  on (t1.acct_id=t2.acct_id     and t2.state in ('F0A','F0J')   AND T2.主副卡 like '%主卡' )</t>
  </si>
  <si>
    <t xml:space="preserve">    merge  into    xn_ITMS_GATEWAY_BRD_LIST_MON    a</t>
  </si>
  <si>
    <t xml:space="preserve">    using   </t>
  </si>
  <si>
    <t xml:space="preserve">    (select  t.*,row_number()  over (partition  by   serv_id  order by   1     )   rn  </t>
  </si>
  <si>
    <t xml:space="preserve">     from    xj_ls_20210403_0001  t  )  b </t>
  </si>
  <si>
    <t xml:space="preserve">    on  (a.prd_inst_id=b.serv_id       and b.rn=1    )</t>
  </si>
  <si>
    <t xml:space="preserve">    update set   a.主卡=b.主卡;</t>
  </si>
  <si>
    <t xml:space="preserve">     from    xj_ls_20210403_0002    t  )  b </t>
  </si>
  <si>
    <t xml:space="preserve">    update set   a.主卡=b.主卡</t>
  </si>
  <si>
    <t xml:space="preserve">    where    a.主卡   is null       ;</t>
  </si>
  <si>
    <t xml:space="preserve">    -- 客户联系</t>
  </si>
  <si>
    <t xml:space="preserve">    using    sjjs_xn.BAS_BRD_INFO_SCORE_BEST    b </t>
  </si>
  <si>
    <t xml:space="preserve">    on  (a.PRD_INST_ID=b.BRD_PRD_INST_ID      and    b.BILLING_CYCLE_ID =202103    )</t>
  </si>
  <si>
    <t xml:space="preserve">    update set   a.联系号码=b.CONTACTPHONE    ;</t>
  </si>
  <si>
    <t xml:space="preserve">    using    xj_customer b </t>
  </si>
  <si>
    <t xml:space="preserve">    on  (a.cust_id=b.cust_id           )</t>
  </si>
  <si>
    <t xml:space="preserve">    update set   a.联系号码=b.cust_rela </t>
  </si>
  <si>
    <t xml:space="preserve">    where   联系号码  is null       ;</t>
  </si>
  <si>
    <t xml:space="preserve">    -------------------------------------</t>
  </si>
  <si>
    <t xml:space="preserve">    create or replace view xj_v_网关以旧换新 as</t>
  </si>
  <si>
    <t xml:space="preserve">    select  t4.acct_id, PROD_INST_ID,OFFER_INST_ID,t4.country_area_seq||t4.country_area_name  经营单元</t>
  </si>
  <si>
    <t xml:space="preserve">           ,t4.acc_nbr,ROLE_ID,ROLE_NAME,REL_EFF_DATE,REL_EXP_DATE, t1.OFFER_ID,t2.offer_name</t>
  </si>
  <si>
    <t xml:space="preserve">            ,to_char(t1.COMPLETED_DATE,'yyyymmdd')  竣工时间</t>
  </si>
  <si>
    <t xml:space="preserve">            ,t3.name    换新营业员,t3.org_name  换新厅店</t>
  </si>
  <si>
    <t xml:space="preserve">            ,t4.serv_addr  装机地址</t>
  </si>
  <si>
    <t xml:space="preserve">    from   BAS_PRD_INST_OFFER_CUR   t1</t>
  </si>
  <si>
    <t xml:space="preserve">    inner join  offer   t2  on (t1.OFFER_ID=t2.offer_id  )</t>
  </si>
  <si>
    <t xml:space="preserve">    left  join  xwh_wg_mon  t4  on  (t1.PROD_INST_ID=t4.serv_id)</t>
  </si>
  <si>
    <t xml:space="preserve">    left join  tmp_staff_organization_channel   t3  on (t1.accept_staff_cd =t3.STAFF_CT_GROUP_CD)</t>
  </si>
  <si>
    <t xml:space="preserve">    where  t1.offer_id in</t>
  </si>
  <si>
    <t xml:space="preserve">    ('842003860','842006102','842006552','842006558','842010198','842010199','842011474','842011589','842011593','842011649','842011650','842014212',</t>
  </si>
  <si>
    <t xml:space="preserve">    '842013947','842013948','842013950','842013951')</t>
  </si>
  <si>
    <t xml:space="preserve">------------------月头备份----------------------------------------------  </t>
  </si>
  <si>
    <t>if  dd between  6  and 10  then</t>
  </si>
  <si>
    <t>select  max(month_id)   into  v_max_acct_month  from  ITMS_GATEWAY_BRD_LIST_MON;</t>
  </si>
  <si>
    <t>pro_drop_table('ls_xj_E8_C_m1') ;</t>
  </si>
  <si>
    <t xml:space="preserve">create table   ls_xj_E8_C_m1    as </t>
  </si>
  <si>
    <t>select  * from ITMS_GATEWAY_BRD_LIST_MON  a</t>
  </si>
  <si>
    <t xml:space="preserve">where  month_id=]'||v_max_acct_month||q'[  </t>
  </si>
  <si>
    <t>xn_do_sql_Block(q'[    ALTER  TABLE  ls_xj_E8_C_m1  rename   column  PRD_INST_ID to  serv_id          ]');</t>
  </si>
  <si>
    <t>xn_do_sql_Block(q'[   create index  index_2022050403_]'||random||q'[   on   ls_xj_E8_C_m1(serv_id)    ]');</t>
  </si>
  <si>
    <t xml:space="preserve">xn_do_sql_Block(q'[   delete  ls_xj_E8_C_m1   a  where exists  (select 1  from  xj_E8_C_m1  </t>
  </si>
  <si>
    <t>where serv_id=a.serv_id  and LAST_LOGIN_TIME&gt;=a.LAST_LOGIN_TIME   and rowid&lt;&gt;a.rowid   )         ]');</t>
  </si>
  <si>
    <t xml:space="preserve">xn_do_sql_Block(q'[  delete   ls_xj_E8_C_m1 a    where  exists  (select  1  from  ls_xj_E8_C_m1  </t>
  </si>
  <si>
    <t>where serv_id=a.serv_id  and  FIRST_REG_TIME&gt;a.FIRST_REG_TIME  )        ]');</t>
  </si>
  <si>
    <t>renameTB('ls_xj_E8_C_m1','xj_E8_C_m1');</t>
  </si>
  <si>
    <t>----------------------------------------------------------------</t>
  </si>
  <si>
    <t xml:space="preserve">  /*MERGE INTO xn_ITMS_GATEWAY_BRD_LIST_MON A</t>
  </si>
  <si>
    <t xml:space="preserve">    USING xj_v_网关以旧换新 B</t>
  </si>
  <si>
    <t xml:space="preserve">    ON (A.prd_inst_id = B.PROD_INST_ID)</t>
  </si>
  <si>
    <t xml:space="preserve">         SET a.OFFER_INST_ID = b.OFFER_INST_ID,</t>
  </si>
  <si>
    <t xml:space="preserve">             A.OFFER_ID      = B.OFFER_ID,</t>
  </si>
  <si>
    <t xml:space="preserve">             A.OFFER_NAME    = B.OFFER_NAME,</t>
  </si>
  <si>
    <t xml:space="preserve">             A.竣工时间      = B.竣工时间,</t>
  </si>
  <si>
    <t xml:space="preserve">             a.换新营业员    = b.换新营业员,</t>
  </si>
  <si>
    <t xml:space="preserve">             A.换新厅店      = B.换新厅店,</t>
  </si>
  <si>
    <t xml:space="preserve">             关联类型        = '按号码';</t>
  </si>
  <si>
    <t xml:space="preserve">    commit;*/  </t>
  </si>
  <si>
    <t xml:space="preserve">    ---更新套餐 欠费</t>
  </si>
  <si>
    <t xml:space="preserve">    xj_smallmodule.Module('xn_ITMS_GATEWAY_BRD_LIST_MON',</t>
  </si>
  <si>
    <t xml:space="preserve">                          'STATUS_CD,欠费,ofr_name  套餐新,COMBO_OFFER_NAME 松捆绑新',</t>
  </si>
  <si>
    <t xml:space="preserve">                          'prd_inst_id serv_id');</t>
  </si>
  <si>
    <t xml:space="preserve">    ----按账户</t>
  </si>
  <si>
    <t xml:space="preserve">    delete   xn_ITMS_GATEWAY_BRD_LIST_MON  a</t>
  </si>
  <si>
    <t xml:space="preserve">    where  exists  (select 1   from   xn_ITMS_GATEWAY_BRD_LIST_MON  where prd_inst_id=a.prd_inst_id    and  FIRST_REG_TIME&gt;a.FIRST_REG_TIME   );</t>
  </si>
  <si>
    <t xml:space="preserve">    commit ; </t>
  </si>
  <si>
    <t xml:space="preserve">    where  exists  (select 1   from   xn_ITMS_GATEWAY_BRD_LIST_MON  where prd_inst_id=a.prd_inst_id    and  rowid&gt;a.rowid   );</t>
  </si>
  <si>
    <t xml:space="preserve">    update  xn_ITMS_GATEWAY_BRD_LIST_MON   a   set</t>
  </si>
  <si>
    <t xml:space="preserve">    a.OFFER_INST_ID=null,</t>
  </si>
  <si>
    <t xml:space="preserve">    A.OFFER_ID=null,</t>
  </si>
  <si>
    <t xml:space="preserve">    A.OFFER_NAME=null,</t>
  </si>
  <si>
    <t xml:space="preserve">    A.竣工时间=null,</t>
  </si>
  <si>
    <t xml:space="preserve">    a.换新营业员=null,</t>
  </si>
  <si>
    <t xml:space="preserve">    A.换新厅店=null,</t>
  </si>
  <si>
    <t xml:space="preserve">    关联类型 =null</t>
  </si>
  <si>
    <t xml:space="preserve">    where   关联类型 ='按账户' </t>
  </si>
  <si>
    <t xml:space="preserve">    pro_drop_table('ls_网关以旧换新_acct_1by1');</t>
  </si>
  <si>
    <t xml:space="preserve">create table  ls_网关以旧换新_acct_1by1  as </t>
  </si>
  <si>
    <t xml:space="preserve">select  prd_inst_id,acct_id,row_number() over (partition by  acct_id  order by   FIRST_REG_TIME    )   rn  </t>
  </si>
  <si>
    <t>from xn_ITMS_GATEWAY_BRD_LIST_MON t1</t>
  </si>
  <si>
    <t xml:space="preserve">where   OFFER_ID  is  null  </t>
  </si>
  <si>
    <t>and acct_id &lt;&gt;'-1'</t>
  </si>
  <si>
    <t>and  nvl(关联类型,'按账户')  &lt;&gt; '按号码'     ),</t>
  </si>
  <si>
    <t>s2 as (</t>
  </si>
  <si>
    <t>select t.*, row_number() over(partition by acct_id order by 竣工时间) rn</t>
  </si>
  <si>
    <t xml:space="preserve">  from (select a.*,</t>
  </si>
  <si>
    <t xml:space="preserve">               row_number() over(partition by acct_id, OFFER_INST_ID order by 竣工时间) rn1</t>
  </si>
  <si>
    <t xml:space="preserve">          from xj_v_网关以旧换新 a</t>
  </si>
  <si>
    <t xml:space="preserve">         where OFFER_INST_ID not in</t>
  </si>
  <si>
    <t xml:space="preserve">               (select OFFER_INST_ID</t>
  </si>
  <si>
    <t xml:space="preserve">                  from xn_ITMS_GATEWAY_BRD_LIST_MON</t>
  </si>
  <si>
    <t xml:space="preserve">                 where   OFFER_INST_ID is not null         )) t</t>
  </si>
  <si>
    <t xml:space="preserve"> where t.rn1 = 1</t>
  </si>
  <si>
    <t>select  t1.*,t2.OFFER_INST_ID,t2.OFFER_ID,t2.OFFER_NAME,t2.竣工时间,t2.换新营业员,t2.换新厅店</t>
  </si>
  <si>
    <t>inner   join  s2 t2  on (t1.acct_id=t2.acct_id  and t1.rn=t2.rn   )      ]');</t>
  </si>
  <si>
    <t>MERGE INTO  xn_ITMS_GATEWAY_BRD_LIST_MON A</t>
  </si>
  <si>
    <t>USING   ls_网关以旧换新_acct_1by1  B</t>
  </si>
  <si>
    <t>ON (A.prd_inst_id=B.prd_inst_id  )</t>
  </si>
  <si>
    <t xml:space="preserve">UPDATE SET    </t>
  </si>
  <si>
    <t>a.OFFER_INST_ID=b.OFFER_INST_ID,</t>
  </si>
  <si>
    <t>A.OFFER_ID=B.OFFER_ID,</t>
  </si>
  <si>
    <t>A.OFFER_NAME=B.OFFER_NAME,</t>
  </si>
  <si>
    <t>A.竣工时间=B.竣工时间,</t>
  </si>
  <si>
    <t>a.换新营业员=b.换新营业员,</t>
  </si>
  <si>
    <t>A.换新厅店=B.换新厅店,</t>
  </si>
  <si>
    <t xml:space="preserve">关联类型 ='按账户' </t>
  </si>
  <si>
    <t>where    OFFER_INST_ID    is  null    ]');</t>
  </si>
  <si>
    <t xml:space="preserve">    ------- 主卡</t>
  </si>
  <si>
    <t xml:space="preserve">    pro_drop_table('xj_ls_20210403_0001');</t>
  </si>
  <si>
    <t xml:space="preserve">create  table   xj_ls_20210403_0001 as </t>
  </si>
  <si>
    <t>select  t1.serv_id ,t2.acc_nbr  主卡</t>
  </si>
  <si>
    <t>from  xwh_wg_mon   t1</t>
  </si>
  <si>
    <t>inner   join  xwh_wg_mon  t2  on (t1.combo_instance_id=t2.combo_instance_id     and t2.state in ('F0A','F0J')   AND T2.主副卡 like '%主卡' )</t>
  </si>
  <si>
    <t>where  t1.serv_id in (select prd_inst_id   from    xn_ITMS_GATEWAY_BRD_LIST_MON  )</t>
  </si>
  <si>
    <t xml:space="preserve">    xn_do_sql_Block(q'[  update   xn_ITMS_GATEWAY_BRD_LIST_MON set 主卡=null    ]');</t>
  </si>
  <si>
    <t>merge  into    xn_ITMS_GATEWAY_BRD_LIST_MON    a</t>
  </si>
  <si>
    <t xml:space="preserve">using   </t>
  </si>
  <si>
    <t xml:space="preserve">(select  t.*,row_number()  over (partition  by   serv_id  order by   1     )   rn  </t>
  </si>
  <si>
    <t xml:space="preserve"> from    xj_ls_20210403_0001  t  )  b </t>
  </si>
  <si>
    <t>on  (a.prd_inst_id=b.serv_id       and b.rn=1    )</t>
  </si>
  <si>
    <t>update set  a.主卡=b.主卡       ]');</t>
  </si>
  <si>
    <t xml:space="preserve">    ------分销员</t>
  </si>
  <si>
    <t xml:space="preserve">    pro_drop_table('xj_sc_E8_C_t_ORDER');</t>
  </si>
  <si>
    <t xml:space="preserve">create table  xj_sc_E8_C_t_ORDER  as </t>
  </si>
  <si>
    <t xml:space="preserve">        ,CREATE_STAFF,CREATE_STAFF_NAME  ,CREATE_ORG_NAME,to_char(create_date,'yyyymmdd' )  订购日期</t>
  </si>
  <si>
    <t>where     SERVICE_OFFER_NAME  ='订购销售品'</t>
  </si>
  <si>
    <t>AND  OBJ_ID IN (select OFFER_INST_ID   from    xn_ITMS_GATEWAY_BRD_LIST_MON    where  OFFER_INST_ID  is not null   )      ]');</t>
  </si>
  <si>
    <t>merge into  xn_ITMS_GATEWAY_BRD_LIST_MON    a</t>
  </si>
  <si>
    <t xml:space="preserve">from   xj_sc_E8_C_t_ORDER  t )    b </t>
  </si>
  <si>
    <t xml:space="preserve">    XJ_SMALLMODULE.PRO_BLOCK_fenxiao('xn_ITMS_GATEWAY_BRD_LIST_MON ',</t>
  </si>
  <si>
    <t xml:space="preserve">                                     'CUST_ORDER_ID');</t>
  </si>
  <si>
    <t xml:space="preserve">    update  xn_ITMS_GATEWAY_BRD_LIST_MON   set  受理营业厅=分销厅店</t>
  </si>
  <si>
    <t xml:space="preserve">    where 分销厅店  is not null          ]');*/</t>
  </si>
  <si>
    <t xml:space="preserve">  END PRO_殷玲_E8_C;</t>
  </si>
  <si>
    <t xml:space="preserve">  ---=======================================</t>
  </si>
  <si>
    <t xml:space="preserve">  PROCEDURE PRO_365礼包 is</t>
  </si>
  <si>
    <t xml:space="preserve">    set serveroutput on size   1100000;</t>
  </si>
  <si>
    <t xml:space="preserve">    exec   XN_MARKETING_PAC_Eight.PRO_365礼包;</t>
  </si>
  <si>
    <t xml:space="preserve">    pro_drop_table('xj_sc_365礼包');</t>
  </si>
  <si>
    <t xml:space="preserve">create table  xj_sc_365礼包  as     </t>
  </si>
  <si>
    <t>select  decode(region_id,'8421200','咸宁市','8421201','温泉','8421202','咸安','8421224','通山','8421223','崇阳','8421222','通城','8421281','赤壁','8421221','嘉鱼','咸宁')  营业区,</t>
  </si>
  <si>
    <t>offer_id,PROD_INST_ID,role_name,accept_staff_cd, COMPLETED_DATE,OFFER_INST_ID</t>
  </si>
  <si>
    <t>,OFFER_ORDER_ITEM_ID</t>
  </si>
  <si>
    <t xml:space="preserve">from sjjs_xn.bas_prd_inst_offer_cur   </t>
  </si>
  <si>
    <t>where   offer_id in (842012446, 842012447, 842012448, 842012443)     )</t>
  </si>
  <si>
    <t>select prd_inst_id, L_Merge_Prom_Inst_Id, Cde_Merge_Prom_Name</t>
  </si>
  <si>
    <t xml:space="preserve">  from sjjs_xn.PRD_PRD_INST_Ext_CUR</t>
  </si>
  <si>
    <t xml:space="preserve"> where  prd_inst_id  in (select PROD_INST_ID   from   s1)</t>
  </si>
  <si>
    <t>select   a.营业区,a.offer_id,d.OFFER_NAME,a.OFFER_INST_ID,a.PROD_INST_ID  serv_id ,accept_staff_cd</t>
  </si>
  <si>
    <t>,to_char(b.L_Merge_Prom_Inst_Id)  L_Merge_Prom_Inst_Id , Cde_Merge_Prom_Name    融合套餐</t>
  </si>
  <si>
    <t xml:space="preserve"> ,row_number()   over (partition  by L_Merge_Prom_Inst_Id  order by 1 )   融合套餐序号</t>
  </si>
  <si>
    <t>,c.acc_nbr,c.产品类型</t>
  </si>
  <si>
    <t>,a.COMPLETED_DATE  竣工日期</t>
  </si>
  <si>
    <t>,case when  c.产品类型='手机'   and   abs(to_date(a.COMPLETED_DATE,'yyyymmdd')   - to_date(c.入网时间,'yyyymmdd')   ) &lt;=15  then  '新增号卡'   else  null   end  是否新增号卡</t>
  </si>
  <si>
    <t>,a.OFFER_ORDER_ITEM_ID</t>
  </si>
  <si>
    <t>from s1   a</t>
  </si>
  <si>
    <t>left join  s2  b   on (  a.PROD_INST_ID = b.prd_inst_id)</t>
  </si>
  <si>
    <t xml:space="preserve">left join  xwh_wg_mon  c  on  ( a.PROD_INST_ID = c.serv_id)   </t>
  </si>
  <si>
    <t>left join  offer  d   on (a.offer_id=d.offer_id)</t>
  </si>
  <si>
    <t xml:space="preserve">order  by      to_char(b.L_Merge_Prom_Inst_Id) </t>
  </si>
  <si>
    <t xml:space="preserve">    XJ_SMALLMODULE.PRO_BLOCK_营业信息('xj_sc_365礼包',</t>
  </si>
  <si>
    <t xml:space="preserve">    --- 网格</t>
  </si>
  <si>
    <t xml:space="preserve">    XJ_SMALLMODULE.PRO_BLOCK_网格('xj_sc_365礼包',</t>
  </si>
  <si>
    <t xml:space="preserve">                                'SERV_ID',</t>
  </si>
  <si>
    <t xml:space="preserve">                                'org_name  网格');</t>
  </si>
  <si>
    <t xml:space="preserve">    ----</t>
  </si>
  <si>
    <t xml:space="preserve">    u?842012424 摄像头7天全天云回看优惠至5元/月</t>
  </si>
  <si>
    <t xml:space="preserve">    u?842012425 门铃3天事件云回看优惠至2.5元/月</t>
  </si>
  <si>
    <t xml:space="preserve">    u?842012440 视频彩铃66元促销</t>
  </si>
  <si>
    <t xml:space="preserve">    u?842012441 天翼云盘黄金会员66元促销</t>
  </si>
  <si>
    <t xml:space="preserve">    u?842012442 通信助理智能版66元促销</t>
  </si>
  <si>
    <t xml:space="preserve">    pro_drop_table('LS_xj_sc_365礼包_4选1_001');</t>
  </si>
  <si>
    <t xml:space="preserve">CREATE TABLE  LS_xj_sc_365礼包_4选1_001 AS </t>
  </si>
  <si>
    <t>select  ORDER_ITEM_ID  OFFER_ORDER_ITEM_ID,CUST_ORDER_ID</t>
  </si>
  <si>
    <t>from  order_item   T1</t>
  </si>
  <si>
    <t>where ORDER_ITEM_ID</t>
  </si>
  <si>
    <t xml:space="preserve"> IN (  select OFFER_ORDER_ITEM_ID  from     xj_sc_365礼包   )       ]');</t>
  </si>
  <si>
    <t xml:space="preserve">    pro_drop_table('LS_xj_sc_365礼包_4选1_002');</t>
  </si>
  <si>
    <t xml:space="preserve">CREATE TABLE  LS_xj_sc_365礼包_4选1_002  AS </t>
  </si>
  <si>
    <t>select  ORDER_ITEM_ID,CUST_ORDER_ID,APPLY_OBJ_SPEC,OBJ_ID,SERVICE_OFFER_NAME,APPLY_OBJ_SPEC_NAME</t>
  </si>
  <si>
    <t xml:space="preserve">from  order_item  </t>
  </si>
  <si>
    <t>where APPLY_OBJ_SPEC  IN   (842012424, 842012425, 842012440, 842012441,842012442)</t>
  </si>
  <si>
    <t>AND  CUST_ORDER_ID  IN (select  CUST_ORDER_ID   from    LS_xj_sc_365礼包_4选1_001 )       ]');</t>
  </si>
  <si>
    <t xml:space="preserve">INSERT INTO   xj_sc_365礼包_4选1   </t>
  </si>
  <si>
    <t xml:space="preserve">select T1.OFFER_ORDER_ITEM_ID,T2.* </t>
  </si>
  <si>
    <t>from  LS_xj_sc_365礼包_4选1_001   T1</t>
  </si>
  <si>
    <t>INNER  JOIN LS_xj_sc_365礼包_4选1_002 T2  ON  (T1.CUST_ORDER_ID=T2.CUST_ORDER_ID)</t>
  </si>
  <si>
    <t xml:space="preserve">where  (OFFER_ORDER_ITEM_ID,ORDER_ITEM_ID)  NOT IN </t>
  </si>
  <si>
    <t>(select OFFER_ORDER_ITEM_ID,ORDER_ITEM_ID   from     xj_sc_365礼包_4选1  )        ]');</t>
  </si>
  <si>
    <t xml:space="preserve">    xn_do_sql_Block(q'[         alter table  xj_sc_365礼包  add    商品订购2   varchar2(800)     ]');</t>
  </si>
  <si>
    <t>merge into  xj_sc_365礼包  a</t>
  </si>
  <si>
    <t>select  OFFER_ORDER_ITEM_ID,  listagg(APPLY_OBJ_SPEC_NAME, ',') WITHIN GROUP( ORDER BY rownum )   商品订购2</t>
  </si>
  <si>
    <t>from  (select  DISTINCT OFFER_ORDER_ITEM_ID,APPLY_OBJ_SPEC_NAME from  xj_sc_365礼包_4选1)</t>
  </si>
  <si>
    <t>group by OFFER_ORDER_ITEM_ID  )  b on (a.OFFER_ORDER_ITEM_ID=b.OFFER_ORDER_ITEM_ID)</t>
  </si>
  <si>
    <t xml:space="preserve">update set   a.商品订购2=b.商品订购2 </t>
  </si>
  <si>
    <t>where     a.融合套餐序号=1      ]');</t>
  </si>
  <si>
    <t xml:space="preserve">    select * from   xj_sc_365礼包</t>
  </si>
  <si>
    <t xml:space="preserve">    where  融合套餐序号=1  */</t>
  </si>
  <si>
    <t xml:space="preserve">      rollback;</t>
  </si>
  <si>
    <t xml:space="preserve">  end PRO_365礼包;</t>
  </si>
  <si>
    <t xml:space="preserve">  ----=====================================</t>
  </si>
  <si>
    <t xml:space="preserve">  PROCEDURE PRO_电信特惠25元套餐 is</t>
  </si>
  <si>
    <t xml:space="preserve">     exec XN_MARKETING_PAC_Eight.PRO_电信特惠25元套餐;</t>
  </si>
  <si>
    <t xml:space="preserve">    pro_drop_table('xj_sc_电信特惠25元套餐');</t>
  </si>
  <si>
    <t xml:space="preserve">create table  xj_sc_电信特惠25元套餐  as     </t>
  </si>
  <si>
    <t>offer_id,PROD_INST_ID,role_name,accept_staff_cd, COMPLETED_DATE</t>
  </si>
  <si>
    <t>where   offer_id in (842012600)     )</t>
  </si>
  <si>
    <t>select   a.营业区,a.offer_id,d.OFFER_NAME,a.PROD_INST_ID  serv_id ,accept_staff_cd</t>
  </si>
  <si>
    <t>--,a.COMPLETED_DATE COMPLETED_DATE_offer  ,c.COMPLETED_DATE  COMPLETED_DATE_prod</t>
  </si>
  <si>
    <t>,to_char(a.COMPLETED_DATE,'yyyymmdd')  竣工日期</t>
  </si>
  <si>
    <t>,case when  c.产品类型='手机'   and   abs(a.COMPLETED_DATE -c.COMPLETED_DATE) &lt;=15  then  '新增号卡'   else  null   end  是否新增号卡</t>
  </si>
  <si>
    <t xml:space="preserve">    XJ_SMALLMODULE.PRO_BLOCK_营业信息('xj_sc_电信特惠25元套餐',</t>
  </si>
  <si>
    <t xml:space="preserve">    XJ_SMALLMODULE.PRO_BLOCK_网格('xj_sc_电信特惠25元套餐',</t>
  </si>
  <si>
    <t xml:space="preserve">  end PRO_电信特惠25元套餐;</t>
  </si>
  <si>
    <t xml:space="preserve">  ---========================================================</t>
  </si>
  <si>
    <t xml:space="preserve">  PROCEDURE PRO_23G升5G IS</t>
  </si>
  <si>
    <t xml:space="preserve">    ---------------当前终端情况------------------------------------  </t>
  </si>
  <si>
    <t xml:space="preserve">    pro_drop_table('xj_ls_DQ_23G升5G');</t>
  </si>
  <si>
    <t xml:space="preserve">create table xj_ls_DQ_23G升5G   as </t>
  </si>
  <si>
    <t xml:space="preserve">    SELECT   PRD_INST_ID,ACCS_NBR,REGISTER_TERM_CODE,TERM_TYPE_ID,REGISTER_OPERATING_SYS,RGT_DATE_ID</t>
  </si>
  <si>
    <t xml:space="preserve">      FROM sjjs_xn.BAS_MOB_TERM_STR_DAILY A</t>
  </si>
  <si>
    <t xml:space="preserve">      LEFT JOIN (SELECT *</t>
  </si>
  <si>
    <t xml:space="preserve">                   FROM sjjs_xn.PRD_TMN_USG_TYPE</t>
  </si>
  <si>
    <t xml:space="preserve">                  WHERE ISTELECOMVOLTE = '支持') B</t>
  </si>
  <si>
    <t xml:space="preserve">        ON A.REGISTER_TERM_CODE = B.TERMINAL_CODE</t>
  </si>
  <si>
    <t xml:space="preserve">     WHERE STD_PRD_INST_STAT_ID / 100 &lt;&gt; 12</t>
  </si>
  <si>
    <t xml:space="preserve">       --AND DATE_ID = 20210805</t>
  </si>
  <si>
    <t xml:space="preserve">       AND (TERM_TYPE_ID IN ('智能4G', '智能5G') OR B.TERMINAL_CODE IS NOT NULL)</t>
  </si>
  <si>
    <t xml:space="preserve">       AND SUBSTR(TRIM(STD_PRD_ID), 1, 4) = 1015</t>
  </si>
  <si>
    <t xml:space="preserve">      and a.PRD_INST_ID  in (select  serv_id   from XJ_DQ_23G_目标  )         ]');</t>
  </si>
  <si>
    <t xml:space="preserve">    pro_drop_table('xj_ls_DQ_23G升5G_t');</t>
  </si>
  <si>
    <t xml:space="preserve">create table xj_ls_DQ_23G升5G_t   as </t>
  </si>
  <si>
    <t>select  t1.*,t2.acc_nbr,REGISTER_TERM_CODE,TERM_TYPE_ID,REGISTER_OPERATING_SYS,RGT_DATE_ID</t>
  </si>
  <si>
    <t xml:space="preserve">        ,org_name 网格,营业区</t>
  </si>
  <si>
    <t xml:space="preserve">from XJ_DQ_23G_目标  t1 </t>
  </si>
  <si>
    <t>left join xwh_wg_mon t2 on   (t1.SERV_ID=t2.SERV_ID)</t>
  </si>
  <si>
    <t>left join   xj_ls_DQ_23G升5G  t3  on (t1.SERV_ID=t3.prd_inst_id)      ]');</t>
  </si>
  <si>
    <t xml:space="preserve">    pro_drop_table('xj_DQ_23G升5G_t');</t>
  </si>
  <si>
    <t xml:space="preserve">    xn_do_sql_Block(q'[  rename    xj_ls_DQ_23G升5G_t  to      xj_DQ_23G升5G_t     ]');</t>
  </si>
  <si>
    <t xml:space="preserve">  END PRO_23G升5G;</t>
  </si>
  <si>
    <t xml:space="preserve">  PROCEDURE PRO_存量4升5价值变迁_省口径 is</t>
  </si>
  <si>
    <t xml:space="preserve">       EXEC    XN_MARKETING_PAC_Eight.PRO_存量4升5价值变迁_省口径;</t>
  </si>
  <si>
    <t xml:space="preserve">    log1 xj_log_object := xj_log_object(XX, 'PRO_存量4升5价值变迁_省口径');</t>
  </si>
  <si>
    <t xml:space="preserve">    pro_drop_table('xn_BWT_4_TO_5_PO_VAL_LIST_D');</t>
  </si>
  <si>
    <t xml:space="preserve">create table  xn_BWT_4_TO_5_PO_VAL_LIST_D  as </t>
  </si>
  <si>
    <t>select  DAY_ID,</t>
  </si>
  <si>
    <t>LATN_NAME,</t>
  </si>
  <si>
    <t>TRANSFER_ROUTE,</t>
  </si>
  <si>
    <t>to_number(OFFER_INST_ID)  OFFER_INST_ID,</t>
  </si>
  <si>
    <t>QIANZHUAN,</t>
  </si>
  <si>
    <t>VALUE_AFTER_TRANSFER,</t>
  </si>
  <si>
    <t>VALUE_BEFORE_TRANSFER,</t>
  </si>
  <si>
    <t>to_number(PROD_INST_ID)   PROD_INST_ID,</t>
  </si>
  <si>
    <t xml:space="preserve"> to_number(decode(T1.SERV_ORDER_ID,'null',null,T1.SERV_ORDER_ID))      SERV_ORDER_ID,</t>
  </si>
  <si>
    <t>PROM_OFR_NAME,</t>
  </si>
  <si>
    <t xml:space="preserve">OFFER_TYPE   </t>
  </si>
  <si>
    <t>from  sjjs_xn.BWT_4_TO_5_PO_VAL_LIST_D  T1        ]');</t>
  </si>
  <si>
    <t xml:space="preserve">    pro_drop_table('ls_xj_sc_存量4升5价值变迁');</t>
  </si>
  <si>
    <t xml:space="preserve">create  table   ls_xj_sc_存量4升5价值变迁   as </t>
  </si>
  <si>
    <t>T1.DAY_ID  ,</t>
  </si>
  <si>
    <t>T1.TRANSFER_ROUTE  ,</t>
  </si>
  <si>
    <t>T1.OFFER_INST_ID  ,</t>
  </si>
  <si>
    <t>T1.QIANZHUAN  ,</t>
  </si>
  <si>
    <t>T1.VALUE_AFTER_TRANSFER  迁转后价值,</t>
  </si>
  <si>
    <t>T1.VALUE_BEFORE_TRANSFER  迁转前价值,</t>
  </si>
  <si>
    <t>T1.PROD_INST_ID  ,</t>
  </si>
  <si>
    <t>T1.ACC_NUM  号码  ,</t>
  </si>
  <si>
    <t>T1.SERV_ORDER_ID   订单项,</t>
  </si>
  <si>
    <t xml:space="preserve">t2.CUST_ORDER_ID   订单编号, </t>
  </si>
  <si>
    <t>T51.OFFER_NAME    上月套餐,</t>
  </si>
  <si>
    <t>t5.XJ_套餐值  上月套餐值,</t>
  </si>
  <si>
    <t>T1.PROM_OFR_NAME  当前套餐,</t>
  </si>
  <si>
    <t>t3.套餐值    当前套餐值,</t>
  </si>
  <si>
    <t>--t3.主副卡,</t>
  </si>
  <si>
    <t>t3.翼支付红包,t3.每期赠送总额,</t>
  </si>
  <si>
    <t>t5.副卡数    改前副卡数,</t>
  </si>
  <si>
    <t>t3.副卡数    改后副卡数,</t>
  </si>
  <si>
    <t>(t3.副卡数-t5.副卡数)　副卡差值,</t>
  </si>
  <si>
    <t>T4.name   营业员,</t>
  </si>
  <si>
    <t>t4.staff_code,</t>
  </si>
  <si>
    <t>T2.CREATE_ORG_NAME    厅店,</t>
  </si>
  <si>
    <t>t3.营业区,t3.org_name  网格,</t>
  </si>
  <si>
    <t xml:space="preserve">t4.CHANNEL_DABIAO  </t>
  </si>
  <si>
    <t>from   xn_BWT_4_TO_5_PO_VAL_LIST_D  t1  -----sjjs_xn.BWT_4_TO_5_PO_VAL_LIST_D  T1</t>
  </si>
  <si>
    <t>LEFT JOIN  order_item  T2  ON  (T1.SERV_ORDER_ID=T2.ORDER_ITEM_ID)</t>
  </si>
  <si>
    <t>LEFT JOIN XWH_WG_MON  T3  ON (T1.PROD_INST_ID=T3.SERV_ID)</t>
  </si>
  <si>
    <t>LEFT JOIN  serv_mon_bill_month_m1_t   t5  on (t1.PROD_INST_ID=t5.SERV_ID)</t>
  </si>
  <si>
    <t>LEFT JOIN  OFFER   T51 ON (T5.PRODUCT_OFFER_ID=T51.OFFER_ID)</t>
  </si>
  <si>
    <t>left join  tmp_staff_organization_channel  t4  on (t2.create_staff=t4.staff_id   )</t>
  </si>
  <si>
    <t xml:space="preserve">where    SERV_ORDER_ID  is not null      </t>
  </si>
  <si>
    <t>delete  ls_xj_sc_存量4升5价值变迁   a</t>
  </si>
  <si>
    <t xml:space="preserve">where  exists  ( select   1  from     ls_xj_sc_存量4升5价值变迁   where    offer_inst_id=a.offer_inst_id  and  day_id&gt;a.day_id)  </t>
  </si>
  <si>
    <t xml:space="preserve">    renameTB('ls_xj_sc_存量4升5价值变迁', 'xj_sc_存量4升5价值变迁');</t>
  </si>
  <si>
    <t xml:space="preserve">  end PRO_存量4升5价值变迁_省口径;</t>
  </si>
  <si>
    <t xml:space="preserve">  -----=======================================</t>
  </si>
  <si>
    <t xml:space="preserve">  PROCEDURE yinlin_电渠工号新装 is</t>
  </si>
  <si>
    <t xml:space="preserve">    ----  分地市本月新装(电渠工号受理)    ]'||TRIM(ACCT_MONTH)||q'[</t>
  </si>
  <si>
    <t xml:space="preserve">    pro_drop_table('xj_dq_f1n_day');</t>
  </si>
  <si>
    <t xml:space="preserve">create table  xj_dq_f1n_day   as  </t>
  </si>
  <si>
    <t>select  prd_inst_id,MEMBER_NBR,t2.CHANNEL_MEMBER_NAME</t>
  </si>
  <si>
    <t>,t2.CHANNEL_NAME</t>
  </si>
  <si>
    <t>from   SJJS_XN.BAS_PRD_INST_CHANNEL_EDA_day   t1</t>
  </si>
  <si>
    <t xml:space="preserve">inner join   tmp_staff_dq     t2   on  (t1.Accept_Staff_Cd=t2.staff_ct_group_cd) </t>
  </si>
  <si>
    <t xml:space="preserve">  end yinlin_电渠工号新装;</t>
  </si>
  <si>
    <t xml:space="preserve">  ------==================================================</t>
  </si>
  <si>
    <t xml:space="preserve">  PROCEDURE PRO_5G双千兆 is</t>
  </si>
  <si>
    <t xml:space="preserve">    ---    exec   XN_MARKETING_PAC_Eight.PRO_5G双千兆;</t>
  </si>
  <si>
    <t xml:space="preserve">    ---   ]'||date_id_max||q'[ </t>
  </si>
  <si>
    <t xml:space="preserve">    XX          TY_WHO_CALLED_ME := xj_log_object().GET_WHO_CALLED_ME;</t>
  </si>
  <si>
    <t xml:space="preserve">    log1        xj_log_object := xj_log_object(XX,</t>
  </si>
  <si>
    <t xml:space="preserve">                                               'XN_MARKETING_PAC_Eight.PRO_5G双千兆');</t>
  </si>
  <si>
    <t xml:space="preserve">    date_id_max INTEGER;</t>
  </si>
  <si>
    <t xml:space="preserve">    select max(date_id) into date_id_max from sjjs_xn.APP_PROM_5G_DAY;</t>
  </si>
  <si>
    <t xml:space="preserve">    pro_drop_table('xj_tmp_sc_PRO_5G双千兆');</t>
  </si>
  <si>
    <t xml:space="preserve">create table  xj_tmp_sc_PRO_5G双千兆  as </t>
  </si>
  <si>
    <t>select   t1.DATE_ID,</t>
  </si>
  <si>
    <t>t1.DATA_ID,</t>
  </si>
  <si>
    <t>t1.VERSION_ID,</t>
  </si>
  <si>
    <t>t1.PROM_ID,</t>
  </si>
  <si>
    <t>t1.STD_PRD_ID,</t>
  </si>
  <si>
    <t>t1.NEW_FLAG,</t>
  </si>
  <si>
    <t>t1.PRD_INST_ID,</t>
  </si>
  <si>
    <t>t1.PROM_INST_ID,</t>
  </si>
  <si>
    <t>t1.GROUP_REGION_ID,</t>
  </si>
  <si>
    <t>t1.LATN_ID,</t>
  </si>
  <si>
    <t>t1.GRID_ID,</t>
  </si>
  <si>
    <t>t1.SERV_ORDER_ID,</t>
  </si>
  <si>
    <t>t1.CHANNEL_CT_GROUP_CD,</t>
  </si>
  <si>
    <t>t1.BOSS_ORG_ID,</t>
  </si>
  <si>
    <t>t1.EMP_ID,</t>
  </si>
  <si>
    <t>t1.DEVELOPER_EMP_ID,</t>
  </si>
  <si>
    <t>t1.SIGN_DATE,</t>
  </si>
  <si>
    <t>t1.INNET_DATE,</t>
  </si>
  <si>
    <t>t1.PROM_OFR_ID,</t>
  </si>
  <si>
    <t>t1.PROM_OFR_NAME,</t>
  </si>
  <si>
    <t>t1.SUB_BUREAU_ID,</t>
  </si>
  <si>
    <t>decode(t1.CHANNEL_TYPE,'政企','政企','销渠')    CHANNEL_TYPE,</t>
  </si>
  <si>
    <t>t1.MKT_EMP_TYPE_ID,</t>
  </si>
  <si>
    <t>t1.MKT_EMP_TYPE_NAME</t>
  </si>
  <si>
    <t xml:space="preserve">       , decode(Card_Type, 1,   '主卡', 2, '副卡', 3, '带副卡的主卡',  '其他') 主副卡</t>
  </si>
  <si>
    <t xml:space="preserve">       ,decode( t1.Prom_Id,6,'5G畅享',7,'5G畅享双千兆','' )   套餐类型</t>
  </si>
  <si>
    <t xml:space="preserve">   ,DECODE(sum(decode(new_flag,'T','0','1')) OVER (PARTITION BY   prom_inst_id  ),0,'日新套餐','迁转套餐')  as   迁转类型1</t>
  </si>
  <si>
    <t xml:space="preserve">        ,DECODE(sum(case when New_Flag='F' then 1  when New_Flag='T' then 0 end)</t>
  </si>
  <si>
    <t xml:space="preserve">                 OVER (PARTITION BY  PROM_INST_ID  ORDER BY 1 ),0,'全新装','套餐迁转')    迁转类型2</t>
  </si>
  <si>
    <t xml:space="preserve">       ,case when   CHANNEL_TYPE='电子'   then '电子渠道'  </t>
  </si>
  <si>
    <t xml:space="preserve">       else decode(substr(SUB_BUREAU_ID,1,6),'100801','温泉','100802','咸安','100803','通山','100804','崇阳','100805','通城','100806','赤壁','100807','嘉鱼','咸宁')   end as   营业区   </t>
  </si>
  <si>
    <t>from  sjjs_xn.APP_PROM_5G_DAY  t1</t>
  </si>
  <si>
    <t xml:space="preserve">left   join  sjjs_xn.BAS_MOB_MCARD_REL_CUR   t2  on (t1.prd_inst_id=t2.prd_inst_id     ) </t>
  </si>
  <si>
    <t xml:space="preserve">where   t1.date_id=  ]' || date_id_max || q'[ </t>
  </si>
  <si>
    <t>and   not exists (select 1</t>
  </si>
  <si>
    <t xml:space="preserve">          from sjjs_xn.APP_PROM_5G_DAY</t>
  </si>
  <si>
    <t xml:space="preserve">         where date_id = t1.date_id</t>
  </si>
  <si>
    <t xml:space="preserve">           and PRD_INST_ID = t1.PRD_INST_ID</t>
  </si>
  <si>
    <t xml:space="preserve">           and data_id &lt; t1.data_id)   </t>
  </si>
  <si>
    <t xml:space="preserve">and   t1.Std_Prd_Id=1015    </t>
  </si>
  <si>
    <t>--and  t2.Card_Type  in (1,3 )     1主卡  3带副卡的主卡</t>
  </si>
  <si>
    <t xml:space="preserve">and  t1.Prom_Id in(6,7)    </t>
  </si>
  <si>
    <t xml:space="preserve"> merge into  xj_tmp_sc_PRO_5G双千兆  a</t>
  </si>
  <si>
    <t xml:space="preserve"> using xwh_wg_mon b on (a.prd_inst_id=b.serv_id )</t>
  </si>
  <si>
    <t xml:space="preserve"> update set   a.营业区=b.营业区</t>
  </si>
  <si>
    <t xml:space="preserve"> where   a.营业区='咸宁'</t>
  </si>
  <si>
    <t xml:space="preserve">    -----------------acct-id  acc_nbr    ---------</t>
  </si>
  <si>
    <t xml:space="preserve"> alter table  xj_tmp_sc_PRO_5G双千兆  add (</t>
  </si>
  <si>
    <t xml:space="preserve">    CUST_ID           NUMBER(12),</t>
  </si>
  <si>
    <t>ACCT_ID           NUMBER(12) ,</t>
  </si>
  <si>
    <t>ACC_NBR         VARCHAR2(64),</t>
  </si>
  <si>
    <t xml:space="preserve">COUNTRY_AREA_SEQ NUMBER ,                                                                                                                                                                                                                              </t>
  </si>
  <si>
    <t xml:space="preserve">COUNTRY_AREA_NAME VARCHAR2(50) ,                                                                                                                                                                                     </t>
  </si>
  <si>
    <t xml:space="preserve">渠道                   VARCHAR2(12)  </t>
  </si>
  <si>
    <t xml:space="preserve">   merge into  xj_tmp_sc_PRO_5G双千兆  a</t>
  </si>
  <si>
    <t xml:space="preserve">   using xwh_wg_mon b on (a.prd_inst_id=b.serv_id )</t>
  </si>
  <si>
    <t xml:space="preserve">   when matched then </t>
  </si>
  <si>
    <t xml:space="preserve">   update set   a.CUST_ID=b.CUST_ID,</t>
  </si>
  <si>
    <t xml:space="preserve">               a.ACCT_ID=b.ACCT_ID,</t>
  </si>
  <si>
    <t xml:space="preserve">                  a.ACC_NBR=b.ACC_NBR,</t>
  </si>
  <si>
    <t xml:space="preserve"> a.COUNTRY_AREA_SEQ=b.COUNTRY_AREA_SEQ,</t>
  </si>
  <si>
    <t xml:space="preserve">  a.COUNTRY_AREA_NAME=b.COUNTRY_AREA_NAME,</t>
  </si>
  <si>
    <t xml:space="preserve"> a.渠道=b.渠道</t>
  </si>
  <si>
    <t xml:space="preserve">    XJ_SMALLMODULE.PRO_BLOCK_网格('xj_tmp_sc_PRO_5G双千兆',</t>
  </si>
  <si>
    <t xml:space="preserve">                                'prd_inst_id',</t>
  </si>
  <si>
    <t xml:space="preserve">                                'acc_nbr,acct_id');</t>
  </si>
  <si>
    <t>alter table   xj_tmp_sc_PRO_5G双千兆  add</t>
  </si>
  <si>
    <t>( amt   NUMBER(18,2)  ,</t>
  </si>
  <si>
    <t>PROM_AMT  NUMBER(12),</t>
  </si>
  <si>
    <t>当前红包    number</t>
  </si>
  <si>
    <t xml:space="preserve"> ）      ]');</t>
  </si>
  <si>
    <t xml:space="preserve">    ----  202002  网格套餐收入</t>
  </si>
  <si>
    <t>merge into   xj_tmp_sc_PRO_5G双千兆   a</t>
  </si>
  <si>
    <t>using  (select distinct PROM_INST_ID as PROM_INST_ID_LS,Prd_Inst_Id,PROM_INV_BILL_AMT  amt</t>
  </si>
  <si>
    <t>from bas_prom_merge_init_mon</t>
  </si>
  <si>
    <t>where Billing_Cycle_Id = 202002  )  b  on (a.Prd_Inst_Id=b.Prd_Inst_Id)</t>
  </si>
  <si>
    <t>A.amt=b.amt        ]');</t>
  </si>
  <si>
    <t xml:space="preserve">    --当前套餐值   </t>
  </si>
  <si>
    <t>merge into   xj_tmp_sc_PRO_5G双千兆    a</t>
  </si>
  <si>
    <t>using   XJ_DMN_PROM_5G  b on (a.Prom_Ofr_Id=b.Prom_Ofr_Id)</t>
  </si>
  <si>
    <t>A.PROM_AMT=b.PROM_AMT      ]');</t>
  </si>
  <si>
    <t xml:space="preserve">    --翼支付红包</t>
  </si>
  <si>
    <t>using   Xj_Sc_翼支付红包_t  b on (a.Prd_Inst_Id=b.serv_id   and b.状态='正常'   and b.seq=1   )</t>
  </si>
  <si>
    <t>A.当前红包=b.每期赠送总额      ]');</t>
  </si>
  <si>
    <t xml:space="preserve">    ----------------受理信息---------------------</t>
  </si>
  <si>
    <t xml:space="preserve">alter table  xj_tmp_sc_PRO_5G双千兆   add </t>
  </si>
  <si>
    <t xml:space="preserve">(受理工号 VARCHAR2(256) </t>
  </si>
  <si>
    <t>政企渠道判断            VARCHAR2(30)  )      ]');</t>
  </si>
  <si>
    <t xml:space="preserve">    merge into  xj_tmp_sc_PRO_5G双千兆    a</t>
  </si>
  <si>
    <t xml:space="preserve">    using  tmp_staff_organization_channel  b on (REGEXP_REPLACE(decode(a.EMP_ID,-1,1,EMP_ID  ),'10*',null,1,1,'i')=b.staff_id    )</t>
  </si>
  <si>
    <t xml:space="preserve">    update set   a.受理工号=b.STAFF_CODE,</t>
  </si>
  <si>
    <t xml:space="preserve">      a.渠道编码=b.FA_CHANNEL_CT_GROUP_CD,</t>
  </si>
  <si>
    <t xml:space="preserve">        a.受理营业厅=b.FA_CHANNEL_NAME,</t>
  </si>
  <si>
    <t xml:space="preserve">        a.政企渠道判断=b.channel_dabiao  </t>
  </si>
  <si>
    <t>where   a.emp_id&lt;&gt;'-1'  ]');</t>
  </si>
  <si>
    <t xml:space="preserve">    log1.increase_breakpoint(log1.GET_WHO_CALLED_ME, '套餐网格收入');</t>
  </si>
  <si>
    <t xml:space="preserve">    XJ_SMALLMODULE.PRO_BLOCK_套餐网格收入('xj_tmp_sc_PRO_5G双千兆', cur_month_m3 ,  'prd_inst_id');</t>
  </si>
  <si>
    <t>XJ_SMALLMODULE.PRO_BLOCK_套餐网格收入('xj_tmp_sc_PRO_5G双千兆', cur_month_m2 ,  'prd_inst_id');</t>
  </si>
  <si>
    <t xml:space="preserve">    xn_do_sql_Block('alter table xj_tmp_sc_PRO_5G双千兆  rename column 套餐网格收入' ||</t>
  </si>
  <si>
    <t xml:space="preserve">                    cur_month_m3 || '   to "套餐网格收入M-3"    ');</t>
  </si>
  <si>
    <t xml:space="preserve">    xn_do_sql_Block(' alter table xj_tmp_sc_PRO_5G双千兆 rename column 套餐网格收入' ||</t>
  </si>
  <si>
    <t xml:space="preserve">                    cur_month_m2 || '   to "套餐网格收入M-2"   ');</t>
  </si>
  <si>
    <t xml:space="preserve">    xn_do_sql_Block(' alter table  xj_tmp_sc_PRO_5G双千兆  rename column 套餐网格收入' ||</t>
  </si>
  <si>
    <t xml:space="preserve">                    cur_month_m1 || '   to "套餐网格收入M-1"    ');</t>
  </si>
  <si>
    <t xml:space="preserve">                             'xj_sc_PRO_5G双千兆_show 建表');</t>
  </si>
  <si>
    <t xml:space="preserve">    pro_drop_table('xj_sc_PRO_5G双千兆_ALL');</t>
  </si>
  <si>
    <t xml:space="preserve">create  table   xj_sc_PRO_5G双千兆_ALL  as </t>
  </si>
  <si>
    <t>select   t.渠道,t.COUNTRY_AREA_SEQ||t.COUNTRY_AREA_NAME COUNTRY_AREA_NAME</t>
  </si>
  <si>
    <t>,  DATE_ID,DATA_ID,营业区,PROM_ID,ACCT_ID,ACC_NBR,主副卡,NEW_FLAG,t.PRD_INST_ID,PROM_OFR_NAME</t>
  </si>
  <si>
    <t>,SUBSTR(SIGN_DATE,1,8)   升5G时间</t>
  </si>
  <si>
    <t>,SERV_ORDER_ID,CHANNEL_TYPE,套餐类型,受理工号,渠道编码,受理营业厅,政企渠道判断</t>
  </si>
  <si>
    <t>,迁转类型1--,迁转类型2</t>
  </si>
  <si>
    <t>,t11."2月套餐值",t12.红包  "2月红包",amt  "2月套餐网格收入",Prom_Amt  现套餐值 ,  当前红包</t>
  </si>
  <si>
    <t>,"套餐网格收入M-3",  "套餐网格收入M-2", "套餐网格收入M-1"</t>
  </si>
  <si>
    <t>,round((NVL("套餐网格收入M-3",0)+NVL("套餐网格收入M-2",0)+NVL("套餐网格收入M-1",0))</t>
  </si>
  <si>
    <t>/iszero((IsNotnull_n("套餐网格收入M-3")+ IsNotnull_n("套餐网格收入M-2")+ IsNotnull_n("套餐网格收入M-1") )))  近3月套餐网格收入ARP值</t>
  </si>
  <si>
    <t>,case when  迁转类型2='全新装'  then '路径1_日新增'</t>
  </si>
  <si>
    <t xml:space="preserve">         when   迁转类型2='套餐迁转' AND Prom_Amt&gt;amt   then   '路径2_高迁'</t>
  </si>
  <si>
    <t xml:space="preserve">         when   迁转类型2='套餐迁转'  AND Prom_Amt=amt  then   '路径2_平迁'</t>
  </si>
  <si>
    <t xml:space="preserve">         when   迁转类型2='套餐迁转'  AND Prom_Amt&lt;amt  then   '路径2_低迁'</t>
  </si>
  <si>
    <t xml:space="preserve">         else null end  as      套餐迁转类型</t>
  </si>
  <si>
    <t>,t30.分销员,t30.分销工号,T30.ORG_NAME 分销厅店</t>
  </si>
  <si>
    <t>from     xj_tmp_sc_PRO_5G双千兆      t</t>
  </si>
  <si>
    <t xml:space="preserve"> left join (select  serv_id,ANALYSIS_FLAG2*0.01  "2月套餐值"</t>
  </si>
  <si>
    <t>from  serv_mon_202002_t   )  t11 on (t.Prd_Inst_Id=t11.serv_id)</t>
  </si>
  <si>
    <t>left join  xj_yzf_hb_202002  t12  on (t.Prd_Inst_Id=t12.serv_id)</t>
  </si>
  <si>
    <t>left join xj_ORDER_ATTR_fenxiao_mx  t30 on (t.serv_order_id=t30.order_item_id    )      ]');</t>
  </si>
  <si>
    <t xml:space="preserve">    pro_drop_table('xj_sc_PRO_5G双千兆_show');</t>
  </si>
  <si>
    <t xml:space="preserve">create  table   xj_sc_PRO_5G双千兆_show  as </t>
  </si>
  <si>
    <t>select   *    FROM    xj_sc_PRO_5G双千兆_ALL</t>
  </si>
  <si>
    <t>where   主副卡  like  '%主卡%'      ]');</t>
  </si>
  <si>
    <t xml:space="preserve">    pro_drop_table('xj_sc_PRO_5G双千兆');</t>
  </si>
  <si>
    <t xml:space="preserve">    xn_do_sql_Block(' rename  xj_tmp_sc_PRO_5G双千兆   to xj_sc_PRO_5G双千兆 ');</t>
  </si>
  <si>
    <t xml:space="preserve">  end PRO_5G双千兆;</t>
  </si>
  <si>
    <t xml:space="preserve">  PROCEDURE PRO_省日报_高价值169套餐 is</t>
  </si>
  <si>
    <t xml:space="preserve">    --移动</t>
  </si>
  <si>
    <t xml:space="preserve">    pro_drop_table('xj_sc_169_mob');</t>
  </si>
  <si>
    <t xml:space="preserve">create  table  xj_sc_169_mob  as </t>
  </si>
  <si>
    <t>with s_mob as   (</t>
  </si>
  <si>
    <t xml:space="preserve">select  distinct  Prd_Inst_Id,Latn_Id,Completed_Date  </t>
  </si>
  <si>
    <t xml:space="preserve">from  sjjs_xn.BAS_PRD_INST_SERV_ORDER   </t>
  </si>
  <si>
    <t xml:space="preserve">where   to_char(Completed_Date,'yyyymm')&gt;=202007 </t>
  </si>
  <si>
    <t>AND Serv_Order_Stat_Id = '700'             ---竣工</t>
  </si>
  <si>
    <t>AND Prd_Serv_Order_Flag = 'T'              ----主产品</t>
  </si>
  <si>
    <t>AND FLAG_ID in ('A','C')                    ----新增</t>
  </si>
  <si>
    <t>AND substr(Std_Serv_Order_Type_Id,1,2)  = 10       ----状态正常</t>
  </si>
  <si>
    <t>AND substr(trim(std_prd_id),1,4)=1015  )</t>
  </si>
  <si>
    <t>select  t1.*</t>
  </si>
  <si>
    <t>from   s_mob  t1</t>
  </si>
  <si>
    <t>inner join(select  Prd_Inst_Id from sjjs_xn.BAS_MOB_MCARD_REL_CUR</t>
  </si>
  <si>
    <t>where card_type&lt;&gt;'2'</t>
  </si>
  <si>
    <t>group by  Prd_Inst_Id  )  t2   on t1.Prd_Inst_Id=t2.Prd_Inst_Id      ]');</t>
  </si>
  <si>
    <t xml:space="preserve">    --套餐价值</t>
  </si>
  <si>
    <t>alter table  xj_sc_169_mob add 套餐值  number      ]');</t>
  </si>
  <si>
    <t>merge into  xj_sc_169_mob  a</t>
  </si>
  <si>
    <t xml:space="preserve">select  Offer_Inst_Id,Prod_Inst_Id,OFFER_INST_EFF_DATE,BASE_CHARGE/100 as 套餐值 </t>
  </si>
  <si>
    <t xml:space="preserve">             ,row_number()  over (partition  by   PROD_INST_ID ORDER BY OFFER_INST_EFF_DATE DESC )  rn </t>
  </si>
  <si>
    <t>from  sjjs_xn.bas_prd_inst_offer_cur</t>
  </si>
  <si>
    <t xml:space="preserve">where OFFER_TYPE=11  )  b     on (a.Prd_Inst_Id=b.Prod_Inst_Id and b.rn=1 )  </t>
  </si>
  <si>
    <t>update set   a.套餐值=b.套餐值      ]');</t>
  </si>
  <si>
    <t>alter table  xj_sc_169_mob  add 营业区  varchar2(10)  ]');</t>
  </si>
  <si>
    <t>merge into xj_sc_169_mob  a</t>
  </si>
  <si>
    <t>using xwh_wg_mon b on (a.Prd_Inst_Id=b.serv_id )</t>
  </si>
  <si>
    <t>update set   a.营业区=b.营业区       ]');</t>
  </si>
  <si>
    <t xml:space="preserve">    --当日宽带-----------------------------------------------------</t>
  </si>
  <si>
    <t xml:space="preserve">    pro_drop_table('xj_sc_169_kd');</t>
  </si>
  <si>
    <t xml:space="preserve">create  table  xj_sc_169_kd  as </t>
  </si>
  <si>
    <t>with s_kd as</t>
  </si>
  <si>
    <t xml:space="preserve"> (select distinct Prd_Inst_Id, Completed_Date</t>
  </si>
  <si>
    <t xml:space="preserve">    from sjjs_xn.BAS_PRD_INST_SERV_ORDER</t>
  </si>
  <si>
    <t xml:space="preserve">   where to_char(Completed_Date, 'yyyymm') &gt;= 202007</t>
  </si>
  <si>
    <t xml:space="preserve">     AND Serv_Order_Stat_Id = '700' ---竣工</t>
  </si>
  <si>
    <t xml:space="preserve">     AND Prd_Serv_Order_Flag = 'T' ----主产品</t>
  </si>
  <si>
    <t xml:space="preserve">     AND FLAG_ID in ('A', 'C') ----新增</t>
  </si>
  <si>
    <t xml:space="preserve">     AND substr(Std_Serv_Order_Type_Id, 1, 2) = 10 ----状态正常</t>
  </si>
  <si>
    <t xml:space="preserve">     AND substr(trim(std_prd_id), 1, 4) = 3020)</t>
  </si>
  <si>
    <t>select t1.*, t2.L_Merge_Prom_Inst_Id</t>
  </si>
  <si>
    <t xml:space="preserve">  from s_kd t1</t>
  </si>
  <si>
    <t xml:space="preserve"> inner join (select distinct L_Merge_Prom_Inst_Id, Prd_Inst_Id</t>
  </si>
  <si>
    <t xml:space="preserve">               from sjjs_xn.PRD_PRD_INST_EXT_CUR ---融合用户实例表</t>
  </si>
  <si>
    <t xml:space="preserve">             ) t2</t>
  </si>
  <si>
    <t xml:space="preserve">    on t1.Prd_Inst_Id = t2.Prd_Inst_Id   ]');</t>
  </si>
  <si>
    <t xml:space="preserve">    --宽带169融</t>
  </si>
  <si>
    <t xml:space="preserve">    pro_drop_table('xj_sc_169_kd_rh');</t>
  </si>
  <si>
    <t xml:space="preserve">create  table  xj_sc_169_kd_rh  as </t>
  </si>
  <si>
    <t>select distinct a.L_Merge_Prom_Inst_Id,c.OFFER_id</t>
  </si>
  <si>
    <t xml:space="preserve">  from (select distinct L_Merge_Prom_Inst_Id, Prd_Inst_Id</t>
  </si>
  <si>
    <t xml:space="preserve">          from sjjs_xn.PRD_PRD_INST_EXT_CUR</t>
  </si>
  <si>
    <t xml:space="preserve">         where Std_Merge_Prom_Type_Id in (101, 102)) a</t>
  </si>
  <si>
    <t xml:space="preserve"> inner join (select distinct Prd_Inst_Id</t>
  </si>
  <si>
    <t xml:space="preserve">               from sjjs_xn.bas_prd_inst_cur</t>
  </si>
  <si>
    <t xml:space="preserve">              where cde_src_table_id = 1000</t>
  </si>
  <si>
    <t xml:space="preserve">                and substr(trim(std_prd_id), 1, 4) = 1015) b</t>
  </si>
  <si>
    <t xml:space="preserve">    on a.Prd_Inst_Id = b.Prd_Inst_Id</t>
  </si>
  <si>
    <t xml:space="preserve"> inner join ( select distinct Prod_Inst_Id, OFFER_id </t>
  </si>
  <si>
    <t xml:space="preserve">               from sjjs_xn.bas_prd_inst_offer_cur</t>
  </si>
  <si>
    <t xml:space="preserve">              where OFFER_TYPE = 11</t>
  </si>
  <si>
    <t xml:space="preserve">                and BASE_CHARGE &gt;= 16900   ) c</t>
  </si>
  <si>
    <t xml:space="preserve">    on b.Prd_Inst_Id = c.Prod_Inst_Id   ]');</t>
  </si>
  <si>
    <t xml:space="preserve">alter table   xj_sc_169_kd  add  (                 </t>
  </si>
  <si>
    <t xml:space="preserve">融合169打标  VARCHAR2(500)     </t>
  </si>
  <si>
    <t xml:space="preserve"> )       ]');</t>
  </si>
  <si>
    <t>merge into  xj_sc_169_kd a</t>
  </si>
  <si>
    <t>select  t1.*,t2.OFFER_NAME</t>
  </si>
  <si>
    <t xml:space="preserve">,row_number()  over (partition by   L_Merge_Prom_Inst_Id   order by  1  )  rn </t>
  </si>
  <si>
    <t>from xj_sc_169_kd_rh t1</t>
  </si>
  <si>
    <t>left join  offer t2 on (t1.offer_id=t2.OFFER_ID) )   b on (a.L_Merge_Prom_Inst_Id=b.L_Merge_Prom_Inst_Id  and b.rn=1 )</t>
  </si>
  <si>
    <t>update set   融合169打标=b.OFFER_NAME    ]');</t>
  </si>
  <si>
    <t xml:space="preserve">    select t2.营业区</t>
  </si>
  <si>
    <t xml:space="preserve">           ,count(distinct case when to_char(t1.COMPLETED_DATE,'yyyymmdd')=20200916  then  Prd_Inst_Id else null   end)  日新增_移动主卡套餐数</t>
  </si>
  <si>
    <t xml:space="preserve">           ,count(distinct case when   t1.套餐值&gt;=169   and  to_char(t1.COMPLETED_DATE,'yyyymmdd')=20200916  </t>
  </si>
  <si>
    <t xml:space="preserve">           then  Prd_Inst_Id else null   end)   其中169以上档位</t>
  </si>
  <si>
    <t xml:space="preserve">           ,count(distinct  Prd_Inst_Id  )  移动主卡套餐数</t>
  </si>
  <si>
    <t xml:space="preserve">           , count(distinct case when  t1.套餐值&gt;=169  then  Prd_Inst_Id else null   end)   其中169以上档位</t>
  </si>
  <si>
    <t xml:space="preserve">    from  xj_sc_169_mob  t1</t>
  </si>
  <si>
    <t xml:space="preserve">    left join xwh_wg_mon t2  on (t1.prd_inst_id=t2.serv_id )</t>
  </si>
  <si>
    <t xml:space="preserve">    group by  t2.营业区</t>
  </si>
  <si>
    <t xml:space="preserve">           ,count(distinct case when to_char(t1.Completed_Date,'yyyymmdd')=20200916  then  Prd_Inst_Id else null   end)  日新增_宽带数</t>
  </si>
  <si>
    <t xml:space="preserve">           ,count(distinct case when 融合169打标 is not null and  to_char(t1.Completed_Date,'yyyymmdd')=20200916  </t>
  </si>
  <si>
    <t xml:space="preserve">           then  Prd_Inst_Id else null   end)   其中169以上融宽</t>
  </si>
  <si>
    <t xml:space="preserve">           ,count(distinct  Prd_Inst_Id  )  宽带数</t>
  </si>
  <si>
    <t xml:space="preserve">           , count(distinct case when 融合169打标 is not null then  Prd_Inst_Id else null   end)   其中169以上融宽</t>
  </si>
  <si>
    <t xml:space="preserve">    from  xj_sc_169_kd  t1</t>
  </si>
  <si>
    <t xml:space="preserve">  end PRO_省日报_高价值169套餐;</t>
  </si>
  <si>
    <t xml:space="preserve">  ---==========================================================</t>
  </si>
  <si>
    <t xml:space="preserve">  PROCEDURE PRO_员工套餐 is</t>
  </si>
  <si>
    <t xml:space="preserve">    --- xn_beifen  </t>
  </si>
  <si>
    <t xml:space="preserve">    drop table  xj_tmp_员工号码_t;</t>
  </si>
  <si>
    <t xml:space="preserve">    create table   xj_tmp_员工号码_t  (</t>
  </si>
  <si>
    <t xml:space="preserve">    序号     varchar2(20),</t>
  </si>
  <si>
    <t xml:space="preserve">    公司名称     varchar2(30),</t>
  </si>
  <si>
    <t xml:space="preserve">    姓名       varchar2(30),</t>
  </si>
  <si>
    <t xml:space="preserve">    移动电话       varchar2(50),</t>
  </si>
  <si>
    <t xml:space="preserve">    本地标识      varchar2(20),</t>
  </si>
  <si>
    <t xml:space="preserve">    赠费总金额     varchar2(20),</t>
  </si>
  <si>
    <t xml:space="preserve">    每月赠费上限     varchar2(20),</t>
  </si>
  <si>
    <t xml:space="preserve">    生效日期    varchar2(20),</t>
  </si>
  <si>
    <t xml:space="preserve">    失效日期 varchar2(20) ,</t>
  </si>
  <si>
    <t xml:space="preserve">    SERV_ID           NUMBER(12)  ) ;</t>
  </si>
  <si>
    <t xml:space="preserve">    alter table   xj_tmp_员工号码_t  add   SERV_ID           NUMBER(12);</t>
  </si>
  <si>
    <t xml:space="preserve">    select * from  xj_tmp_员工号码_t   for update </t>
  </si>
  <si>
    <t xml:space="preserve">    create or replace view  xj_tmp_员工号码_t  as select * from   xn_beifen.xj_tmp_员工号码_t</t>
  </si>
  <si>
    <t xml:space="preserve">    merge into  xj_tmp_员工号码_t a</t>
  </si>
  <si>
    <t xml:space="preserve">    using XNSJJS.xwh_wg_mon  b  on (a.移动电话=b.ACC_NBR  and  b.state in  ('F0J','F0A') )</t>
  </si>
  <si>
    <t xml:space="preserve">    UPDATE SET   A.SERV_ID=B.SERV_ID    ;</t>
  </si>
  <si>
    <t xml:space="preserve">    COMMIT ; </t>
  </si>
  <si>
    <t xml:space="preserve">    select * from  xj_tmp_员工号码_t  where  serv_id is null   for update */</t>
  </si>
  <si>
    <t xml:space="preserve">    drop table   xj_员工号码_COMBO_OFFER  ;</t>
  </si>
  <si>
    <t xml:space="preserve">    create table    xj_员工号码_COMBO_OFFER as </t>
  </si>
  <si>
    <t xml:space="preserve">    select  t1.offer_inst_id ,t1.offer_id ,t3.offer_name,t2.prod_inst_id  </t>
  </si>
  <si>
    <t xml:space="preserve">    from xn_offer_inst  t1</t>
  </si>
  <si>
    <t xml:space="preserve">    left join xn_offer_prod_inst_rel t2  on (t1.OFFER_INST_ID=t2.OFFER_INST_ID  and t2.role_id   in ('30079','20084')      )</t>
  </si>
  <si>
    <t xml:space="preserve">    left join  offer  t3 on (t1.offer_id=t3.offer_id )</t>
  </si>
  <si>
    <t xml:space="preserve">    where t1.offer_id  in (842001612,842001629,842001221) </t>
  </si>
  <si>
    <t xml:space="preserve">    and t1.STATUS_CD  =1000;</t>
  </si>
  <si>
    <t xml:space="preserve">    drop table   xj_员工号码_OFFER  ;</t>
  </si>
  <si>
    <t xml:space="preserve">    create table    xj_员工号码_OFFER as </t>
  </si>
  <si>
    <t xml:space="preserve">    where t1.offer_id  in (842001568,842001161,842006147, 842006150  ) </t>
  </si>
  <si>
    <t xml:space="preserve">    select  t2.营业区,t1.姓名,t1.移动电话</t>
  </si>
  <si>
    <t xml:space="preserve">    ,NVL2(t4.offer_name,t4.offer_name,t2.combo_offer_name)   套餐 </t>
  </si>
  <si>
    <t xml:space="preserve">    ,NVL2(t3.offer_name,t3.offer_name,t2.combo_offer_name)    松捆绑,</t>
  </si>
  <si>
    <t xml:space="preserve">             case when t2.COMBO_OFFER_ID  IN(842001612,842001629,842001221) or t3.prod_inst_id is not null   then '已改'  else '没改' end  as  迁转情况</t>
  </si>
  <si>
    <t xml:space="preserve">             ,t3.* ,t1.serv_id </t>
  </si>
  <si>
    <t xml:space="preserve">    from   xn_beifen.xj_tmp_员工号码_t   t1</t>
  </si>
  <si>
    <t xml:space="preserve">    left  join   XNSJJS.xwh_wg_mon  t2  on (t1.移动电话=t2.ACC_NBR  and  t2.state in  ('F0J','F0A') )</t>
  </si>
  <si>
    <t xml:space="preserve">    left join   XNSJJS.xj_员工号码_COMBO_OFFER    t3 on  (t1.serv_id=t3.prod_inst_id) </t>
  </si>
  <si>
    <t xml:space="preserve">    left join   XNSJJS.xj_员工号码_OFFER    t4 on  (t1.serv_id=t3.prod_inst_id) </t>
  </si>
  <si>
    <t xml:space="preserve">    where   t1.姓名='朱崇兴';</t>
  </si>
  <si>
    <t xml:space="preserve">    select * from passnet_autoshow_menu_t</t>
  </si>
  <si>
    <t xml:space="preserve">    where  name like  '%员工%'</t>
  </si>
  <si>
    <t xml:space="preserve">    xn_do_sql_Block('');</t>
  </si>
  <si>
    <t xml:space="preserve">  end PRO_员工套餐;</t>
  </si>
  <si>
    <t>-----------------@@@@@@@@@@@@@@@@@@@@@@@---------------------------</t>
  </si>
  <si>
    <t>END XN_MARKETING_PAC_Eight;</t>
  </si>
  <si>
    <t>create or replace package body serv_mon_yyyymm_t  is</t>
  </si>
  <si>
    <t>月头报表通报!</t>
  </si>
  <si>
    <t>----  ----%%%%%%%%%%%%%%%%%%%%%%%%%%-----</t>
  </si>
  <si>
    <t>TYPE EMP_CURSOR IS REF CURSOR;</t>
  </si>
  <si>
    <t>vc_sql    varchar2(4000);</t>
  </si>
  <si>
    <t>exec   serv_mon_yyyymm_t.home;</t>
  </si>
  <si>
    <t>select * from  sjjs_xn.BWT_CUST_INFO_M where    month_id  between   202012   and  202103   -- 补  202012-202103</t>
  </si>
  <si>
    <t>select * from   sjjs_xn.bas_prom_merge_init_mon   where  billing_cycle_id=202105     --补202105</t>
  </si>
  <si>
    <t>select * from  sjjs_xn.bas_prd_inst_offer_month where   billing_cycle_id= 202105      --补202105</t>
  </si>
  <si>
    <t>select * from     sjjs_xn.BAS_PRD_INST_CHANNEL_EDA_day    --表是空的  日表今天未下发</t>
  </si>
  <si>
    <t>select  &amp;&lt;Name "上月"&gt;   月份,COUNTRY_AREA_SEQ||COUNTRY_AREA_NAME  经营单元,</t>
  </si>
  <si>
    <t xml:space="preserve">         sum(case when  产品类型='手机'  then  xj_nbr_cz  else  0 end )  手机,</t>
  </si>
  <si>
    <t xml:space="preserve">         sum(case when  产品类型='宽带'  then  xj_nbr_cz  else  0 end )  宽带,</t>
  </si>
  <si>
    <t xml:space="preserve">         sum(case when  产品类型='ITV'  then  xj_nbr_cz  else  0 end )  ITV</t>
  </si>
  <si>
    <t>from serv_mon_&amp;&lt;Name "上月"&gt;_t</t>
  </si>
  <si>
    <t>GROUP BY   COUNTRY_AREA_SEQ||COUNTRY_AREA_NAMe</t>
  </si>
  <si>
    <t>select  &amp;&lt;Name "本月"&gt;   月份,COUNTRY_AREA_SEQ||COUNTRY_AREA_NAME  经营单元,</t>
  </si>
  <si>
    <t>from serv_mon_&amp;&lt;Name "本月"&gt;_t</t>
  </si>
  <si>
    <t>GROUP BY   COUNTRY_AREA_SEQ||COUNTRY_AREA_NAMe )</t>
  </si>
  <si>
    <t>select  nvl(经营单元,'合计')  经营单元</t>
  </si>
  <si>
    <t>,sum(case when 月份=&amp;&lt;Name "上月"&gt;  then  手机  else  0 end )  手机上月</t>
  </si>
  <si>
    <t>,sum(case when 月份=&amp;&lt;Name "本月"&gt;  then  手机  else  0 end )  手机本月</t>
  </si>
  <si>
    <t>,sum(case when 月份=&amp;&lt;Name "本月"&gt;  then  手机  else  0 end )-sum(case when 月份=&amp;&lt;Name "上月"&gt;  then  手机  else  0 end ) 手机净增</t>
  </si>
  <si>
    <t>,sum(case when 月份=&amp;&lt;Name "上月"&gt;  then  宽带  else  0 end )  宽带上月</t>
  </si>
  <si>
    <t>,sum(case when 月份=&amp;&lt;Name "本月"&gt;  then  宽带  else  0 end )  宽带本月</t>
  </si>
  <si>
    <t>,sum(case when 月份=&amp;&lt;Name "本月"&gt;  then  宽带  else  0 end )-sum(case when 月份=&amp;&lt;Name "上月"&gt;  then  宽带  else  0 end ) 宽带净增</t>
  </si>
  <si>
    <t>,sum(case when 月份=&amp;&lt;Name "上月"&gt;  then  ITV  else  0 end ) ITV上月</t>
  </si>
  <si>
    <t>,sum(case when 月份=&amp;&lt;Name "本月"&gt;  then  ITV  else  0 end )  ITV本月</t>
  </si>
  <si>
    <t>,sum(case when 月份=&amp;&lt;Name "本月"&gt;  then  ITV  else  0 end )-sum(case when 月份=&amp;&lt;Name "上月"&gt;  then  ITV  else  0 end )  ITV净增</t>
  </si>
  <si>
    <t xml:space="preserve">from s1 </t>
  </si>
  <si>
    <t>group  by  rollup( 经营单元)</t>
  </si>
  <si>
    <t>order by  经营单元</t>
  </si>
  <si>
    <t xml:space="preserve">create   or   replace   view    xj_v_serv_mon_t环比  as </t>
  </si>
  <si>
    <t>select  cur_month_m2   月份,COUNTRY_AREA_SEQ||COUNTRY_AREA_NAME  经营单元,</t>
  </si>
  <si>
    <t>from serv_mon_cur_month_m2_t</t>
  </si>
  <si>
    <t>select  cur_month_m1   月份,COUNTRY_AREA_SEQ||COUNTRY_AREA_NAME  经营单元,</t>
  </si>
  <si>
    <t>from serv_mon_cur_month_m1_t</t>
  </si>
  <si>
    <t>,sum(case when 月份=cur_month_m2  then  手机  else  0 end )  手机上月</t>
  </si>
  <si>
    <t>,sum(case when 月份=cur_month_m1  then  手机  else  0 end )  手机本月</t>
  </si>
  <si>
    <t>,sum(case when 月份=cur_month_m1  then  手机  else  0 end )-sum(case when 月份=cur_month_m2  then  手机  else  0 end ) 手机净增</t>
  </si>
  <si>
    <t>,sum(case when 月份=cur_month_m2  then  宽带  else  0 end )  宽带上月</t>
  </si>
  <si>
    <t>,sum(case when 月份=cur_month_m1  then  宽带  else  0 end )  宽带本月</t>
  </si>
  <si>
    <t>,sum(case when 月份=cur_month_m1  then  宽带  else  0 end )-sum(case when 月份=cur_month_m2  then  宽带  else  0 end ) 宽带净增</t>
  </si>
  <si>
    <t>,sum(case when 月份=cur_month_m2  then  ITV  else  0 end ) ITV上月</t>
  </si>
  <si>
    <t>,sum(case when 月份=cur_month_m1  then  ITV  else  0 end )  ITV本月</t>
  </si>
  <si>
    <t>,sum(case when 月份=cur_month_m1  then  ITV  else  0 end )-sum(case when 月份=cur_month_m2  then  ITV  else  0 end )  ITV净增</t>
  </si>
  <si>
    <t>--=============================================</t>
  </si>
  <si>
    <t xml:space="preserve">procedure  home   is </t>
  </si>
  <si>
    <t xml:space="preserve">    exec   serv_mon_yyyymm_t.home;</t>
  </si>
  <si>
    <t xml:space="preserve">    log1 xj_log_object := xj_log_object(XX, 'serv_mon_yyyymm_t.home');</t>
  </si>
  <si>
    <t>if  dd&gt;=2  and  dd&lt;=10  then</t>
  </si>
  <si>
    <t>serv_mon_yyyymm_t.serv_mon_beifen(cur_month_m1);</t>
  </si>
  <si>
    <t>if  dd between  2 and  3   then</t>
  </si>
  <si>
    <t xml:space="preserve"> serv_mon_yyyymm_t.serv_mon_t_全省;</t>
  </si>
  <si>
    <t>if    dd&gt;=3   then</t>
  </si>
  <si>
    <t>serv_mon_yyyymm_t.XJ_SC_宽带ITV_将流失_t(cur_month_m1);</t>
  </si>
  <si>
    <t>serv_mon_yyyymm_t.XJ_SC_宽带ITV_将回流_t;</t>
  </si>
  <si>
    <t xml:space="preserve"> serv_mon_yyyymm_t.XJ_SC_手机_将流失_t(cur_month_m1);</t>
  </si>
  <si>
    <t xml:space="preserve"> serv_mon_yyyymm_t.XJ_SC_手机_将回流_t(cur_month_m1);</t>
  </si>
  <si>
    <t xml:space="preserve">      ----------------</t>
  </si>
  <si>
    <t xml:space="preserve"> ----=========================================================</t>
  </si>
  <si>
    <t xml:space="preserve">procedure  serv_mon_beifen   (acct_month  in  varchar2)   is </t>
  </si>
  <si>
    <t>v_acct_month  varchar2(12):=trim(acct_month);</t>
  </si>
  <si>
    <t>exec  serv_mon_yyyymm_t.serv_mon_beifen(cur_month_m1);</t>
  </si>
  <si>
    <t>----   ]'||TRIM(v_acct_month)||q'[</t>
  </si>
  <si>
    <t>v_num  number ;</t>
  </si>
  <si>
    <t>v_serv_mon_yyyymm_t   varchar2(60):='ls_serv_mon_'||v_acct_month||'_t';</t>
  </si>
  <si>
    <t xml:space="preserve">    log1 xj_log_object := xj_log_object(XX, 'serv_mon_beifen');</t>
  </si>
  <si>
    <t>v_num:=0;</t>
  </si>
  <si>
    <t>execute immediate  'select  count(*)  from   itzx_report2.serv_mon_'||v_acct_month||'_T@to_newreport2   '  into  v_num  ;</t>
  </si>
  <si>
    <t>dbms_output.put_line(v_num);</t>
  </si>
  <si>
    <t>if   v_acct_month&gt;=cur_month_m1  and  fun_judgeTable(' itzx_report2.serv_mon_'||v_acct_month||'_T@to_newreport2')=1  and v_num&gt;=1000    then</t>
  </si>
  <si>
    <t>pro_drop_table('ls_serv_mon_'||v_acct_month||'_t') ;</t>
  </si>
  <si>
    <t xml:space="preserve"> create    table      ls_serv_mon_'||v_acct_month||'_t     as </t>
  </si>
  <si>
    <t xml:space="preserve"> select * from   itzx_report2.serv_mon_'||v_acct_month||'_T@to_newreport2</t>
  </si>
  <si>
    <t xml:space="preserve"> where partition_id_region=1008    ');</t>
  </si>
  <si>
    <t xml:space="preserve">elsif  v_acct_month&gt;=cur_month_m1    then </t>
  </si>
  <si>
    <t xml:space="preserve">create  table  ls_serv_mon_'||v_acct_month||'_t </t>
  </si>
  <si>
    <t>as  select * from   itzx_report2.serv_mon_T@to_newreport2</t>
  </si>
  <si>
    <t xml:space="preserve"> where partition_id_region=1008  and partition_acct_month='||v_acct_month||'    ');</t>
  </si>
  <si>
    <t>alter table   ls_serv_mon_]'||TRIM(v_acct_month)||q'[_t    add  (</t>
  </si>
  <si>
    <t xml:space="preserve">XJ_NBR_CZ          NUMBER(2) ,                       </t>
  </si>
  <si>
    <t xml:space="preserve">产品类型              VARCHAR2(100) ,                       </t>
  </si>
  <si>
    <t>出账类型              VARCHAR2(100),</t>
  </si>
  <si>
    <t xml:space="preserve">ORG_ID              NUMBER(15) ,                             </t>
  </si>
  <si>
    <t xml:space="preserve">ORG_NAME        VARCHAR2(128) ,       </t>
  </si>
  <si>
    <t>COUNTRY_AREA_seq    number,</t>
  </si>
  <si>
    <t xml:space="preserve">COUNTRY_AREA_NAME VARCHAR2(50) , </t>
  </si>
  <si>
    <t>渠道                    VARCHAR2(12) ,</t>
  </si>
  <si>
    <t xml:space="preserve">橙分期星级客户        VARCHAR2(20)   default  '000000'     </t>
  </si>
  <si>
    <t xml:space="preserve">,副卡数   number(2)  </t>
  </si>
  <si>
    <t xml:space="preserve">,XJ_套餐值         NUMBER                        </t>
  </si>
  <si>
    <t xml:space="preserve">,XJ_融合类型     CHAR(6)                       </t>
  </si>
  <si>
    <t xml:space="preserve">,XJ_PROM_INST_ID NUMBER(12)                         </t>
  </si>
  <si>
    <t>,XJ_套餐价值     NUMBER</t>
  </si>
  <si>
    <t xml:space="preserve">,k1      number(1)  </t>
  </si>
  <si>
    <t>,k2_initializev_id   VARCHAR2(50)</t>
  </si>
  <si>
    <t>,K2_套餐档次     CHAR(7)</t>
  </si>
  <si>
    <t xml:space="preserve">,CTY_REG_FLG       CHAR(1) </t>
  </si>
  <si>
    <t xml:space="preserve">,Nettax_Inv_Bill_Amt       NUMBER(18,2)  </t>
  </si>
  <si>
    <t xml:space="preserve">,网格经理  VARCHAR2(100) </t>
  </si>
  <si>
    <t xml:space="preserve">         )   ]');</t>
  </si>
  <si>
    <t xml:space="preserve">    log1.increase_breakpoint(log1.GET_WHO_CALLED_ME, '套餐值');</t>
  </si>
  <si>
    <t>------------------套餐值-</t>
  </si>
  <si>
    <t>merge into     ls_serv_mon_]'||TRIM(v_acct_month)||q'[_t    a</t>
  </si>
  <si>
    <t>using    xj_offer_套餐值  b  on (a.product_offer_id=b.OFR_ID)</t>
  </si>
  <si>
    <t>update set   a.XJ_套餐值=b.套餐值   ]');</t>
  </si>
  <si>
    <t>merge into    ls_serv_mon_]'||TRIM(v_acct_month)||q'[_t    a</t>
  </si>
  <si>
    <t>select  t1.rowid rowid_in,serv_id,t2.产品类型,</t>
  </si>
  <si>
    <t xml:space="preserve">          case when t2.产品类型='手机' and  state='F0A'  and standby_flag3 &lt; 2  then  1 </t>
  </si>
  <si>
    <t xml:space="preserve">          when     state='F0A'   and  t1.serv_state&lt;&gt;'F1R'  and standby_flag3 &lt; 2  AND t2.产品类型  in ('宽带','ITV')  then 1 </t>
  </si>
  <si>
    <t xml:space="preserve">          else 0 end as   xj_nbr_cz</t>
  </si>
  <si>
    <t>from   ls_serv_mon_]'||TRIM(v_acct_month)||q'[_t      t1</t>
  </si>
  <si>
    <t>inner  join xnsjjs.tmp_产品_手机宽带itv    t2 on   (t1.PRODUCT_ID=t2.PRODUCT_ID  )            ) b</t>
  </si>
  <si>
    <t>on (a.rowid=b.rowid_in)</t>
  </si>
  <si>
    <t>a.产品类型=b.产品类型,</t>
  </si>
  <si>
    <t>a.xj_nbr_cz=b.xj_nbr_cz   ]');</t>
  </si>
  <si>
    <t xml:space="preserve">    log1.increase_breakpoint(log1.GET_WHO_CALLED_ME, '出账打标完成');</t>
  </si>
  <si>
    <t>MERGE INTO  ls_serv_mon_]'||TRIM(v_acct_month)||q'[_t A</t>
  </si>
  <si>
    <t xml:space="preserve">select   serv_id,product_id,T2.PROD_NAME </t>
  </si>
  <si>
    <t>from   ls_serv_mon_]'||TRIM(v_acct_month)||q'[_t   T1</t>
  </si>
  <si>
    <t>LEFT JOIN  XNSJJS.PRODUCT  T2  ON (T1.PRODUCT_ID=T2.PROD_ID)</t>
  </si>
  <si>
    <t>where 产品类型  is null   ) B</t>
  </si>
  <si>
    <t>ON (A.SERV_ID=B.SERV_ID )</t>
  </si>
  <si>
    <t>UPDATE SET   A.产品类型=B.PROD_NAME</t>
  </si>
  <si>
    <t>where  A.产品类型  IS NULL     ]');</t>
  </si>
  <si>
    <t xml:space="preserve">    log1.increase_breakpoint(log1.GET_WHO_CALLED_ME, '网格经理');</t>
  </si>
  <si>
    <t xml:space="preserve">   xj_smallmodule.Module(' ls_serv_mon_'||TRIM(v_acct_month)||'_t','xwh_wg_mon','STAFF_NAME   网格经理'); </t>
  </si>
  <si>
    <t xml:space="preserve">    log1.increase_breakpoint(log1.GET_WHO_CALLED_ME, '经营单元打标');</t>
  </si>
  <si>
    <t>merge into   ls_serv_mon_]'||TRIM(v_acct_month)||q'[_t  a</t>
  </si>
  <si>
    <t>select  SUB_BUREAU_ID    ORG_ID,---  GROUP_REGION_ID</t>
  </si>
  <si>
    <t xml:space="preserve">           SUB_BUREAU_NAME    ORG_NAME,</t>
  </si>
  <si>
    <t xml:space="preserve">           trim(COUNTRY_AREA_NAME)  COUNTRY_AREA_NAME</t>
  </si>
  <si>
    <t>from sjjs_xn.DMN_SMALL_CLCT_BUREAU_NEW  )  b</t>
  </si>
  <si>
    <t>on (a.group_region_id=b.org_id)</t>
  </si>
  <si>
    <t>a.ORG_NAME=TRIM(b.ORG_NAME) ,</t>
  </si>
  <si>
    <t>a.COUNTRY_AREA_NAME=trim(b.COUNTRY_AREA_NAME)     ]');</t>
  </si>
  <si>
    <t xml:space="preserve">MERGE INTO    xn_beifen.ls_serv_mon_]'||TRIM(v_acct_month)||q'[_t    A </t>
  </si>
  <si>
    <t xml:space="preserve">      from      xn_beifen.ls_serv_mon_]'||TRIM(v_acct_month)||q'[_t       )  B ON (A.ROWID=B.ROWID_IN )</t>
  </si>
  <si>
    <t xml:space="preserve">      UPDATE SET   A.COUNTRY_AREA_SEQ=B.COUNTRY_AREA_SEQ   ]');</t>
  </si>
  <si>
    <t xml:space="preserve">    log1.increase_breakpoint(log1.GET_WHO_CALLED_ME, '分渠道');</t>
  </si>
  <si>
    <t>-----  分渠道-----------------------------</t>
  </si>
  <si>
    <t>merge    into  ls_serv_mon_]'||TRIM(v_acct_month)||q'[_t    a</t>
  </si>
  <si>
    <t>select  prd_inst_id  serv_id, (case when Channel_Type_Id in ('36','37','42','43','45','46','48','49','51','52','54','55') then '政企'    ---------（财务口径）</t>
  </si>
  <si>
    <t xml:space="preserve"> when Channel_Type_Id in ('38','39','64','65','66','67','68') then '实体'</t>
  </si>
  <si>
    <t xml:space="preserve"> when Channel_Type_Id in ('57','58','59','61','62')then '电子'</t>
  </si>
  <si>
    <t xml:space="preserve"> when Channel_Type_Id = '63' then '其他'</t>
  </si>
  <si>
    <t xml:space="preserve"> else '实体' end )   渠道</t>
  </si>
  <si>
    <t xml:space="preserve">from  sjjs_xn.bas_prd_inst_channel_eda_mon   </t>
  </si>
  <si>
    <t>where   BILLING_CYCLE_ID=]'||TRIM(v_acct_month)||q'[     ) b</t>
  </si>
  <si>
    <t>a.渠道=b.渠道    ]');</t>
  </si>
  <si>
    <t>----   橙分期星级客户--------------</t>
  </si>
  <si>
    <t>update  ls_serv_mon_]'||TRIM(v_acct_month)||q'[_t</t>
  </si>
  <si>
    <t>set    橙分期星级客户=1||substr(橙分期星级客户,2)</t>
  </si>
  <si>
    <t>where  serv_id   in (</t>
  </si>
  <si>
    <t>select SERV_ID  From  xnsjjs.xn_橙分期_t</t>
  </si>
  <si>
    <t>Where   substr(竣工时间,1,6)&lt;=']'||TRIM(v_acct_month)||q'['  )      ]');</t>
  </si>
  <si>
    <t>set      橙分期星级客户=substr(橙分期星级客户,1,1)||1||substr(橙分期星级客户,3)</t>
  </si>
  <si>
    <t>where  cust_id   in (</t>
  </si>
  <si>
    <t>select cust_id   From  xnsjjs.HSP_STAR_LOCK_wxy)      ]');</t>
  </si>
  <si>
    <t xml:space="preserve">    log1.increase_breakpoint(log1.GET_WHO_CALLED_ME, 'ROLE_NAME');</t>
  </si>
  <si>
    <t xml:space="preserve">xj_smallmodule.Module(v_serv_mon_yyyymm_t,'XJ_ROLE_T','ROLE_NAME','OFFER_DETAIL_ID  ROLE_ID'); </t>
  </si>
  <si>
    <t>merge into  ls_serv_mon_]'||TRIM(v_acct_month)||q'[_t  a</t>
  </si>
  <si>
    <t>select   PRODUCT_OFFER_INSTANCE_ID,count(*)-1</t>
  </si>
  <si>
    <t xml:space="preserve">   副卡数</t>
  </si>
  <si>
    <t>from   ls_serv_mon_]'||TRIM(v_acct_month)||q'[_t</t>
  </si>
  <si>
    <t>where  产品类型='手机'  and  PRODUCT_OFFER_INSTANCE_ID&lt;&gt;'-1'</t>
  </si>
  <si>
    <t>group by  PRODUCT_OFFER_INSTANCE_ID  ) b</t>
  </si>
  <si>
    <t>on (a.PRODUCT_OFFER_INSTANCE_ID=b.PRODUCT_OFFER_INSTANCE_ID)</t>
  </si>
  <si>
    <t>a.副卡数=b.副卡数    ]');</t>
  </si>
  <si>
    <t xml:space="preserve"> xn_do_sql_Block('create index   index_serv_mon_sid'||RANDOM||'   on    ls_serv_mon_'||TRIM(v_acct_month)||'_t (serv_id)    ');</t>
  </si>
  <si>
    <t xml:space="preserve"> ----------------------------------------------------------------------------------------------------</t>
  </si>
  <si>
    <t xml:space="preserve">    log1.increase_breakpoint(log1.GET_WHO_CALLED_ME, 'renameTB');</t>
  </si>
  <si>
    <t xml:space="preserve"> renameTB('ls_serv_mon_'||TRIM(v_acct_month)||'_t','serv_mon_'||TRIM(v_acct_month)||'_t ');</t>
  </si>
  <si>
    <t>if dd&gt;=4   then</t>
  </si>
  <si>
    <t xml:space="preserve">    log1.increase_breakpoint(log1.GET_WHO_CALLED_ME, 'K1 K2    城市农村');</t>
  </si>
  <si>
    <t>-----K1 K2    城市农村</t>
  </si>
  <si>
    <t xml:space="preserve">  serv_mon_yyyymm_t.K1(TRIM(v_acct_month));</t>
  </si>
  <si>
    <t>--serv_mon_yyyymm_t.K2(TRIM(v_acct_month));</t>
  </si>
  <si>
    <t>serv_mon_yyyymm_t.城市农村_cty_reg_flg(TRIM(v_acct_month));</t>
  </si>
  <si>
    <t>serv_mon_yyyymm_t.城市农村_收入(TRIM(v_acct_month));</t>
  </si>
  <si>
    <t xml:space="preserve"> serv_mon_yyyymm_t.xj_mob_全新装_mon;</t>
  </si>
  <si>
    <t xml:space="preserve">create or replace   view     serv_mon_cur_month_m2_t  as </t>
  </si>
  <si>
    <t>select cur_month_m2  月份,a.* from    xn_beifen.serv_mon_]'||cur_month_m2||q'[_t    a</t>
  </si>
  <si>
    <t xml:space="preserve">create or replace   view     serv_mon_cur_month_m1_t  as </t>
  </si>
  <si>
    <t>select  cur_month_m1  月份,a.*   from    xn_beifen.serv_mon_]'||cur_month_m1||q'[_t  a</t>
  </si>
  <si>
    <t>if   dd&gt;=3   then</t>
  </si>
  <si>
    <t>-------------------------------</t>
  </si>
  <si>
    <t xml:space="preserve">  serv_mon_yyyymm_t.K2(TRIM(cur_month_m1));</t>
  </si>
  <si>
    <t xml:space="preserve">  serv_mon_yyyymm_t.城市农村_cty_reg_flg(cur_month_m1);</t>
  </si>
  <si>
    <t xml:space="preserve">  serv_mon_yyyymm_t.城市农村_收入(cur_month_m1);</t>
  </si>
  <si>
    <t xml:space="preserve"> end   serv_mon_beifen; </t>
  </si>
  <si>
    <t xml:space="preserve"> ----=================================================</t>
  </si>
  <si>
    <t xml:space="preserve"> procedure  serv_mon_beifen_job_sd  is </t>
  </si>
  <si>
    <t xml:space="preserve"> v_num  number ;</t>
  </si>
  <si>
    <t>v_serv_mon_yyyymm_t   varchar2(60):='serv_mon_'||cur_month_m1||'_t';</t>
  </si>
  <si>
    <t xml:space="preserve">tb_create_time_2h  number;  </t>
  </si>
  <si>
    <t>exec  serv_mon_yyyymm_t.serv_mon_beifen_job_sd;</t>
  </si>
  <si>
    <t xml:space="preserve"> select  sysdate- created   into   tb_create_time_2h </t>
  </si>
  <si>
    <t xml:space="preserve">from   all_objects  </t>
  </si>
  <si>
    <t xml:space="preserve">where  OBJECT_NAME   =  upper(v_serv_mon_yyyymm_t) </t>
  </si>
  <si>
    <t xml:space="preserve"> and  OBJECT_TYPE</t>
  </si>
  <si>
    <t>='TABLE' ;</t>
  </si>
  <si>
    <t xml:space="preserve"> ---  间隔时间&gt;=2小时执行一次</t>
  </si>
  <si>
    <t xml:space="preserve"> if   dd&gt;=2  and  dd&lt;=5   and  tb_create_time_2h&gt;=2/24   then</t>
  </si>
  <si>
    <t xml:space="preserve"> serv_mon_yyyymm_t.serv_mon_beifen(cur_month_m1);</t>
  </si>
  <si>
    <t>elsif dd=1 or  dd&gt;=6  then</t>
  </si>
  <si>
    <t>DBMS_OUTPUT.PUT_LINE('只允许2-5号更新');</t>
  </si>
  <si>
    <t>else DBMS_OUTPUT.PUT_LINE('间隔时间只有:'||round(tb_create_time_2h*24,2)||'小时');</t>
  </si>
  <si>
    <t xml:space="preserve"> end   serv_mon_beifen_job_sd;</t>
  </si>
  <si>
    <t xml:space="preserve"> ---================================================</t>
  </si>
  <si>
    <t xml:space="preserve"> procedure  serv_mon_t_全省   is </t>
  </si>
  <si>
    <t xml:space="preserve"> --  全省情况</t>
  </si>
  <si>
    <t>exec  serv_mon_yyyymm_t.serv_mon_t_全省;</t>
  </si>
  <si>
    <t>drop table   serv_mon_t_全省;</t>
  </si>
  <si>
    <t>create table  serv_mon_t_全省(</t>
  </si>
  <si>
    <t xml:space="preserve">partition_id_region   NUMBER(11)  ,                        </t>
  </si>
  <si>
    <t xml:space="preserve">本地网名称  VARCHAR2(6) , </t>
  </si>
  <si>
    <t>移动出账    number,</t>
  </si>
  <si>
    <t>移动新装     number,</t>
  </si>
  <si>
    <t>宽带出账      number,</t>
  </si>
  <si>
    <t>宽带新装    number,</t>
  </si>
  <si>
    <t>ITV到达      number,</t>
  </si>
  <si>
    <t>ITV新装    number</t>
  </si>
  <si>
    <t xml:space="preserve"> );                    </t>
  </si>
  <si>
    <t>xn_do_sql_Block(' truncate table    serv_mon_t_全省');</t>
  </si>
  <si>
    <t>insert into   serv_mon_t_全省(partition_id_region,本地网名称)</t>
  </si>
  <si>
    <t>select * from  xj_region_jt_latn</t>
  </si>
  <si>
    <t>where  latn_id&gt;=1002</t>
  </si>
  <si>
    <t>order by  latn_id;</t>
  </si>
  <si>
    <t xml:space="preserve"> --- 到达  C</t>
  </si>
  <si>
    <t>merge into  serv_mon_t_全省   a  using (</t>
  </si>
  <si>
    <t xml:space="preserve">SELECT partition_id_region,count(distinct serv_id)  hs  from itzx_report2.serv_mon_t@to_newreport2 where </t>
  </si>
  <si>
    <t xml:space="preserve"> state='F0A' AND product_id in (select item_id from itzx_report2.sta_tree_struct_item_t@to_newreport2 where tree_type_id=8 and node_id like'05%')  and old_flag&lt;2 </t>
  </si>
  <si>
    <t xml:space="preserve"> group by partition_id_region  </t>
  </si>
  <si>
    <t xml:space="preserve"> )  b   on (a.partition_id_region=b.partition_id_region)</t>
  </si>
  <si>
    <t>update set   a.移动出账=b.hs ;</t>
  </si>
  <si>
    <t xml:space="preserve">SELECT partition_id_region,count(distinct serv_id) hs  from itzx_report2.serv_mon_t@to_newreport2 where  </t>
  </si>
  <si>
    <t>state='F0A' and standby_flag3&lt;2 AND SERV_STATE&lt;&gt;'F1R' and product_id in</t>
  </si>
  <si>
    <t>(SELECT ITEM_ID FROM ITZX_REPORT2.STA_TREE_STRUCT_ITEM_T@to_newreport2 WHERE TREE_TYPE_ID = 8 AND NODE_ID LIKE '07%')</t>
  </si>
  <si>
    <t xml:space="preserve"> group by partition_id_region </t>
  </si>
  <si>
    <t>update set   a.宽带出账=b.hs ;</t>
  </si>
  <si>
    <t xml:space="preserve">SELECT partition_id_region,count(distinct serv_id) hs   from itzx_report2.serv_mon_t@to_newreport2 where  </t>
  </si>
  <si>
    <t>(SELECT ITEM_ID FROM itzx_report2.sta_tree_struct_item_t@to_newreport2 a where a.tree_type_id=8 and a.node_id like '2020%')</t>
  </si>
  <si>
    <t>update set   a.ITV到达=b.hs ;</t>
  </si>
  <si>
    <t xml:space="preserve">   ---各本地网新装用户数  </t>
  </si>
  <si>
    <t>---C</t>
  </si>
  <si>
    <t xml:space="preserve">   select partition_id_region, count(*) hs    from itzx_report2.serv_mon_t@to_newreport2</t>
  </si>
  <si>
    <t xml:space="preserve"> where partition_acct_month = cur_month_m1    and old_flag &lt; 4 and serv_state = 'F1N' and service_type ='/s/t/mob'</t>
  </si>
  <si>
    <t xml:space="preserve">   group by partition_id_region </t>
  </si>
  <si>
    <t>update set   a.移动新装=b.hs ;</t>
  </si>
  <si>
    <t xml:space="preserve">select partition_id_region, count(*)  hs  </t>
  </si>
  <si>
    <t xml:space="preserve">  from itzx_report2.serv_mon_t@to_newreport2</t>
  </si>
  <si>
    <t xml:space="preserve"> where partition_acct_month = cur_month_m1   and standby_flag3 &lt; 4   and serv_state = 'F1N'   and product_id in </t>
  </si>
  <si>
    <t xml:space="preserve">   (select to_number(item_id) from itzx_report2.sta_tree_struct_item_t@to_newreport2 where tree_type_id = 8 and node_id like '07%')</t>
  </si>
  <si>
    <t xml:space="preserve">   group by partition_id_region</t>
  </si>
  <si>
    <t>update set   a.宽带新装=b.hs ;</t>
  </si>
  <si>
    <t xml:space="preserve">   select partition_id_region, count(*)   hs  </t>
  </si>
  <si>
    <t xml:space="preserve">  (SELECT ITEM_ID FROM itzx_report2.sta_tree_struct_item_t@to_newreport2 a where a.tree_type_id=8 and a.node_id like '2020%')</t>
  </si>
  <si>
    <t>update set   a.ITV新装=b.hs ;</t>
  </si>
  <si>
    <t xml:space="preserve">   EXCEPTION</t>
  </si>
  <si>
    <t xml:space="preserve"> end   serv_mon_t_全省; </t>
  </si>
  <si>
    <t xml:space="preserve"> ----============================================</t>
  </si>
  <si>
    <t xml:space="preserve"> procedure  K1(acct_month  in  varchar2)  is </t>
  </si>
  <si>
    <t xml:space="preserve"> v_acct_month   varchar2(6);</t>
  </si>
  <si>
    <t xml:space="preserve"> v_acct_month:=trim(acct_month);</t>
  </si>
  <si>
    <t xml:space="preserve"> pro_drop_table('xj_ls_k1') ;   </t>
  </si>
  <si>
    <t xml:space="preserve">create table   xj_ls_k1  as </t>
  </si>
  <si>
    <t>select distinct   t1.month_id  , t1.prod_inst_id</t>
  </si>
  <si>
    <t>from (select    ---distinct</t>
  </si>
  <si>
    <t xml:space="preserve">          prod_inst_id  </t>
  </si>
  <si>
    <t xml:space="preserve">          ,latn_id  </t>
  </si>
  <si>
    <t xml:space="preserve">          ,month_id </t>
  </si>
  <si>
    <t xml:space="preserve">          ,own_cust_id  </t>
  </si>
  <si>
    <t xml:space="preserve">      from sjjs_xn.bwt_prd_pd_inst_m a  </t>
  </si>
  <si>
    <t xml:space="preserve">      inner join (select  PRODUCT_NBR,PRODUCT_CATE_CD,PRODUCT_Nm  from sjjs_xn.BWT_DIM_MAPPING_PD_D)b </t>
  </si>
  <si>
    <t xml:space="preserve">      on a.PRODUCT_NBR=b.PRODUCT_NBR  </t>
  </si>
  <si>
    <t xml:space="preserve">      where month_id =]'||v_acct_month||q'[</t>
  </si>
  <si>
    <t xml:space="preserve">      and b.PRODUCT_CATE_CD in ('101010301', '101010302', '101010399', '101020205') </t>
  </si>
  <si>
    <t xml:space="preserve">      and a.Bil_Arrive_Flag=1   </t>
  </si>
  <si>
    <t xml:space="preserve">      )t1 </t>
  </si>
  <si>
    <t xml:space="preserve">inner join (select  distinct cust_id </t>
  </si>
  <si>
    <t xml:space="preserve">            from sjjs_xn.BWT_CUST_INFO_M  </t>
  </si>
  <si>
    <t xml:space="preserve">            where month_id=]'||v_acct_month||q'[ </t>
  </si>
  <si>
    <t xml:space="preserve">            and cert_type in ('1','2','3','4','5','9','10','11','12','13','14','17','18','22','24','25','26','28',  </t>
  </si>
  <si>
    <t xml:space="preserve">                              '30','31','32','33','35','36','37','38','41','42','50','51','52','53','54','55') </t>
  </si>
  <si>
    <t xml:space="preserve">            )t2 </t>
  </si>
  <si>
    <t xml:space="preserve">on t1.own_cust_id=t2.cust_id  </t>
  </si>
  <si>
    <t xml:space="preserve">inner join (select  distinct own_cust_id  </t>
  </si>
  <si>
    <t xml:space="preserve">            from sjjs_xn.bwt_prd_pd_inst_m a  </t>
  </si>
  <si>
    <t xml:space="preserve">            inner join (select  PRODUCT_NBR,PRODUCT_CATE_CD,PRODUCT_Nm  from sjjs_xn.BWT_DIM_MAPPING_PD_D)b </t>
  </si>
  <si>
    <t xml:space="preserve">            on a.PRODUCT_NBR=b.PRODUCT_NBR  </t>
  </si>
  <si>
    <t xml:space="preserve">            where month_id = ]'||v_acct_month||q'[</t>
  </si>
  <si>
    <t xml:space="preserve">            and b.PRODUCT_CATE_CD in ('101020201', '101020202', '101020203', '101020204', '101020299', '101020206','101020207')  </t>
  </si>
  <si>
    <t xml:space="preserve">            )t3 </t>
  </si>
  <si>
    <t>on t1.own_cust_id=t3.own_cust_id         ]');</t>
  </si>
  <si>
    <t>merge into   serv_mon_]'||v_acct_month||q'[_t    a</t>
  </si>
  <si>
    <t xml:space="preserve">using  xj_ls_k1    b </t>
  </si>
  <si>
    <t>on (a.serv_id=b.prod_inst_id )</t>
  </si>
  <si>
    <t>a.k1=1</t>
  </si>
  <si>
    <t>select  trim(country_area_seq),trim(country_area_name) ,count(*)</t>
  </si>
  <si>
    <t>from xn_beifen.serv_mon_202103_t</t>
  </si>
  <si>
    <t>where   k1=1</t>
  </si>
  <si>
    <t>group by    trim(country_area_seq),trim(country_area_name)</t>
  </si>
  <si>
    <t>order by  trim(country_area_seq),trim(country_area_name);</t>
  </si>
  <si>
    <t xml:space="preserve"> end  K1 ;  </t>
  </si>
  <si>
    <t xml:space="preserve">  --------====================================================</t>
  </si>
  <si>
    <t xml:space="preserve"> procedure  K2(acct_month  in  varchar2)  is </t>
  </si>
  <si>
    <t xml:space="preserve"> ]'|TRIM(ACCT_MONTH)||q'[ </t>
  </si>
  <si>
    <t xml:space="preserve">    merge into   serv_mon_202305_t    a</t>
  </si>
  <si>
    <t xml:space="preserve">    using  xnsjjs.xj_ls_k2   b </t>
  </si>
  <si>
    <t xml:space="preserve">    on (a.serv_id=b.prd_inst_id )</t>
  </si>
  <si>
    <t xml:space="preserve">    update set   </t>
  </si>
  <si>
    <t xml:space="preserve">    a.k2_initializev_id=B.k2_initializev_id||'_'||B.RN, </t>
  </si>
  <si>
    <t xml:space="preserve">    a.K2_套餐档次=b.K2_TCDC ;</t>
  </si>
  <si>
    <t>exec serv_mon_yyyymm_t.K2('202207');</t>
  </si>
  <si>
    <t>exec serv_mon_yyyymm_t.K2(cur_month_m1);</t>
  </si>
  <si>
    <t>select    COUNTRY_AREA_SEQ||COUNTRY_AREA_NAME</t>
  </si>
  <si>
    <t xml:space="preserve"> 经营单元</t>
  </si>
  <si>
    <t>,serv_id,K2_套餐档次  K2_套餐档次实收</t>
  </si>
  <si>
    <t xml:space="preserve">,case when   K2_套餐档次&lt;99  then   '0-99' </t>
  </si>
  <si>
    <t xml:space="preserve">when    K2_套餐档次&gt;=99  and K2_套餐档次&lt;=129    then    '99--129'   </t>
  </si>
  <si>
    <t xml:space="preserve">when   K2_套餐档次&gt;129  and K2_套餐档次&lt;=169     then    '129--169'     </t>
  </si>
  <si>
    <t>when  K2_套餐档次&gt;169    then   '169以上'   else   '0-99'   end   K2_套餐档次</t>
  </si>
  <si>
    <t xml:space="preserve">from   serv_mon_202208_t   </t>
  </si>
  <si>
    <t>where K2_INITIALIZEV_ID  like '%_1'</t>
  </si>
  <si>
    <t xml:space="preserve"> select 经营单元</t>
  </si>
  <si>
    <t xml:space="preserve">  ,sum(case when  K2_套餐档次='0-99'         then 1 else  0  end   )    "0-99"     </t>
  </si>
  <si>
    <t xml:space="preserve">  ,sum(case when  K2_套餐档次='99--129'    then 1 else  0  end   )    "99--129"    </t>
  </si>
  <si>
    <t xml:space="preserve">  ,sum(case when  K2_套餐档次='129--169'  then 1 else  0  end   )    "129--169"      </t>
  </si>
  <si>
    <t xml:space="preserve">  ,sum(case when  K2_套餐档次= '169以上'   then 1 else  0  end   )    "169以上"</t>
  </si>
  <si>
    <t xml:space="preserve"> ,count(*)   小计</t>
  </si>
  <si>
    <t xml:space="preserve"> from      s1   </t>
  </si>
  <si>
    <t xml:space="preserve"> group by  经营单元</t>
  </si>
  <si>
    <t xml:space="preserve">     select * from  sjjs_xn.bas_prom_merge_init_mon  where billing_cycle_id =202302;</t>
  </si>
  <si>
    <t xml:space="preserve">    select * from    sjjs_xn.prd_prd_inst_ext_mon    where billing_cycle_id=202302;</t>
  </si>
  <si>
    <t xml:space="preserve">    select * from    sjjs_xn.bwt_prd_inst_income_m    where month_id=202302    and rownum&lt;=10;</t>
  </si>
  <si>
    <t xml:space="preserve"> v_acct_month  varchar2(12):=trim(acct_month);</t>
  </si>
  <si>
    <t xml:space="preserve"> begin xn_do_sql_Block(q'[ alter table   serv_mon_]'||v_acct_month||q'[_t    add  (k2_initializev_id   VARCHAR2(50),K2_套餐档次     CHAR(30)  )  ]');Exception   when others Then   null;  end;</t>
  </si>
  <si>
    <t xml:space="preserve">    xn_do_sql_Block(q'[    update     serv_mon_]'||v_acct_month||q'[_t   set    K2_套餐档次=null      ]');</t>
  </si>
  <si>
    <t xml:space="preserve">     xn_do_sql_Block(q'[     alter table     serv_mon_]'||v_acct_month||q'[_t      modify     K2_套餐档次   number     ]');</t>
  </si>
  <si>
    <t>pro_drop_table('xj_ls_k2_bil_flagT') ;</t>
  </si>
  <si>
    <t xml:space="preserve">create table    xj_ls_k2_bil_flagT    as   </t>
  </si>
  <si>
    <t>select   distinct   to_char( initializev_id)  initializev_id</t>
  </si>
  <si>
    <t>,billing_cycle_id,PRD_INST_ID,PROD_ID,prom_inst_id</t>
  </si>
  <si>
    <t xml:space="preserve">from sjjs_xn.bas_prom_merge_init_mon </t>
  </si>
  <si>
    <t>where billing_cycle_id=]'||v_acct_month||q'[</t>
  </si>
  <si>
    <t>and prom_bil_flag='T'         ]');</t>
  </si>
  <si>
    <t>pro_drop_table('xj_ls_mon_hlwk') ;</t>
  </si>
  <si>
    <t xml:space="preserve">create table   xj_ls_mon_hlwk      as </t>
  </si>
  <si>
    <t>select distinct serv_id prd_inst_id</t>
  </si>
  <si>
    <t>from XN_BEIFEN.xj_hlwk_lst_202112</t>
  </si>
  <si>
    <t>union</t>
  </si>
  <si>
    <t>select serv_id as Prd_inst_id</t>
  </si>
  <si>
    <t xml:space="preserve"> -- from PD_DATA_JYFX.prd_serv_mon            </t>
  </si>
  <si>
    <t>from serv_mon_]'||v_acct_month||q'[_t</t>
  </si>
  <si>
    <t>where state = 'F0A'</t>
  </si>
  <si>
    <t xml:space="preserve">--and cast(product_id as string) like '10501%'  --电渠互联网卡       </t>
  </si>
  <si>
    <t>and substr(product_id, 1, 5) = '10501'</t>
  </si>
  <si>
    <t>and MOBILE_SALES like '4%' --移动</t>
  </si>
  <si>
    <t>xn_do_sql_Block(q'[   delete   xj_ls_k2_bil_flagT    where   prd_inst_id  in (select prd_inst_id   from    xj_ls_mon_hlwk  )         ]');</t>
  </si>
  <si>
    <t>pro_drop_table('xj_ls_k2_bil_flag_all') ;</t>
  </si>
  <si>
    <t xml:space="preserve">create table    xj_ls_k2_bil_flag_all     as   </t>
  </si>
  <si>
    <t>select          a.*</t>
  </si>
  <si>
    <t>,case when prod_id='MOB' then '1'</t>
  </si>
  <si>
    <t>when prod_id='BRD' then '2'</t>
  </si>
  <si>
    <t>when prod_id='ITV' then '3'</t>
  </si>
  <si>
    <t>when prod_id='FIX' then '4'</t>
  </si>
  <si>
    <t>end as prod_type</t>
  </si>
  <si>
    <t>from   xj_ls_k2_bil_flagT  a        ]');</t>
  </si>
  <si>
    <t>pro_drop_table('xj_ls_k2_t3') ;</t>
  </si>
  <si>
    <t xml:space="preserve">create table    xj_ls_k2_t3     as    </t>
  </si>
  <si>
    <t>select b1.l_merge_prom_inst_id</t>
  </si>
  <si>
    <t xml:space="preserve">                  ,b1.billing_cycle_id</t>
  </si>
  <si>
    <t xml:space="preserve">                  ,sum(charge)/100.00 as prom_inv_bill_amt</t>
  </si>
  <si>
    <t xml:space="preserve">           from (select distinct l_merge_prom_inst_id</t>
  </si>
  <si>
    <t xml:space="preserve">                     ,billing_cycle_id</t>
  </si>
  <si>
    <t xml:space="preserve">                     ,prd_inst_id</t>
  </si>
  <si>
    <t xml:space="preserve">              --   from pd_mart_jyfx.prd_prd_inst_ext_mon</t>
  </si>
  <si>
    <t xml:space="preserve">                   from  sjjs_xn.prd_prd_inst_ext_mon</t>
  </si>
  <si>
    <t xml:space="preserve">                   where billing_cycle_id=]'||v_acct_month||q'[</t>
  </si>
  <si>
    <t xml:space="preserve">                 )b1</t>
  </si>
  <si>
    <t xml:space="preserve">           left join(select   prod_inst_id</t>
  </si>
  <si>
    <t xml:space="preserve">                            ,month_id as Billing_Cycle_Id</t>
  </si>
  <si>
    <t xml:space="preserve">                            ,sum(charge)  as charge</t>
  </si>
  <si>
    <t xml:space="preserve">                     --from pd_mart_jyfx.bwt_prd_inst_income_m</t>
  </si>
  <si>
    <t xml:space="preserve">                     from sjjs_xn.bwt_prd_inst_income_m</t>
  </si>
  <si>
    <t xml:space="preserve">                     where month_id=]'||v_acct_month||q'[</t>
  </si>
  <si>
    <t xml:space="preserve">                     and Chrg_Src_Cd in ('621','622','623','624','625','626','627')</t>
  </si>
  <si>
    <t xml:space="preserve">                     and fin_flag='1'  -----列收</t>
  </si>
  <si>
    <t xml:space="preserve">                     and chrg_type in ('1','4')    ----剔除流量递延影响</t>
  </si>
  <si>
    <t xml:space="preserve">                     group by prod_inst_id,month_id</t>
  </si>
  <si>
    <t xml:space="preserve">                     )b2</t>
  </si>
  <si>
    <t xml:space="preserve">           on b1.prd_inst_id=b2.prod_inst_id and b1.billing_cycle_id=b2.billing_cycle_id</t>
  </si>
  <si>
    <t xml:space="preserve">           group by b1.l_merge_prom_inst_id,b1.billing_cycle_id       ]');</t>
  </si>
  <si>
    <t xml:space="preserve">    pro_drop_table('xj_ls_k2') ;   </t>
  </si>
  <si>
    <t xml:space="preserve">    create table  xj_ls_k2     as </t>
  </si>
  <si>
    <t xml:space="preserve">    -----  K2指标  分县市统计  清单</t>
  </si>
  <si>
    <t xml:space="preserve">     select   t1.billing_cycle_id ,t1.initializev_id,t1.PRD_INST_ID,round(t3. prom_inv_bill_amt,2)  套餐档次  ,t1.prod_type</t>
  </si>
  <si>
    <t xml:space="preserve">          ,T1.prom_inst_id,T3.l_merge_prom_inst_id</t>
  </si>
  <si>
    <t xml:space="preserve">    from   xj_ls_k2_bil_flag_all     t1</t>
  </si>
  <si>
    <t xml:space="preserve">inner   join   xj_ls_k2_t3   t3  on  ( t1.prom_inst_id=t3.l_merge_prom_inst_id  )                                               </t>
  </si>
  <si>
    <t xml:space="preserve">     p_rn('xj_ls_k2','initializev_id','prod_type ');</t>
  </si>
  <si>
    <t xml:space="preserve">  xn_do_sql_Block(q'[  update   serv_mon_]'||v_acct_month||q'[_t   set     k2_initializev_id=null ,K2_套餐档次=null   ]');</t>
  </si>
  <si>
    <t xml:space="preserve">using  xj_ls_k2   b </t>
  </si>
  <si>
    <t>on (a.serv_id=b.prd_inst_id )</t>
  </si>
  <si>
    <t xml:space="preserve">a.k2_initializev_id=B.initializev_id||'_'||B.RN, </t>
  </si>
  <si>
    <t>a.K2_套餐档次=b.套餐档次</t>
  </si>
  <si>
    <t xml:space="preserve"> end K2;</t>
  </si>
  <si>
    <t xml:space="preserve">procedure  城市农村_cty_reg_flg(acct_month  in  varchar2)   is </t>
  </si>
  <si>
    <t xml:space="preserve">---  cty_reg_flg='T' then '农村' else '城市'      </t>
  </si>
  <si>
    <t>exec serv_mon_yyyymm_t.城市农村_cty_reg_flg('202102');</t>
  </si>
  <si>
    <t xml:space="preserve">    begin xn_do_sql_Block(q'[ alter table   serv_mon_]'||v_acct_month||q'[_t    add  (CTY_REG_FLG       CHAR(1)  )  ]');Exception   when others Then   null;  end;  </t>
  </si>
  <si>
    <t xml:space="preserve">begin  xn_do_sql_Block(q'[     comment on column  serv_mon_]'||v_acct_month||q'[_t.CTY_REG_FLG   is '   T 农村 ，F城市    ' ]');  Exception   when others Then   null;  end;  </t>
  </si>
  <si>
    <t xml:space="preserve">    merge into    serv_mon_]'||v_acct_month||q'[_t     a</t>
  </si>
  <si>
    <t>(select   prd_inst_id ,cty_reg_flg</t>
  </si>
  <si>
    <t xml:space="preserve">           from sjjs_xn.bas_prd_inst_month</t>
  </si>
  <si>
    <t xml:space="preserve">           where billing_cycle_id  =  ]'||v_acct_month||q'[</t>
  </si>
  <si>
    <t xml:space="preserve">     )b</t>
  </si>
  <si>
    <t>a.CTY_REG_FLG=b.CTY_REG_FLG</t>
  </si>
  <si>
    <t>end   城市农村_cty_reg_flg;</t>
  </si>
  <si>
    <t>procedure  城市农村_收入(acct_month  in  varchar2)  is</t>
  </si>
  <si>
    <t>exec serv_mon_yyyymm_t.城市农村_收入('202102');</t>
  </si>
  <si>
    <t xml:space="preserve">---   INFO_AMT         NUMBER(18,2) </t>
  </si>
  <si>
    <t xml:space="preserve"> begin xn_do_sql_Block(q'[ alter table   serv_mon_]'||v_acct_month||q'[_t    add  ( Nettax_Inv_Bill_Amt       NUMBER(18,2)    )  ]');Exception   when others Then   null;  end;  </t>
  </si>
  <si>
    <t xml:space="preserve">  xn_do_sql_Block(q'[     comment on column  serv_mon_]'||v_acct_month||q'[_t.Nettax_Inv_Bill_Amt    is '   T 农村城市收入   ' ]');Exception   when others Then   null;  end;  </t>
  </si>
  <si>
    <t>select  distinct  prd_inst_id ,Nettax_Inv_Bill_Amt</t>
  </si>
  <si>
    <t xml:space="preserve">      from sjjs_xn.prd_serv_app_all_mon</t>
  </si>
  <si>
    <t xml:space="preserve">      where billing_cycle_id   =  ]'||v_acct_month||q'[</t>
  </si>
  <si>
    <t>a.Nettax_Inv_Bill_Amt=b.Nettax_Inv_Bill_Amt</t>
  </si>
  <si>
    <t>end   城市农村_收入;</t>
  </si>
  <si>
    <t>---=========================================================</t>
  </si>
  <si>
    <t xml:space="preserve">procedure  XJ_SC_宽带ITV_将流失_t(acct_month  in  varchar2   default cur_month_m1  )  is </t>
  </si>
  <si>
    <t>exec serv_mon_yyyymm_t.XJ_SC_宽带ITV_将流失_t(cur_month_m1);</t>
  </si>
  <si>
    <t>create  or replace view    XWH_WG_MON as select * from  xnsjjs.XWH_WG_MON</t>
  </si>
  <si>
    <t>v_acct_month  varchar2(6):= acct_month  ;</t>
  </si>
  <si>
    <t>v_acct_month_m1  varchar2(6):=month_math(v_acct_month,-1)  ;</t>
  </si>
  <si>
    <t>v_acct_month_m2  varchar2(6):=month_math(v_acct_month,-2)  ;</t>
  </si>
  <si>
    <t xml:space="preserve"> XX   TY_WHO_CALLED_ME := xj_log_object().GET_WHO_CALLED_ME;</t>
  </si>
  <si>
    <t xml:space="preserve"> log1 xj_log_object := xj_log_object(XX, 'XJ_SC_宽带ITV_将流失_t');</t>
  </si>
  <si>
    <t xml:space="preserve">    exec   xn_backup.home;</t>
  </si>
  <si>
    <t>-----------------------------------------------------------------------</t>
  </si>
  <si>
    <t xml:space="preserve">log1.increase_breakpoint(log1.GET_WHO_CALLED_ME, '开始'); </t>
  </si>
  <si>
    <t xml:space="preserve"> delete   XJ_SC_宽带ITV_将流失_t   where   acct_month&lt;=cur_month_m4       ]');</t>
  </si>
  <si>
    <t xml:space="preserve">pro_drop_table('xj_ls_20220408_qf') ;     </t>
  </si>
  <si>
    <t xml:space="preserve">xn_do_sql_Block(q'[                                                                                                           </t>
  </si>
  <si>
    <t xml:space="preserve">Create Table xj_ls_20220408_qf  As                                                                                                                    </t>
  </si>
  <si>
    <t xml:space="preserve">Select prod_inst_id  serv_id,Sum(amount)*0.01  qf,Count(Distinct BILLING_CYCLE_ID) qf_yue,Min(BILLING_CYCLE_ID)   最早财务欠费月                                                                                                                  </t>
  </si>
  <si>
    <t xml:space="preserve">From   xnsjjs.xn_acct_item_new   </t>
  </si>
  <si>
    <t xml:space="preserve">where     ACCT_ITEM_TYPE_ID &lt; 900000000 </t>
  </si>
  <si>
    <t>AND   acct_item_type_id not in (771110290,789010010,900010000,771110904,771110905 ,883530195,800800001 ,773110025,787010010,660000551,660000552,773110024,1000026)</t>
  </si>
  <si>
    <t xml:space="preserve">    and status_cd not in (5,8,6)     ----实时的保留了欠费回收6  要剔除</t>
  </si>
  <si>
    <t xml:space="preserve">   and item_source_id &lt;950 </t>
  </si>
  <si>
    <t xml:space="preserve"> and item_source_id&lt;&gt; all (888,889,810,887,444,777,555,830,999)</t>
  </si>
  <si>
    <t xml:space="preserve">group by  prod_inst_id      ]');       </t>
  </si>
  <si>
    <t>-----------------------------------------------------------</t>
  </si>
  <si>
    <t>delete  XJ_SC_宽带ITV_将流失_t   where    ACCT_MONTH= ]'||v_acct_month||q'[      ]');</t>
  </si>
  <si>
    <t>insert into   XJ_SC_宽带ITV_将流失_t  (ACCT_MONTH,产品类型,serv_id,本月活跃,最早财务欠费月,欠费类型)</t>
  </si>
  <si>
    <t xml:space="preserve">--  CREATE TABLE  XJ_SC_宽带ITV_将流失_t  as </t>
  </si>
  <si>
    <t>select  T1.ACCT_MONTH,T1.产品类型,T1.serv_id ,本月活跃,最早财务欠费月</t>
  </si>
  <si>
    <t xml:space="preserve">        ,case when  最早财务欠费月 &lt;= ]'||v_acct_month||q'[  then  '财务欠费超3月'  else    to_char(最早财务欠费月)   end as    欠费类型</t>
  </si>
  <si>
    <t xml:space="preserve">  from  xn_beifen.serv_mon_]'||v_acct_month||q'[_t  t1</t>
  </si>
  <si>
    <t xml:space="preserve">  inner join  xwh_wg_mon  t2  on (t1.SERV_ID=t2.serv_id  and t2.state  in ('F0A','F0J'))</t>
  </si>
  <si>
    <t xml:space="preserve">  inner join  xj_ls_20220408_qf  t3  on (t1.serv_id=t3.serv_id  )</t>
  </si>
  <si>
    <t xml:space="preserve"> where T1.state = 'F0A'</t>
  </si>
  <si>
    <t xml:space="preserve">   AND   T1.产品类型  in ( '宽带','ITV')</t>
  </si>
  <si>
    <t xml:space="preserve">   AND  T1.XJ_NBR_CZ=1 </t>
  </si>
  <si>
    <t xml:space="preserve"> XJ_SMALLMODULE.PRO_BLOCK_SERV_MON_YYYYMM_T('XJ_SC_宽带ITV_将流失_t',cur_month_m1,'nbr_cz');</t>
  </si>
  <si>
    <t xml:space="preserve">xj_smallmodule.Module('XJ_SC_宽带ITV_将流失_t','xwh_wg_mon','COUNTRY_AREA_NAME  经营单元,停机状态  tj状态,OFR_ID  OFRID, 本月活跃 by活跃'); </t>
  </si>
  <si>
    <t xml:space="preserve"> pro_drop_table_column('XJ_SC_宽带ITV_将流失_t','NBR_CZ'||cur_month_m2);</t>
  </si>
  <si>
    <t xml:space="preserve"> pro_drop_table_column('XJ_SC_宽带ITV_将流失_t','NBR_CZ'||cur_month_m3);</t>
  </si>
  <si>
    <t>select  t1.*,t2.ACC_NBR  宽带号码,ACCOUNT ,nvl(COMBO_OFFER_NAME,OFR_NAME) 宽带套餐,nvl(松捆绑套餐值,套餐值) 宽带套餐值,t2.欠费,</t>
  </si>
  <si>
    <t xml:space="preserve">        substr(serv_name,1,1) 姓,staff_name  网格经理,grid_name 支局,org_name 网格,area_name  片区, 区域,营业区,联系号码 </t>
  </si>
  <si>
    <t>from  xn_beifen.XJ_SC_宽带ITV_将流失_t  t1</t>
  </si>
  <si>
    <t>where   t1.acct_month=202204 */</t>
  </si>
  <si>
    <t>-- ---------②拆机流失--------------------------</t>
  </si>
  <si>
    <t>pro_drop_table('XJ_SC_宽带ITV_拆机流失_t') ;</t>
  </si>
  <si>
    <t xml:space="preserve">CREATE TABLE  XJ_SC_宽带ITV_拆机流失_t  as </t>
  </si>
  <si>
    <t>select  T1.ACCT_MONTH,T1.产品类型,T1.serv_id ,t1.acc_nbr,CJ_STAFF_ID,CJ_DATE</t>
  </si>
  <si>
    <t xml:space="preserve"> ,t2.COUNTRY_AREA_NAME  经营单元,t2.停机状态  tj状态,t2.OFR_ID  OFRID, t2.本月活跃 by活跃</t>
  </si>
  <si>
    <t xml:space="preserve">  from  xn_beifen.serv_mon_]'||cur_month_m1||q'[_t  t1</t>
  </si>
  <si>
    <t xml:space="preserve">  inner join  xwh_wg_mon  t2  on (t1.SERV_ID=t2.serv_id  and t2.state  in ('F0H'))</t>
  </si>
  <si>
    <t xml:space="preserve"> xj_smallmodule.Module('XJ_SC_宽带ITV_拆机流失_t','tmp_staff_organization_channel','NAME 拆机营业员,FA_CHANNEL_NAME  拆机厅店 ','CJ_STAFF_ID  staff_id');</t>
  </si>
  <si>
    <t>procedure  XJ_SC_宽带ITV_将回流_t  is</t>
  </si>
  <si>
    <t>exec serv_mon_yyyymm_t.XJ_SC_宽带ITV_将回流_t;</t>
  </si>
  <si>
    <t xml:space="preserve"> log1 xj_log_object := xj_log_object(XX, 'XJ_SC_宽带ITV_将回流_t');</t>
  </si>
  <si>
    <t xml:space="preserve"> BEGIN</t>
  </si>
  <si>
    <t xml:space="preserve">/*pro_drop_table('xj_ls_20220408_qf') ;     </t>
  </si>
  <si>
    <t>From   xnsjjs.xn_acct_item_new      where status_cd  in (1,3)</t>
  </si>
  <si>
    <t xml:space="preserve">and item_source_id&lt;&gt; all (888,889,810,887,444,777,555)  ---  不列收欠费已销账 </t>
  </si>
  <si>
    <t>group by  prod_inst_id      ]');       */</t>
  </si>
  <si>
    <t xml:space="preserve">pro_drop_table('XJ_SC_宽带ITV_将回流_t') ;   </t>
  </si>
  <si>
    <t xml:space="preserve">CREATE TABLE  XJ_SC_宽带ITV_将回流_t  as </t>
  </si>
  <si>
    <t>select  T1.ACCT_MONTH,T1.产品类型,t2.acct_id,T1.serv_id  ,t2.COUNTRY_AREA_NAME  经营单元,t2.停机状态  tj状态,t2.OFR_ID  OFRID, t2.本月活跃 by活跃</t>
  </si>
  <si>
    <t xml:space="preserve"> where  t2.欠费 is null</t>
  </si>
  <si>
    <t xml:space="preserve">   and  t2.state in ('F0A','F0J')</t>
  </si>
  <si>
    <t xml:space="preserve">   AND  T1.XJ_NBR_CZ=0 </t>
  </si>
  <si>
    <t xml:space="preserve"> and T2.ofr_name not like '%免费%' and T2.ofr_name not like '省福彩%'</t>
  </si>
  <si>
    <t xml:space="preserve">delete  XJ_SC_宽带ITV_将回流_t </t>
  </si>
  <si>
    <t xml:space="preserve">where  OFRID  in </t>
  </si>
  <si>
    <t>('250141134','250150154','250143232','251951976','250141157','250142498','250141181')        ]');</t>
  </si>
  <si>
    <t xml:space="preserve">XJ_SMALLMODULE.PRO_BLOCK_缴费('XJ_SC_宽带ITV_将回流_t','acct_id',cur_month);   </t>
  </si>
  <si>
    <t>xj_smallmodule.Module('XJ_SC_宽带ITV_将回流_t','xn_acct_balance_t','普通存款','acct_id');</t>
  </si>
  <si>
    <t>xn_do_sql_Block(q'[  alter table  XJ_SC_宽带ITV_将回流_t  add  回流判断   varchar2(100)           ]');</t>
  </si>
  <si>
    <t xml:space="preserve">xn_do_sql_Block(q'[   update    XJ_SC_宽带ITV_将回流_t  set  回流判断='本月活跃 当前月缴费金额&gt;=10 未停机  可能回流'     </t>
  </si>
  <si>
    <t>where     缴费]'||cur_month||q'[ &gt;=10     and tj状态  is  null    and  by活跃=1     ]');</t>
  </si>
  <si>
    <t xml:space="preserve">xn_do_sql_Block(q'[   update    XJ_SC_宽带ITV_将回流_t  set  回流判断='本月活跃 普通存款&gt;=10  未停机 可能回流'     </t>
  </si>
  <si>
    <t>where     普通存款&gt;=10    and    回流判断  is null    and tj状态  is  null     and  by活跃=1      ]');</t>
  </si>
  <si>
    <t>from  xn_beifen.XJ_SC_宽带ITV_将回流_t  t1</t>
  </si>
  <si>
    <t xml:space="preserve">      dbms_utility.format_error_backtrace());</t>
  </si>
  <si>
    <t>end   XJ_SC_宽带ITV_将回流_t;</t>
  </si>
  <si>
    <t>procedure  XJ_SC_手机_将流失_t(acct_month  in  varchar2   default cur_month_m1  )   is</t>
  </si>
  <si>
    <t>exec serv_mon_yyyymm_t.XJ_SC_手机_将流失_t(cur_month_m1);</t>
  </si>
  <si>
    <t>v_acct_month  varchar2(6):= trim(acct_month)  ;</t>
  </si>
  <si>
    <t xml:space="preserve"> log1 xj_log_object := xj_log_object(XX, 'XJ_SC_手机_将流失_t');</t>
  </si>
  <si>
    <t xml:space="preserve">---- ①只更新上月一个月     上月活跃出账副卡本月不活跃   ]'||ACCT_MONTH||q'[    </t>
  </si>
  <si>
    <t xml:space="preserve">pro_drop_table('XJ_SC_MOB_副卡不活跃将流失_t') ;   </t>
  </si>
  <si>
    <t xml:space="preserve">CREATE TABLE  XJ_SC_MOB_副卡不活跃将流失_t    as </t>
  </si>
  <si>
    <t>select   T1.ACCT_MONTH,T1.产品类型,T1.serv_id ,t2.COUNTRY_AREA_NAME  经营单元</t>
  </si>
  <si>
    <t>from    xn_beifen.serv_mon_]'||cur_month_m1||q'[_t  t1</t>
  </si>
  <si>
    <t>inner join  xwh_wg_mon  t2  on (t1.SERV_ID=t2.serv_id  and t2.state  in ('F0A','F0J')   and  nvl(t2.本月活跃,0)=0   )</t>
  </si>
  <si>
    <t>where     T1.产品类型 = '手机'</t>
  </si>
  <si>
    <t>and   T1.XJ_NBR_CZ=1    and     T1.NBR_hy=1</t>
  </si>
  <si>
    <t xml:space="preserve">and   ROLE_NAME  LIKE '%副卡%'   </t>
  </si>
  <si>
    <t xml:space="preserve"> ----  ②   上月出账上月已经拆机</t>
  </si>
  <si>
    <t xml:space="preserve"> pro_drop_table('XJ_SC_MOB_上月出账上月拆机_t') ;   </t>
  </si>
  <si>
    <t xml:space="preserve">CREATE TABLE  XJ_SC_MOB_上月出账上月拆机_t     as </t>
  </si>
  <si>
    <t>select   T1.ACCT_MONTH,T1.产品类型,T1.serv_id  ,t2.COUNTRY_AREA_NAME  经营单元</t>
  </si>
  <si>
    <t>inner join  xwh_wg_mon  t2  on (t1.SERV_ID=t2.serv_id   )</t>
  </si>
  <si>
    <t xml:space="preserve">and   T1.XJ_NBR_CZ=1    and   serv_state='F1R' </t>
  </si>
  <si>
    <t xml:space="preserve"> update  XJ_SC_MOB_上月出账上月拆机_t  set  经营单元='现业营维中心'</t>
  </si>
  <si>
    <t xml:space="preserve">where   经营单元  is null </t>
  </si>
  <si>
    <t>--- ③移动  上月出账上月已欠费本月仍未缴费（不含副卡）     *****  锁定，跟新欠费情况</t>
  </si>
  <si>
    <t xml:space="preserve">--  ALTER TABLE   XJ_SC_mob_欠费将流失_t  ADD   经营单元 VARCHAR2(50) </t>
  </si>
  <si>
    <t>delete  XJ_SC_mob_欠费将流失_t   where    ACCT_MONTH= ]'||v_acct_month||q'[      ]');</t>
  </si>
  <si>
    <t>insert into   XJ_SC_mob_欠费将流失_t  (ACCT_MONTH,产品类型,serv_id)</t>
  </si>
  <si>
    <t xml:space="preserve">--CREATE TABLE  XJ_SC_mob_欠费将流失_t    as </t>
  </si>
  <si>
    <t xml:space="preserve">select  T1.ACCT_MONTH,T1.产品类型,T1.serv_id  </t>
  </si>
  <si>
    <t xml:space="preserve">  inner join  xwh_wg_mon  t2  on (t1.SERV_ID=t2.serv_id  and t2.state  in ('F0A','F0J')   and  t2.欠费&gt;0  )</t>
  </si>
  <si>
    <t xml:space="preserve"> where  T1.产品类型 = '手机'</t>
  </si>
  <si>
    <t xml:space="preserve"> and   ROLE_NAME='电信手机主卡'</t>
  </si>
  <si>
    <t xml:space="preserve"> xj_smallmodule.Module('XJ_SC_mob_欠费将流失_t','xwh_wg_mon','COUNTRY_AREA_NAME  经营单元'); </t>
  </si>
  <si>
    <t xml:space="preserve"> XJ_SMALLMODULE.PRO_BLOCK_SERV_MON_YYYYMM_T('XJ_SC_mob_欠费将流失_t',cur_month_m1,'nbr_cz');</t>
  </si>
  <si>
    <t xml:space="preserve"> pro_drop_table_column('XJ_SC_mob_欠费将流失_t','NBR_CZ'||cur_month_m2);</t>
  </si>
  <si>
    <t xml:space="preserve"> pro_drop_table_column('XJ_SC_mob_欠费将流失_t','NBR_CZ'||cur_month_m3);</t>
  </si>
  <si>
    <t>ROLLBACK;</t>
  </si>
  <si>
    <t>--=============================================================</t>
  </si>
  <si>
    <t>procedure  XJ_SC_手机_将回流_t(acct_month  in  varchar2   default cur_month_m1  )  is</t>
  </si>
  <si>
    <t>exec serv_mon_yyyymm_t.XJ_SC_手机_将回流_t(cur_month_m1);</t>
  </si>
  <si>
    <t xml:space="preserve"> log1 xj_log_object := xj_log_object(XX, 'XJ_SC_手机_将回流_t');</t>
  </si>
  <si>
    <t xml:space="preserve">  log1.increase_breakpoint(log1.GET_WHO_CALLED_ME, '开始');  </t>
  </si>
  <si>
    <t xml:space="preserve">pro_drop_table('XJ_SC_mob_主卡将回流') ;   </t>
  </si>
  <si>
    <t xml:space="preserve">CREATE TABLE  XJ_SC_mob_主卡将回流    as </t>
  </si>
  <si>
    <t>select   T1.ACCT_MONTH,T1.产品类型,t2.acct_id,T1.serv_id  ,t2.COUNTRY_AREA_NAME  经营单元,t2.停机状态  tj状态</t>
  </si>
  <si>
    <t>from    xn_beifen.serv_mon_]'||v_acct_month||q'[_t  t1</t>
  </si>
  <si>
    <t>inner join  xwh_wg_mon  t2  on (t1.SERV_ID=t2.serv_id  and t2.state  in ('F0A','F0J')   AND  NVL(T2.欠费,0) &lt;=0   )</t>
  </si>
  <si>
    <t xml:space="preserve">and   T1.XJ_NBR_CZ=0    </t>
  </si>
  <si>
    <t xml:space="preserve">and    T1.ROLE_NAME  LIKE  '%主卡%'  </t>
  </si>
  <si>
    <t xml:space="preserve">XJ_SMALLMODULE.PRO_BLOCK_缴费('XJ_SC_mob_主卡将回流','acct_id',cur_month);   </t>
  </si>
  <si>
    <t>xj_smallmodule.Module('XJ_SC_mob_主卡将回流','xn_acct_balance_t','普通存款','acct_id');</t>
  </si>
  <si>
    <t>xn_do_sql_Block(q'[  alter table  XJ_SC_mob_主卡将回流  add  回流判断   varchar2(100)           ]');</t>
  </si>
  <si>
    <t>xn_do_sql_Block(q'[   update    XJ_SC_mob_主卡将回流  set  回流判断='当前月缴费金额&gt;=10 未停机  可能回流'     where     缴费]'||cur_month||q'[ &gt;=10     and tj状态  is  null      ]');</t>
  </si>
  <si>
    <t>xn_do_sql_Block(q'[   update    XJ_SC_mob_主卡将回流  set  回流判断='普通存款&gt;=10  未停机 可能回流'     where     普通存款&gt;=10    and    回流判断  is null    and tj状态  is  null         ]');</t>
  </si>
  <si>
    <t xml:space="preserve">pro_drop_table('XJ_SC_mob_副卡将回流') ;   </t>
  </si>
  <si>
    <t xml:space="preserve">CREATE TABLE  XJ_SC_mob_副卡将回流    as </t>
  </si>
  <si>
    <t>select    T1.ACCT_MONTH,T1.产品类型,t2.acct_id,T1.serv_id  ,t2.COUNTRY_AREA_NAME  经营单元,t2.停机状态  tj状态</t>
  </si>
  <si>
    <t>inner join  xwh_wg_mon  t2  on (t1.SERV_ID=t2.serv_id  and t2.state  in ('F0A','F0J')   and  t2.本月活跃=1   AND  NVL(T2.欠费,0) &lt;=0   )</t>
  </si>
  <si>
    <t xml:space="preserve">and    T1.ROLE_NAME  LIKE  '%副卡%'  </t>
  </si>
  <si>
    <t xml:space="preserve">XJ_SMALLMODULE.PRO_BLOCK_缴费('XJ_SC_mob_副卡将回流','acct_id',cur_month);   </t>
  </si>
  <si>
    <t>xj_smallmodule.Module('XJ_SC_mob_副卡将回流','xn_acct_balance_t','普通存款','acct_id');</t>
  </si>
  <si>
    <t>xn_do_sql_Block(q'[  alter table  XJ_SC_mob_副卡将回流  add  回流判断   varchar2(50)           ]');</t>
  </si>
  <si>
    <t>xn_do_sql_Block(q'[   update    XJ_SC_mob_副卡将回流  set  回流判断='当前月缴费金额&gt;=10  未停机  可能回流'     where     缴费]'||cur_month||q'[ &gt;=10    and tj状态  is  null        ]');</t>
  </si>
  <si>
    <t>xn_do_sql_Block(q'[   update    XJ_SC_mob_副卡将回流  set  回流判断='普通存款&gt;=10   未停机  可能回流'     where     普通存款&gt;=10  and  回流判断  is null    and tj状态  is null         ]');</t>
  </si>
  <si>
    <t>----------===========================================================</t>
  </si>
  <si>
    <t xml:space="preserve">procedure   xj_mob_全新装_mon(acct_month  in  varchar2   default cur_month_m1)  is </t>
  </si>
  <si>
    <t>exec serv_mon_yyyymm_t.xj_mob_全新装_mon;</t>
  </si>
  <si>
    <t>for i in 202112..202209  loop</t>
  </si>
  <si>
    <t xml:space="preserve"> serv_mon_yyyymm_t.xj_mob_全新装_mon(i);</t>
  </si>
  <si>
    <t xml:space="preserve"> log1 xj_log_object := xj_log_object(XX, 'xj_mob_全新装_mon');</t>
  </si>
  <si>
    <t xml:space="preserve">  xn_do_sql_Block(q'[    delete  from    xj_mob_全新装_mon  where   ACCT_MONTH=]'||ACCT_MONTH||q'[      ]');</t>
  </si>
  <si>
    <t xml:space="preserve">insert into    xj_mob_全新装_mon   </t>
  </si>
  <si>
    <t xml:space="preserve">--- create table   xj_mob_全新装_mon  as </t>
  </si>
  <si>
    <t>select PRODUCT_OFFER_INSTANCE_ID</t>
  </si>
  <si>
    <t>from xn_beifen.serv_mon_]'||ACCT_MONTH||q'[_t</t>
  </si>
  <si>
    <t>where SERVICE_TYPE  ='/s/t/mob'</t>
  </si>
  <si>
    <t>and serv_state='F1N'</t>
  </si>
  <si>
    <t>,s2  as (</t>
  </si>
  <si>
    <t>from  xn_beifen.serv_mon_]'||ACCT_MONTH||q'[_t</t>
  </si>
  <si>
    <t>and  PRODUCT_OFFER_INSTANCE_ID  in (select PRODUCT_OFFER_INSTANCE_ID  from   s1)</t>
  </si>
  <si>
    <t>group by  PRODUCT_OFFER_INSTANCE_ID</t>
  </si>
  <si>
    <t>having count(distinct  serv_state ) =1</t>
  </si>
  <si>
    <t>select  ACCT_MONTH, acct_id,PRODUCT_OFFER_ID,t2.OFFER_NAME,PRODUCT_OFFER_INSTANCE_ID,SERV_ID,ACC_NBR ,serv_state,K2_INITIALIZEV_ID,K2_套餐档次</t>
  </si>
  <si>
    <t>from  xn_beifen.serv_mon_]'||ACCT_MONTH||q'[_t  t1</t>
  </si>
  <si>
    <t>left join  pricedb_COMM.offer@to_jfdb   t2 on (t1.PRODUCT_OFFER_ID=t2.OFFER_ID)</t>
  </si>
  <si>
    <t>where  SERVICE_TYPE  ='/s/t/mob'</t>
  </si>
  <si>
    <t>and   PRODUCT_OFFER_INSTANCE_ID  in (select PRODUCT_OFFER_INSTANCE_ID  from   s2   )   ]');</t>
  </si>
  <si>
    <t xml:space="preserve">procedure  test  is </t>
  </si>
  <si>
    <t xml:space="preserve"> xn_do_sql_Block('');</t>
  </si>
  <si>
    <t xml:space="preserve"> end test;</t>
  </si>
  <si>
    <t xml:space="preserve"> --------====================================================</t>
  </si>
  <si>
    <t>end  serv_mon_yyyymm_t;</t>
  </si>
  <si>
    <t>create or replace package body xn_backup  is</t>
  </si>
  <si>
    <t>--===============================================\</t>
  </si>
  <si>
    <t>exec xn_backup.home;</t>
  </si>
  <si>
    <t>procedure  home  is</t>
  </si>
  <si>
    <t xml:space="preserve">    log1 xj_log_object := xj_log_object(XX, 'xn_backup.home');</t>
  </si>
  <si>
    <t xml:space="preserve">  if  dd&gt;=3 and  dd&lt;=6 then</t>
  </si>
  <si>
    <t xml:space="preserve"> xn_backup.Month_backup;</t>
  </si>
  <si>
    <t xml:space="preserve">   if  dd&gt;=5  and   dd&lt;=10     then</t>
  </si>
  <si>
    <t>xn_backup.xj_sc_wg_sr_yyyy(cur_month_m1 );</t>
  </si>
  <si>
    <t xml:space="preserve">begin   </t>
  </si>
  <si>
    <t>pro_drop_table('BILL_ACCT_ITEM_'||cur_month_m1||'_T') ;</t>
  </si>
  <si>
    <t>xn_do_sql_Block('CREATE TABLE    BILL_ACCT_ITEM_'||cur_month_m1||'_T  AS  select * from    LS65_BILL_XN.BILL_ACCT_ITEM_'||cur_month_m1||'_T@TO_QTXX_TB      ');</t>
  </si>
  <si>
    <t>end  home;</t>
  </si>
  <si>
    <t>procedure  Month_backup(acct_month  varchar2   default  cur_month_m1    ) is</t>
  </si>
  <si>
    <t>exec xn_backup.Month_backup;</t>
  </si>
  <si>
    <t>v_acct_month   varchar2(6):=trim(acct_month);</t>
  </si>
  <si>
    <t xml:space="preserve">    log1 xj_log_object := xj_log_object(XX, 'xn_backup.Month_backup');</t>
  </si>
  <si>
    <t>-----30019   新欠费表  新综合账单表    新欠费回收表--------------------------</t>
  </si>
  <si>
    <t xml:space="preserve">   ---新欠费表</t>
  </si>
  <si>
    <t xml:space="preserve"> xn_backup.Month_Create_table_one('ACCT_ITEM_'||cur_month_m1||'_n','ls65_bill_xn.ACCT_ITEM_'||v_acct_month||'_n@to_qtxx_tb ');</t>
  </si>
  <si>
    <t xml:space="preserve"> xn_backup.Month_Create_table_one('BILL_ACCT_ITEM_'||cur_month_m1||'_t','ls65_bill_xn.BILL_ACCT_ITEM_'||v_acct_month||'_t@to_qtxx_tb ');</t>
  </si>
  <si>
    <t xml:space="preserve"> xn_backup.Month_Create_table_one('ACCT_GET_'||cur_month_m1||'_next','ls65_bill_xn.ACCT_GET_'||v_acct_month||'_next@to_qtxx_tb ');</t>
  </si>
  <si>
    <t>------------------------------------------------------------</t>
  </si>
  <si>
    <t>begin   xn_do_sql_Block('CREATE TABLE    ACCT_BALANCE_'||v_acct_month||'_T  AS  select * from    ABM1_BAL_XN.ACCT_BAL_'||cur_month_m1||'_T@TO_QTXX_TB    ');</t>
  </si>
  <si>
    <t>begin   xn_do_sql_Block('CREATE TABLE    ACCT_BALANCE_LOG_'||v_acct_month||'_T  AS  select * from    ABM1_BAL_XN.BALANCE_LOG_'||cur_month_m1||'_T@TO_QTXX_TB      ');</t>
  </si>
  <si>
    <t>begin   xn_do_sql_Block('CREATE TABLE    ACCT_ITEM_'||v_acct_month||'_T  AS  select * from    LS65_BILL_XN.ACCT_ITEM_'||cur_month_m1||'_T@TO_QTXX_TB      ');</t>
  </si>
  <si>
    <t>begin   xn_do_sql_Block('CREATE TABLE    APPROVE_'||v_acct_month||'_T  AS  select * from    LS65_BILL_XN.APPROVE_'||cur_month_m1||'_T@TO_QTXX_TB    ');</t>
  </si>
  <si>
    <t xml:space="preserve"> xn_backup.Month_Create_table_one('payment_'||cur_month_m1||'','LS65_BILL_XN.PAYMENT_'||cur_month_m1||'_T@TO_QTXX_TB ');</t>
  </si>
  <si>
    <t>--- xn_backup.Month_Create_table_one('payment_'||cur_month_m1||'','acctdb.payment_'||cur_month_m1||'@to_jfdb');   表全都有  不用备份</t>
  </si>
  <si>
    <t>------------</t>
  </si>
  <si>
    <t>begin   xn_do_sql_Block('CREATE TABLE    ACCT_ITEM_AGGR_BILLING'||cur_month_m1||'  AS  select * from    BILL_XN.ACCT_ITEM_AGGR_BILLINGDAY@TO_TICKET   WHERE  BILLING_CYCLE_ID  ='||cur_month_m1||'       ');</t>
  </si>
  <si>
    <t xml:space="preserve">begin   xn_do_sql_Block('CREATE TABLE    ACCT_GET_'||cur_month_m1||'_T  AS  select * from    LS65_BILL_XN.ACCT_GET_'||cur_month_m1||'_T@TO_QTXX_TB       ');  </t>
  </si>
  <si>
    <t xml:space="preserve">begin   xn_do_sql_Block('CREATE TABLE   mid_income_list_'||cur_month_m1||'_T  AS  select * from     itzx_report2.mid_income_list_'||cur_month_m1||'_T@to_newreport2       ');  </t>
  </si>
  <si>
    <t>begin   xn_do_sql_Block('CREATE INDEX   INDEX_BACKUP_'||cur_month_m1||'_501  ON  BILL_ACCT_ITEM_'||cur_month_m1||'_T(ACCT_ID)  ');</t>
  </si>
  <si>
    <t>begin   xn_do_sql_Block('CREATE INDEX   INDEX_BACKUP_'||cur_month_m1||'_801  ON  ACCT_ITEM_AGGR_BILLING'||cur_month_m1||'(ACCT_ID)  ');</t>
  </si>
  <si>
    <t>end Month_backup;</t>
  </si>
  <si>
    <t>-----=====================</t>
  </si>
  <si>
    <t>PROCEDURE  Month_Create_table_one (              ---备份一个表一个月</t>
  </si>
  <si>
    <t>exec xn_backup.Month_Create_table_one('payment_'||i||'_t','ls65_bill_xn.payment_'||i||'_t@to_qtxx_tb');</t>
  </si>
  <si>
    <t>xn_do_sql_Block(q'[   CREATE  table    ]'||TRIM(tb_name1)||q'[  AS  select * from    ]'||TRIM(tb_name2)||q'[        ]');</t>
  </si>
  <si>
    <t xml:space="preserve">        dbms_output.put_line('--------对不起，备份   '||TRIM(tb_name1)||'     报错啦!--------');</t>
  </si>
  <si>
    <t>end Month_Create_table_one ;</t>
  </si>
  <si>
    <t xml:space="preserve"> procedure  create_view (tb_name  in  varchar2 ,index_all  in  varchar2)   is </t>
  </si>
  <si>
    <t xml:space="preserve">  v_index  varchar2(40);</t>
  </si>
  <si>
    <t>v_i  number:=1;</t>
  </si>
  <si>
    <t xml:space="preserve">    OPEN xj_cursor for  select  to_char(strvalue)     from table(fn_split(trim(index_all),','))  ; </t>
  </si>
  <si>
    <t xml:space="preserve">         fetch xj_cursor into  v_index;</t>
  </si>
  <si>
    <t xml:space="preserve">         exit when xj_cursor%notfound;  </t>
  </si>
  <si>
    <t xml:space="preserve">  xn_do_sql_Block(' create or replace view  '||trim(tb_name)||v_i||'  on   '||trim(tb_name)||'('||v_index||')');</t>
  </si>
  <si>
    <t xml:space="preserve"> end   create_view;</t>
  </si>
  <si>
    <t xml:space="preserve"> procedure  xj_sc_wg_sr_yyyy(acct_month  in  varchar2)  is </t>
  </si>
  <si>
    <t xml:space="preserve">  ]'||ACCT_MONTH||q'[ </t>
  </si>
  <si>
    <t xml:space="preserve">  exec   xn_backup.xj_sc_wg_sr_yyyy(cur_month_m1 );</t>
  </si>
  <si>
    <t xml:space="preserve"> v_yyyy   varchar2(30);   ----本年</t>
  </si>
  <si>
    <t xml:space="preserve"> v_yyyy_m1     varchar2(30);   ----去年</t>
  </si>
  <si>
    <t xml:space="preserve"> v_acct_month    varchar2(30);</t>
  </si>
  <si>
    <t xml:space="preserve"> v_xj_sc_wg_sr_yyyy   varchar2(30);</t>
  </si>
  <si>
    <t xml:space="preserve"> v_xj_sc_wg_sr_yyyy_t    varchar2(30);</t>
  </si>
  <si>
    <t xml:space="preserve">    exec   xn_backup.xj_sc_wg_sr_yyyy;</t>
  </si>
  <si>
    <t xml:space="preserve"> v_acct_month:=TRIM(ACCT_MONTH);</t>
  </si>
  <si>
    <t xml:space="preserve"> v_yyyy:=substr(v_acct_month,1,4)  ;</t>
  </si>
  <si>
    <t xml:space="preserve"> v_yyyy_m1:= substr(month_math(v_acct_month,-1),1,4);</t>
  </si>
  <si>
    <t xml:space="preserve"> v_xj_sc_wg_sr_yyyy:='xj_sc_wg_sr_'||v_yyyy  ;</t>
  </si>
  <si>
    <t xml:space="preserve"> v_xj_sc_wg_sr_yyyy_t:='xj_sc_wg_sr_'||v_yyyy||'_t'  ;</t>
  </si>
  <si>
    <t xml:space="preserve"> xn_do_sql_Block('delete   '||v_xj_sc_wg_sr_yyyy||'  where  acct_month ='||v_acct_month||'  ');</t>
  </si>
  <si>
    <t xml:space="preserve"> insert  into   '||v_xj_sc_wg_sr_yyyy||'  (ACCT_MONTH,ORG_ID,SERV_ID,WGSR)</t>
  </si>
  <si>
    <t>SELECT  STAT_CYCLE_ID acct_month ,group_region_id  org_id,serv_id,SUM(charge)/100   wgsr</t>
  </si>
  <si>
    <t xml:space="preserve">  FROM    xnsjjs.ACCT_ITEM_BILLINGDAY_DETAIL</t>
  </si>
  <si>
    <t xml:space="preserve"> WHERE STAT_CYCLE_ID ='||v_acct_month||'</t>
  </si>
  <si>
    <t xml:space="preserve">   AND LAN_ID = 1008 </t>
  </si>
  <si>
    <t xml:space="preserve">   AND state IN (  SELECT income_kind FROM    xnsjjs.code_mapping_qs WHERE lan_id=1008  )</t>
  </si>
  <si>
    <t>group by  STAT_CYCLE_ID  ,group_region_id,serv_id</t>
  </si>
  <si>
    <t>order by    STAT_CYCLE_ID  ,group_region_id,serv_id</t>
  </si>
  <si>
    <t>xj_smallmodule.Module(v_xj_sc_wg_sr_yyyy,'serv_mon_'||v_acct_month||'_t','acct_id','serv_id','','where  acct_month= '||v_acct_month);</t>
  </si>
  <si>
    <t xml:space="preserve">pro_drop_table(v_xj_sc_wg_sr_yyyy_t) ;  </t>
  </si>
  <si>
    <t xml:space="preserve">create  table  ]'||v_xj_sc_wg_sr_yyyy_t||q'[    as </t>
  </si>
  <si>
    <t>with s1 as (select acct_month ,serv_id, wgsr     from    ]'||v_xj_sc_wg_sr_yyyy||q'[       )</t>
  </si>
  <si>
    <t>from   s1</t>
  </si>
  <si>
    <t>pivot(max(WGSR) for ACCT_MONTH in(</t>
  </si>
  <si>
    <t xml:space="preserve">                                          ']'||v_yyyy||q'[01' as  月份01,</t>
  </si>
  <si>
    <t xml:space="preserve">                                           ']'||v_yyyy||q'[02' AS    月份02,</t>
  </si>
  <si>
    <t xml:space="preserve">                                           ']'||v_yyyy||q'[03' AS    月份03,</t>
  </si>
  <si>
    <t xml:space="preserve">                                          ']'||v_yyyy||q'[04' AS    月份04,</t>
  </si>
  <si>
    <t xml:space="preserve">                                           ']'||v_yyyy||q'[05' AS    月份05,</t>
  </si>
  <si>
    <t xml:space="preserve">                                            ']'||v_yyyy||q'[06' AS    月份06,</t>
  </si>
  <si>
    <t xml:space="preserve">                                           ']'||v_yyyy||q'[07' AS    月份07,</t>
  </si>
  <si>
    <t xml:space="preserve">                                            ']'||v_yyyy||q'[08' AS    月份08,</t>
  </si>
  <si>
    <t xml:space="preserve">                                           ']'||v_yyyy||q'[09' AS    月份09,</t>
  </si>
  <si>
    <t xml:space="preserve">                                            ']'||v_yyyy||q'[10' AS    月份10,</t>
  </si>
  <si>
    <t xml:space="preserve">                                           ']'||v_yyyy||q'[11' AS    月份11,</t>
  </si>
  <si>
    <t xml:space="preserve">                                             ']'||v_yyyy||q'[12' AS    月份12</t>
  </si>
  <si>
    <t xml:space="preserve">                                           ))</t>
  </si>
  <si>
    <t xml:space="preserve">order by    serv_id   </t>
  </si>
  <si>
    <t>xn_do_sql_Block(q'[    create index   index_xj_sc_wg_sr_]'||v_yyyy||q'[_3 on  ]'||v_xj_sc_wg_sr_yyyy_t||q'[ (serv_id)    ]');</t>
  </si>
  <si>
    <t xml:space="preserve"> alter table ]'||v_xj_sc_wg_sr_yyyy_t||q'[   add </t>
  </si>
  <si>
    <t>(合计]'||v_yyyy||q'[    NUMBER,</t>
  </si>
  <si>
    <t>入网时间 varchar2(8)  ,</t>
  </si>
  <si>
    <t xml:space="preserve"> 存增量    varchar2(8)  </t>
  </si>
  <si>
    <t>update  ]'||v_xj_sc_wg_sr_yyyy_t||q'[   set   合计]'||v_yyyy||q'[=</t>
  </si>
  <si>
    <t>nvl(月份01,0)+</t>
  </si>
  <si>
    <t>nvl(月份02,0)+</t>
  </si>
  <si>
    <t>nvl(月份03,0)+</t>
  </si>
  <si>
    <t>nvl(月份04,0)+</t>
  </si>
  <si>
    <t>nvl(月份05,0)+</t>
  </si>
  <si>
    <t>nvl(月份06,0)+</t>
  </si>
  <si>
    <t>nvl(月份07,0)+</t>
  </si>
  <si>
    <t>nvl(月份08,0)+</t>
  </si>
  <si>
    <t>nvl(月份09,0)+</t>
  </si>
  <si>
    <t>nvl(月份10,0)+</t>
  </si>
  <si>
    <t>nvl(月份11,0)+</t>
  </si>
  <si>
    <t>nvl(月份12,0)</t>
  </si>
  <si>
    <t xml:space="preserve"> update  ]'||v_xj_sc_wg_sr_yyyy_t||q'[   set    存增量=null,入网时间=null</t>
  </si>
  <si>
    <t>merge into  ]'||v_xj_sc_wg_sr_yyyy_t||q'[  a</t>
  </si>
  <si>
    <t>using xj_sc_wg_sr_]'||v_yyyy_m1||q'[_t b on (a.serv_id=b.serv_id )    ---去年</t>
  </si>
  <si>
    <t>update set   a.存增量=b.存增量,</t>
  </si>
  <si>
    <t xml:space="preserve">         a.入网时间=b.入网时间      </t>
  </si>
  <si>
    <t>using xwh_wg_mon b on (a.serv_id=b.serv_id )</t>
  </si>
  <si>
    <t xml:space="preserve">a.入网时间=to_char(b.completed_date,'yyyymmdd'), </t>
  </si>
  <si>
    <t>a.存增量=']'||v_yyyy||q'[增量'         -----新增的打标本年</t>
  </si>
  <si>
    <t xml:space="preserve">where  a.存增量  is null    </t>
  </si>
  <si>
    <t xml:space="preserve">commit;     </t>
  </si>
  <si>
    <t>-----------------</t>
  </si>
  <si>
    <t>update  ]'||v_xj_sc_wg_sr_yyyy_t||q'[ a set  (入网时间, 存增量)=</t>
  </si>
  <si>
    <t xml:space="preserve">(select  b.入网时间, decode(substr(b.入网时间,1,4),'2022','2022增量','2021','2021增量','2020','2020增量','2019','2019增量','2018存量' )  </t>
  </si>
  <si>
    <t xml:space="preserve">from  xwh_wg_mon  b  where  b.serv_id=a.serv_id  )       </t>
  </si>
  <si>
    <t xml:space="preserve">where   a.入网时间 is null </t>
  </si>
  <si>
    <t xml:space="preserve"> ]');                          </t>
  </si>
  <si>
    <t xml:space="preserve">commit;         </t>
  </si>
  <si>
    <t>delete   ]'||v_xj_sc_wg_sr_yyyy_t||q'[</t>
  </si>
  <si>
    <t>where  合计]'||v_yyyy||q'[  =0       ---本年</t>
  </si>
  <si>
    <t xml:space="preserve">and 入网时间  is null </t>
  </si>
  <si>
    <t>select  serv_id,min(acct_month)  acct_month</t>
  </si>
  <si>
    <t>from   ]'||TRIM(v_xj_sc_wg_sr_yyyy)||q'[</t>
  </si>
  <si>
    <t xml:space="preserve">group by serv_id </t>
  </si>
  <si>
    <t>)  b on (a.serv_id=b.serv_id )</t>
  </si>
  <si>
    <t>update set   a.入网时间=b.acct_month||'32'</t>
  </si>
  <si>
    <t xml:space="preserve">where   a.入网时间  is null </t>
  </si>
  <si>
    <t xml:space="preserve">update ]'||v_xj_sc_wg_sr_yyyy_t||q'[ set    存增量=decode(substr(入网时间,1,4),'2022','2022增量','2021','2021增量','2020','2020增量','2019','2019增量','2018存量' )  </t>
  </si>
  <si>
    <t xml:space="preserve">where 存增量  is null </t>
  </si>
  <si>
    <t xml:space="preserve">alter  table  XJ_SC_WG_SR_2022_T  add  </t>
  </si>
  <si>
    <t>( ORG_ID      NUMBER(15),</t>
  </si>
  <si>
    <t>ORG_NAME VARCHAR2(50),</t>
  </si>
  <si>
    <t>COUNTRY_AREA_ID NUMBER(15),</t>
  </si>
  <si>
    <t>COUNTRY_AREA_NAME VARCHAR2(50),</t>
  </si>
  <si>
    <t>STAFF_NAME VARCHAR2(100),</t>
  </si>
  <si>
    <t>GRID_ID NUMBER(12),</t>
  </si>
  <si>
    <t>GRID_NAME VARCHAR2(200),</t>
  </si>
  <si>
    <t>AREA_ID NUMBER(12),</t>
  </si>
  <si>
    <t>AREA_NAME VARCHAR2(200),</t>
  </si>
  <si>
    <t>营业区 VARCHAR2(12),</t>
  </si>
  <si>
    <t>产品类型 VARCHAR2(100)   )</t>
  </si>
  <si>
    <t xml:space="preserve">merge into  XJ_SC_WG_SR_2022_T  a  </t>
  </si>
  <si>
    <t>using   DMN_SMALL_CLCT_BUREAU_NEW b   on  ( a.ORG_ID=b.SUB_BUREAU_ID  )</t>
  </si>
  <si>
    <t>a.ORG_NAME=b.SUB_BUREAU_NAME,</t>
  </si>
  <si>
    <t>a.COUNTRY_AREA_ID=b.COUNTRY_AREA_ID,</t>
  </si>
  <si>
    <t>a.COUNTRY_AREA_NAME=b.COUNTRY_AREA_NAME        ]');</t>
  </si>
  <si>
    <t>using   xwh_wg_mon b   on  ( a.SERV_ID=b.SERV_ID  )</t>
  </si>
  <si>
    <t>a.ORG_NAME=b.ORG_NAME,</t>
  </si>
  <si>
    <t>a.STAFF_NAME=b.STAFF_NAME,</t>
  </si>
  <si>
    <t>a.GRID_ID=b.GRID_ID,</t>
  </si>
  <si>
    <t>a.GRID_NAME=b.GRID_NAME,</t>
  </si>
  <si>
    <t>a.AREA_ID=b.AREA_ID,</t>
  </si>
  <si>
    <t>a.AREA_NAME=b.AREA_NAME,</t>
  </si>
  <si>
    <t>a.营业区=b.营业区,</t>
  </si>
  <si>
    <t>a.产品类型=b.产品类型         ]');</t>
  </si>
  <si>
    <t xml:space="preserve"> end xj_sc_wg_sr_yyyy;</t>
  </si>
  <si>
    <t xml:space="preserve"> procedure  xj_czfx_yyyymm_T(acct_month  in  varchar2)  is </t>
  </si>
  <si>
    <t>exec xn_backup.xj_czfx_yyyymm_T('202105');</t>
  </si>
  <si>
    <t xml:space="preserve"> v_acct_year  varchar2(4);</t>
  </si>
  <si>
    <t xml:space="preserve"> v_acct_month  varchar2(6);</t>
  </si>
  <si>
    <t xml:space="preserve"> v_acct_month_m1   varchar2(6);</t>
  </si>
  <si>
    <t xml:space="preserve"> nbr_cz_sy  number;</t>
  </si>
  <si>
    <t xml:space="preserve"> nbr_cz_by  number;</t>
  </si>
  <si>
    <t xml:space="preserve"> v_acct_year:=substr(trim(acct_month),1,4) ;</t>
  </si>
  <si>
    <t xml:space="preserve"> v_acct_month_m1:=month_math(v_acct_month,-1);</t>
  </si>
  <si>
    <t xml:space="preserve"> -----------输出环比情况---------</t>
  </si>
  <si>
    <t xml:space="preserve"> execute immediate ' </t>
  </si>
  <si>
    <t xml:space="preserve"> select  sum(xj_nbr_cz)   </t>
  </si>
  <si>
    <t xml:space="preserve"> from  xn_beifen.serv_mon_'||v_acct_month_m1||'_t</t>
  </si>
  <si>
    <t xml:space="preserve"> where 产品类型=''手机''  ' into   nbr_cz_sy;   </t>
  </si>
  <si>
    <t xml:space="preserve"> from  xn_beifen.serv_mon_'||v_acct_month||'_t</t>
  </si>
  <si>
    <t xml:space="preserve"> where 产品类型=''手机''  ' into   nbr_cz_by;  </t>
  </si>
  <si>
    <t xml:space="preserve"> dbms_output.put_line( month_math(v_acct_month,-1)||'月出账用户:'||nbr_cz_sy||',  '||v_acct_month||'月出账用户:'||nbr_cz_by||'  环比 '||(nbr_cz_by-nbr_cz_sy));</t>
  </si>
  <si>
    <t xml:space="preserve">    DBMS_UTILITY.FORMAT_ERROR_BACKTRACE());    </t>
  </si>
  <si>
    <t>----------xnsjjs-------------------------------------------</t>
  </si>
  <si>
    <t xml:space="preserve">    --  上月出账本月不出账</t>
  </si>
  <si>
    <t xml:space="preserve">    pro_drop_table('ls_xj_czfx') ;</t>
  </si>
  <si>
    <t xml:space="preserve">    create table   ls_xj_czfx  as </t>
  </si>
  <si>
    <t xml:space="preserve">    select  serv_id,-1 xj_nbr_cz,nbr_hy,产品类型,'上月出账本月不出账'  出账类型,OFFER_DETAIL_ID</t>
  </si>
  <si>
    <t xml:space="preserve">    from  XN_BEIFEN.serv_mon_]'||V_ACCT_MONTH_M1||q'[_t   a </t>
  </si>
  <si>
    <t xml:space="preserve">    where  serv_id in (</t>
  </si>
  <si>
    <t xml:space="preserve">    select serv_id  from   serv_mon_]'||V_ACCT_MONTH_M1||q'[_t  where   xj_nbr_cz=1</t>
  </si>
  <si>
    <t xml:space="preserve">    minus </t>
  </si>
  <si>
    <t xml:space="preserve">    select serv_id  from   serv_mon_]'||V_ACCT_MONTH||q'[_t  where   xj_nbr_cz=1 )         ]');</t>
  </si>
  <si>
    <t xml:space="preserve">    ---  上月不出账本月出账</t>
  </si>
  <si>
    <t xml:space="preserve">    insert into  ls_xj_czfx  </t>
  </si>
  <si>
    <t xml:space="preserve">    select  serv_id,xj_nbr_cz,nbr_hy,产品类型,'上月不出账本月出账'  出账类型,OFFER_DETAIL_ID</t>
  </si>
  <si>
    <t xml:space="preserve">    from  XN_BEIFEN.serv_mon_]'||V_ACCT_MONTH||q'[_t  </t>
  </si>
  <si>
    <t xml:space="preserve">    select serv_id  from   serv_mon_]'||V_ACCT_MONTH_M1||q'[_t  where   nvl(xj_nbr_cz,0)=0</t>
  </si>
  <si>
    <t xml:space="preserve">    intersect </t>
  </si>
  <si>
    <t xml:space="preserve">    select serv_id  from   serv_mon_]'||V_ACCT_MONTH||q'[_t  where   xj_nbr_cz=1 )       ]');</t>
  </si>
  <si>
    <t xml:space="preserve">    ---   ④本月新装出账</t>
  </si>
  <si>
    <t>select  serv_id,xj_nbr_cz,nbr_hy,产品类型,'本月新装出账'  出账类型,OFFER_DETAIL_ID</t>
  </si>
  <si>
    <t xml:space="preserve">from  XN_BEIFEN.serv_mon_]'||V_ACCT_MONTH||q'[_t  </t>
  </si>
  <si>
    <t xml:space="preserve">select serv_id  from   serv_mon_]'||V_ACCT_MONTH||q'[_t  </t>
  </si>
  <si>
    <t xml:space="preserve">minus </t>
  </si>
  <si>
    <t xml:space="preserve">select serv_id  from   serv_mon_]'||V_ACCT_MONTH_M1||q'[_t  ) </t>
  </si>
  <si>
    <t>and xj_nbr_cz=1        ]');</t>
  </si>
  <si>
    <t>xn_do_sql_Block(q'[  alter table  ls_xj_czfx add  STATE    VARCHAR2(3)    ]');</t>
  </si>
  <si>
    <t>xn_do_sql_Block(q'[  update  ls_xj_czfx set    nbr_hy='-1'     ]');</t>
  </si>
  <si>
    <t xml:space="preserve">merge into  ls_xj_czfx a </t>
  </si>
  <si>
    <t>using  serv_mon_]'||V_ACCT_MONTH||q'[_t  b on (a.serv_id=b.serv_id )</t>
  </si>
  <si>
    <t>update set    a.nbr_hy=b.nbr_hy,</t>
  </si>
  <si>
    <t xml:space="preserve"> a.state=b.STATE        ]');     </t>
  </si>
  <si>
    <t>pro_drop_table('ls_xj_czfx_T') ;</t>
  </si>
  <si>
    <t xml:space="preserve">CREATE TABLE  ls_xj_czfx_T AS </t>
  </si>
  <si>
    <t>select  t2.ACCT_ID,t1.serv_id,t2.ACC_NBR,to_char(t2.COMPLETED_DATE,'yyyymmdd' ) 入网时间,t2.OFR_NAME,t2.套餐值</t>
  </si>
  <si>
    <t xml:space="preserve"> ,staff_name  网格经理,grid_name 支局,org_name 网格,area_name  片区, 区域,营业区</t>
  </si>
  <si>
    <t xml:space="preserve"> ,t1.xj_nbr_cz,t1.nbr_hy,nvl(t1.state,t2.state) state ,t2.STATE  STATE_cur,  t2.STATUS_CD   ,t1.产品类型,t1.OFFER_DETAIL_ID,T3.role_name  ELEMENT_DESC,T1.出账类型</t>
  </si>
  <si>
    <t>from ls_xj_czfx t1</t>
  </si>
  <si>
    <t xml:space="preserve">left join  xnsjjs.xwh_wg_mon t2 on (t1.serv_id=t2.serv_id )     </t>
  </si>
  <si>
    <t>LEFT JOIN  xnsjjs.offer_obj_rel_role  t3 ON (t1.OFFER_DETAIL_ID=t3.role_id)         ]');</t>
  </si>
  <si>
    <t>XJ_SMALLMODULE.PRO_BLOCK_CURRENT_T('ls_xj_czfx_T');</t>
  </si>
  <si>
    <t xml:space="preserve">------  主副卡   --- </t>
  </si>
  <si>
    <t xml:space="preserve">update   ls_xj_czfx_T set     ELEMENT_DESC='副卡'  </t>
  </si>
  <si>
    <t xml:space="preserve">where    产品类型='手机'    and ELEMENT_DESC  like  '%副卡%'     ]'); </t>
  </si>
  <si>
    <t xml:space="preserve">update   ls_xj_czfx_T set     ELEMENT_DESC='主卡'  </t>
  </si>
  <si>
    <t>where    产品类型='手机'    and ELEMENT_DESC &lt;&gt;'副卡'       ]');</t>
  </si>
  <si>
    <t>-------=======网格收入==============================</t>
  </si>
  <si>
    <t xml:space="preserve">xn_do_sql_Block(q'[   alter table  ls_xj_czfx_T  add WGSR  NUMBER      ]');   </t>
  </si>
  <si>
    <t xml:space="preserve">--   ]'||v_acct_year||q'[ </t>
  </si>
  <si>
    <t>merge into  ls_xj_czfx_T a</t>
  </si>
  <si>
    <t>using  xj_sc_wg_sr_]'||v_acct_year||q'[   b on (a.serv_id=b.serv_id  and b.acct_month=]'||V_ACCT_MONTH||q'[)</t>
  </si>
  <si>
    <t>update set  a.WGSR=b.WGSR   ]');</t>
  </si>
  <si>
    <t>pro_drop_table('ls_xj_czfx_wgsr_qd') ;</t>
  </si>
  <si>
    <t xml:space="preserve">create table ls_xj_czfx_wgsr_qd  as </t>
  </si>
  <si>
    <t>SELECT t1.STAT_CYCLE_ID,  t2.income_kind,t2.code_desc,t1.serv_id,t3.acc_nbr,  t1.charge*0.01  金额,t4.PARAM_VALUE,t4.小类</t>
  </si>
  <si>
    <t>FROM   ACCT_ITEM_BILLINGDAY_DETAIL   t1</t>
  </si>
  <si>
    <t>inner  join  code_mapping_qs  t2 on (t1.state=t2.income_kind   and  t2.lan_id=1008 )</t>
  </si>
  <si>
    <t>left  join  ls65_sid2.serv_t@to_sid_tb      t3  on (t1.serv_id=t3.serv_id   and t3.state='F0A'  AND  t3.partition_id_region=1008 )</t>
  </si>
  <si>
    <t>left join xn_模板汇总_勿删_t  t4  on (t1.state=t4.ITEM_SOURCE_ID  )</t>
  </si>
  <si>
    <t xml:space="preserve"> WHERE STAT_CYCLE_ID&gt; = ]'||V_ACCT_MONTH||q'[</t>
  </si>
  <si>
    <t xml:space="preserve"> AND  t1.LAN_ID = 1008</t>
  </si>
  <si>
    <t>and  t1.serv_id in  (</t>
  </si>
  <si>
    <t xml:space="preserve"> select   SERV_ID </t>
  </si>
  <si>
    <t xml:space="preserve">from  ls_xj_czfx_T  </t>
  </si>
  <si>
    <t>where   产品类型='手机'  and   出账类型 like  '上月出账本月不出账%'    )     ]');</t>
  </si>
  <si>
    <t xml:space="preserve">pro_drop_table('ls_xj_czfx_wgsr') ;   </t>
  </si>
  <si>
    <t xml:space="preserve">create table ls_xj_czfx_wgsr  as </t>
  </si>
  <si>
    <t>SELECT t1.STAT_CYCLE_ID, t1.serv_id, t4.小类,sum( t1.charge*0.01)   金额</t>
  </si>
  <si>
    <t>FROM   ACCT_ITEM_BILLINGDAY_DETAIL    t1</t>
  </si>
  <si>
    <t xml:space="preserve"> AND  t1.LAN_ID = 1008 </t>
  </si>
  <si>
    <t xml:space="preserve"> and  t1.serv_id in  (</t>
  </si>
  <si>
    <t>where   产品类型='手机'  and   出账类型 like  '上月出账本月不出账%'     )</t>
  </si>
  <si>
    <t>group by   t1.STAT_CYCLE_ID, t1.serv_id, t4.小类        ]');</t>
  </si>
  <si>
    <t xml:space="preserve">update ls_xj_czfx_wgsr  set         小类='后付费_终端转回_ls'   </t>
  </si>
  <si>
    <t>where   小类  is null     ]');</t>
  </si>
  <si>
    <t xml:space="preserve">pro_drop_table('ls_xj_czfx_wgsr_t') ;  </t>
  </si>
  <si>
    <t xml:space="preserve">create table ls_xj_czfx_wgsr_t  as </t>
  </si>
  <si>
    <t>select *   from  (</t>
  </si>
  <si>
    <t>select    STAT_CYCLE_ID,SERV_ID,replace(小类,'_ls')   小类 ,金额</t>
  </si>
  <si>
    <t xml:space="preserve">from    ls_xj_czfx_wgsr  t  ) </t>
  </si>
  <si>
    <t>pivot( sum(nvl(金额,0)) for    小类  IN (</t>
  </si>
  <si>
    <t>应收'  as  应收,</t>
  </si>
  <si>
    <t>一次性'  as  一次性,</t>
  </si>
  <si>
    <t>收入减免'  as  收入减免,</t>
  </si>
  <si>
    <t>负余额收入SP赔付'  as  负余额收入SP赔付,</t>
  </si>
  <si>
    <t>翼支付红包'  as  翼支付红包,</t>
  </si>
  <si>
    <t>后付费_终端转回'  as  后付费_终端转回,</t>
  </si>
  <si>
    <t>后付费_流量递延'  as  后付费_流量递延</t>
  </si>
  <si>
    <t>))     ]');</t>
  </si>
  <si>
    <t xml:space="preserve">alter table  ls_xj_czfx_T  add  (                                      </t>
  </si>
  <si>
    <t xml:space="preserve">应收        NUMBER ,                        </t>
  </si>
  <si>
    <t xml:space="preserve">一次性    NUMBER ,                        </t>
  </si>
  <si>
    <t xml:space="preserve">收入减免 NUMBER ,                        </t>
  </si>
  <si>
    <t xml:space="preserve">负余额收入SP赔付 NUMBER ,                        </t>
  </si>
  <si>
    <t xml:space="preserve">翼支付红包 NUMBER ,                        </t>
  </si>
  <si>
    <t xml:space="preserve">后付费_终端转回 NUMBER ,                        </t>
  </si>
  <si>
    <t>后付费_流量递延 NUMBER  )       ]');</t>
  </si>
  <si>
    <t>merge into    ls_xj_czfx_T  a</t>
  </si>
  <si>
    <t>using  ls_xj_czfx_wgsr_t  b on (a.serv_id=b.serv_id )</t>
  </si>
  <si>
    <t>update set   a.应收=b.应收,</t>
  </si>
  <si>
    <t>a.一次性=b.一次性,</t>
  </si>
  <si>
    <t>a.收入减免=b.收入减免,</t>
  </si>
  <si>
    <t>a.负余额收入SP赔付=b.负余额收入SP赔付,</t>
  </si>
  <si>
    <t>a.翼支付红包=b.翼支付红包,</t>
  </si>
  <si>
    <t>a.后付费_终端转回=b.后付费_终端转回,</t>
  </si>
  <si>
    <t>a.后付费_流量递延=b.后付费_流量递延     ]');</t>
  </si>
  <si>
    <t>-------=======打标==============================</t>
  </si>
  <si>
    <t>alter table  ls_xj_czfx_T add (</t>
  </si>
  <si>
    <t>v_flag varchar2(20),</t>
  </si>
  <si>
    <t>不出账原因1  varchar2(50),</t>
  </si>
  <si>
    <t>不出账原因2  varchar2(50),</t>
  </si>
  <si>
    <t xml:space="preserve"> 赠费冲减 number</t>
  </si>
  <si>
    <t>merge into ls_xj_czfx_T  a</t>
  </si>
  <si>
    <t xml:space="preserve">Select serv_id,sum(-CHARGE_GET)*0.01 赠费冲减          </t>
  </si>
  <si>
    <t xml:space="preserve">from     bill_Acct_item_]'||V_ACCT_MONTH||q'[_t                        </t>
  </si>
  <si>
    <t xml:space="preserve">where CHARGE_TYPE_ID  in (500,505) -----赠费类型，目前没做余额转收入---       </t>
  </si>
  <si>
    <t xml:space="preserve">AND card_flag  IN (0,1,18)                         </t>
  </si>
  <si>
    <t>group by  serv_id  )  b on (a.serv_id=b.serv_id    )</t>
  </si>
  <si>
    <t>update set   a.赠费冲减=b.赠费冲减     ]');</t>
  </si>
  <si>
    <t>xn_do_sql_Block(q'[  alter table  ls_xj_czfx_T add  分拣出账 number     ]');</t>
  </si>
  <si>
    <t xml:space="preserve">Select serv_id, SUM(A.CHARGE - DECODE(A.CHARGE_TYPE_ID, 500, A.CHARGE_GET, 0))*0.01  分拣出账          </t>
  </si>
  <si>
    <t>from     bill_Acct_item_]'||V_ACCT_MONTH||q'[_t       a</t>
  </si>
  <si>
    <t xml:space="preserve">where  card_flag  IN (0,1,18)                         </t>
  </si>
  <si>
    <t xml:space="preserve">    update set   a.分拣出账=b.分拣出账    ]');</t>
  </si>
  <si>
    <t xml:space="preserve">    --- 号码欠费-------- ---------- -------- ------- -------- </t>
  </si>
  <si>
    <t xml:space="preserve">    alter  table  ls_xj_czfx_T add (</t>
  </si>
  <si>
    <t xml:space="preserve">    欠费时长 NUMBER(18) ,                        </t>
  </si>
  <si>
    <t xml:space="preserve">    最早欠费账务月 INTEGER ,                        </t>
  </si>
  <si>
    <t xml:space="preserve">    累积欠费金额 NUMBER     )     ]');</t>
  </si>
  <si>
    <t xml:space="preserve">    merge into  ls_xj_czfx_T  a</t>
  </si>
  <si>
    <t xml:space="preserve">    using tmp_serv_qf b on (a.serv_id=b.serv_id )</t>
  </si>
  <si>
    <t xml:space="preserve">    update set   a.欠费时长=b.欠费时长,</t>
  </si>
  <si>
    <t xml:space="preserve">     a.最早欠费账务月=b.最早欠费账务月,</t>
  </si>
  <si>
    <t xml:space="preserve">      a.累积欠费金额=b.累积欠费金额     ]');</t>
  </si>
  <si>
    <t xml:space="preserve">    --======================</t>
  </si>
  <si>
    <t xml:space="preserve">    xn_do_sql_Block(q'[ update ls_xj_czfx_T   set   不出账原因1=null      ]');</t>
  </si>
  <si>
    <t xml:space="preserve">    ----    副卡分析</t>
  </si>
  <si>
    <t xml:space="preserve">    update   ls_xj_czfx_T   set   不出账原因1='拆机'</t>
  </si>
  <si>
    <t xml:space="preserve">    where   产品类型='手机'    and ELEMENT_DESC='副卡'  </t>
  </si>
  <si>
    <t xml:space="preserve">    and    出账类型='上月出账本月不出账'</t>
  </si>
  <si>
    <t xml:space="preserve">    and  nbr_hy='-1'     ]');</t>
  </si>
  <si>
    <t xml:space="preserve">    update   ls_xj_czfx_T   set   不出账原因1='副卡不活跃'</t>
  </si>
  <si>
    <t xml:space="preserve">    and  nbr_hy=0</t>
  </si>
  <si>
    <t xml:space="preserve">    and  不出账原因1  is  null      ]');</t>
  </si>
  <si>
    <t xml:space="preserve">    update  ls_xj_czfx_T    set   不出账原因1='网格收入小于0'</t>
  </si>
  <si>
    <t xml:space="preserve">    and nbr_hy=1</t>
  </si>
  <si>
    <t xml:space="preserve">    and  nvl(不出账原因1,0) is null </t>
  </si>
  <si>
    <t xml:space="preserve">    and  nvl(wgsr,0) -nvl(后付费_流量递延,0) &lt;=0    ]');</t>
  </si>
  <si>
    <t xml:space="preserve">    update  ls_xj_czfx_T </t>
  </si>
  <si>
    <t xml:space="preserve">    set      不出账原因1='网格收入大于0'      </t>
  </si>
  <si>
    <t xml:space="preserve">    and  不出账原因1 is null     ]');</t>
  </si>
  <si>
    <t xml:space="preserve">    ---------主卡</t>
  </si>
  <si>
    <t xml:space="preserve">    where   产品类型='手机'    and ELEMENT_DESC='主卡'  </t>
  </si>
  <si>
    <t xml:space="preserve">    and  nbr_hy='-1'        ]');</t>
  </si>
  <si>
    <t xml:space="preserve">    and  不出账原因1 is null </t>
  </si>
  <si>
    <t xml:space="preserve">    and  nvl(wgsr,0) -nvl(后付费_流量递延,0) &lt;=0        ]');</t>
  </si>
  <si>
    <t xml:space="preserve">    update  ls_xj_czfx_T set      不出账原因1='网格收入大于0'</t>
  </si>
  <si>
    <t xml:space="preserve">    and  不出账原因1 is null      ]');</t>
  </si>
  <si>
    <t xml:space="preserve">    xn_do_sql_Block(q'[  update ls_xj_czfx_T set   不出账原因2=null      ]');</t>
  </si>
  <si>
    <t xml:space="preserve">    commit ;    </t>
  </si>
  <si>
    <t xml:space="preserve">    update    ls_xj_czfx_T set     不出账原因2=不出账原因1</t>
  </si>
  <si>
    <t xml:space="preserve">    where  不出账原因1  in </t>
  </si>
  <si>
    <t xml:space="preserve">    ('拆机','副卡不活跃','拆机')     ]');</t>
  </si>
  <si>
    <t xml:space="preserve">    update   ls_xj_czfx_T set     不出账原因2='超过一个月以上财务欠费' </t>
  </si>
  <si>
    <t xml:space="preserve">    where  不出账原因2  is null </t>
  </si>
  <si>
    <t xml:space="preserve">    and  不出账原因1='网格收入小于0'</t>
  </si>
  <si>
    <t xml:space="preserve">    --and 应收 is null </t>
  </si>
  <si>
    <t xml:space="preserve">    and 最早欠费账务月&lt;=]'||V_ACCT_MONTH_M1||q'[          ]');</t>
  </si>
  <si>
    <t xml:space="preserve">    update   ls_xj_czfx_T set     不出账原因2='停机超过一个月及以上' </t>
  </si>
  <si>
    <t xml:space="preserve">    and 停机时间  is not null      ]');</t>
  </si>
  <si>
    <t xml:space="preserve">    and nvl(应收,0) &lt;=0     ]');</t>
  </si>
  <si>
    <t xml:space="preserve">    where   产品类型='手机'   </t>
  </si>
  <si>
    <t xml:space="preserve">    and    出账类型='上月出账本月不出账' </t>
  </si>
  <si>
    <t xml:space="preserve">    and    不出账原因2  is null</t>
  </si>
  <si>
    <t xml:space="preserve">    and  substr(停机时间,1,6)&lt;=]'||V_ACCT_MONTH_M1||q'[        ]');</t>
  </si>
  <si>
    <t xml:space="preserve">    and   最早欠费账务月&lt;=]'||V_ACCT_MONTH_M1||q'[     ]');</t>
  </si>
  <si>
    <t xml:space="preserve">    update   ls_xj_czfx_T set     不出账原因2='减免' </t>
  </si>
  <si>
    <t xml:space="preserve">    and   收入减免  is not null     </t>
  </si>
  <si>
    <t xml:space="preserve">    and   nvl(收入减免,0) &lt;nvl(赠费冲减,0)   ]');</t>
  </si>
  <si>
    <t xml:space="preserve">    update   ls_xj_czfx_T set     不出账原因2='赠费冲减' </t>
  </si>
  <si>
    <t xml:space="preserve">    and   赠费冲减  is not null     </t>
  </si>
  <si>
    <t xml:space="preserve">    and   nvl(赠费冲减,0) &lt;nvl(翼支付红包,0)    ]');</t>
  </si>
  <si>
    <t xml:space="preserve">    update   ls_xj_czfx_T set     不出账原因2='翼支付红包' </t>
  </si>
  <si>
    <t xml:space="preserve">    and   翼支付红包  is not null        ]');</t>
  </si>
  <si>
    <t xml:space="preserve">    update   ls_xj_czfx_T set     不出账原因2='SP赔付' </t>
  </si>
  <si>
    <t xml:space="preserve">    and   负余额收入SP赔付  is not null        ]');</t>
  </si>
  <si>
    <t xml:space="preserve">    update   ls_xj_czfx_T set     不出账原因2='无收入贡献   交叉补贴定比赠费停机等影响' </t>
  </si>
  <si>
    <t xml:space="preserve">    xn_do_sql_Block(q'[   update  ls_xj_czfx_T set    营业区='温泉'  where     营业区 is null      ]');</t>
  </si>
  <si>
    <t>pro_drop_table('xj_czfx_]'||V_ACCT_MONTH||q'[_T') ;</t>
  </si>
  <si>
    <t xml:space="preserve">    xn_do_sql_Block(q'[   rename   ls_xj_czfx_T  to  xj_czfx_]'||V_ACCT_MONTH||q'[_T     ]');</t>
  </si>
  <si>
    <t xml:space="preserve">    /*------------------------------------------</t>
  </si>
  <si>
    <t xml:space="preserve">    ----  统计</t>
  </si>
  <si>
    <t xml:space="preserve">    select 出账类型,sum(xj_nbr_cz)  出账影响</t>
  </si>
  <si>
    <t xml:space="preserve">    from ls_xj_czfx_T</t>
  </si>
  <si>
    <t xml:space="preserve">    group by  出账类型</t>
  </si>
  <si>
    <t xml:space="preserve">    select ELEMENT_DESC 主副卡,不出账原因1,count(*)  户数</t>
  </si>
  <si>
    <t xml:space="preserve">     from   ls_xj_czfx_T  where   产品类型='手机'   </t>
  </si>
  <si>
    <t xml:space="preserve">    group by ELEMENT_DESC,不出账原因1</t>
  </si>
  <si>
    <t xml:space="preserve">    select * from     ls_xj_czfx_T</t>
  </si>
  <si>
    <t xml:space="preserve">    where   产品类型='手机'</t>
  </si>
  <si>
    <t xml:space="preserve">    select  nvl(营业区,'合计')  营业区,sum(case when   出账类型='上月出账本月不出账'   then  xj_nbr_cz   else  0 end    )  上月出账本月不出账</t>
  </si>
  <si>
    <t xml:space="preserve">    ,sum(case when   出账类型='上月出账本月不出账--副卡口径调账'   then  xj_nbr_cz   else  0 end    )  "上月出账本月不出账--副卡调账"</t>
  </si>
  <si>
    <t xml:space="preserve">    ,sum(case when   出账类型='上月不出账本月出账'   then  xj_nbr_cz   else  0 end    )  上月不出账本月出账</t>
  </si>
  <si>
    <t xml:space="preserve">    ,sum(case when   出账类型='本月新装出账      '   then  xj_nbr_cz   else  0 end    )  本月新装出账      </t>
  </si>
  <si>
    <t xml:space="preserve">    group by  rollup(营业区) </t>
  </si>
  <si>
    <t xml:space="preserve">    select  营业区,不出账原因2,count(*)  户数</t>
  </si>
  <si>
    <t xml:space="preserve">    group by 营业区,不出账原因2</t>
  </si>
  <si>
    <t xml:space="preserve">    select *   from  (</t>
  </si>
  <si>
    <t xml:space="preserve">    group by 营业区,不出账原因2          ) </t>
  </si>
  <si>
    <t xml:space="preserve">    pivot( sum(户数) for    不出账原因2  IN (</t>
  </si>
  <si>
    <t xml:space="preserve">              '超过一个月以上财务欠费'  as  超过一个月以上财务欠费,</t>
  </si>
  <si>
    <t xml:space="preserve">              '停机超过一个月及以上'  as  停机超过一个月及以上,</t>
  </si>
  <si>
    <t xml:space="preserve">              '副卡不活跃'  as  副卡不活跃,</t>
  </si>
  <si>
    <t xml:space="preserve">              '拆机'  as  拆机,</t>
  </si>
  <si>
    <t xml:space="preserve">              '赠费冲减'  as  赠费冲减,</t>
  </si>
  <si>
    <t xml:space="preserve">              '翼支付红包'  as  翼支付红包,</t>
  </si>
  <si>
    <t xml:space="preserve">              '减免'  as  减免,</t>
  </si>
  <si>
    <t xml:space="preserve">              '无收入贡献   交叉补贴定比赠费停机等影响'  as  "无收入贡献  交叉补贴定比等影响",</t>
  </si>
  <si>
    <t xml:space="preserve">              'SP赔付'  as  SP赔付</t>
  </si>
  <si>
    <t xml:space="preserve">    ));</t>
  </si>
  <si>
    <t xml:space="preserve">    select *  </t>
  </si>
  <si>
    <t xml:space="preserve">     from   xnsjjs.ls_xj_czfx_T  where   产品类型='手机'   </t>
  </si>
  <si>
    <t xml:space="preserve">    and    出账类型='上月出账本月不出账'*/</t>
  </si>
  <si>
    <t xml:space="preserve"> end  xj_czfx_yyyymm_T;</t>
  </si>
  <si>
    <t>end  xn_backup;</t>
  </si>
  <si>
    <t>create or replace package body xj_jifei_check is</t>
  </si>
  <si>
    <t xml:space="preserve">  ---------------$$$$$$$$$$$$$$$$$$$$$$$$$$$$$$$-----------------------------------</t>
  </si>
  <si>
    <t>PROCEDURE  listcheck(acct_month  varchar2  default cur_month )  is  ----流量语音 清单稽核</t>
  </si>
  <si>
    <t>/*****************************业务量费用等趋势检查****************************</t>
  </si>
  <si>
    <t>1.生成统计中间表便于直观统计</t>
  </si>
  <si>
    <t>2.并行参数请错峰使用，串行执行，不要同时执行多个，避免数据库负荷</t>
  </si>
  <si>
    <t>3.可能存在某个交换机对应两个入库表，请注意</t>
  </si>
  <si>
    <t>4.主要是根据某个交换机和入库表看趋势量，本月趋势和上月环比比较</t>
  </si>
  <si>
    <t>5.中间表之后的统计脚本仅仅是针对武汉的出账重点的语句，本地网可以根据实际情况修改</t>
  </si>
  <si>
    <t>****************************************************************************</t>
  </si>
  <si>
    <t>drop table  bss_list_xt;</t>
  </si>
  <si>
    <t>create table bss_list_xt (</t>
  </si>
  <si>
    <t>acct_month number(6),</t>
  </si>
  <si>
    <t>table_name varchar2(64),</t>
  </si>
  <si>
    <t>switch_id number(9),</t>
  </si>
  <si>
    <t>switch_name varchar2(64),</t>
  </si>
  <si>
    <t>start_time varchar2(8),</t>
  </si>
  <si>
    <t>count number(12),</t>
  </si>
  <si>
    <t>duration number(16),</t>
  </si>
  <si>
    <t>flux number(32),</t>
  </si>
  <si>
    <t>acct_item_type_id number(12),</t>
  </si>
  <si>
    <t>charge number(12)</t>
  </si>
  <si>
    <t xml:space="preserve">) </t>
  </si>
  <si>
    <t>tablespace USERS</t>
  </si>
  <si>
    <t xml:space="preserve">  pctfree 10</t>
  </si>
  <si>
    <t xml:space="preserve">  initrans 1</t>
  </si>
  <si>
    <t xml:space="preserve">  maxtrans 255</t>
  </si>
  <si>
    <t xml:space="preserve">  storage</t>
  </si>
  <si>
    <t xml:space="preserve">  (</t>
  </si>
  <si>
    <t xml:space="preserve">    initial 64K</t>
  </si>
  <si>
    <t xml:space="preserve">    next 1M</t>
  </si>
  <si>
    <t xml:space="preserve">    minextents 1</t>
  </si>
  <si>
    <t xml:space="preserve">    maxextents unlimited</t>
  </si>
  <si>
    <t xml:space="preserve">  );</t>
  </si>
  <si>
    <t>exec xj_jifei_check.listcheck(cur_month_m1);</t>
  </si>
  <si>
    <t>exec xj_jifei_check.listcheck;</t>
  </si>
  <si>
    <t xml:space="preserve">    i            number(2);</t>
  </si>
  <si>
    <t xml:space="preserve">    part_val     Varchar2(2);</t>
  </si>
  <si>
    <t xml:space="preserve">    v_acct_month number(6) :=trim(acct_month);</t>
  </si>
  <si>
    <t xml:space="preserve">    Text_Sql     Varchar2(2000);</t>
  </si>
  <si>
    <t xml:space="preserve">  v_bill_name     Varchar2(20)  := 'xn';</t>
  </si>
  <si>
    <t>xn_do_sql_Block(q'[     delete from bss_list_xt where acct_month=]'||ACCT_MONTH||q'[       ]');</t>
  </si>
  <si>
    <t xml:space="preserve">   /*  --fix_call</t>
  </si>
  <si>
    <t xml:space="preserve">     insert into bss_list_xn</t>
  </si>
  <si>
    <t xml:space="preserve">                 select \*+ parallel(a,4)*\'||v_acct_month||',''fix_call'',a.switch_id,b.switch_name,to_char(a.start_date,''yyyymmdd''),</t>
  </si>
  <si>
    <t xml:space="preserve">                 count(*),sum(ceil(duration/60)),0,0,sum(charge1+nvl(charge2,0))</t>
  </si>
  <si>
    <t xml:space="preserve">                  from bill_xn.CALL_EVENT_CLOUD_'||v_acct_month||'@to_ticket   a,comm.b_switch_info@to_inst_st b</t>
  </si>
  <si>
    <t xml:space="preserve">                 where  a.switch_id=b.switch_id</t>
  </si>
  <si>
    <t xml:space="preserve">                 group by a.switch_id,b.switch_name,to_char(a.start_date,''yyyymmdd'')      ');</t>
  </si>
  <si>
    <t xml:space="preserve">      --fix_call</t>
  </si>
  <si>
    <t xml:space="preserve">      insert into bss_list_xn</t>
  </si>
  <si>
    <t xml:space="preserve">                   select \*+ parallel(a,4)*\'||v_acct_month||',''fix_call'',a.switch_id,b.switch_name,to_char(a.start_date,''yyyymmdd''),</t>
  </si>
  <si>
    <t xml:space="preserve">                   count(*),sum(ceil(duration/60)),0,0,sum(charge1+nvl(charge2,0))</t>
  </si>
  <si>
    <t xml:space="preserve">                    from bill_xn.CALL_EVENT_CLOUD_'||v_acct_month||'@to_ticket  a,comm.b_switch_info@to_inst_st b</t>
  </si>
  <si>
    <t xml:space="preserve">                   where  a.switch_id=b.switch_id</t>
  </si>
  <si>
    <t xml:space="preserve">                   group by a.switch_id,b.switch_name,to_char(a.start_date,''yyyymmdd'')     ');</t>
  </si>
  <si>
    <t xml:space="preserve">      --fix_value</t>
  </si>
  <si>
    <t xml:space="preserve">      xn_do_sql_Block('insert into bss_list_xn</t>
  </si>
  <si>
    <t xml:space="preserve">                   select \*+ parallel(a,4)*\'||v_acct_month||',''fix_value'',a.switch_id,b.switch_name,to_char(a.start_date,''yyyymmdd''),</t>
  </si>
  <si>
    <t xml:space="preserve">                   count(*),0,0,acct_item_type_id1,sum(charge1+nvl(charge2,0))</t>
  </si>
  <si>
    <t xml:space="preserve">                    from bill_xn.VALUE_ADDED_EVENT_CLOUD_'||v_acct_month||'@to_ticket    a,comm.b_switch_info@to_inst_st b</t>
  </si>
  <si>
    <t xml:space="preserve">                   group by a.switch_id,b.switch_name,to_char(a.start_date,''yyyymmdd''),acct_item_type_id1    ');</t>
  </si>
  <si>
    <t xml:space="preserve">      commit;*/</t>
  </si>
  <si>
    <t xml:space="preserve">      --mobile_value</t>
  </si>
  <si>
    <t xml:space="preserve">                   select /*+ parallel(a,8)*/'||v_acct_month||',''mobile_value'',a.switch_id,b.switch_name,to_char(a.start_date,''yyyymmdd''),</t>
  </si>
  <si>
    <t xml:space="preserve">                    from bill_xn.MOBILE_VALUE_EVENT_CLUD_'||v_acct_month||'@to_ticket  a,comm.b_switch_info@to_inst_st b</t>
  </si>
  <si>
    <t xml:space="preserve">    --mobile_sms</t>
  </si>
  <si>
    <t xml:space="preserve">    xn_do_sql_Block('insert into bss_list_xn</t>
  </si>
  <si>
    <t xml:space="preserve">                 select /*+ parallel(a,4)*/'||v_acct_month||',''mobile_sms'',a.switch_id,b.switch_name,to_char(a.start_date,''yyyymmdd''),</t>
  </si>
  <si>
    <t xml:space="preserve">                 count(*),0,0,0,sum(charge1+nvl(charge2,0))</t>
  </si>
  <si>
    <t xml:space="preserve">                  from bill_xn.MOBILE_SMS_EVENT_CLOUD_'||v_acct_month||'@to_ticket     a,comm.b_switch_info@to_inst_st b</t>
  </si>
  <si>
    <t xml:space="preserve">                 group by a.switch_id,b.switch_name,to_char(a.start_date,''yyyymmdd'')    ');</t>
  </si>
  <si>
    <t xml:space="preserve">    --mobile_voice</t>
  </si>
  <si>
    <t xml:space="preserve">                 select /*+ parallel(a,8)*/'||v_acct_month||',''mobile_voice'',a.switch_id,b.switch_name,to_char(a.start_date,''yyyymmdd''),</t>
  </si>
  <si>
    <t xml:space="preserve">                  from bill_xn.mobile_call_event_cloud_'||v_acct_month||'@to_ticket  a,comm.b_switch_info@to_inst_st b</t>
  </si>
  <si>
    <t xml:space="preserve">                 group by a.switch_id,b.switch_name,to_char(a.start_date,''yyyymmdd'')     ');</t>
  </si>
  <si>
    <t xml:space="preserve">    --mobile_data</t>
  </si>
  <si>
    <t xml:space="preserve">                 select /*+ parallel(a,8)*/'||v_acct_month||',''mobile_data'',a.switch_id,b.switch_name,to_char(a.start_date,''yyyymmdd''),</t>
  </si>
  <si>
    <t xml:space="preserve">                 count(*),sum(ceil(duration/60)),ceil(sum(ceil(recv_amount+send_amount)/1024)/1024),0,sum(charge1+nvl(charge2,0))</t>
  </si>
  <si>
    <t xml:space="preserve">                  from bill_xn.mobile_data_event_cloud_'||v_acct_month||'@to_ticket   a,comm.b_switch_info@to_inst_st b</t>
  </si>
  <si>
    <t xml:space="preserve">                 group by a.switch_id,b.switch_name,to_char(a.start_date,''yyyymmdd'')   ');</t>
  </si>
  <si>
    <t xml:space="preserve">end   listcheck; </t>
  </si>
  <si>
    <t>---=============================</t>
  </si>
  <si>
    <t xml:space="preserve"> PROCEDURE xj_test  is </t>
  </si>
  <si>
    <t xml:space="preserve">   AN_ERRSYS         NUMBER;</t>
  </si>
  <si>
    <t xml:space="preserve">   log  xj_log_object:=xj_log_object(XX,'XJ_TEST');</t>
  </si>
  <si>
    <t>-- log  xj_log_object:=xj_log_object();</t>
  </si>
  <si>
    <t xml:space="preserve"> --WHO  TY_WHO_CALLED_ME:=TY_WHO_CALLED_ME();</t>
  </si>
  <si>
    <t xml:space="preserve"> v_i  number;</t>
  </si>
  <si>
    <t xml:space="preserve"> FORMAT_ERROR_BACKTRACE  varchar2(4000);</t>
  </si>
  <si>
    <t xml:space="preserve"> --  exec   xj.xj_test;</t>
  </si>
  <si>
    <t xml:space="preserve"> select 'aa'  into  v_i  from dual;</t>
  </si>
  <si>
    <t xml:space="preserve"> Exception   when others </t>
  </si>
  <si>
    <t>Then      dbms_output.put_line('报错啦！');</t>
  </si>
  <si>
    <t>log.storage(SQLCODE,SQLERRM,DBMS_UTILITY.FORMAT_ERROR_BACKTRACE());</t>
  </si>
  <si>
    <t>--DBMS_OUTPUT.put_line(log.to_string);</t>
  </si>
  <si>
    <t>---------------------</t>
  </si>
  <si>
    <t>FORMAT_ERROR_BACKTRACE:=DBMS_UTILITY.FORMAT_ERROR_BACKTRACE();</t>
  </si>
  <si>
    <t>DBMS_OUTPUT.PUT_LINE(FORMAT_ERROR_BACKTRACE);</t>
  </si>
  <si>
    <t xml:space="preserve"> end  xj_test;</t>
  </si>
  <si>
    <t>--------------=====================================</t>
  </si>
  <si>
    <t>---------------$$$$$$$$$$$$$$$$$$$$$$$$$$$$$$$-----------------------------------</t>
  </si>
  <si>
    <t>end xj_jifei_check;</t>
  </si>
  <si>
    <t>create or replace package body xj is</t>
  </si>
  <si>
    <t xml:space="preserve">  /*  -- Private type declarations</t>
  </si>
  <si>
    <t xml:space="preserve">  type &lt;TypeName&gt; is &lt;Datatype&gt;;</t>
  </si>
  <si>
    <t xml:space="preserve">  -- Private constant declarations</t>
  </si>
  <si>
    <t xml:space="preserve">  &lt;ConstantName&gt; constant &lt;Datatype&gt; := &lt;Value&gt;;</t>
  </si>
  <si>
    <t xml:space="preserve">  -- Private variable declarations</t>
  </si>
  <si>
    <t xml:space="preserve">  &lt;VariableName&gt; &lt;Datatype&gt;;</t>
  </si>
  <si>
    <t xml:space="preserve">  -- Function and procedure implementations</t>
  </si>
  <si>
    <t xml:space="preserve">  function &lt;FunctionName&gt;(&lt;Parameter&gt; &lt;Datatype&gt;) return &lt;Datatype&gt; is</t>
  </si>
  <si>
    <t xml:space="preserve">    &lt;LocalVariable&gt; &lt;Datatype&gt;;</t>
  </si>
  <si>
    <t>--==========================================================</t>
  </si>
  <si>
    <t xml:space="preserve">PROCEDURE  home  is </t>
  </si>
  <si>
    <t xml:space="preserve"> EXEC   xj.home   ;</t>
  </si>
  <si>
    <t xml:space="preserve"> job_num</t>
  </si>
  <si>
    <t xml:space="preserve">    log1  xj_log_object:=xj_log_object(XX,'xj.home');</t>
  </si>
  <si>
    <t xml:space="preserve">log1.increase_breakpoint(log1.GET_WHO_CALLED_ME,'ICT :跟新第'||dd||'天数据'); </t>
  </si>
  <si>
    <t xml:space="preserve">    xj.ICT;</t>
  </si>
  <si>
    <t xml:space="preserve">log1.increase_breakpoint(log1.GET_WHO_CALLED_ME,'xj_jcbt_t :跟新第'||dd||'天数据'); </t>
  </si>
  <si>
    <t xml:space="preserve"> xj.xj_jcbt_t;</t>
  </si>
  <si>
    <t xml:space="preserve">log1.increase_breakpoint(log1.GET_WHO_CALLED_ME,'xj_tkj :跟新第'||dd||'天数据'); </t>
  </si>
  <si>
    <t xml:space="preserve">  xj.xj_tkj;</t>
  </si>
  <si>
    <t xml:space="preserve">PROCEDURE create_view(tb  varchar2 )  is </t>
  </si>
  <si>
    <t xml:space="preserve"> EXECUTE   xj.create_view('serv_mon_202301_t');</t>
  </si>
  <si>
    <t>if  fun_judgetable('xn_beifen.'||tb)=1  then</t>
  </si>
  <si>
    <t xml:space="preserve"> xn_do_sql_Block('create  or replace  view   '||tb||'  as  select * from   xn_beifen.'||tb||'  ');</t>
  </si>
  <si>
    <t xml:space="preserve"> Exception   when others Then null;  </t>
  </si>
  <si>
    <t xml:space="preserve">else  </t>
  </si>
  <si>
    <t xml:space="preserve">   xn_do_sql_Block('create  or replace  view   '||tb||'  as  select * from   xn_beifen.ls_'||tb||'  ');</t>
  </si>
  <si>
    <t xml:space="preserve">PROCEDURE   ICT(acct_month  varchar2 default  cur_month)  IS </t>
  </si>
  <si>
    <t xml:space="preserve"> EXEC   xj.ICT;</t>
  </si>
  <si>
    <t xml:space="preserve">    log1  xj_log_object:=xj_log_object(XX,'ICT');</t>
  </si>
  <si>
    <t>create table    xn_CONT_ICT_plan   (</t>
  </si>
  <si>
    <t xml:space="preserve">ACCT_MONTH NUMBER ,                        </t>
  </si>
  <si>
    <t xml:space="preserve">SERV_ID       NUMBER(12) ,                        </t>
  </si>
  <si>
    <t xml:space="preserve">SERVICE_TYPE VARCHAR2(20) ,                        </t>
  </si>
  <si>
    <t xml:space="preserve">CUST_ID       NUMBER(12) ,                        </t>
  </si>
  <si>
    <t xml:space="preserve">ACC_NBR     VARCHAR2(100) ,                        </t>
  </si>
  <si>
    <t xml:space="preserve">CHARGE       NUMBER ,                        </t>
  </si>
  <si>
    <t xml:space="preserve">ACCT_ITEM_TYPE_ID NUMBER(9) ,                        </t>
  </si>
  <si>
    <t xml:space="preserve">REGION_ID   VARCHAR2(8) ,                        </t>
  </si>
  <si>
    <t xml:space="preserve">CUST_NAME VARCHAR2(400) ,                        </t>
  </si>
  <si>
    <t xml:space="preserve">ACCT_ITEM_TYPE_NAME VARCHAR2(100) ,                        </t>
  </si>
  <si>
    <t xml:space="preserve">CBZX            VARCHAR2(100) ,                        </t>
  </si>
  <si>
    <t>CBZX_ID       VARCHAR2(100)         )</t>
  </si>
  <si>
    <t xml:space="preserve">--   ]'||v_acct_month||q'[ </t>
  </si>
  <si>
    <t>if  dd between  1  and  19   then</t>
  </si>
  <si>
    <t>v_acct_month:=cur_month_m1;</t>
  </si>
  <si>
    <t>v_acct_month:=cur_month;</t>
  </si>
  <si>
    <t>xn_do_sql_Block(q'[         delete  xn_CONT_ICT_T  where  acct_month= ]'||v_acct_month||q'[      ]');</t>
  </si>
  <si>
    <t xml:space="preserve">insert into   xn_CONT_ICT_T   </t>
  </si>
  <si>
    <t>select  ]'||v_acct_month||q'[   acct_month  ,</t>
  </si>
  <si>
    <t>SERVICE_TYPE,</t>
  </si>
  <si>
    <t>CUST_ID,</t>
  </si>
  <si>
    <t>CHARGE,</t>
  </si>
  <si>
    <t>ACCT_ITEM_TYPE_ID,</t>
  </si>
  <si>
    <t>CUST_NAME,</t>
  </si>
  <si>
    <t>ACCT_ITEM_TYPE_NAME,</t>
  </si>
  <si>
    <t>CBZX,</t>
  </si>
  <si>
    <t>CBZX_ID,</t>
  </si>
  <si>
    <t>PARTITION_ID_MONTH</t>
  </si>
  <si>
    <t xml:space="preserve">from  CONT_ICT_T   t1 </t>
  </si>
  <si>
    <t xml:space="preserve"> where    t1.region_id=1008 </t>
  </si>
  <si>
    <t>and  t1.partition_id_month=fun_partition_id_month(']'||v_acct_month||q'[')            ]');</t>
  </si>
  <si>
    <t xml:space="preserve">pro_drop_table('xn_CONT_ICT_plan') ;  </t>
  </si>
  <si>
    <t xml:space="preserve">create table  xn_CONT_ICT_plan  ( </t>
  </si>
  <si>
    <t xml:space="preserve">CUST_ID       NUMBER(12) ,                                                     </t>
  </si>
  <si>
    <t xml:space="preserve">tax_rate           NUMBER ,       </t>
  </si>
  <si>
    <t xml:space="preserve">REGION_ID   VARCHAR2(8)   default  '1008' ,                                             </t>
  </si>
  <si>
    <t xml:space="preserve">ACCT_ITEM_TYPE_NAME VARCHAR2(100) ,       </t>
  </si>
  <si>
    <t xml:space="preserve">营业区        VARCHAR2(12) ,                 </t>
  </si>
  <si>
    <t>CBZX_ID       VARCHAR2(100) ,</t>
  </si>
  <si>
    <t>END_DATE    DATE ,</t>
  </si>
  <si>
    <t>类型  VARCHAR2(30) ,</t>
  </si>
  <si>
    <t xml:space="preserve">CUST_NAME VARCHAR2(400) ,   </t>
  </si>
  <si>
    <t xml:space="preserve">ACC_NBR     VARCHAR2(100) ,  </t>
  </si>
  <si>
    <t xml:space="preserve">金额_收入计划       NUMBER ,    </t>
  </si>
  <si>
    <t xml:space="preserve">金额_预出账   number, </t>
  </si>
  <si>
    <t>金额_正式出账   number ,</t>
  </si>
  <si>
    <t>预出账金额是否一致    VARCHAR2(40),</t>
  </si>
  <si>
    <t>正式出账金额是否一致    VARCHAR2(40),</t>
  </si>
  <si>
    <t>成本中心是否一致    VARCHAR2(40),</t>
  </si>
  <si>
    <t>不出账原因       VARCHAR2(40),</t>
  </si>
  <si>
    <t xml:space="preserve">seq  number  )     ]');   </t>
  </si>
  <si>
    <t>delete  xn_CONT_ICT_plan  where  acct_month=']'||v_acct_month||q'['     ]');</t>
  </si>
  <si>
    <t>insert into   xn_CONT_ICT_plan (ACCT_MONTH,SERV_ID,ACC_NBR,tax_rate,金额_收入计划,ACCT_ITEM_TYPE_ID,END_DATE,类型  )</t>
  </si>
  <si>
    <t>select  ]'||v_acct_month||q'[   ACCT_MONTH,</t>
  </si>
  <si>
    <t>max(t1.CONTRACT_NUM)  ACC_NBR,</t>
  </si>
  <si>
    <t>max(tax_rate)  tax_rate,</t>
  </si>
  <si>
    <t>sum(t1.charge)   金额_收入计划,</t>
  </si>
  <si>
    <t>max(t1.ACCT_ITEM_TYPE_ID)   ACCT_ITEM_TYPE_ID,</t>
  </si>
  <si>
    <t>max(END_DATE)  END_DATE,</t>
  </si>
  <si>
    <t>收入计划'  类型</t>
  </si>
  <si>
    <t xml:space="preserve">from ls65_sid2.ICT_ITEM_PLAN_T@to_sid_sc   t1 </t>
  </si>
  <si>
    <t xml:space="preserve"> where  t1.state = '00A'</t>
  </si>
  <si>
    <t xml:space="preserve">   and t1.partition_id_region = 1008</t>
  </si>
  <si>
    <t xml:space="preserve">   and to_char(sysdate, 'yyyymm') between to_char(t1.begin_date, 'yyyymm') and   to_char(t1.end_date, 'yyyymm') </t>
  </si>
  <si>
    <t>group by  SERV_ID        ]');</t>
  </si>
  <si>
    <t>------------非合同解析--------</t>
  </si>
  <si>
    <t>select  202204   ACCT_MONTH,serv_id,acc_nbr,</t>
  </si>
  <si>
    <t>非合同解析'  类型</t>
  </si>
  <si>
    <t xml:space="preserve">  from ls65_sid2.serv_t@to_sid_tb</t>
  </si>
  <si>
    <t xml:space="preserve"> where state = 'F0A'</t>
  </si>
  <si>
    <t xml:space="preserve">   AND partition_id_region = 1008</t>
  </si>
  <si>
    <t xml:space="preserve">   and product_id not in （80101029, 80101030, 80101031)</t>
  </si>
  <si>
    <t xml:space="preserve">             and service_type like '/s/p/cont'</t>
  </si>
  <si>
    <t xml:space="preserve">and  serv_id    in </t>
  </si>
  <si>
    <t>('440035331299','440033424511') ;</t>
  </si>
  <si>
    <t xml:space="preserve">pro_drop_table('xn_ICT_other') ;  </t>
  </si>
  <si>
    <t xml:space="preserve">create table   xn_ICT_other  as </t>
  </si>
  <si>
    <t xml:space="preserve">select  acct_month,serv_id,ACC_NBR,sum(charge)*0.01   CHARGE,max(ACCT_ITEM_TYPE_ID)  ACCT_ITEM_TYPE_ID </t>
  </si>
  <si>
    <t xml:space="preserve">---  select *   </t>
  </si>
  <si>
    <t>from    bill_other_mon_sum_t</t>
  </si>
  <si>
    <t>where   acct_month=]'||v_acct_month||q'[</t>
  </si>
  <si>
    <t>and  card_flag in ('555','777','888')</t>
  </si>
  <si>
    <t>group  by  acct_month, serv_id,ACC_NBR        ]');</t>
  </si>
  <si>
    <t xml:space="preserve">pro_drop_table('xn_ICT_test') ;    </t>
  </si>
  <si>
    <t xml:space="preserve">create table   xn_ICT_test  as </t>
  </si>
  <si>
    <t>select  acct_month,serv_id,ACC_NBR</t>
  </si>
  <si>
    <t xml:space="preserve">,sum(charge)*0.01   CHARGE,max(ACCT_ITEM_TYPE_ID)  ACCT_ITEM_TYPE_ID </t>
  </si>
  <si>
    <t>from    BILL_PRO.BILL_other_MON_TEST_T@to_ticket      --- Bill_Other_Detail_Item_t_Bak</t>
  </si>
  <si>
    <t>--and  card_flag in ('555','777','888')</t>
  </si>
  <si>
    <t>insert into   xn_CONT_ICT_plan (ACCT_MONTH,SERV_ID,ACC_NBR,金额_收入计划,ACCT_ITEM_TYPE_ID,类型  )</t>
  </si>
  <si>
    <t>select  acct_month,serv_id,ACC_NBR,CHARGE,ACCT_ITEM_TYPE_ID,'非合同解析'   类型</t>
  </si>
  <si>
    <t>from   xn_ICT_other</t>
  </si>
  <si>
    <t>where  serv_id   not in (select serv_id  from  xn_CONT_ICT_plan  )     ]');</t>
  </si>
  <si>
    <t>from   xn_ICT_test</t>
  </si>
  <si>
    <t>where  serv_id   not in (select serv_id  from  xn_CONT_ICT_plan  )    ]');</t>
  </si>
  <si>
    <t xml:space="preserve">  xj_smallmodule.Module('xn_CONT_ICT_plan','xn_ICT_test','CHARGE  金额_预出账 '); </t>
  </si>
  <si>
    <t xml:space="preserve">  xj_smallmodule.Module('xn_CONT_ICT_plan','xn_ICT_other','CHARGE  金额_正式出账 '); </t>
  </si>
  <si>
    <t xml:space="preserve">  xj_smallmodule.Module('xn_CONT_ICT_plan','acct_item_type_t','NAME  acct_item_type_NAME','acct_item_type_ID'); </t>
  </si>
  <si>
    <t xml:space="preserve">  xj_smallmodule.Module('xn_CONT_ICT_plan','xwh_wg_mon','CUST_ID,CUST_NAME,营业区'); </t>
  </si>
  <si>
    <t xml:space="preserve">merge into  XNSJJS.XN_CONT_ICT_PLAN  a  </t>
  </si>
  <si>
    <t xml:space="preserve">using   (select  a.*,row_number()  over (partition by  serv_id   order by 1  )   rn  </t>
  </si>
  <si>
    <t>from xn_CONT_ICT_T  a</t>
  </si>
  <si>
    <t xml:space="preserve">where   acct_month='202204' </t>
  </si>
  <si>
    <t>) b   on  ( a.SERV_ID=b.SERV_ID        and  b.rn=1    )</t>
  </si>
  <si>
    <t xml:space="preserve">a.SERVICE_TYPE=b.SERVICE_TYPE  </t>
  </si>
  <si>
    <t>--------------------------------------------</t>
  </si>
  <si>
    <t>pro_drop_table('xj_ls_ict_成本中心') ;</t>
  </si>
  <si>
    <t xml:space="preserve">create  table  xj_ls_ict_成本中心  as </t>
  </si>
  <si>
    <t xml:space="preserve">select  t1.prod_inst_id serv_id,t2.成本中心名称 CBZX_ID ,t2.成本中心  CBZX  </t>
  </si>
  <si>
    <t xml:space="preserve">  from cus_inst.xn_PROD_INST_ATTR@to_crm30  t1</t>
  </si>
  <si>
    <t>left join  imp_成本中心  t2  on (t1.ATTR_VALue=t2.成本中心名称)</t>
  </si>
  <si>
    <t xml:space="preserve"> where  t1.prod_inst_id in (select serv_id   from       xn_CONT_ICT_plan  )</t>
  </si>
  <si>
    <t xml:space="preserve">   and t1.status_cd = 1000</t>
  </si>
  <si>
    <t xml:space="preserve">   and t1.attr_id in (1520)    ]');</t>
  </si>
  <si>
    <t>merge into  xn_CONT_ICT_plan    a</t>
  </si>
  <si>
    <t>using  xj_ls_ict_成本中心   b on (a.serv_id=b.serv_id )</t>
  </si>
  <si>
    <t>update set   a.CBZX_ID=b.CBZX_ID,</t>
  </si>
  <si>
    <t>a.CBZX=b.CBZX    ]');</t>
  </si>
  <si>
    <t>merge into  xn_CONT_ICT_plan  a</t>
  </si>
  <si>
    <t xml:space="preserve">select   serv_id  </t>
  </si>
  <si>
    <t xml:space="preserve">,case  when   isnull_0(金额_预出账) -isnull_0(金额_收入计划)=0   then '预出账金额一致'  </t>
  </si>
  <si>
    <t xml:space="preserve"> else  '不一致'   end  as    预出账金额是否一致</t>
  </si>
  <si>
    <t>,case  when  金额_正式出账  is null  then  '还未出账'</t>
  </si>
  <si>
    <t xml:space="preserve">when   isnull_0(金额_正式出账) -isnull_0(金额_收入计划)=0   then '正式出账金额一致'  </t>
  </si>
  <si>
    <t xml:space="preserve"> else  '不一致'   end  as    正式出账金额是否一致</t>
  </si>
  <si>
    <t xml:space="preserve">,case when  substr(cbzx,4,2)=营业区  then  '一致'   </t>
  </si>
  <si>
    <t xml:space="preserve">when     substr(cbzx,4,2) in ('本部')   then  '成本中心算在本部'   </t>
  </si>
  <si>
    <t xml:space="preserve">  else  '不一致  找下crm程可心修改'   end as      成本中心是否一致</t>
  </si>
  <si>
    <t>--,decode(cycle_type,0,'欠费不出账','出账')      不出账原因</t>
  </si>
  <si>
    <t>from     xn_CONT_ICT_plan  a  ) b</t>
  </si>
  <si>
    <t>update set   a.预出账金额是否一致=b.预出账金额是否一致,</t>
  </si>
  <si>
    <t>a.正式出账金额是否一致=b.正式出账金额是否一致,</t>
  </si>
  <si>
    <t xml:space="preserve">a.成本中心是否一致=b.成本中心是否一致  </t>
  </si>
  <si>
    <t>--,a.不出账原因=b.不出账原因</t>
  </si>
  <si>
    <t xml:space="preserve">select  serv_id,case when   不出账原因='超缴费期3个月'  then 1 </t>
  </si>
  <si>
    <t xml:space="preserve">when  预出账金额是否一致= '不一致'    then  2  </t>
  </si>
  <si>
    <t>when  正式出账金额是否一致= '不一致'    then  3</t>
  </si>
  <si>
    <t xml:space="preserve">when  成本中心是否一致  like  '%不一致%'  then 4 </t>
  </si>
  <si>
    <t>when   成本中心是否一致 ='成本中心算在本部'  then   5</t>
  </si>
  <si>
    <t xml:space="preserve">else   99  end  as  seq  </t>
  </si>
  <si>
    <t>from xn_CONT_ICT_plan) b</t>
  </si>
  <si>
    <t>update set   a.seq=b.seq          ]');</t>
  </si>
  <si>
    <t xml:space="preserve"> PROCEDURE   xj_jcbt_t  is</t>
  </si>
  <si>
    <t xml:space="preserve"> EXEC   xj.xj_jcbt_t;</t>
  </si>
  <si>
    <t xml:space="preserve">    log1  xj_log_object:=xj_log_object(XX,'xj_jcbt_t');</t>
  </si>
  <si>
    <t xml:space="preserve"> ---201312311 宽带补贴手机,842012860 政企集中付费,以后合并生成数据</t>
  </si>
  <si>
    <t>pro_drop_table('ls_xj_jcbt_t') ;</t>
  </si>
  <si>
    <t>create table ls_xj_jcbt_t  as</t>
  </si>
  <si>
    <t xml:space="preserve">select  a.offer_id,a.offer_inst_id,b.prod_inst_id,b.prod_inst_id serv_id,a.lan_id </t>
  </si>
  <si>
    <t>from cus_inst.xn_offer_inst@to_crm30 a,</t>
  </si>
  <si>
    <t>cus_inst.xn_offer_prod_inst_rel@to_crm30 b</t>
  </si>
  <si>
    <t>where a.offer_inst_id=b.offer_inst_id</t>
  </si>
  <si>
    <t>and a.offer_id in (201312311,842012860)  ]');</t>
  </si>
  <si>
    <t>-----取A端实例和A端金额   201800002   政企交叉补贴A端成员可选包</t>
  </si>
  <si>
    <t>pro_drop_table('xj_jcbt_t_A') ;</t>
  </si>
  <si>
    <t>create table xj_jcbt_t_A as</t>
  </si>
  <si>
    <t xml:space="preserve">select a.offer_inst_id,b.prod_inst_id,c.attr_value,a.lan_id,c.status_date </t>
  </si>
  <si>
    <t xml:space="preserve">       ,row_number() over (partition   by  b.prod_inst_id   order  by  c.status_date   desc   )   rn  </t>
  </si>
  <si>
    <t>cus_inst.xn_offer_prod_inst_rel@to_crm30 b,</t>
  </si>
  <si>
    <t>cus_inst.xn_offer_inst_attr@to_crm30 c</t>
  </si>
  <si>
    <t>and a.offer_inst_id=c.offer_inst_id</t>
  </si>
  <si>
    <t>and c.attr_id=1000011</t>
  </si>
  <si>
    <t>and a.offer_id=201800002    ]');</t>
  </si>
  <si>
    <t>xn_do_sql_Block(q'[  delete from xj_jcbt_t_A where  rn&gt;=2       ]');</t>
  </si>
  <si>
    <t>pro_drop_table('xj_jcbt_t_B') ;</t>
  </si>
  <si>
    <t>create table xj_jcbt_t_B as</t>
  </si>
  <si>
    <t>and a.offer_id=201800003  ]');</t>
  </si>
  <si>
    <t>xn_do_sql_Block(q'[     delete from xj_jcbt_t_B where  rn&gt;=2     ]');</t>
  </si>
  <si>
    <t>xn_do_sql_Block(q'[   alter table   ls_xj_jcbt_t  add (ab_offer_id varchar2(16),ab_value number(16) )           ]');</t>
  </si>
  <si>
    <t>merge into  ls_xj_jcbt_t   a</t>
  </si>
  <si>
    <t>using  xj_jcbt_t_A  b  on (a.prod_inst_id=b.prod_inst_id)</t>
  </si>
  <si>
    <t>update set   a.ab_offer_id='A',A.ab_value=B.attr_value          ]');</t>
  </si>
  <si>
    <t>using  xj_jcbt_t_B  b  on (a.prod_inst_id=b.prod_inst_id)</t>
  </si>
  <si>
    <t xml:space="preserve">update set   a.ab_offer_id='B',A.ab_value=B.attr_value </t>
  </si>
  <si>
    <t>where  a.ab_offer_id is null   ]');</t>
  </si>
  <si>
    <t xml:space="preserve">xj_smallmodule.Module('ls_xj_jcbt_t','xwh_wg_mon','acct_id  acct_id_A端 ,acct_id,cust_name  A端CUST_NAME,acc_nbr,ofr_name 套餐,套餐值,STATUS_CD 状态,欠费,营业区'); </t>
  </si>
  <si>
    <t xml:space="preserve">merge into ls_xj_jcbt_t  a  </t>
  </si>
  <si>
    <t xml:space="preserve">select   OFFER_INST_ID,acct_id   acct_id_A端 ,A端CUST_NAME,row_number()  over (partition by  OFFER_INST_ID  order by   OFFER_INST_ID      )     rn </t>
  </si>
  <si>
    <t>from  ls_xj_jcbt_t    a</t>
  </si>
  <si>
    <t>where AB_OFFER_ID=</t>
  </si>
  <si>
    <t>A'</t>
  </si>
  <si>
    <t>) b  on (a.OFFER_INST_ID=b.OFFER_INST_ID  and  b.rn=1 )</t>
  </si>
  <si>
    <t>update set   a.acct_id_A端=b.acct_id_A端,A.A端CUST_NAME=B.A端CUST_NAME      ]');</t>
  </si>
  <si>
    <t>renameTB('ls_xj_jcbt_t','xj_jcbt_t');</t>
  </si>
  <si>
    <t>-----最终的结果，offer_inst_id相同的即为同一组交叉补贴</t>
  </si>
  <si>
    <t>/*select * from xj_jcbt_t where offer_inst_id=570191631383;</t>
  </si>
  <si>
    <t>select * from xj_jcbt_t where prod_inst_id=56111404812;*/</t>
  </si>
  <si>
    <t xml:space="preserve"> PROCEDURE   xj_tkj  is </t>
  </si>
  <si>
    <t xml:space="preserve"> EXEC   xj.xj_tkj;</t>
  </si>
  <si>
    <t>-------------------DAY---------------------------</t>
  </si>
  <si>
    <t xml:space="preserve">log1.increase_breakpoint(log1.GET_WHO_CALLED_ME,'DAY '); </t>
  </si>
  <si>
    <t xml:space="preserve"> xn_do_sql_Block(q'[    delete  xj_tkj_day  where  停机时间=to_char(Sysdate-1,'yyyymmdd')        ]');</t>
  </si>
  <si>
    <t>insert into   xj_tkj_day  (SERV_ID,STOP_TYPE,状态,EFF_DATE,EXP_DATE,停机时间)</t>
  </si>
  <si>
    <t>Select prod_inst_id serv_id,STOP_TYPE,</t>
  </si>
  <si>
    <t>decode(STOP_TYPE,'110000','挂失 ',</t>
  </si>
  <si>
    <t>120000','停机保号                  ',</t>
  </si>
  <si>
    <t>120001','停机保号+双停             ',</t>
  </si>
  <si>
    <t>120002','停机保号+单停             ',</t>
  </si>
  <si>
    <t>130000','欠费停机                  ',</t>
  </si>
  <si>
    <t>130001','单停                      ',</t>
  </si>
  <si>
    <t>130002','双停                      ',</t>
  </si>
  <si>
    <t>140101','用户要求预拆机            ',</t>
  </si>
  <si>
    <t>140102','欠费预拆机                ',</t>
  </si>
  <si>
    <t>150000','违章停机                  ',</t>
  </si>
  <si>
    <t>150001','未实名单停                ',</t>
  </si>
  <si>
    <t>150002','未实名双停                ',</t>
  </si>
  <si>
    <t>150101','涉案停机                  ',</t>
  </si>
  <si>
    <t>150102','涉嫌诈骗被举报_单停       ',</t>
  </si>
  <si>
    <t>150103','骚扰双停(缴费不开机)      ',</t>
  </si>
  <si>
    <t>150104','骚扰单停(缴费不开机)      ',</t>
  </si>
  <si>
    <t>150104','涉嫌诈骗被举报_双停       ',</t>
  </si>
  <si>
    <t>150113','再次骚扰双停(缴费不开机)  ',</t>
  </si>
  <si>
    <t>150114','再次骚扰单停(缴费不开机)  ',</t>
  </si>
  <si>
    <t>150130','大数据分析身份验证单停',</t>
  </si>
  <si>
    <t>150140','风险语音保护性单停              ',</t>
  </si>
  <si>
    <t>150150','二次核验停机',</t>
  </si>
  <si>
    <t>180000','强制停机_单停             ',</t>
  </si>
  <si>
    <t>180002','强制停机_双停             ',</t>
  </si>
  <si>
    <t>180009','超频骚扰停机_单停         ',</t>
  </si>
  <si>
    <t>180011','超频骚扰停机_双停         ',</t>
  </si>
  <si>
    <t>180012','集团大数据保护停机',</t>
  </si>
  <si>
    <t>180013','公安停机         ','180014','集团核查系统举报号码关停',</t>
  </si>
  <si>
    <t>180018','工信部断卡单停',</t>
  </si>
  <si>
    <t>在用') 状态,</t>
  </si>
  <si>
    <t xml:space="preserve"> eff_date,exp_date ,to_char(CREATE_DATE,'yyyymmdd')</t>
  </si>
  <si>
    <t>停机时间</t>
  </si>
  <si>
    <t xml:space="preserve"> From prod_inst_state_ext</t>
  </si>
  <si>
    <t>Where  to_char(CREATE_DATE,'yyyymmdd')=to_char(Sysdate-1,'yyyymmdd')</t>
  </si>
  <si>
    <t xml:space="preserve">--and to_char(exp_date,'yyyymm')&gt;=to_char(Sysdate,'yyyymm')  </t>
  </si>
  <si>
    <t>--And status_cd=1000</t>
  </si>
  <si>
    <t>--And  STOP_TYPE</t>
  </si>
  <si>
    <t xml:space="preserve">&lt;&gt;'0' </t>
  </si>
  <si>
    <t>And ORG_ID</t>
  </si>
  <si>
    <t>='8421200'</t>
  </si>
  <si>
    <t xml:space="preserve">xj_smallmodule.Module('xj_tkj_day','xwh_wg_mon','state,STATUS_CD,欠费,营业区,产品类型'); </t>
  </si>
  <si>
    <t>update  xj_tkj_day  set    营业区='温泉'  where  nvl(营业区,'咸宁市')='咸宁市';</t>
  </si>
  <si>
    <t>update xj_tkj_day  set   停机分类='非欠费停机'</t>
  </si>
  <si>
    <t>update xj_tkj_day  set   停机分类='欠费停机'</t>
  </si>
  <si>
    <t>---- 每天停机情况--------------------</t>
  </si>
  <si>
    <t>select 停机时间,count(*)</t>
  </si>
  <si>
    <t>from xj_tkj_day</t>
  </si>
  <si>
    <t>where  停机分类='非欠费停机'</t>
  </si>
  <si>
    <t xml:space="preserve">group by  停机时间 </t>
  </si>
  <si>
    <t>select 营业区</t>
  </si>
  <si>
    <t>,count(distinct  serv_id )  停机总户数</t>
  </si>
  <si>
    <t>,count(distinct  case  when  停机分类='欠费停机'  then  serv_id else null  end  )    "其中：欠费停机户数"</t>
  </si>
  <si>
    <t>,count(distinct  case  when  停机分类='非欠费停机'   then  serv_id else null  end  )  "其中：非欠费停机户数"</t>
  </si>
  <si>
    <t>,count(distinct  case  when 产品类型='手机'  then   serv_id   else null  end )  手机停机总户数</t>
  </si>
  <si>
    <t>,count(distinct  case  when  产品类型='手机'  and 停机分类='欠费停机'  then  serv_id else null  end  )    "手机：欠费停机户数"</t>
  </si>
  <si>
    <t>,count(distinct  case  when  产品类型='手机'  and   停机分类='非欠费停机'   then  serv_id else null  end  )  "手机：非欠费停机户数"</t>
  </si>
  <si>
    <t>from xj_tkj</t>
  </si>
  <si>
    <t>where  停机时间&lt;=20220430</t>
  </si>
  <si>
    <t>group by  营业区</t>
  </si>
  <si>
    <t xml:space="preserve">order by  decode(nvl(营业区,'合计'),'温泉','1','咸安','2','通山','3','崇阳','4','通城','5','赤壁','6','嘉鱼','7','合计','999','8')       </t>
  </si>
  <si>
    <t xml:space="preserve"> -------------------------------------------------------------------</t>
  </si>
  <si>
    <t xml:space="preserve"> end   xj_tkj;</t>
  </si>
  <si>
    <t xml:space="preserve"> ----===============================================</t>
  </si>
  <si>
    <t xml:space="preserve">  PROCEDURE   xj_gh_cs(gh_acc_nbr in  varchar2   )   is   ---查账户下固话次数</t>
  </si>
  <si>
    <t xml:space="preserve"> EXEC   xj.xj_gh_cs('8128768');</t>
  </si>
  <si>
    <t xml:space="preserve"> --  ]'||trim(gh_acc_nbr)||q'[      ]'||cur_month||q'[ </t>
  </si>
  <si>
    <t xml:space="preserve">    log1  xj_log_object:=xj_log_object(XX,'xj.xj_gh_cs');</t>
  </si>
  <si>
    <t>pro_drop_table('xj_gh_cs') ;</t>
  </si>
  <si>
    <t xml:space="preserve">create table   xj_gh_cs     as </t>
  </si>
  <si>
    <t>select  acct_id,serv_id,acc_nbr 固话 from  xwh_wg_mon</t>
  </si>
  <si>
    <t>where   ACCT_ID  IN (</t>
  </si>
  <si>
    <t>select ACCT_ID  from   xwh_wg_mon</t>
  </si>
  <si>
    <t>where  acc_nbr = ']'||trim(gh_acc_nbr)||q'['</t>
  </si>
  <si>
    <t xml:space="preserve">('F0A','F0J')  ) </t>
  </si>
  <si>
    <t xml:space="preserve">AND 产品类型='固话'    </t>
  </si>
  <si>
    <t xml:space="preserve">  xj_smallmodule.Module('xj_gh_cs','serv_mon_'||cur_month_m1,'nbr_HY    活跃'||cur_month_m1); </t>
  </si>
  <si>
    <t xml:space="preserve">  xj_smallmodule.Module('xj_gh_cs','serv_mon_'||cur_month_m2,'nbr_HY    活跃'||cur_month_m2); </t>
  </si>
  <si>
    <t>xn_do_sql_Block(q'[     alter table  xj_gh_cs  add   通话次数当前月  Varchar2(20)     ]');</t>
  </si>
  <si>
    <t xml:space="preserve">      ---固话</t>
  </si>
  <si>
    <t xml:space="preserve">     merge into        xj_gh_cs    a </t>
  </si>
  <si>
    <t xml:space="preserve">     using (</t>
  </si>
  <si>
    <t xml:space="preserve">    select  serv_id ,  </t>
  </si>
  <si>
    <t xml:space="preserve">             count(*)     通话次数当前月</t>
  </si>
  <si>
    <t xml:space="preserve">    From   bill_xn.CALL_EVENT_CLOUD_]'||cur_month||q'[@to_ticket  </t>
  </si>
  <si>
    <t xml:space="preserve">    where    serv_id   in  (select serv_id    from  xj_gh_cs )</t>
  </si>
  <si>
    <t xml:space="preserve">Group By serv_id     ) b </t>
  </si>
  <si>
    <t xml:space="preserve"> on (a.serv_id=b.serv_id    )</t>
  </si>
  <si>
    <t xml:space="preserve"> update set   a.通话次数当前月 =b.通话次数当前月</t>
  </si>
  <si>
    <t xml:space="preserve">  dbms_output.put_line('  select  *  from  xj_gh_cs     ');</t>
  </si>
  <si>
    <t>end   xj_gh_cs;</t>
  </si>
  <si>
    <t xml:space="preserve">PROCEDURE xj_test  is </t>
  </si>
  <si>
    <t xml:space="preserve">  select 'aa'  into  v_i  from dual;</t>
  </si>
  <si>
    <t xml:space="preserve"> DBMS_OUTPUT.PUT_LINE('v_i='||v_i);</t>
  </si>
  <si>
    <t xml:space="preserve">Exception   when others </t>
  </si>
  <si>
    <t>end  xj_test;</t>
  </si>
  <si>
    <t>end xj;</t>
  </si>
  <si>
    <t>CREATE OR REPLACE PROCEDURE a_boss_serv_counrty</t>
  </si>
  <si>
    <t>set serveroutput on size    100000000;</t>
  </si>
  <si>
    <t>exec  a_boss_serv_counrty;</t>
  </si>
  <si>
    <t>Is</t>
  </si>
  <si>
    <t>ticket_date           Varchar2(10) ;</t>
  </si>
  <si>
    <t>ticket_day            Number       ;</t>
  </si>
  <si>
    <t>ticket_month          Varchar2(10) ;</t>
  </si>
  <si>
    <t>ticket_symonth    Varchar2(10) ;</t>
  </si>
  <si>
    <t>ticket_symonth1    Varchar2(10) ;</t>
  </si>
  <si>
    <t>/*vc_drop_tablename varchar2(50) ;*/</t>
  </si>
  <si>
    <t>vc_sql</t>
  </si>
  <si>
    <t>varchar2(4000);</t>
  </si>
  <si>
    <t>n_cur_id</t>
  </si>
  <si>
    <t>INTEGER;</t>
  </si>
  <si>
    <t>n_return_code</t>
  </si>
  <si>
    <t>an_errsys</t>
  </si>
  <si>
    <t>number ;</t>
  </si>
  <si>
    <t>avc_syserrtext varchar2(256) ;</t>
  </si>
  <si>
    <t>cur_date      Varchar2(6):=to_char(Sysdate,'dd')   ;</t>
  </si>
  <si>
    <t>top_date      Varchar2(6):= to_char(Sysdate-20,'yyyymm')   ;</t>
  </si>
  <si>
    <t>top_date1      Varchar2(6):= to_char(Sysdate-50,'yyyymm')  ;</t>
  </si>
  <si>
    <t>top_date0      Varchar2(6):= to_char(Sysdate-1,'yyyymm')   ;</t>
  </si>
  <si>
    <t>partition_id     Number  ;</t>
  </si>
  <si>
    <t>run_point         Number       ;</t>
  </si>
  <si>
    <t>------ --  xiajun--------------------------</t>
  </si>
  <si>
    <t xml:space="preserve">   log1  xj_log_object:=xj_log_object(XX,'a_boss_serv_counrty');</t>
  </si>
  <si>
    <t>Begin</t>
  </si>
  <si>
    <t xml:space="preserve"> --取话单表中的年月 ,没有取到就返回</t>
  </si>
  <si>
    <t xml:space="preserve"> select to_char(Sysdate-1,'yyyymm'),to_char(Sysdate-34,'yyyymm'),add_months(Sysdate,-1), to_char(Sysdate-1,'yyyymmdd'),to_number(to_char(Sysdate-1,'dd')), decode(mod(To_char(Sysdate,'yyyy'),2),0,0,12)+to_char(Sysdate,'mm')  </t>
  </si>
  <si>
    <t xml:space="preserve"> into ticket_month,ticket_symonth1,ticket_symonth,ticket_date,ticket_day ,partition_id  from dual where rownum&lt;2  ;</t>
  </si>
  <si>
    <t>when others then</t>
  </si>
  <si>
    <t xml:space="preserve">  return    ;</t>
  </si>
  <si>
    <t xml:space="preserve">  END;</t>
  </si>
  <si>
    <t>run_point:=2010 ;</t>
  </si>
  <si>
    <t xml:space="preserve"> ----------取当月的话单备份表，没有就建立话单分区表，并建立索引</t>
  </si>
  <si>
    <t>/*pro_drop_table('ljp_qf')  ;*/</t>
  </si>
  <si>
    <t>/* n_cur_id := DBMS_SQL.OPEN_CURSOR;</t>
  </si>
  <si>
    <t xml:space="preserve"> vc_sql :=' drop table ljp_8018888' ;</t>
  </si>
  <si>
    <t xml:space="preserve"> DBMS_SQL.PARSE(n_cur_id,vc_sql,DBMS_SQL.NATIVE);</t>
  </si>
  <si>
    <t xml:space="preserve"> n_return_code := DBMS_SQL.EXECUTE(n_cur_id) ;</t>
  </si>
  <si>
    <t xml:space="preserve"> DBMS_SQL.CLOSE_CURSOR(n_cur_id);*/</t>
  </si>
  <si>
    <t xml:space="preserve"> -----------</t>
  </si>
  <si>
    <t>-----------------------------------------------------------------------------</t>
  </si>
  <si>
    <t>/*Select to_char(Sysdate-1,'yyyymm') Into top_date0 From dual ;</t>
  </si>
  <si>
    <t>Select to_char(Sysdate-20,'yyyymm') Into top_date From dual ;</t>
  </si>
  <si>
    <t>Select to_char(Sysdate-50,'yyyymm') Into top_date1 From dual ;</t>
  </si>
  <si>
    <t>Select to_char(Sysdate,'dd') Into cur_date From dual ;</t>
  </si>
  <si>
    <t xml:space="preserve"> ---------------------------------------     </t>
  </si>
  <si>
    <t>----------取当月的话单备份--------------------</t>
  </si>
  <si>
    <t>/*pro_drop_table('tmp_serv_active_f1n') ;</t>
  </si>
  <si>
    <t xml:space="preserve"> Create Table tmp_serv_active_f1n As select  * from BILL_ACCT_REAL_SUM_T   where rownum&lt;1 </t>
  </si>
  <si>
    <t xml:space="preserve">  ]');*/</t>
  </si>
  <si>
    <t xml:space="preserve">  ----------取当月的被叫话单备份--------------------</t>
  </si>
  <si>
    <t xml:space="preserve"> pro_drop_table('ljp_bj0') ;</t>
  </si>
  <si>
    <t>n_cur_id := DBMS_SQL.OPEN_CURSOR;</t>
  </si>
  <si>
    <t>vc_sql :='  Rename ljp_bj1 To ljp_bj0  ' ;</t>
  </si>
  <si>
    <t xml:space="preserve"> DBMS_SQL.CLOSE_CURSOR(n_cur_id);</t>
  </si>
  <si>
    <t xml:space="preserve"> Commit Work;</t>
  </si>
  <si>
    <t>pro_drop_table('ljp_bj1') ;</t>
  </si>
  <si>
    <t xml:space="preserve">vc_sql :='  create Table ljp_bj1 As </t>
  </si>
  <si>
    <t xml:space="preserve"> select serv_id,Sum(COUNT</t>
  </si>
  <si>
    <t>) cs ,sysdate sj  from  ls65_bill_xn.bill_sum_day_item_t@to_qtxx_tb</t>
  </si>
  <si>
    <t xml:space="preserve"> Where acct_month=to_char(Sysdate,''yyyymm'') And substr(ACCT_ITEM_TYPE_ID,1,2) =''62''</t>
  </si>
  <si>
    <t xml:space="preserve"> Group By serv_id ' ;</t>
  </si>
  <si>
    <t xml:space="preserve"> -----------屏蔽----------------------------------------------------------------- </t>
  </si>
  <si>
    <t>run_point:=2011 ;</t>
  </si>
  <si>
    <t>If cur_date In ('3') Then</t>
  </si>
  <si>
    <t>vc_sql :=' Insert Into ljp_flux20112012</t>
  </si>
  <si>
    <t>select acct_month,acc_nbr,Sum(raw_flux) flux</t>
  </si>
  <si>
    <t>From ls65_acct_xn.bill_acct_mon_sum_t@to_htxx</t>
  </si>
  <si>
    <t>Where acct_month=to_char(add_months(Sysdate-15,0),''yyyymm'')   And raw_flux&gt;0</t>
  </si>
  <si>
    <t>AND  acct_item_type_id In</t>
  </si>
  <si>
    <t>( Select acct_item_type_id From ljp_item_flux  )</t>
  </si>
  <si>
    <t xml:space="preserve"> Group By acct_month,acc_nbr ' ;</t>
  </si>
  <si>
    <t xml:space="preserve"> commit work ;</t>
  </si>
  <si>
    <t xml:space="preserve"> End If;</t>
  </si>
  <si>
    <t xml:space="preserve">  -----取手机当月主叫活跃情况------------------------------------------------------</t>
  </si>
  <si>
    <t xml:space="preserve"> run_point:=2012 ;</t>
  </si>
  <si>
    <t>pro_drop_table('tmp_mob_voice') ;</t>
  </si>
  <si>
    <t xml:space="preserve"> n_cur_id := DBMS_SQL.OPEN_CURSOR;</t>
  </si>
  <si>
    <t xml:space="preserve"> vc_sql :=' Create Table tmp_mob_voice  As </t>
  </si>
  <si>
    <t>select acct_month,acc_nbr,sum(Case When  acct_item_type_id like ''2%'' or</t>
  </si>
  <si>
    <t xml:space="preserve">acct_item_type_id  in (''610000010'',''610000020'',''610000030'',''610000040'',''610000100'',''610000110'',''610000120'') </t>
  </si>
  <si>
    <t xml:space="preserve"> Then DURATION/60 Else 0 End ) cs_zj,</t>
  </si>
  <si>
    <t xml:space="preserve"> sum(Case When acct_item_type_id In (''620000010'',''620000020'',''620000030'',</t>
  </si>
  <si>
    <t xml:space="preserve"> ''620000050'',''620000060'',''620000070'',''620000090'',''620000100'',''620000110'')</t>
  </si>
  <si>
    <t xml:space="preserve">  Then DURATION/60 Else 0 End ) cs_bj,</t>
  </si>
  <si>
    <t>Sum(Count) cs,sysdate sj3</t>
  </si>
  <si>
    <t>From ls65_acct_xn.bill_acct_real_sum_t@to_ods</t>
  </si>
  <si>
    <t xml:space="preserve">Where acct_month=to_char(Sysdate,''yyyymm'')   And (duration&gt;60 Or Count&gt;1 ) </t>
  </si>
  <si>
    <t xml:space="preserve">AND ( acct_item_type_id like ''2%'' Or  acct_item_type_id In </t>
  </si>
  <si>
    <t xml:space="preserve">(''620000010'',''620000020'',''620000030'')) </t>
  </si>
  <si>
    <t>and substr(acc_nbr,1,1)=''1''</t>
  </si>
  <si>
    <t>vc_sql :=' Create Index tmp_mob_voice6 On tmp_mob_voice(acc_nbr)  ' ;</t>
  </si>
  <si>
    <t xml:space="preserve">   -----取ADSL当月主叫活跃情况------------------------------------------------------</t>
  </si>
  <si>
    <t xml:space="preserve">  run_point:=20120 ;</t>
  </si>
  <si>
    <t>pro_drop_table('tmp_inet_voice') ;</t>
  </si>
  <si>
    <t xml:space="preserve"> vc_sql :='   Create Table tmp_inet_voice  As </t>
  </si>
  <si>
    <t>select acct_month,serv_id,sum(Count) cs,sysdate sj3</t>
  </si>
  <si>
    <t>From ls65_acct_xn.bill_acct_real_sum_t@to_htxx</t>
  </si>
  <si>
    <t>AND acct_item_type_id  = ''302010010''</t>
  </si>
  <si>
    <t xml:space="preserve"> Group By acct_month,serv_id   ' ;</t>
  </si>
  <si>
    <t>vc_sql :=' Create Index tmp_mtmnet_voice6 On tmp_inet_voice(serv_id)  ' ;</t>
  </si>
  <si>
    <t xml:space="preserve"> -----取当月流量情况------------------------------------------------------</t>
  </si>
  <si>
    <t xml:space="preserve"> run_point:=2013 ;</t>
  </si>
  <si>
    <t>pro_drop_table('tmp_mob_lte') ;</t>
  </si>
  <si>
    <t xml:space="preserve"> vc_sql :='Create Table tmp_mob_lte  As </t>
  </si>
  <si>
    <t>select acct_month,acc_nbr,Sum(flux) flux,sum(charge) hf, sysdate sj2</t>
  </si>
  <si>
    <t>Where acct_month=to_char(Sysdate,''yyyymm'')   And flux&gt;0</t>
  </si>
  <si>
    <t>vc_sql :=' Create Index idx2_tmp_mob_lte On tmp_mob_lte(acc_NBR)  ' ;</t>
  </si>
  <si>
    <t xml:space="preserve">   -----@@@@@@@@@@@@@@@@@@@@@@@@@@@@@@@@@@@@@@@@@@@@@@@@@@@------------------------------------------------------</t>
  </si>
  <si>
    <t xml:space="preserve">    run_point:=2014 ;</t>
  </si>
  <si>
    <t xml:space="preserve"> pro_drop_table('ljp_jk11') ;</t>
  </si>
  <si>
    <t>Create Table ljp_jk11 As</t>
  </si>
  <si>
    <t xml:space="preserve">select serv_id,call_type,count(*) hd_sm ,sum(ceil(duration/60))  分钟合计,  </t>
  </si>
  <si>
    <t>Count(Distinct Case When call_type=1  Then  rq  End ) 主叫天数,</t>
  </si>
  <si>
    <t>Count(Distinct Case When call_type=1  Then  hh  End ) 主叫小时数,</t>
  </si>
  <si>
    <t>sum( Case When call_type=1 Then  1 Else 0 End ) 近2天主叫次数,</t>
  </si>
  <si>
    <t>Sum( Case When call_type=1 and  to_char(start_date,''hh24'') between 9 and 17 Then  1 Else 0 End ) 主叫工作时段次数,</t>
  </si>
  <si>
    <t>Sum( Case When call_type=1 And  duration&lt;60 Then  1 Else 0 End ) 主叫1分钟内次数,</t>
  </si>
  <si>
    <t>Sum( Case When call_type=1 And  substr(CALLED_AREA_CODE,1,4)=''0715'' Then  1 Else 0 End ) 主叫咸宁本地电话次数,</t>
  </si>
  <si>
    <t>Sum( Case When call_type=1 And  CALLING_VISIT_AREA_CODE</t>
  </si>
  <si>
    <t>=CALLED_AREA_CODE Then  1 Else 0 End ) 主叫打本地电话次数,</t>
  </si>
  <si>
    <t>&lt;&gt;CALLED_AREA_CODE Then  1 Else 0 End ) 外地电话次数,</t>
  </si>
  <si>
    <t>Count(Distinct Case When call_type=1 And  CALLING_VISIT_AREA_CODE</t>
  </si>
  <si>
    <t>&lt;&gt;CALLED_AREA_CODE Then  called_nbr  End ) 对方外地号码数,</t>
  </si>
  <si>
    <t>Count(Distinct Case When call_type=1 Then  called_nbr Else calling_nbr End ) 对方号码数,</t>
  </si>
  <si>
    <t>sum( Case When call_type=1 and substr(called_nbr,1,5) in (''10000'')  Then  1 Else 0 End ) 对方10000次数,</t>
  </si>
  <si>
    <t>sum( Case When call_type=1 and substr(called_nbr,1,3) in (''165'',''171'',''167'')  Then  1 Else 0 End ) 对方165号码次数,</t>
  </si>
  <si>
    <t>Count(Distinct Case When call_type=1 and substr(called_nbr,1,3) in (''165'',''171'',''167'')  Then  called_nbr  End ) 对方165号码数,</t>
  </si>
  <si>
    <t>Count(Distinct Case When call_type=1 Then  CALLED_AREA_CODE Else CALLING_AREA_CODE End ) 对方区号数,</t>
  </si>
  <si>
    <t>Count(Distinct Case When call_type=1 Then  CALLING_VISIT_AREA_CODE Else ''0'' End ) 主叫呼出地区数,</t>
  </si>
  <si>
    <t>TO_CHAR(wm_concat( Distinct Case When call_type=1   Then  CALLING_VISIT_AREA_CODE  End)) 主叫地,</t>
  </si>
  <si>
    <t>TO_CHAR(wm_concat( Distinct Case When call_type=1 Then  CALLED_AREA_CODE  End)) 主叫对方区号,</t>
  </si>
  <si>
    <t>Sum( Case When call_type=1 And  substr(CALLING_VISIT_AREA_CODE,1,4)&lt;&gt;''0715'' And  CALLING_VISIT_AREA_CODE</t>
  </si>
  <si>
    <t>&lt;&gt;CALLED_AREA_CODE Then  1 Else 0 End ) 漫游外地打他地电话次数,</t>
  </si>
  <si>
    <t>Count(Distinct Case When call_type=1 And  substr(CALLING_VISIT_AREA_CODE,1,4)&lt;&gt;''0715'' And  CALLING_VISIT_AREA_CODE</t>
  </si>
  <si>
    <t>&lt;&gt;CALLED_AREA_CODE Then  called_nbr  End ) 漫游外地打他地电话号码数,</t>
  </si>
  <si>
    <t>sysdate sj</t>
  </si>
  <si>
    <t xml:space="preserve">  From </t>
  </si>
  <si>
    <t>( select  serv_id,call_type,to_char(start_date,''mmddhh24'') hh,start_date,</t>
  </si>
  <si>
    <t>to_char(start_date,''yyyymmdd'') rq,duration,calling_nbr,called_nbr,CALLING_AREA_CODE,</t>
  </si>
  <si>
    <t>CALLED_AREA_CODE</t>
  </si>
  <si>
    <t>,CALLING_VISIT_AREA_CODE,cell_id,</t>
  </si>
  <si>
    <t>CALLED_VISIT_AREA_CODE</t>
  </si>
  <si>
    <t xml:space="preserve">From   bill_xn.MOBILE_CALL_EVENT_CLOUD_'||top_date0||'@to_ticket </t>
  </si>
  <si>
    <t>Where start_date&gt;Sysdate-2  )</t>
  </si>
  <si>
    <t xml:space="preserve">Group By serv_id,call_type </t>
  </si>
  <si>
    <t xml:space="preserve"> );</t>
  </si>
  <si>
    <t>-----------------quanyue----------------------------------</t>
  </si>
  <si>
    <t xml:space="preserve"> run_point:=2016000 ;</t>
  </si>
  <si>
    <t>pro_drop_table('ljp_jk11_'||top_date0) ;</t>
  </si>
  <si>
    <t>Create Table ljp_jk11_'||top_date0||'  As</t>
  </si>
  <si>
    <t>sum( Case When call_type=1 Then  1 Else 0 End ) 主叫次数,</t>
  </si>
  <si>
    <t>Count(Distinct Case When call_type=1 Then  CALLING_VISIT_AREA_CODE   End ) 主叫呼出地区数,</t>
  </si>
  <si>
    <t>From   bill_xn.MOBILE_CALL_EVENT_CLOUD_'||top_date0||'@to_ticket  )</t>
  </si>
  <si>
    <t>Group By serv_id ,call_type</t>
  </si>
  <si>
    <t>------------shutoff-null------------------------------------------</t>
  </si>
  <si>
    <t xml:space="preserve"> run_point:=20141 ;</t>
  </si>
  <si>
    <t xml:space="preserve"> pro_drop_table('ljp_jk6') ;</t>
  </si>
  <si>
    <t>Create Table ljp_jk6 As</t>
  </si>
  <si>
    <t xml:space="preserve">select serv_id,count(*) hd_sm ,sum(ceil(duration/60))  分钟合计,  </t>
  </si>
  <si>
    <t>Count(Distinct Case When call_type=1  Then  to_char(start_date,''yyyymmdd'')  End ) 主叫天数,</t>
  </si>
  <si>
    <t>Count(Distinct Case When call_type=1  Then  to_char(start_date,''mmddhh24'')  End ) 主叫小时数,</t>
  </si>
  <si>
    <t>Count(Distinct Case When call_type=1  Then  cell_id  End ) 主叫呼出基站数,sysdate sj</t>
  </si>
  <si>
    <t>From   bill_xn.MOBILE_CALL_EVENT_CLOUD_'||top_date0||'@to_ticket</t>
  </si>
  <si>
    <t>where rownum&lt;1 and  call_type=1  and serv_id in ( select serv_id from f1n_serv_T</t>
  </si>
  <si>
    <t xml:space="preserve"> Where  new_date</t>
  </si>
  <si>
    <t>&gt;Sysdate-30 and SERVICE_TYPE In (''/s/t/mob'')  )</t>
  </si>
  <si>
    <t>Group By serv_id</t>
  </si>
  <si>
    <t xml:space="preserve"> pro_drop_table('ljp_sms11') ;</t>
  </si>
  <si>
    <t>Create Table ljp_sms11 As</t>
  </si>
  <si>
    <t>select serv_id,to_char(start_date,''yyyymmdd'') rq,count(*) sms_sm ,</t>
  </si>
  <si>
    <t xml:space="preserve">Count(Distinct CALLED_NBR) CALLEDs, </t>
  </si>
  <si>
    <t>sysdate sj,count(distinct CALLED_AREA_CODE) dq</t>
  </si>
  <si>
    <t xml:space="preserve">From   bill_xn.MOBILE_sms_EVENT_CLOUD_'||top_date0||'@to_ticket </t>
  </si>
  <si>
    <t xml:space="preserve">Where start_date&gt;Sysdate-2 </t>
  </si>
  <si>
    <t xml:space="preserve">Group By serv_id,to_char(start_date,''yyyymmdd'') having Count(Distinct CALLED_NBR)&gt;50   </t>
  </si>
  <si>
    <t xml:space="preserve">   vc_sql :=' Insert Into ljp_sms11_all select *  From ljp_sms11' ;</t>
  </si>
  <si>
    <t xml:space="preserve">  execute immediate vc_sql ;</t>
  </si>
  <si>
    <t xml:space="preserve">  vc_sql :=' Insert Into nbr_hy select serv_id,Sysdate  From </t>
  </si>
  <si>
    <t>(select serv_id From ljp_jk11</t>
  </si>
  <si>
    <t xml:space="preserve">Minus </t>
  </si>
  <si>
    <t>select serv_id From nbr_hy)</t>
  </si>
  <si>
    <t xml:space="preserve"> ' ;</t>
  </si>
  <si>
    <t>---@@@@@@@@@@@@@@@@@@@@@@@@@@@@@@@@@@@-----------------------</t>
  </si>
  <si>
    <t xml:space="preserve"> pro_drop_table('ljp_tj') ;</t>
  </si>
  <si>
    <t>Create Table ljp_tj As</t>
  </si>
  <si>
    <t>select a.* ,sysdate sj</t>
  </si>
  <si>
    <t xml:space="preserve">From c_stop_open_itf a </t>
  </si>
  <si>
    <t xml:space="preserve">Where owe_business_type In </t>
  </si>
  <si>
    <t xml:space="preserve">(''1800090'',''1800092'',''1501300'',''1501500'',''1501600'',''1501022'',''1800120'',''1800180'',''1800220'',''1501400'') And LAN_ID Like ''84212%'' </t>
  </si>
  <si>
    <t>And created_date&gt;Sysdate-90 and STATE</t>
  </si>
  <si>
    <t xml:space="preserve">=''P0P''  </t>
  </si>
  <si>
    <t xml:space="preserve">  pro_drop_table('ljp_tj_fj') ;</t>
  </si>
  <si>
    <t>Create Table ljp_tj_fj As</t>
  </si>
  <si>
    <t>(''1800091'',''1800093'',''1501301'',''1501501'',''1501601'',''1501023'',''1501401'',''1501021'' ,''1800121'',''1800181'',''1800221'' )</t>
  </si>
  <si>
    <t xml:space="preserve"> And LAN_ID Like ''84212%'' And  created_date&gt;Sysdate-90 and STATE2</t>
  </si>
  <si>
    <t xml:space="preserve">=''P0P''   </t>
  </si>
  <si>
    <t xml:space="preserve"> );  </t>
  </si>
  <si>
    <t>-----------------高频复机打标--第二位为一----------------------------------------------------------------------------------------</t>
  </si>
  <si>
    <t xml:space="preserve">    vc_sql :='   update  ljp_tj set BUSINESS_TYPE_ID=''9000''</t>
  </si>
  <si>
    <t xml:space="preserve"> '  ;</t>
  </si>
  <si>
    <t xml:space="preserve">   execute immediate vc_sql ;</t>
  </si>
  <si>
    <t xml:space="preserve">   vc_sql :='   update  ljp_tj_fj set BUSINESS_TYPE_ID=''9000''</t>
  </si>
  <si>
    <t xml:space="preserve">      vc_sql :='   update  ljp_tj set BUSINESS_TYPE_ID=substr(BUSINESS_TYPE_ID,1,1)||''1''||substr(BUSINESS_TYPE_ID,3)</t>
  </si>
  <si>
    <t xml:space="preserve">      Where  TARGET_SERV_ID in (select  TARGET_SERV_ID from ljp_tj </t>
  </si>
  <si>
    <t xml:space="preserve">         minus </t>
  </si>
  <si>
    <t xml:space="preserve">    select TARGET_SERV_ID from ljp_tj where </t>
  </si>
  <si>
    <t xml:space="preserve">    remark like ''%身份核验未按时完成用户%''  or  remark like ''%保护%''  or remark like ''%沉默卡关停%'' or   remark like ''%工信部断卡单停%'' or</t>
  </si>
  <si>
    <t xml:space="preserve">       owe_business_type=1800220 )</t>
  </si>
  <si>
    <t xml:space="preserve">       '  ;</t>
  </si>
  <si>
    <t xml:space="preserve">      vc_sql :='    update ljp_tj_fj set remark=''高频复机''||remark  ,BUSINESS_TYPE_ID=substr(BUSINESS_TYPE_ID,1,1)||''1''||substr(BUSINESS_TYPE_ID,3)</t>
  </si>
  <si>
    <t xml:space="preserve">   Where  TARGET_SERV_ID in (select  TARGET_SERV_ID from ljp_tj </t>
  </si>
  <si>
    <t xml:space="preserve">    remark like ''%身份核验未按时完成用户%''  or  remark like ''%保护%''  or remark like ''%沉默卡关停%'' or remark like ''%工信部断卡单停%'' or</t>
  </si>
  <si>
    <t xml:space="preserve">       vc_sql :='   update ljp_tj_fj set BUSINESS_TYPE_ID=substr(BUSINESS_TYPE_ID,1,1)||''2''||substr(BUSINESS_TYPE_ID,3)</t>
  </si>
  <si>
    <t xml:space="preserve">   Where   owe_business_type=1800221</t>
  </si>
  <si>
    <t xml:space="preserve">    -----------停机新用户-----3位1-----------------------</t>
  </si>
  <si>
    <t xml:space="preserve">       vc_sql :='   update ljp_tj set BUSINESS_TYPE_ID=substr(BUSINESS_TYPE_ID,1,2)||''1''||substr(BUSINESS_TYPE_ID,4)</t>
  </si>
  <si>
    <t xml:space="preserve">   where  TARGET_SERV_ID in (select SERV_ID from xwh_wg_mon22 where COMPLETED_DATE&gt;sysdate-90   )</t>
  </si>
  <si>
    <t xml:space="preserve">    ---------- 复机新用户-----3位1------------------------</t>
  </si>
  <si>
    <t xml:space="preserve">       vc_sql :='   update ljp_tj_fj set BUSINESS_TYPE_ID=substr(BUSINESS_TYPE_ID,1,2)||''1''||substr(BUSINESS_TYPE_ID,4)</t>
  </si>
  <si>
    <t xml:space="preserve">   where  TARGET_SERV_ID in (select SERV_ID from xwh_wg_mon22  where COMPLETED_DATE&gt;sysdate-90 )</t>
  </si>
  <si>
    <t xml:space="preserve">  vc_sql :=' Insert Into ljp_jk11(serv_id,hd_sm)   select serv_id,sms_sm From ljp_sms11 ' ;</t>
  </si>
  <si>
    <t xml:space="preserve"> ------------------------------------------</t>
  </si>
  <si>
    <t xml:space="preserve">  vc_sql :=' Insert Into ljp_jk11_bak  (serv_id,HD_SM</t>
  </si>
  <si>
    <t>,SJ)</t>
  </si>
  <si>
    <t>select serv_id,HD_SM</t>
  </si>
  <si>
    <t xml:space="preserve">,SJ From </t>
  </si>
  <si>
    <t>ljp_jk11 Where hd_sm&gt;100 And call_type=1   ' ;</t>
  </si>
  <si>
    <t xml:space="preserve">  pro_drop_table('ljp_jk11_3') ;</t>
  </si>
  <si>
    <t xml:space="preserve">Create Table ljp_jk11_3 As </t>
  </si>
  <si>
    <t xml:space="preserve"> select * From (</t>
  </si>
  <si>
    <t xml:space="preserve">  select a.*,B.Name  营业员,b.CHANNEL_NAME</t>
  </si>
  <si>
    <t>营业厅,C.短信次数</t>
  </si>
  <si>
    <t>当月短信次数,语音次数 当月语音次数 ,</t>
  </si>
  <si>
    <t xml:space="preserve"> d.近2天主叫次数</t>
  </si>
  <si>
    <t>,d.对方号码数,d.对方区号数,d.主叫地,sysdate sj</t>
  </si>
  <si>
    <t xml:space="preserve"> From ( select 营业区</t>
  </si>
  <si>
    <t>,acc_nbr 号码,OFR_NAME 套餐</t>
  </si>
  <si>
    <t>套餐值,cust_id, to_char(COMPLETED_DATE,''yyyymmdd'') 入网时间,SERV_NAME</t>
  </si>
  <si>
    <t>用户名称,</t>
  </si>
  <si>
    <t>SERV_ADDR</t>
  </si>
  <si>
    <t xml:space="preserve"> 地址,STATUS_CD 状态</t>
  </si>
  <si>
    <t>,CERTIFICATE_NO</t>
  </si>
  <si>
    <t>身份证 ,RELA_INFO</t>
  </si>
  <si>
    <t xml:space="preserve"> 联系方式,</t>
  </si>
  <si>
    <t xml:space="preserve"> From xwh_wg_mon Where state&lt;&gt;''F0H''</t>
  </si>
  <si>
    <t xml:space="preserve"> And COMPLETED_DATE&gt;Sysdate-30 And </t>
  </si>
  <si>
    <t>产品类型</t>
  </si>
  <si>
    <t xml:space="preserve">=''手机'' And </t>
  </si>
  <si>
    <t>SUBSTR(CERTIFICATE_NO,7,2) In (''19'',''20'') And CERTIFICATE_NO In (</t>
  </si>
  <si>
    <t>Select CERTIFICATE_NO</t>
  </si>
  <si>
    <t>=''手机''</t>
  </si>
  <si>
    <t xml:space="preserve"> Group By CERTIFICATE_NO Having Count(*)&gt;3 )</t>
  </si>
  <si>
    <t>) A ,</t>
  </si>
  <si>
    <t xml:space="preserve"> TMP_STAFF_ORGANIZATION_CHANNEL B,</t>
  </si>
  <si>
    <t xml:space="preserve"> TMP_SERV_ACTIVE C,</t>
  </si>
  <si>
    <t>(  select SERV_ID, 近2天主叫次数</t>
  </si>
  <si>
    <t>,对方号码数,对方区号数,主叫地</t>
  </si>
  <si>
    <t xml:space="preserve"> From ljp_jk11 Where call_type=1 ) d</t>
  </si>
  <si>
    <t xml:space="preserve"> Where A.NEW_STAFF_ID=B.STAFF_ID(+) And A.SERV_ID=C.SERV_ID(+) </t>
  </si>
  <si>
    <t xml:space="preserve"> And A.SERV_ID=d.SERV_ID  )</t>
  </si>
  <si>
    <t xml:space="preserve"> Where 对方号码数 &gt;30 </t>
  </si>
  <si>
    <t xml:space="preserve"> ---------fix --------------</t>
  </si>
  <si>
    <t>---------电话--------------------------------------------------------</t>
  </si>
  <si>
    <t xml:space="preserve">  pro_drop_table('ljp_jk12') ;</t>
  </si>
  <si>
    <t>Create Table ljp_jk12 As</t>
  </si>
  <si>
    <t>select serv_id,count(*) hd_sm ,</t>
  </si>
  <si>
    <t>Sum( Case When   to_char(start_date,''hh24'') between 9 and 17 Then  1 Else 0 End ) 主叫工作时段次数,</t>
  </si>
  <si>
    <t xml:space="preserve">sum(ceil(duration/60))  分钟合计,  </t>
  </si>
  <si>
    <t>Count(Distinct   rq   ) 主叫天数,</t>
  </si>
  <si>
    <t>Count(Distinct   hh   ) 主叫小时数,</t>
  </si>
  <si>
    <t>Sum( Case When  duration&lt;60 Then  1 Else 0 End ) 主叫1分钟内次数,</t>
  </si>
  <si>
    <t>Sum( Case When  substr(CALLED_AREA_CODE,1,4)=''0715'' Then  1 Else 0 End ) 主叫咸宁本地电话次数,</t>
  </si>
  <si>
    <t>sum( Case When CALLED_AREA_CODE&lt;&gt;''0715''  Then  1 Else 0 End ) 对方异地次数,</t>
  </si>
  <si>
    <t>Count(Distinct   called_nbr  ) 对方号码数,</t>
  </si>
  <si>
    <t>Count(Distinct Case When CALLED_AREA_CODE&lt;&gt;''0715''   Then  called_nbr  End ) 对方异地号码数,</t>
  </si>
  <si>
    <t>Count(Distinct Case When CALLED_AREA_CODE&lt;&gt;''0715''   Then  CALLED_AREA_CODE  End ) 对方异地区号数,</t>
  </si>
  <si>
    <t>TO_CHAR(wm_concat( Distinct Case When CALLED_AREA_CODE&lt;&gt;''0715''    Then  CALLED_AREA_CODE  End )) 被叫地,</t>
  </si>
  <si>
    <t xml:space="preserve">sysdate sj  From </t>
  </si>
  <si>
    <t>(Select serv_id,to_char(start_date,''mmddhh24'') hh,start_date,</t>
  </si>
  <si>
    <t>to_char(start_date,''yyyymmdd'') rq,duration,calling_nbr,ORG_CALLED_NBR called_nbr,</t>
  </si>
  <si>
    <t>From    bill_xn.call_event_cloud_'||top_date0||'@to_ticket  Where start_date&gt;Sysdate-2 )</t>
  </si>
  <si>
    <t xml:space="preserve">Group  By serv_id  </t>
  </si>
  <si>
    <t>------电话全月-------------------------------</t>
  </si>
  <si>
    <t xml:space="preserve">  pro_drop_table('ljp_jk12_'||top_date0) ;</t>
  </si>
  <si>
    <t>Create Table ljp_jk12_'||top_date0||'  As</t>
  </si>
  <si>
    <t>From    bill_xn.call_event_cloud_'||top_date0||'@to_ticket   )</t>
  </si>
  <si>
    <t>--------------------------------------------------</t>
  </si>
  <si>
    <t>------最近2天校园2校语音流量----语音,流量暂不要--------------------------</t>
  </si>
  <si>
    <t xml:space="preserve">  pro_drop_table('t_yy_hd') ;</t>
  </si>
  <si>
    <t xml:space="preserve">   vc_sql :=' Create Table t_yy_hd As </t>
  </si>
  <si>
    <t xml:space="preserve"> Select EVENT_ID</t>
  </si>
  <si>
    <t>,call_type,billing_nbr,serv_id,cell_id,CALLING_NBR,CALLED_NBR,BILLING_AREA_CODE,START_DATE</t>
  </si>
  <si>
    <t xml:space="preserve"> From </t>
  </si>
  <si>
    <t xml:space="preserve"> bill_xn.MOBILE_call_EVENT_CLOUD_'||top_date0||'@to_ticket </t>
  </si>
  <si>
    <t xml:space="preserve"> Where  rownum&lt;1  and  START_DATE</t>
  </si>
  <si>
    <t>&gt;Sysdate-2 And serv_id In ( select serv_id From zw1_1 ) '  ;</t>
  </si>
  <si>
    <t xml:space="preserve">  pro_drop_table('t_ll_hd') ;</t>
  </si>
  <si>
    <t xml:space="preserve">   vc_sql :=' Create Table t_ll_hd As </t>
  </si>
  <si>
    <t xml:space="preserve"> select EVENT_ID,billing_nbr, cell_id,BILLING_AREA_CODE,serv_id,START_DATE From </t>
  </si>
  <si>
    <t xml:space="preserve"> bill_xn.MOBILE_data_EVENT_CLOUD_'||top_date0||'@to_ticket </t>
  </si>
  <si>
    <t xml:space="preserve"> Where rownum&lt;1 and  START_DATE</t>
  </si>
  <si>
    <t xml:space="preserve"> --------流量语言jzhanquanzi打镖------------</t>
  </si>
  <si>
    <t xml:space="preserve">    vc_sql :='  Update t_ll_hd  Set BILLING_AREA_CODE</t>
  </si>
  <si>
    <t xml:space="preserve">=''1'' Where cell_id In </t>
  </si>
  <si>
    <t>( select cell From t_jz_xy  ) '  ;</t>
  </si>
  <si>
    <t xml:space="preserve">    vc_sql :=' Update t_yy_hd  Set BILLING_AREA_CODE</t>
  </si>
  <si>
    <t>( select cell From t_jz_xy) '  ;</t>
  </si>
  <si>
    <t xml:space="preserve">    execute immediate vc_sql ;</t>
  </si>
  <si>
    <t xml:space="preserve">    vc_sql :=' Update zw1_1  Set sm=''0''   '  ;</t>
  </si>
  <si>
    <t xml:space="preserve">     execute immediate vc_sql ;</t>
  </si>
  <si>
    <t xml:space="preserve">    vc_sql :=' Update zw1_1  Set sm=''1'',rq=sysdate </t>
  </si>
  <si>
    <t xml:space="preserve">             Where serv_id In (</t>
  </si>
  <si>
    <t xml:space="preserve">    select Distinct serv_id From t_ll_hd Where BILLING_AREA_CODE =''1''</t>
  </si>
  <si>
    <t>Union All</t>
  </si>
  <si>
    <t xml:space="preserve">     select Distinct serv_id From t_yy_hd Where BILLING_AREA_CODE =''1'' ) '  ;</t>
  </si>
  <si>
    <t xml:space="preserve"> execute immediate vc_sql ;</t>
  </si>
  <si>
    <t>---------shutoff--取当天被叫集中超过20 的话单备份----------------------------------------------</t>
  </si>
  <si>
    <t xml:space="preserve">vc_sql :=' insert into ljp_jk_called20 </t>
  </si>
  <si>
    <t xml:space="preserve"> select sysdate,serv_id,ORG_CALLED_NBR,CALLED_AREA_CODE</t>
  </si>
  <si>
    <t xml:space="preserve">被叫区号,Count(*) sm   </t>
  </si>
  <si>
    <t xml:space="preserve">  From   bill_xn.MOBILE_CALL_EVENT_CLOUD_'||top_date0||'@to_ticket </t>
  </si>
  <si>
    <t>Where  rownum&lt;1  and  start_date&gt;Sysdate-1</t>
  </si>
  <si>
    <t xml:space="preserve">and   call_type=1 </t>
  </si>
  <si>
    <t>Group By serv_id,ORG_CALLED_NBR,CALLED_AREA_CODE</t>
  </si>
  <si>
    <t>Having Count(*)&gt;=20 ' ;</t>
  </si>
  <si>
    <t>execute immediate vc_sql ;</t>
  </si>
  <si>
    <t>pro_drop_table('tmp_serv_active') ;</t>
  </si>
  <si>
    <t xml:space="preserve">Create Table tmp_serv_active As </t>
  </si>
  <si>
    <t>select PRD_INST_ID serv_id,accs_nbr acc_nbr,acct_id,REGISTER_TERM_CODE  手机型号,</t>
  </si>
  <si>
    <t>PP_SMS_CNT 短信次数,BIL_COUNT 语音次数,ceil(BIL_CALL_DUR/60)  语音时长分钟,ceil((TOTAL_FLUX-USER_3G_FLUX)/1024)  流量4G兆,</t>
  </si>
  <si>
    <t>ceil(TOTAL_FLUX/1024)  总流量M,PROM_AMT/100  套餐基础价值元, sysdate sj,</t>
  </si>
  <si>
    <t>DECODE(SUBSTR(SUB_BUREAU_ID,1,6),'100801','温泉','100802','咸安','100803','通山','100804','崇阳','100805',</t>
  </si>
  <si>
    <t>通城','100806','赤壁','100807','嘉鱼') 营业区</t>
  </si>
  <si>
    <t xml:space="preserve"> From sjjs_xn.bas_mob_term_str_cur where </t>
  </si>
  <si>
    <t xml:space="preserve">  substr(STD_PRD_INST_STAT_ID,1,2)&lt;&gt;'12'</t>
  </si>
  <si>
    <t xml:space="preserve">      ]');    </t>
  </si>
  <si>
    <t xml:space="preserve"> pro_drop_table('tmp_kd_active') ;</t>
  </si>
  <si>
    <t xml:space="preserve">vc_sql :=' Create Table tmp_kd_active As </t>
  </si>
  <si>
    <t>select Distinct serv_id ,billing_nbr,  sysdate  sj from bill_xn.DATA_EVENT_CLOUD_'||top_date0||'@to_ticket ' ;</t>
  </si>
  <si>
    <t>--------取 拆机------</t>
  </si>
  <si>
    <t xml:space="preserve">   pro_drop_table('ljp_f1r') ;</t>
  </si>
  <si>
    <t xml:space="preserve">  Create Table ljp_f1r As </t>
  </si>
  <si>
    <t xml:space="preserve">  select serv_ofr_id,serv_ofr_name 服务类型,a.prd_inst_id serv_id ,</t>
  </si>
  <si>
    <t xml:space="preserve">  accs_nbr 号码,b.OFR_NAME,b.cert_type_name 证件类型,b.cert_nbr 证件号码,b.ofr_name ofr_name2,b.user_name 用户名称,b.user_address 用户地址,</t>
  </si>
  <si>
    <t xml:space="preserve">  create_emp_name 受理工号,</t>
  </si>
  <si>
    <t xml:space="preserve">  (Select 营业区 from tmp_staff_organization_channel where Name=a.create_emp_name And Rownum=1) 营业区,</t>
  </si>
  <si>
    <t xml:space="preserve">  b.INNET_DATE 入网时间,create_date 拆机受理日期,internal_org_name 拆机受理厅店 ,a.DEVELOPER_EMP_NAME  发展人</t>
  </si>
  <si>
    <t xml:space="preserve">  from sjjs_xn.BAS_PRD_INST_SERV_ORDER a,sjjs_xn.bas_prd_inst_cur b</t>
  </si>
  <si>
    <t xml:space="preserve">  Where a.create_date&gt;='20220501' and a.prd_id=10501110</t>
  </si>
  <si>
    <t xml:space="preserve">  and a.serv_ofr_id in (4020100000,4020600000)</t>
  </si>
  <si>
    <t xml:space="preserve">  And a.SERV_OFR_NAME  Like '%拆机%'  And b.INNET_DATE&gt;='20220501'  </t>
  </si>
  <si>
    <t xml:space="preserve">   and a.prd_inst_id=b.prd_inst_id</t>
  </si>
  <si>
    <t xml:space="preserve">  pro_drop_table('sys_md') ;</t>
  </si>
  <si>
    <t xml:space="preserve">  Create Table sys_md</t>
  </si>
  <si>
    <t xml:space="preserve">As </t>
  </si>
  <si>
    <t>select Distinct serv_id,'白名单' 备注,remark,exp_Date ,state_Date,eff_date,sysdate  sj From sys_bmd1 Where exp_Date&gt;Sysdate-5</t>
  </si>
  <si>
    <t>And lan_id=8421200</t>
  </si>
  <si>
    <t>Select to_char(obj_id) serv_id ,'红名单',remark,exp_Date,STATUS_DATE</t>
  </si>
  <si>
    <t>state_Date,eff_date,sysdate  From  sys_hmd Where exp_Date&gt;Sysdate-5</t>
  </si>
  <si>
    <t>And obj_id In ( select serv_id From xwh_Wg_mon)</t>
  </si>
  <si>
    <t>-------新入网三月内手机--------------------</t>
  </si>
  <si>
    <t xml:space="preserve">  pro_drop_table('xwh_wg_mon2022') ;</t>
  </si>
  <si>
    <t xml:space="preserve">  create table xwh_wg_mon2022 as</t>
  </si>
  <si>
    <t>select a.*,b.Name</t>
  </si>
  <si>
    <t>受理营业员,b.CHANNEL_NAME</t>
  </si>
  <si>
    <t>入网厅店</t>
  </si>
  <si>
    <t xml:space="preserve">   from </t>
  </si>
  <si>
    <t>(Select sysdate sj,sfz_jiemi(CERTIFICATE_NO) sfz,a.* from xwh_Wg_mon a where COMPLETED_DATE</t>
  </si>
  <si>
    <t>&gt;sysdate-90 and COMPLETED_DATE</t>
  </si>
  <si>
    <t>&lt;sysdate+1</t>
  </si>
  <si>
    <t>and (产品类型</t>
  </si>
  <si>
    <t>IN ('手机','ITV')  or PROD_ID in (10101010,20201010) )) a ,</t>
  </si>
  <si>
    <t xml:space="preserve">  ( select to_char(staff_id) staff_id,Name</t>
  </si>
  <si>
    <t>,CHANNEL_NAME From   tmp_staff_organization_channel ) b</t>
  </si>
  <si>
    <t xml:space="preserve">   Where</t>
  </si>
  <si>
    <t>a.new_staff_id=  b.staff_id(+)</t>
  </si>
  <si>
    <t xml:space="preserve">  create index sfdfdf23 on xwh_wg_mon2022 ( serv_id,sfz)</t>
  </si>
  <si>
    <t xml:space="preserve">       ]'); </t>
  </si>
  <si>
    <t xml:space="preserve">   commit;        </t>
  </si>
  <si>
    <t xml:space="preserve">   pro_drop_table('xwh_wg_mon22') ;</t>
  </si>
  <si>
    <t xml:space="preserve">  create table xwh_wg_mon22 as</t>
  </si>
  <si>
    <t>select sysdate sj,营业区,PROD_INST_ID serv_id , PROD_ID ,  ACC_NUM acc_nbr ,BEGIN_RENT_DATE COMPLETED_DATE ,</t>
  </si>
  <si>
    <t>STATUS_CD_NAME ,OWNER_CUST_NAME,SERV_NAME ,ADDRESS_DESC  SERV_ADDR ,CERT_ADDR ,CERTIFICATE_NO sfz,入网年龄</t>
  </si>
  <si>
    <t>,入网时间,</t>
  </si>
  <si>
    <t xml:space="preserve"> DECODE(prod_id,'10501110','手机','10101010','固话','20201010','宽带','其他') 产品类型</t>
  </si>
  <si>
    <t xml:space="preserve"> from xj_xn_prod_inst where  CREATE_DATE</t>
  </si>
  <si>
    <t>&gt;sysdate-90</t>
  </si>
  <si>
    <t xml:space="preserve">  create index sfdf2df223 on xwh_wg_mon22 ( serv_id,sfz)</t>
  </si>
  <si>
    <t>------------汇总10个场景涉嫌诈骗话务量--------------------------</t>
  </si>
  <si>
    <t>---------关闭-------------</t>
  </si>
  <si>
    <t xml:space="preserve">xn_do_sql_Block( q'[   </t>
  </si>
  <si>
    <t xml:space="preserve">Insert Into ljp_jk11_mb </t>
  </si>
  <si>
    <t xml:space="preserve">select '长期欠费后唤醒漫游外地日呼出超5次'  bz, a.* From ljp_jk11  a Where   rownum&lt;1  and  call_type=1 </t>
  </si>
  <si>
    <t xml:space="preserve"> And serv_id In ( Select serv_id From xwh_wg_mon_tj90 Where 停机状态 Like '停%'    )  </t>
  </si>
  <si>
    <t xml:space="preserve"> AND (HD_SM&gt;5 AND 主叫地&lt;&gt;'0715')</t>
  </si>
  <si>
    <t xml:space="preserve">     ]'); </t>
  </si>
  <si>
    <t xml:space="preserve"> ------------关闭长期欠费后唤醒--------------------------</t>
  </si>
  <si>
    <t xml:space="preserve"> Insert Into ljp_jk11_mb (BZ ,SERV_ID  ,HD_SM ,对方号码数</t>
  </si>
  <si>
    <t>,SJ )</t>
  </si>
  <si>
    <t xml:space="preserve">  select '长期单停后最近2天唤醒核查' bz, a.TARGET_SERV_ID ,0</t>
  </si>
  <si>
    <t>,0</t>
  </si>
  <si>
    <t xml:space="preserve">,SJ  From ljp_tj_fj a Where   rownum&lt;1  and </t>
  </si>
  <si>
    <t xml:space="preserve">    TARGET_SERV_ID</t>
  </si>
  <si>
    <t xml:space="preserve"> In ( Select SERV_ID From xwh_wg_mon_tj90    ) </t>
  </si>
  <si>
    <t>and  to_char(CREATED_DATE,'yyyymmdd')&gt; = to_char(sysDATE-1,'yyyymmdd')</t>
  </si>
  <si>
    <t xml:space="preserve"> --------短信150次--------</t>
  </si>
  <si>
    <t xml:space="preserve">  Insert Into ljp_jk11_mb (BZ ,SERV_ID  ,HD_SM ,对方号码数</t>
  </si>
  <si>
    <t>,对方区号数,SJ )</t>
  </si>
  <si>
    <t xml:space="preserve">  select '短信日超50人次' bz, a.SERV_ID ,a.SMS_SM</t>
  </si>
  <si>
    <t>,a.CALLEDS</t>
  </si>
  <si>
    <t xml:space="preserve">,dq,SJ  From ljp_sms11 a Where  a.SMS_SM&gt;50       ]');       </t>
  </si>
  <si>
    <t xml:space="preserve"> --------固话通话150次--------</t>
  </si>
  <si>
    <t xml:space="preserve">  Insert Into ljp_jk11_mb (BZ ,SERV_ID  ,HD_SM  ,主叫咸宁本地电话次数 ,对方号码数  ,对方区号数</t>
  </si>
  <si>
    <t>,对方外地号码数</t>
  </si>
  <si>
    <t>,主叫工作时段次数,SJ )</t>
  </si>
  <si>
    <t xml:space="preserve">  select '固话通话日超100次' bz, a.SERV_ID ,HD_SM  ,主叫咸宁本地电话次数 ,对方号码数  ,对方异地区号数,对方异地号码数, 主叫工作时段次数, sysdate  SJ  </t>
  </si>
  <si>
    <t xml:space="preserve">  From ljp_jk12 a Where  hd_sm&gt;100      ]');  </t>
  </si>
  <si>
    <t xml:space="preserve">  --------校园手机通话外地次数大10地区超2-----------------</t>
  </si>
  <si>
    <t xml:space="preserve">  Insert Into ljp_jk11_mb </t>
  </si>
  <si>
    <t xml:space="preserve">  select '校园手机日通话外地号码超10次地区超2个#' bz, a.* From ljp_jk11  a Where 对方区号数 &gt;2 And 外地电话次数 &gt;10    And  call_type=1  </t>
  </si>
  <si>
    <t xml:space="preserve"> And serv_id In ( select serv_id From zw1_1 </t>
  </si>
  <si>
    <t xml:space="preserve"> union all  Select serv_id from xj_xy_锁定清单_WG  </t>
  </si>
  <si>
    <t xml:space="preserve"> union all  select serv_id from xwh_wg_mon where ( ofr_id in (select offer_id from offer_xy  ) or 划小经营单元 like </t>
  </si>
  <si>
    <t>%校园%' )</t>
  </si>
  <si>
    <t xml:space="preserve">     )    ]');  </t>
  </si>
  <si>
    <t xml:space="preserve"> ----------新入网手机通话对方外地号码数大15地区超1--------------------</t>
  </si>
  <si>
    <t xml:space="preserve"> Insert Into ljp_jk11_mb </t>
  </si>
  <si>
    <t xml:space="preserve"> select '新入网日通话外地号码数超15个对方地区超10个'  bz, a.* From ljp_jk11 a Where 对方区号数 &gt;=10 And 对方外地号码数  &gt;12    And  call_type=1  </t>
  </si>
  <si>
    <t xml:space="preserve"> And serv_id In ( select serv_id From xwh_wg_mon22 Where COMPLETED_DATE&gt;Sysdate-30  )      ]');  </t>
  </si>
  <si>
    <t xml:space="preserve"> ----------shutoff漫游外呼地区超10对方号码数超20离散0.7-------------------------------------------</t>
  </si>
  <si>
    <t xml:space="preserve"> xn_do_sql_Block( q'[   </t>
  </si>
  <si>
    <t xml:space="preserve"> select '漫游外呼地区超10对方号码数超20离散80' bz, a.* From ljp_jk11 a Where  rownum&lt;1  and call_type=1 And 对方区号数 &gt;10</t>
  </si>
  <si>
    <t xml:space="preserve">And 对方号码数&gt;20  And 主叫地 &lt;&gt;'0715'  And 对方外地号码数/对方号码数&gt;0.8      ]');  </t>
  </si>
  <si>
    <t>----------关闭主叫对方号码超100对方区号超2被叫低于30条----------------------------------------------------</t>
  </si>
  <si>
    <t xml:space="preserve">select '主叫对方号码超80对方地区超2被叫低于10次' bz, a.* From ljp_jk11 a Where  rownum&lt;1  and  对方号码数 &gt;80 And  对方区号数 &gt;2 and </t>
  </si>
  <si>
    <t xml:space="preserve">call_type=1 And </t>
  </si>
  <si>
    <t xml:space="preserve">serv_id In (  select serv_id From ljp_jk11 Where  hd_sm&lt;10 And call_type=2  )      ]');  </t>
  </si>
  <si>
    <t>----------被叫165呼叫频次超20次被叫少3个---------------------------------------------------</t>
  </si>
  <si>
    <t xml:space="preserve">/*xn_do_sql_Block( q'[   </t>
  </si>
  <si>
    <t xml:space="preserve">select '被叫165呼叫频次超20次被叫少3个' bz, a.* From ljp_jk11 a Where  call_type=1 And </t>
  </si>
  <si>
    <t xml:space="preserve"> 对方165号码次数  &gt;20 And 对方165号码数  &lt;=3      ]');  */</t>
  </si>
  <si>
    <t xml:space="preserve"> ---------关闭单被叫号码集中超20 --------------------------------------------------------------</t>
  </si>
  <si>
    <t xml:space="preserve"> select '单被叫号码集中超20个' bz, a.* From ljp_jk11 a Where  rownum&lt;1  and  serv_id In (select serv_id From ljp_jk_called20 </t>
  </si>
  <si>
    <t xml:space="preserve"> Where to_char(sj,'yyyymmdd')=to_char(Sysdate,'yyyymmdd')) And call_type=1    </t>
  </si>
  <si>
    <t xml:space="preserve">  ]');  </t>
  </si>
  <si>
    <t xml:space="preserve">  ----------漫游拨打他地个数超30以上离散70---------------------------------------------------</t>
  </si>
  <si>
    <t xml:space="preserve">select '漫游拨打他地个数超30以上离散70' bz, a.* From ljp_jk11 a Where  call_type=1 And </t>
  </si>
  <si>
    <t xml:space="preserve"> 漫游外地打他地电话号码数&gt;20</t>
  </si>
  <si>
    <t xml:space="preserve">And 漫游外地打他地电话号码数/漫游外地打他地电话次数&gt;0.8     ]'); </t>
  </si>
  <si>
    <t xml:space="preserve"> commit; */</t>
  </si>
  <si>
    <t>-----shutoff新入网漫游拨打个数超15以上离散80--------------------------------------------------------</t>
  </si>
  <si>
    <t xml:space="preserve">select '#新入网漫游拨打个数超15以上离散80' bz, a.* From ljp_jk11 a where call_type=1 and  rownum&lt;1  and </t>
  </si>
  <si>
    <t xml:space="preserve"> serv_id in (</t>
  </si>
  <si>
    <t>select serv_id from  xwh_wg_mon22</t>
  </si>
  <si>
    <t>where COMPLETED_DATE</t>
  </si>
  <si>
    <t xml:space="preserve">&gt;sysdate-31  </t>
  </si>
  <si>
    <t>and 主叫地</t>
  </si>
  <si>
    <t>&lt;&gt;'0715'</t>
  </si>
  <si>
    <t>and 对方号码数</t>
  </si>
  <si>
    <t xml:space="preserve">&gt;=15 and 对方号码数/HD_SM&gt;0.8    ]'); </t>
  </si>
  <si>
    <t xml:space="preserve">------------------------------------------------- </t>
  </si>
  <si>
    <t xml:space="preserve">select '日拨打外地和号码个数超20以上离散80' bz, a.* From ljp_jk11 a where   call_type=1 and   </t>
  </si>
  <si>
    <t>对方外地号码数</t>
  </si>
  <si>
    <t>&gt;=20 and 对方区号数</t>
  </si>
  <si>
    <t xml:space="preserve">&gt;=10 and 对方区号数/对方号码数&gt;0.8    ]'); </t>
  </si>
  <si>
    <t xml:space="preserve">   -----新入网固话2部-----------------------------------------------</t>
  </si>
  <si>
    <t xml:space="preserve">  xn_do_sql_Block( q'[   </t>
  </si>
  <si>
    <t xml:space="preserve">  Insert Into ljp_jk11_mb (BZ ,SERV_ID  ,HD_SM  ,主叫咸宁本地电话次数 ,对方号码数 ,对方区号数  ,主叫工作时段次数,SJ )</t>
  </si>
  <si>
    <t xml:space="preserve">   select '#近2天新装固话同一用户2部以上甄别' bz, a.SERV_ID ,b.HD_SM  ,b.主叫咸宁本地电话次数 ,b.对方号码数  ,b.对方异地区号数 ,主叫工作时段次数,sysdate SJ  from </t>
  </si>
  <si>
    <t xml:space="preserve">  (select * from  xwh_wg_mon22 where  </t>
  </si>
  <si>
    <t>='固话'  and COMPLETED_DATE</t>
  </si>
  <si>
    <t>&gt;sysdate-20 and sfz in (</t>
  </si>
  <si>
    <t xml:space="preserve">select sfz from  xwh_wg_mon22 where  </t>
  </si>
  <si>
    <t xml:space="preserve">='固话' </t>
  </si>
  <si>
    <t>group by sfz having count(*)&gt;=2 )) a,ljp_jk12 b</t>
  </si>
  <si>
    <t xml:space="preserve">where a.serv_id=b.serv_id(+)   ]'); </t>
  </si>
  <si>
    <t xml:space="preserve">--------近30天内复机2次以上------------------------------------------------------  </t>
  </si>
  <si>
    <t xml:space="preserve">    xn_do_sql_Block( q'[   </t>
  </si>
  <si>
    <t>Insert Into ljp_jk11_mb (BZ ,SERV_ID  ,HD_SM  ,主叫咸宁本地电话次数 ,对方号码数  ,对方区号数</t>
  </si>
  <si>
    <t>,主叫地</t>
  </si>
  <si>
    <t>select  '近10天内复机2次以上#' bz, a.serv_id,b.HD_SM,b.主叫咸宁本地电话次数 ,b.对方号码数, 对方区号数</t>
  </si>
  <si>
    <t xml:space="preserve">,主叫地, sysdate SJ   from </t>
  </si>
  <si>
    <t xml:space="preserve">( select TARGET_SERV_ID SERV_ID  from </t>
  </si>
  <si>
    <t>(select distinct TARGET_SERV_ID</t>
  </si>
  <si>
    <t>,to_char(CREATED_DATE,'yyyymmdd') sj</t>
  </si>
  <si>
    <t xml:space="preserve"> from ljp_tj_fj where CREATED_DATE</t>
  </si>
  <si>
    <t>&gt;sysdate-10   )</t>
  </si>
  <si>
    <t>group by TARGET_SERV_ID</t>
  </si>
  <si>
    <t>having count(*)&gt;1</t>
  </si>
  <si>
    <t>intersect</t>
  </si>
  <si>
    <t>select  TARGET_SERV_ID</t>
  </si>
  <si>
    <t xml:space="preserve"> from ljp_tj_fj where to_char(CREATED_DATE,'yyyymmdd') &gt;=to_char(sysDATE-1,'yyyymmdd')  ) a , ( select * from   ljp_jk11 where call_type=1 ) b</t>
  </si>
  <si>
    <t xml:space="preserve">  where a.serv_id=b.serv_id(+)   ]'); </t>
  </si>
  <si>
    <t xml:space="preserve">--------新入网手机16岁------------------------------------------------------ </t>
  </si>
  <si>
    <t>select  '#近2天新装手机16岁-22岁甄别#' bz, a.serv_id,b.HD_SM,b.主叫咸宁本地电话次数 ,b.对方号码数, 对方区号数</t>
  </si>
  <si>
    <t>( select * from  xwh_wg_mon22 Where  COMPLETED_DATE&gt;Sysdate-2 and 产品类型='手机'</t>
  </si>
  <si>
    <t xml:space="preserve">And  入网年龄 Between 16 and 22 ) a , ( select * from   ljp_jk11 where call_type=1 ) b where a.serv_id=b.serv_id(+)   ]'); </t>
  </si>
  <si>
    <t xml:space="preserve">   xn_do_sql_Block( q'[   </t>
  </si>
  <si>
    <t>select  '#近2天新装手机65岁甄别' bz, a.serv_id,b.HD_SM,b.主叫咸宁本地电话次数 ,b.对方号码数, 对方区号数</t>
  </si>
  <si>
    <t xml:space="preserve">And  入网年龄  Between 65 and 100 ) a , ( select * from   ljp_jk11 where call_type=1 ) b where a.serv_id=b.serv_id(+)   ]'); </t>
  </si>
  <si>
    <t xml:space="preserve">-----shutoff------------------- </t>
  </si>
  <si>
    <t>select  '#近2天新装非咸宁身份证甄别' bz, a.serv_id,b.HD_SM,b.主叫咸宁本地电话次数 ,b.对方号码数, 对方区号数</t>
  </si>
  <si>
    <t xml:space="preserve">and  rownum&lt;1 </t>
  </si>
  <si>
    <t xml:space="preserve">And  substr(sfz,1,2)&lt;&gt;'42'  ) a , ( select * from   ljp_jk11 where call_type=1 ) b where a.serv_id=b.serv_id(+)   ]'); </t>
  </si>
  <si>
    <t xml:space="preserve"> ----shut关闭高频停机入网30天内用户身份证下未停机号码--------------------------------------------------------</t>
  </si>
  <si>
    <t xml:space="preserve"> insert into ljp_jk11_mb </t>
  </si>
  <si>
    <t>(bz,serv_id,hd_sm,主叫咸宁本地电话次数 ,外地电话次数 , 对方外地号码数, 对方号码数, 对方区号数, 主叫呼出地区数,主叫地,sj)</t>
  </si>
  <si>
    <t>select '高频停机入网30天内用户身份证下未停机号',a1.serv_id,hd_sm,主叫咸宁本地电话次数 ,外地电话次数 , 对方外地号码数, 对方号码数, 对方区号数, 主叫呼出地区数,主叫地,sysdate</t>
  </si>
  <si>
    <t xml:space="preserve"> from </t>
  </si>
  <si>
    <t xml:space="preserve">  ( Select  SJ  ,sfz,ACCT_ID ,ACC_NBR   ,入网时间  ,STATUS_CD,SERV_NAME ,SERV_ADDR ,营业区 ,OFR_NAME  ,产品类型  ,融合类型  ,</t>
  </si>
  <si>
    <t xml:space="preserve">  橙分期 ,SFZ_HEFA  ,SFZ_ADDR  ,  NEW_STAFF_ID  , 主副卡 , 近2月活跃 , 本月活跃  , 移动语音本月活跃 ,入网年龄 , 停机状态 ,  </t>
  </si>
  <si>
    <t xml:space="preserve">  停机时间  ,serv_id</t>
  </si>
  <si>
    <t>From xwh_Wg_mon2022   where  rownum&lt;1  and  COMPLETED_DATE    &gt;sysdate-30  and   产品类型 ='手机' and sfz in (</t>
  </si>
  <si>
    <t>select sfz From xwh_Wg_mon2022  a where COMPLETED_DATE    &gt;sysdate-30 and  产品类型 ='手机' and 停机状态    is null</t>
  </si>
  <si>
    <t xml:space="preserve">  and exists  ( select 1 from  xwh_Wg_mon2022 b where  COMPLETED_DATE   &gt;sysdate-30 and 产品类型  ='手机'</t>
  </si>
  <si>
    <t xml:space="preserve">  and  length(rtrim(停机状态))&gt;4  and a.sfz =b.sfz   and b.serv_id in </t>
  </si>
  <si>
    <t xml:space="preserve">  ( select target_serv_id from ljp_tj where (REMARK like '%高频%' or REMARK like '%HA%' ) )) ))   a1 ,</t>
  </si>
  <si>
    <t xml:space="preserve"> ( select * from  ljp_jk11 where call_type=1 ) b1 </t>
  </si>
  <si>
    <t xml:space="preserve">  where  a1.serv_id=b1.serv_id(+) order by sfz  ]'); </t>
  </si>
  <si>
    <t>------去掉重复-取12个小时之前到现在的数据取-----------------------------</t>
  </si>
  <si>
    <t xml:space="preserve">update ljp_jk11_mb set call_type=3 </t>
  </si>
  <si>
    <t xml:space="preserve"> where sj&gt;sysdate-0.5 and </t>
  </si>
  <si>
    <t xml:space="preserve"> (serv_id,rowid)  in ( select serv_id,max(rowid) from </t>
  </si>
  <si>
    <t xml:space="preserve">ljp_jk11_mb where sj&gt;sysdate-0.5  group by serv_id)   </t>
  </si>
  <si>
    <t>----剔除白名单用户--------------------------------</t>
  </si>
  <si>
    <t xml:space="preserve">   update ljp_jk11_mb set call_type=4  where sj&gt;sysdate-1</t>
  </si>
  <si>
    <t xml:space="preserve">  and  serv_id in ( select serv_id from sys_md WHERE  REMARK NOT LIKE '%开门红加装手机副卡%'  )  </t>
  </si>
  <si>
    <t xml:space="preserve">   update ljp_jk11_mb set call_type=7  where sj&gt;sysdate-1</t>
  </si>
  <si>
    <t xml:space="preserve">  and serv_id in (  select serv_id from  sys_out  ) </t>
  </si>
  <si>
    <t xml:space="preserve">    update xwh_wg_mon2022 set ACC_NBR_OLD</t>
  </si>
  <si>
    <t>='777'</t>
  </si>
  <si>
    <t xml:space="preserve">where serv_id in ( select serv_id from sys_md  )  </t>
  </si>
  <si>
    <t>-------余额结转每月---------------</t>
  </si>
  <si>
    <t>If dd =5   Then</t>
  </si>
  <si>
    <t>pro_drop_table('account2023') ;</t>
  </si>
  <si>
    <t>Create Table account2023 As</t>
  </si>
  <si>
    <t>select sysdate sj,a.* From cus_acct.account@to_crm30 a</t>
  </si>
  <si>
    <t>Where status_cd=1 and region_id like ''84212%''  '  ) ;</t>
  </si>
  <si>
    <t>pro_drop_table('xwh_wg_mon_tj90') ;</t>
  </si>
  <si>
    <t xml:space="preserve">Create Table xwh_wg_mon_tj90 As </t>
  </si>
  <si>
    <t xml:space="preserve"> Select sysdate  js  ,a.* From xwh_wg_mon a  Where 产品类型  ='手机' And </t>
  </si>
  <si>
    <t xml:space="preserve"> 停机时间  &lt;to_char(Sysdate-90,'yyyymmdd') And state&lt;&gt;'F0H'    </t>
  </si>
  <si>
    <t>---   '||top_date0||'        ---不带Q</t>
  </si>
  <si>
    <t>---     ]'||top_date0||q'[      ---带Q</t>
  </si>
  <si>
    <t>pro_drop_table('nbr_hy') ;</t>
  </si>
  <si>
    <t xml:space="preserve">Create Table nbr_hy As select serv_id ,sysdate sj </t>
  </si>
  <si>
    <t xml:space="preserve">From   bill_xn.MOBILE_CALL_EVENT_CLOUD_'||top_date0||'@to_ticket  </t>
  </si>
  <si>
    <t>Group By serv_id '  ) ;</t>
  </si>
  <si>
    <t>--   q'[]'</t>
  </si>
  <si>
    <t>pro_drop_table('余额结转'||top_date) ;</t>
  </si>
  <si>
    <t xml:space="preserve">create Table 余额结转]'||top_date||q'[  As </t>
  </si>
  <si>
    <t>select /*+parallel(a,32) (d,32)*/</t>
  </si>
  <si>
    <t xml:space="preserve"> sysdate sj, a.src_acct_id      转出账户,</t>
  </si>
  <si>
    <t xml:space="preserve"> d.acct_name        转出账户名称,</t>
  </si>
  <si>
    <t xml:space="preserve"> a.DEST_ACCT_ID     转入账户,</t>
  </si>
  <si>
    <t xml:space="preserve"> e.acct_name        转入账户名称,</t>
  </si>
  <si>
    <t xml:space="preserve"> a.dest_acc_nbr     转入号码,</t>
  </si>
  <si>
    <t xml:space="preserve"> a.transfer_balance 结转金额,</t>
  </si>
  <si>
    <t xml:space="preserve"> a.transfer_remark  结转原因,</t>
  </si>
  <si>
    <t xml:space="preserve"> a.oa_order_id      审批单号,</t>
  </si>
  <si>
    <t xml:space="preserve"> c.name       处理工号,</t>
  </si>
  <si>
    <t xml:space="preserve"> f.org_name         处理单位,</t>
  </si>
  <si>
    <t xml:space="preserve"> g.region_name      营业区,</t>
  </si>
  <si>
    <t xml:space="preserve"> a.state_date       处理日期</t>
  </si>
  <si>
    <t xml:space="preserve">  from (select src_acct_id,</t>
  </si>
  <si>
    <t xml:space="preserve">               DEST_ACCT_ID,</t>
  </si>
  <si>
    <t xml:space="preserve">               dest_acc_nbr,</t>
  </si>
  <si>
    <t xml:space="preserve">               transfer_remark,</t>
  </si>
  <si>
    <t xml:space="preserve">               oa_order_id,</t>
  </si>
  <si>
    <t xml:space="preserve">               STAFF_ID,</t>
  </si>
  <si>
    <t xml:space="preserve">               to_char(state_date, 'yyyy-mm-dd') state_date,</t>
  </si>
  <si>
    <t xml:space="preserve">               sum(transfer_balance) / 100 transfer_balance</t>
  </si>
  <si>
    <t xml:space="preserve">          from acctdb.a_balance_transfer_log@to_jfdb</t>
  </si>
  <si>
    <t xml:space="preserve">         where STATE in ('TLA')</t>
  </si>
  <si>
    <t xml:space="preserve">           and to_char(state_date, 'yyyymm') = to_char(sysdate-20, 'yyyymm')</t>
  </si>
  <si>
    <t xml:space="preserve">           and staff_id &lt;&gt; all('2', '4')</t>
  </si>
  <si>
    <t xml:space="preserve">         group by src_acct_id,</t>
  </si>
  <si>
    <t xml:space="preserve">                  DEST_ACCT_ID,</t>
  </si>
  <si>
    <t xml:space="preserve">                  dest_acc_nbr,</t>
  </si>
  <si>
    <t xml:space="preserve">                  transfer_remark,</t>
  </si>
  <si>
    <t xml:space="preserve">                  oa_order_id,</t>
  </si>
  <si>
    <t xml:space="preserve">                  STAFF_ID,</t>
  </si>
  <si>
    <t xml:space="preserve">                  to_char(state_date, 'yyyy-mm-dd')) a,</t>
  </si>
  <si>
    <t xml:space="preserve">       tmp_staff_organization_channel c,</t>
  </si>
  <si>
    <t xml:space="preserve">      account2023 d,</t>
  </si>
  <si>
    <t xml:space="preserve">      account2023 e,</t>
  </si>
  <si>
    <t xml:space="preserve">       cpcp_cms.organization@to_crm30 f,</t>
  </si>
  <si>
    <t xml:space="preserve">       cpcp_cms.common_region@to_crm30 g</t>
  </si>
  <si>
    <t xml:space="preserve"> WHERE d.region_id like '84212%'</t>
  </si>
  <si>
    <t xml:space="preserve">   and d.status_cd in (1) </t>
  </si>
  <si>
    <t xml:space="preserve">   and e.status_cd in (1) </t>
  </si>
  <si>
    <t xml:space="preserve">   and a.STAFF_ID = c.staff_id</t>
  </si>
  <si>
    <t xml:space="preserve">   and a.src_acct_id = d.acct_id</t>
  </si>
  <si>
    <t xml:space="preserve">   and a.DEST_ACCT_ID = e.acct_id</t>
  </si>
  <si>
    <t xml:space="preserve">   and f.org_id = c.org_id</t>
  </si>
  <si>
    <t xml:space="preserve">   and g.common_region_id = f.region_Id</t>
  </si>
  <si>
    <t xml:space="preserve"> order by a.state_date</t>
  </si>
  <si>
    <t>pro_drop_table('PROD_INST_attr30') ;</t>
  </si>
  <si>
    <t xml:space="preserve">create table  PROD_INST_attr30 as </t>
  </si>
  <si>
    <t xml:space="preserve">Select sysdate sj,a.*   From  cus_inst.PROD_INST_attr@to_crm30 a </t>
  </si>
  <si>
    <t xml:space="preserve">    where ATTR_ID  =134 And ATTR_VALUE  &gt;307200 And</t>
  </si>
  <si>
    <t xml:space="preserve">    exp_date&gt;Sysdate And </t>
  </si>
  <si>
    <t xml:space="preserve">   REGION_ID  Like '84212%'   </t>
  </si>
  <si>
    <t>commit work;</t>
  </si>
  <si>
    <t>End If;</t>
  </si>
  <si>
    <t>---20221201---锁定打折定价用户情况--------------------------------------------------------</t>
  </si>
  <si>
    <t>pro_drop_table('ljp_cust_price_5z') ;</t>
  </si>
  <si>
    <t xml:space="preserve">create table ljp_cust_price_5z as </t>
  </si>
  <si>
    <t>select sysdate sj, b.acc_nbr,b.serv_id,b.acct_id,b.cust_id,a1.OFFER_NAME</t>
  </si>
  <si>
    <t xml:space="preserve">,a1.offer_id, </t>
  </si>
  <si>
    <t>a1.ORG_NAME</t>
  </si>
  <si>
    <t>营业厅 ,a1.REGION_NAME</t>
  </si>
  <si>
    <t xml:space="preserve">营业区 ,a1.YYY_NAME </t>
  </si>
  <si>
    <t>营业员,CREATE_DATE</t>
  </si>
  <si>
    <t>日期</t>
  </si>
  <si>
    <t xml:space="preserve"> (Select a.*,   (select org_name from organization  where org_id=a.boss_org_id and rownum=1) org_name,</t>
  </si>
  <si>
    <t>(select region_name from common_region where common_region_id=a.region_id and rownum=1) region_name ,</t>
  </si>
  <si>
    <t xml:space="preserve">(select Name from tmp_staff_organization_channel where STAFF_CT_GROUP_CD  =a.ACCEPT_STAFF_CD  and rownum=1) yyy_name </t>
  </si>
  <si>
    <t xml:space="preserve">  From ljp_cust_price_cur a Where </t>
  </si>
  <si>
    <t>offer_id in (</t>
  </si>
  <si>
    <t>select OFFER_ID</t>
  </si>
  <si>
    <t>from xj_offer_五折_yzg</t>
  </si>
  <si>
    <t>union all</t>
  </si>
  <si>
    <t xml:space="preserve">select OFFER_ID from xj_offer_政企团购打折  ) </t>
  </si>
  <si>
    <t>And substr(CREATE_DATE,1,6)</t>
  </si>
  <si>
    <t>&gt;'202201' And OFFER_INST_EXP_DATE</t>
  </si>
  <si>
    <t>&gt;=to_char(sysdate,'yyyymmdd')  )  a1,</t>
  </si>
  <si>
    <t xml:space="preserve">ljp_serv b </t>
  </si>
  <si>
    <t>Where a1.PROD_INST_ID=b.serv_id</t>
  </si>
  <si>
    <t xml:space="preserve">  ]'); </t>
  </si>
  <si>
    <t>-------20230222--------固话没有竣工的号码--------------</t>
  </si>
  <si>
    <t xml:space="preserve">  pro_drop_table('wd_FIX') ;</t>
  </si>
  <si>
    <t>CREATE TABLE wd_FIX AS</t>
  </si>
  <si>
    <t>select * from ord_so.order_item@to_crm30 where SERVICE_OFFER_NAME</t>
  </si>
  <si>
    <t>='新装' AND APPLY_OBJ_SPEC_NAME='普通电话'</t>
  </si>
  <si>
    <t>AND BELONG_LAN_ID</t>
  </si>
  <si>
    <t>and accept_date&gt;sysdate-5</t>
  </si>
  <si>
    <t xml:space="preserve"> pro_drop_table('wd_FIX_all') ;</t>
  </si>
  <si>
    <t>CREATE TABLE wd_FIX_all AS</t>
  </si>
  <si>
    <t>select sysdate  sj,A.STATUS_CD,B.PROD_INST_ID</t>
  </si>
  <si>
    <t>PROD_ID</t>
  </si>
  <si>
    <t>,ACC_NUM</t>
  </si>
  <si>
    <t>,ADDRESS_DESC</t>
  </si>
  <si>
    <t>OWNER_CUST_ID</t>
  </si>
  <si>
    <t>,A.CREATE_DATE</t>
  </si>
  <si>
    <t>,a.order_item_id,</t>
  </si>
  <si>
    <t>APPLY_OBJ_SPEC_NAME</t>
  </si>
  <si>
    <t>CREATE_STAFF_NAME</t>
  </si>
  <si>
    <t>C.CUST_ID</t>
  </si>
  <si>
    <t>,C.PARTY_ID</t>
  </si>
  <si>
    <t>C.CUST_NAME</t>
  </si>
  <si>
    <t>C.CUST_NUMBER</t>
  </si>
  <si>
    <t>C.CUST_ADDR</t>
  </si>
  <si>
    <t>,D.CERT_NUM</t>
  </si>
  <si>
    <t>,D.REMARK</t>
  </si>
  <si>
    <t xml:space="preserve">from wd_FIX  A , ord_so.ord_prod_inst@to_crm30 B ,cus_cust.customer@to_crm30  C ,cus_cust.party_cert@to_crm30  D </t>
  </si>
  <si>
    <t>WHERE A.order_item_id=B.order_item_id AND  B.prod_use_type='1000' and a.STATUS_CD  &lt;&gt;'401300' and</t>
  </si>
  <si>
    <t xml:space="preserve"> B.OWNER_CUST_ID=C.CUST_ID AND C.PARTY_ID</t>
  </si>
  <si>
    <t xml:space="preserve"> update ljp_jk11_mb </t>
  </si>
  <si>
    <t>set  对方165号码数</t>
  </si>
  <si>
    <t>='0'</t>
  </si>
  <si>
    <t>where sj&gt;sysdate-5  and  对方165号码数 is null</t>
  </si>
  <si>
    <t>='77'</t>
  </si>
  <si>
    <t>where sj&gt;sysdate-5  and serv_id in ( select serv_id from sys_md  )</t>
  </si>
  <si>
    <t xml:space="preserve">log1.increase_breakpoint(log1.GET_WHO_CALLED_ME,'校园营销'); </t>
  </si>
  <si>
    <t>run_point:=2015 ;</t>
  </si>
  <si>
    <t xml:space="preserve">vc_sql :='   Update ljp_czw20111213  </t>
  </si>
  <si>
    <t xml:space="preserve">      Set bz=''0000000000''||SUBSTR(BZ,11)  ' ;</t>
  </si>
  <si>
    <t xml:space="preserve">  n_cur_id := DBMS_SQL.OPEN_CURSOR;</t>
  </si>
  <si>
    <t xml:space="preserve"> vc_sql :='  Update ljp_czw20111213</t>
  </si>
  <si>
    <t xml:space="preserve">   Set bz=''1''||substr(bz,2)</t>
  </si>
  <si>
    <t xml:space="preserve">    Where rownum&lt;1 and  serv_id in (Select  serv_id From  tmp_serv_active</t>
  </si>
  <si>
    <t xml:space="preserve">     Where nvl(短信次数,0)+nvl(语音次数,0)+nvl(总流量M,0)</t>
  </si>
  <si>
    <t>&gt;0 )  ' ;</t>
  </si>
  <si>
    <t xml:space="preserve">     n_cur_id := DBMS_SQL.OPEN_CURSOR;</t>
  </si>
  <si>
    <t xml:space="preserve"> vc_sql :='    Update ljp_czw20111213</t>
  </si>
  <si>
    <t xml:space="preserve">      Set bz=substr(bz,1,7)||''1''||substr(bz,9) ,sj=sysdate</t>
  </si>
  <si>
    <t xml:space="preserve">      Where rownum&lt;1 and serv_id In (</t>
  </si>
  <si>
    <t xml:space="preserve">     Select serv_id From  ls65_sid2.block_current_t@to_sid_tb</t>
  </si>
  <si>
    <t xml:space="preserve">          Where partition_id_region=1008 And block_state in (''41'',''42'')  ) ' ;</t>
  </si>
  <si>
    <t xml:space="preserve"> Commit Work;  </t>
  </si>
  <si>
    <t xml:space="preserve"> ------取当月受理号码的基础包定价------------------------------------------------------------------</t>
  </si>
  <si>
    <t xml:space="preserve">/*      log1.increase_breakpoint(log1.GET_WHO_CALLED_ME,'取当月受理号码的基础包定价'); </t>
  </si>
  <si>
    <t xml:space="preserve"> run_point:=201511 ;</t>
  </si>
  <si>
    <t>pro_drop_table('tmp_serv_base') ;</t>
  </si>
  <si>
    <t xml:space="preserve"> vc_sql :='create Table tmp_serv_base As </t>
  </si>
  <si>
    <t xml:space="preserve">select a.*,b.*,c.BRAND_BASE_CHARGE, sysdate sj From </t>
  </si>
  <si>
    <t>(Select REGION_ID ,cust_id,serv_id,acct_id,acc_nbr,product_offer_instance_Id,product_offer_id,product_id</t>
  </si>
  <si>
    <t xml:space="preserve">from ls65_sid2.serv_t@to_sid_tb where STATE=''F0A'' and PARTITION_ID_REGION=1008 and rownum=1 </t>
  </si>
  <si>
    <t>and  ( SERVICE_TYPE In (''/s/t/mob'', ''/s/i/kd'',''/s/t/fix'') Or</t>
  </si>
  <si>
    <t>product_id In (90604020,90604030,90604010)) And to_char(state_date,''yyyyMM'')&gt;=''201912'' and PRODUCT_OFFER_ID in (''880000446'',''800000909'' )  ) a ,</t>
  </si>
  <si>
    <t>(select belong_object_id,pricing_plan_id From ls65_sid2.cust_price_plan_t@to_sid_tb</t>
  </si>
  <si>
    <t>Where belong_object_TYPE=''80C'' And STATE=''00A'' And EXP_DATE&gt;Sysdate and PARTITION_ID_REGION=1008 ) b ,</t>
  </si>
  <si>
    <t>(Select pricing_plan_id,BRAND_BASE_CHARGE*0.01 BRAND_BASE_CHARGE From ls65_sid2.pricing_plan_t@to_sid_tb</t>
  </si>
  <si>
    <t>Where TRANSIT_PRICING_FLAG=1   ) c</t>
  </si>
  <si>
    <t xml:space="preserve">Where a.product_offer_instance_Id=b.belong_object_id And </t>
  </si>
  <si>
    <t>b.pricing_plan_id=c.pricing_plan_id' ;</t>
  </si>
  <si>
    <t xml:space="preserve"> vc_sql:='Create Index tmp_serv_base4576 On tmp_serv_base(product_offer_instance_Id,serv_id) ' ;</t>
  </si>
  <si>
    <t xml:space="preserve">    EXECUTE IMMEDIATE vc_sql ;*/</t>
  </si>
  <si>
    <t xml:space="preserve"> -----取2018星级用户橙分期单升融受理情况------------------------------------------------------</t>
  </si>
  <si>
    <t xml:space="preserve"> log1.increase_breakpoint(log1.GET_WHO_CALLED_ME,'取2018星级用户橙分期单升融受理情况'); </t>
  </si>
  <si>
    <t xml:space="preserve"> run_point:=20180611 ;</t>
  </si>
  <si>
    <t xml:space="preserve"> pro_drop_table('HSP_STAR_LOCK_wxy2018') ;</t>
  </si>
  <si>
    <t xml:space="preserve"> vc_sql :='Create Table HSP_STAR_LOCK_wxy2018 As </t>
  </si>
  <si>
    <t>select a.CUST_ID</t>
  </si>
  <si>
    <t>,a.CUST_NAME</t>
  </si>
  <si>
    <t xml:space="preserve"> 客户名称,a.STAR_LEVEL</t>
  </si>
  <si>
    <t>星,</t>
  </si>
  <si>
    <t>b.设备</t>
  </si>
  <si>
    <t xml:space="preserve"> ,serv_id,ACCT_ID,b.ACC_NBR 号码 ,new_staff_id  ,product_offer_id,''000000''  bz,Sysdate sj </t>
  </si>
  <si>
    <t xml:space="preserve"> From HSP_STAR_LOCK_wxy2   A ,</t>
  </si>
  <si>
    <t>(Select CUST_ID,ACCT_ID,SERV_ID,ACC_NBR,new_staff_id,product_offer_id,DECODE(SERVICE_TYPE,''/s/t/mob'',''手机'',''/s/i/kd'',''宽带'',''/s/t/fix'',''固话'') 设备</t>
  </si>
  <si>
    <t xml:space="preserve"> From ls65_sid2.serv_t@to_sid_tb Where state=''F0A'' And ( SERVICE_TYPE In (''/s/t/mob'', ''/s/i/kd'',''/s/t/fix'') )) B </t>
  </si>
  <si>
    <t>Where A.CUST_ID=B.CUST_ID(+)  and rownum&lt;1 '  ;</t>
  </si>
  <si>
    <t>vc_sql :='Update HSP_STAR_LOCK_wxy2018</t>
  </si>
  <si>
    <t>Set bz=''100000''</t>
  </si>
  <si>
    <t xml:space="preserve">Where acct_id in ( select acct_id From </t>
  </si>
  <si>
    <t xml:space="preserve">(select Distinct acct_id,设备 From HSP_STAR_LOCK_wxy2018  ) </t>
  </si>
  <si>
    <t>Group By acct_id Having Count(*)&gt;1 ) ' ;</t>
  </si>
  <si>
    <t>insert Into back_work_log(work_module,id,work_desc,create_date) Values('ljp',20180611,'取2018星级用户橙分期单升融受理情况  报错',Sysdate) ;</t>
  </si>
  <si>
    <t>Commit ;</t>
  </si>
  <si>
    <t xml:space="preserve"> run_point:=20180612 ;</t>
  </si>
  <si>
    <t>/*vc_sql :='Update HSP_STAR_LOCK_wxy2018</t>
  </si>
  <si>
    <t>Set bz=substr(bz,1,1)||''1''||substr(bz,3)</t>
  </si>
  <si>
    <t>Where serv_id in ( select serv_id from   xj_zz_来电名片  ) ' ;</t>
  </si>
  <si>
    <t xml:space="preserve"> ----翼支付券打标-----------</t>
  </si>
  <si>
    <t>vc_sql :='alter table  HSP_STAR_LOCK_wxy2018 add (红包电子券   VARCHAR2(43))  ' ;</t>
  </si>
  <si>
    <t>vc_sql :='update  HSP_STAR_LOCK_wxy2018 a set 红包电子券=''已触发''</t>
  </si>
  <si>
    <t>where  exists   (select  1  from    XJ_SC_翼支付红包_T  where serv_id=a.serv_id   ) ' ;</t>
  </si>
  <si>
    <t xml:space="preserve"> -----取融合，合约等受理情况------------------------------------------------------</t>
  </si>
  <si>
    <t xml:space="preserve">/*      log1.increase_breakpoint(log1.GET_WHO_CALLED_ME,'取融合，合约等受理情况');  </t>
  </si>
  <si>
    <t xml:space="preserve"> pro_drop_table('tmp_serv_change') ;</t>
  </si>
  <si>
    <t xml:space="preserve"> vc_sql :='Create Table tmp_serv_change  As </t>
  </si>
  <si>
    <t>select aa.*,bb.PRICING_PLAN_NAME</t>
  </si>
  <si>
    <t>原套餐定价,</t>
  </si>
  <si>
    <t xml:space="preserve">bb.BRAND_BASE_CHARGE*0.01 原套餐价值,''                 ''  开放渠道,sysdate sj From </t>
  </si>
  <si>
    <t xml:space="preserve">(select A.*,C.SERV_ID,C.ACCT_ID,c.new_date newdate ,B.PRODUCT_OFFER_ID_OLD From </t>
  </si>
  <si>
    <t>(select * From agreement_price_detail_t</t>
  </si>
  <si>
    <t>Where price_type Like ''%合约%'' Or  price_type Like ''%紧密%'' Or  price_type Like ''%自主版%''</t>
  </si>
  <si>
    <t xml:space="preserve"> Or  price_type Like ''%营销%'' Or  price_type Like ''%最近礼包%'' Or  price_type Like ''%新全家福%''   ) a ,</t>
  </si>
  <si>
    <t>(select acc_nbr,PRODUCT_OFFER_ID</t>
  </si>
  <si>
    <t>PRODUCT_OFFER_ID_OLD from  serv_mon_'||ticket_symonth1||'_t WHERE   SERV_STATE&lt;&gt;''F1R'' ) B,</t>
  </si>
  <si>
    <t xml:space="preserve"> (select ACC_NBR,SERV_ID,ACCT_ID,new_date from ls65_sid2.serv_t@to_sid_tb where state=''F0A'' </t>
  </si>
  <si>
    <t xml:space="preserve"> and PARTITION_ID_REGION=1008  ) C</t>
  </si>
  <si>
    <t>Where  LTRIM(RTRIM(A.ACC_NBR))=B.ACC_NBR(+) AND  LTRIM(RTRIM(A.ACC_NBR))=C.ACC_NBR(+) ) aa,</t>
  </si>
  <si>
    <t xml:space="preserve"> tmp_product_value_t bb</t>
  </si>
  <si>
    <t>Where aa.PRODUCT_OFFER_ID_OLD=bb.PRODUCT_OFFER_ID(+)   '  ;</t>
  </si>
  <si>
    <t xml:space="preserve"> run_point:=201512 ;</t>
  </si>
  <si>
    <t>vc_sql :='Update tmp_serv_change</t>
  </si>
  <si>
    <t>Set PRICE_TYPE=''自主版合约''</t>
  </si>
  <si>
    <t>Where acc_nbr In (select acc_nbr  From tmp_serv_change Where PRICE_TYPE=''合约套餐''</t>
  </si>
  <si>
    <t xml:space="preserve">Intersect </t>
  </si>
  <si>
    <t xml:space="preserve">select acc_nbr  From tmp_serv_change Where PRICE_TYPE=''自主版'' ) </t>
  </si>
  <si>
    <t>And   PRICE_TYPE=''合约套餐''  ' ;</t>
  </si>
  <si>
    <t xml:space="preserve">vc_sql :=' Update tmp_serv_change </t>
  </si>
  <si>
    <t xml:space="preserve"> Set 开放渠道=''开放渠道'' ' ;</t>
  </si>
  <si>
    <t>vc_sql :=' Create Index idx2_change_t On tmp_serv_change(acc_nbr,serv_id)  ' ;</t>
  </si>
  <si>
    <t>----------取营销活动ID，关联营业员号码信息---------</t>
  </si>
  <si>
    <t xml:space="preserve">      log1.increase_breakpoint(log1.GET_WHO_CALLED_ME,'取营销活动ID，关联营业员号码信息'); </t>
  </si>
  <si>
    <t xml:space="preserve"> ------新装手机，固话，宽带，ITV-，关联营业员，定价等-------------------------------------------</t>
  </si>
  <si>
    <t xml:space="preserve">    pro_drop_table('f1n_serv_T') ;</t>
  </si>
  <si>
    <t>vc_sql :=' create table f1n_serv_T as select a.*,sysdate sj from ls65_sid2.serv_t@to_sid_tb a</t>
  </si>
  <si>
    <t>where rownum&lt;1   ' ;</t>
  </si>
  <si>
    <t xml:space="preserve">     pro_drop_table('f1n_serv_1') ;</t>
  </si>
  <si>
    <t>vc_sql :=' create table f1n_serv_1 as select a.*,sysdate sj from ls65_sid2.serv_t@to_sid_tb a</t>
  </si>
  <si>
    <t>where rownum&lt;1  ' ;</t>
  </si>
  <si>
    <t>vc_sql :=' Create Index idx2_f1n_serv_T_t On f1n_serv_T(acc_nbr,acct_id,serv_id)  ' ;</t>
  </si>
  <si>
    <t>vc_sql :=' Create Index idx3_f1n_serv_T_t On f1n_serv_1(agreement_id,serv_id)  ' ;</t>
  </si>
  <si>
    <t xml:space="preserve"> pro_drop_table('ljp_xx_product_offer_t') ;</t>
  </si>
  <si>
    <t>vc_sql :='Create Table ljp_xx_product_offer_t As</t>
  </si>
  <si>
    <t xml:space="preserve">    select * From xnhej.xx_product_offer_t  Where  rownum&lt;1 and OFFER_MODIFY_TIME&gt;sysdate-90 ' ;</t>
  </si>
  <si>
    <t xml:space="preserve">vc_sql :='Update f1n_serv_T a Set NEW_STAFF_ID=(Select STAFF_ID From ljp_xx_product_offer_t b </t>
  </si>
  <si>
    <t>Where a.serv_id=b.serv_id   and Rownum=1  ) where serv_id in ( select serv_id from ljp_xx_product_offer_t  )  ' ;</t>
  </si>
  <si>
    <t xml:space="preserve"> Commit Work;*/</t>
  </si>
  <si>
    <t xml:space="preserve"> -----19.9.3 暂时修正实名制的新装营业员--------------------------------</t>
  </si>
  <si>
    <t xml:space="preserve"> /*pro_drop_table('xn_cust_indent_t') ;</t>
  </si>
  <si>
    <t xml:space="preserve">vc_sql :='Create Table xn_cust_indent_t As </t>
  </si>
  <si>
    <t>select b.acc_nbr,a.STAFF_ID</t>
  </si>
  <si>
    <t>,a.SITE_ID,a.cust_id,sysdate sj</t>
  </si>
  <si>
    <t xml:space="preserve"> From ( select * From ls65_crm2.cust_indent_t@to_qtxx_tb Where CUST_INDENT_NBR In (</t>
  </si>
  <si>
    <t>select CUST_INDENT_NBR From cust_indent_attr_t_day</t>
  </si>
  <si>
    <t>Where SERVER_OFFER_ID</t>
  </si>
  <si>
    <t xml:space="preserve">in (''422137'',''131146'')  </t>
  </si>
  <si>
    <t>And ATTRIBUTE_ID</t>
  </si>
  <si>
    <t>=''CERTIFICATE_NO'' )  and rownum&lt;1 ) a ,</t>
  </si>
  <si>
    <t>(Select  AGREEMENT_ID,ACC_NBR From ls65_sid2.serv_t@to_sid_tb Where to_char(new_date,''yyyymm'')&gt;to_char(sysdate-60,''yyyymm'')</t>
  </si>
  <si>
    <t>and PARTITION_ID_REGION=1008  ) b</t>
  </si>
  <si>
    <t>Where a.AGREEMENT_ID=b.AGREEMENT_ID  ' ;</t>
  </si>
  <si>
    <t>commit;  */</t>
  </si>
  <si>
    <t>/* pro_drop_table('tmp_serv_f1n') ;</t>
  </si>
  <si>
    <t xml:space="preserve">vc_sql :='  create table tmp_serv_f1n as </t>
  </si>
  <si>
    <t xml:space="preserve"> select a.*,</t>
  </si>
  <si>
    <t>b.BRAND_BASE_CHARGE*0.01 套餐价值量 ,b.PRICING_PLAN_ID ,c.staff_id,c.org_id ,</t>
  </si>
  <si>
    <t>c.STAFF_NAME 受理营业员,c.STAFF_CODE,</t>
  </si>
  <si>
    <t>c.org_name  受理营业厅,c.CHANNEL_CT_GROUP_CD 渠道视图编码,c.org_name  主营业厅，c.CHANNEL_CT_GROUP_CD 主渠道视图编码，</t>
  </si>
  <si>
    <t>'                 ''  开放渠道,''00000'' bz,c.营业厅区域,</t>
  </si>
  <si>
    <t>d.业务类型,e.客户属性,g.属性,f.offer_name 商品,h.ELEMENT_DESC</t>
  </si>
  <si>
    <t>设备子类, ''0000'' active, sysdate sj</t>
  </si>
  <si>
    <t>(Select Case When  region_id Like ''100801%'' Or new_staff_id In (''3502747'',''3502380'',''3502746'') Then ''温泉''</t>
  </si>
  <si>
    <t>When region_id Like ''100802%'' Or new_staff_id in (''3502748'',''3502371'') Then ''咸安''</t>
  </si>
  <si>
    <t>When region_id Like ''100803%'' Or new_staff_id in (''3502375'',''3502752'') Then ''通山''</t>
  </si>
  <si>
    <t>When region_id Like ''100804%'' Or new_staff_id in (''3502374'',''3502751'' ) Then ''崇阳''</t>
  </si>
  <si>
    <t>When region_id Like ''100805%'' Or new_staff_id in (''3502753'',''3502376'') Then ''通城''</t>
  </si>
  <si>
    <t>When region_id Like ''100806%'' Or new_staff_id in (''3502749'',''3502373'') Then ''赤壁''</t>
  </si>
  <si>
    <t>When region_id Like ''100807%'' Or new_staff_id in (''3502750'',''3502372'') Then ''嘉鱼'' Else ''其它'' End 营业区 ,cust_id,serv_id,acct_id,acc_nbr,</t>
  </si>
  <si>
    <t>( Case When   PAYMENT_MODE=1   AND  MODIFY_STAFF_ID  Not In</t>
  </si>
  <si>
    <t>(''100000108'',''3500001'',''71066823'',''71131503'',''71115154'')  Then MODIFY_STAFF_ID Else NEW_STAFF_ID End  ) NEW_STAFF_ID1,STAFF_Id_ok NEW_STAFF_ID,</t>
  </si>
  <si>
    <t>to_char(new_date,''yyyymmdd'') 入网时间,</t>
  </si>
  <si>
    <t>product_offer_id,''00000000000''  acc_nbr1,product_id,product_offer_instance_Id,reserve2/10240 sl,payment_mode,</t>
  </si>
  <si>
    <t>(Case   When SERVICE_TYPE=''/s/i/kd''  and    regexp_like(OSS_EXCHANGE_CODE ,''FT*[H,B]'')   then ''光宽''  END ) As 是否光宽,</t>
  </si>
  <si>
    <t>DECODE(SERVICE_TYPE,''/s/t/mob'',''手机'',''/s/i/kd'',''宽带'',''ITV'')  设备类型,</t>
  </si>
  <si>
    <t>' ''   卡4G判断,</t>
  </si>
  <si>
    <t>' ''   功能4G判断,   OFFER_DETAIL_ID,AGREEMENT_ID,active_state, ''                   ''  业务发展人</t>
  </si>
  <si>
    <t>from f1n_serv_T1 )  a,</t>
  </si>
  <si>
    <t>tmp_product_value_t201606 b,</t>
  </si>
  <si>
    <t>tmp_site_t c,</t>
  </si>
  <si>
    <t>( select distinct ltrim(rtrim(acc_nbr)) acc_nbr ,price_type 业务类型 From   agreement_price_detail_t</t>
  </si>
  <si>
    <t>Where price_type Like ''%合约%'' Or  price_type Like ''%紧密%''  ) d,</t>
  </si>
  <si>
    <t>( select cust_id,DECODE(VIP_CLASS,''3500'',''5星'',''3600'',''6星'',''3700'',''7星'')  客户属性 From  ls65_sid2.CUST_VIP_INFO_T@to_sid_tb Where</t>
  </si>
  <si>
    <t>VIP_CLASS</t>
  </si>
  <si>
    <t>In (3500,3600,3700) And state=''00A'' And PARTITION_ID_REGION=1008 and exp_date&gt;sysdate ) e ,</t>
  </si>
  <si>
    <t>ls65_sid2.product_offer_t@to_sid_tb  f,</t>
  </si>
  <si>
    <t>( Select cust_id,( Case When substr(CUST_TYPE_ID,1,1)=''1'' then ''政企''  else ''公众'' End ) As 属性</t>
  </si>
  <si>
    <t xml:space="preserve">   From ls65_sid2.cust_t@to_sid_tb Where state=''70A'' and PARTITION_ID_REGION=1008  ) g,    ls65_sid2.product_offer_detail_t@to_sid_tb  h</t>
  </si>
  <si>
    <t>where a.product_offer_id=b.product_offer_id(+) and a.new_staff_id=c.staff_id(+) and a.cust_id=g.cust_id(+) and a.OFFER_DETAIL_ID=h.OFFER_DETAIL_ID(+)</t>
  </si>
  <si>
    <t>And a.acc_nbr=d.acc_nbr(+) and  a.cust_id=e.cust_id(+) and a.product_offer_id=f.offer_id(+) ' ;</t>
  </si>
  <si>
    <t xml:space="preserve"> ---------------------咸宁市业务集中处理中心  处理------------</t>
  </si>
  <si>
    <t>merge into  tmp_serv_f1n a</t>
  </si>
  <si>
    <t>using   (select t1.serv_id,t2.new_STAFF_id  STAFF_id</t>
  </si>
  <si>
    <t xml:space="preserve">          ,t3.name  受理营业员</t>
  </si>
  <si>
    <t xml:space="preserve">          ,t3.STAFF_CODE</t>
  </si>
  <si>
    <t xml:space="preserve">          ,t3.org_name  受理营业厅</t>
  </si>
  <si>
    <t xml:space="preserve">          ,t3.channel_ct_group_cd  渠道视图编码</t>
  </si>
  <si>
    <t xml:space="preserve">          ,t3.fa_channel_name   主营业厅</t>
  </si>
  <si>
    <t xml:space="preserve">          ,t3.fa_channel_ct_group_cd  主渠道视图编码</t>
  </si>
  <si>
    <t xml:space="preserve">          ,decode(t3.营业区,'咸宁','温泉', t3.营业区)  营业区</t>
  </si>
  <si>
    <t xml:space="preserve">          ,t1.rowid rowid_in </t>
  </si>
  <si>
    <t>from tmp_serv_f1n  t1</t>
  </si>
  <si>
    <t>inner  join   xwh_wg_mon  t2 on (t1.serv_id=t2.serv_id    )</t>
  </si>
  <si>
    <t>inner join tmp_staff_organization_channel  t3 on (t2.new_STAFF_id=t3.staff_id)</t>
  </si>
  <si>
    <t>where  受理营业厅  ='咸宁市业务集中处理中心'    )  b on (a.rowid=b.rowid_in)</t>
  </si>
  <si>
    <t>update set   a.NEW_STAFF_ID1=b.staff_id,</t>
  </si>
  <si>
    <t>a.NEW_STAFF_ID=b.staff_id,</t>
  </si>
  <si>
    <t>a.STAFF_ID=b.staff_id,</t>
  </si>
  <si>
    <t>a.受理营业员=b.受理营业员,</t>
  </si>
  <si>
    <t>a.STAFF_CODE=b.STAFF_CODE,</t>
  </si>
  <si>
    <t>a.受理营业厅=b.受理营业厅,</t>
  </si>
  <si>
    <t>a.渠道视图编码=b.渠道视图编码,</t>
  </si>
  <si>
    <t>a.主营业厅=b.主营业厅,</t>
  </si>
  <si>
    <t>a.主渠道视图编码=b.主渠道视图编码,</t>
  </si>
  <si>
    <t>a.营业区=b.营业区     ]');</t>
  </si>
  <si>
    <t xml:space="preserve"> --------------------------------------------------</t>
  </si>
  <si>
    <t xml:space="preserve">   run_point:=201512100 ;</t>
  </si>
  <si>
    <t>merge  into  tmp_serv_f1n  a</t>
  </si>
  <si>
    <t>using ( Select acc_nbr,acct_id ,row_number()  over (partition  by  acct_id order by 1) rn</t>
  </si>
  <si>
    <t xml:space="preserve">From f1n_serv_T </t>
  </si>
  <si>
    <t xml:space="preserve">Where rownum&lt;1 and  state=''F0A'' and SERVICE_TYPE In (''/s/t/mob'',''/s/t/fix'' )   ) b  </t>
  </si>
  <si>
    <t>on (a.acct_id=b.acct_id   and b.rn=1)</t>
  </si>
  <si>
    <t>when matched  then</t>
  </si>
  <si>
    <t xml:space="preserve">  update</t>
  </si>
  <si>
    <t xml:space="preserve">     set   a.acc_nbr1=b.acc_nbr              ');</t>
  </si>
  <si>
    <t xml:space="preserve"> Commit ;</t>
  </si>
  <si>
    <t xml:space="preserve">    run_point:=20151210 ;</t>
  </si>
  <si>
    <t xml:space="preserve">vc_sql :=' Update tmp_serv_f1n a </t>
  </si>
  <si>
    <t>Set 主渠道视图编码=(Select bz6 From dzd_yyt b</t>
  </si>
  <si>
    <t>Where  a.渠道视图编码=b.bz2  And Rownum=1 )</t>
  </si>
  <si>
    <t xml:space="preserve"> Where 渠道视图编码 In (select bz2 from dzd_yyt ) ' ;</t>
  </si>
  <si>
    <t xml:space="preserve">  run_point:=20151211 ;</t>
  </si>
  <si>
    <t xml:space="preserve">  ----替换第一个工单号----------------------------------</t>
  </si>
  <si>
    <t xml:space="preserve"> vc_sql :=' Update tmp_serv_f1n a </t>
  </si>
  <si>
    <t>Set 主营业厅=(Select bz5 From dzd_yyt b</t>
  </si>
  <si>
    <t>---   sys_yyt 表不存在</t>
  </si>
  <si>
    <t>/*  run_point:=20151211 ;</t>
  </si>
  <si>
    <t xml:space="preserve">vc_sql :=' Update tmp_serv_f1n </t>
  </si>
  <si>
    <t xml:space="preserve"> Set 开放渠道=''开放渠道''</t>
  </si>
  <si>
    <t xml:space="preserve">Where ltrim(rtrim(主渠道视图编码)) </t>
  </si>
  <si>
    <t>In</t>
  </si>
  <si>
    <t xml:space="preserve"> (select ltrim(rtrim(bz2)) from sys_yyt ) ' ;</t>
  </si>
  <si>
    <t xml:space="preserve"> Set bz=''1''||substr(bz,2)</t>
  </si>
  <si>
    <t>Where 渠道视图编码 In (select bz2 from dzd_yyt ) ' ;</t>
  </si>
  <si>
    <t>vc_sql :='Update tmp_serv_f1n</t>
  </si>
  <si>
    <t>Set 营业区=营业厅区域</t>
  </si>
  <si>
    <t>Where payment_mode=''1'' And 设备类型=''手机''</t>
  </si>
  <si>
    <t xml:space="preserve">And 营业区&lt;&gt;营业厅区域 And acc_nbr In </t>
  </si>
  <si>
    <t>( select acc_nbr From ls65_sid2.serv_t@to_sid_tb Where state=''F0A'' And PAYMENT_MODE=''1'' and PARTITION_ID_REGION=1008  ) ' ;</t>
  </si>
  <si>
    <t xml:space="preserve"> run_point:=201513 ;</t>
  </si>
  <si>
    <t>Set 套餐价值量=69</t>
  </si>
  <si>
    <t xml:space="preserve">Where  serv_id In </t>
  </si>
  <si>
    <t>( select serv_id From tmp_serv_base Where BRAND_BASE_CHARGE</t>
  </si>
  <si>
    <t>=69 ) ' ;</t>
  </si>
  <si>
    <t xml:space="preserve">   -------活跃情况---------------</t>
  </si>
  <si>
    <t>Set active=''1''||substr(active,2)</t>
  </si>
  <si>
    <t xml:space="preserve">Where serv_id in ( select serv_id from tmp_kd_active )  </t>
  </si>
  <si>
    <t xml:space="preserve">or serv_id in ( select serv_id from tmp_serv_active </t>
  </si>
  <si>
    <t>Where 短信次数 + 语音次数 + 语音时长分钟 + 总流量M &gt; 0  ) ' ;</t>
  </si>
  <si>
    <t xml:space="preserve">  ------开机情况---------------</t>
  </si>
  <si>
    <t>Set active=substr(active,1,1)||''1''||substr(active,3)</t>
  </si>
  <si>
    <t>Where acc_nbr in (  select accs_nbr From sjjs_xn.PRD_TYJY_AUTHLOG_DAY ) ' ;</t>
  </si>
  <si>
    <t xml:space="preserve"> ----------修正新增定价的营业员信息--------------------------------</t>
  </si>
  <si>
    <t xml:space="preserve">      log1.increase_breakpoint(log1.GET_WHO_CALLED_ME,'  修正新增定价的营业员信息  ');  </t>
  </si>
  <si>
    <t xml:space="preserve">  run_point:=201514 ;</t>
  </si>
  <si>
    <t xml:space="preserve">vc_sql :='Update tmp_serv_change a </t>
  </si>
  <si>
    <t>Set (STAFF_NAME ,NAME,  CHANNEL_CT_GROUP_CD)</t>
  </si>
  <si>
    <t>=(select 受理营业员</t>
  </si>
  <si>
    <t xml:space="preserve">,主营业厅,主渠道视图编码  from  tmp_serv_f1n b </t>
  </si>
  <si>
    <t>Where a.serv_id=b.serv_id And Rownum=1  )</t>
  </si>
  <si>
    <t>Where PRICE_TYPE Like ''%最近礼包%''    And serv_id</t>
  </si>
  <si>
    <t xml:space="preserve">In (   select serv_id From tmp_serv_f1n Where 受理营业员 Is Not  Null ) </t>
  </si>
  <si>
    <t xml:space="preserve"> And Not exists (select 1 from tmp_serv_f1n b Where a.STAFF_NAME=b.受理营业员)  ' ;</t>
  </si>
  <si>
    <t xml:space="preserve">  ----===-tmp_serv_f1n----夏俊价值量补充和融合新增--=====----</t>
  </si>
  <si>
    <t xml:space="preserve">  log1.increase_breakpoint(log1.GET_WHO_CALLED_ME,'夏俊价值量补充和融合新增'); </t>
  </si>
  <si>
    <t xml:space="preserve">   run_point:=20151400 ;</t>
  </si>
  <si>
    <t xml:space="preserve">    merge into tmp_serv_f1n a</t>
  </si>
  <si>
    <t xml:space="preserve">    using bas_prd_inst_pricing_cur_main b</t>
  </si>
  <si>
    <t xml:space="preserve">    on (a.serv_id = b.serv_id)</t>
  </si>
  <si>
    <t xml:space="preserve">      update set a.套餐价值量 = b.套餐值   ');</t>
  </si>
  <si>
    <t>-------融合打标-------------------------</t>
  </si>
  <si>
    <t>xn_do_sql_Block('alter  table  tmp_serv_f1n  add 是否融合  varchar2(12)  null ');</t>
  </si>
  <si>
    <t>merge  into  tmp_serv_f1n  x</t>
  </si>
  <si>
    <t>select a.rowid rowid_y,  a.serv_id,   (Case When b.cps&gt;=2  Or a.商品  Like ''%自主版%'' Or a.商品  Like ''%政企团购家庭宽带%'' then ''融合'' Else ''单产品'' End ) As 是否融合</t>
  </si>
  <si>
    <t>from tmp_serv_f1n   a</t>
  </si>
  <si>
    <t>left    join    (Select product_offer_instance_id ,count(*) cps From ls65_sid2.serv_t@to_sid_tb</t>
  </si>
  <si>
    <t xml:space="preserve">                    Where state=''F0A''   and  PARTITION_ID_REGION</t>
  </si>
  <si>
    <t xml:space="preserve">=''1008'' </t>
  </si>
  <si>
    <t xml:space="preserve">                    Group By product_offer_instance_id   ) b   on a.product_offer_instance_id=b.product_offer_instance_id )   y</t>
  </si>
  <si>
    <t>on (x.rowid=y.rowid_y)</t>
  </si>
  <si>
    <t xml:space="preserve">     set   x.是否融合=y.是否融合 ');</t>
  </si>
  <si>
    <t xml:space="preserve">   run_point:=20151401 ;</t>
  </si>
  <si>
    <t>--------松捆绑打标-------</t>
  </si>
  <si>
    <t>select  detail_object_id  product_offer_instance_id,''松捆绑''  是否融合</t>
  </si>
  <si>
    <t xml:space="preserve">        ,row_number()  over (partition  by detail_object_id  order  by state_date  )  rn</t>
  </si>
  <si>
    <t xml:space="preserve">from  ls65_sid2.combo_instance_detail_t@to_sid_tb      </t>
  </si>
  <si>
    <t>where    STATE=''00A''</t>
  </si>
  <si>
    <t>and    detail_type=''10C''  and   partition_id_region=''1008'' )   y</t>
  </si>
  <si>
    <t>on (x.product_offer_instance_id=y.product_offer_instance_id  and y.rn=1)</t>
  </si>
  <si>
    <t xml:space="preserve">     set   x.是否融合=y.是否融合     ');*/</t>
  </si>
  <si>
    <t>----新装渠道打标----政企渠道-</t>
  </si>
  <si>
    <t>/*xn_do_sql_Block('alter table  tmp_serv_f1n add (新装渠道打标  VARCHAR2(30)) ');</t>
  </si>
  <si>
    <t>merge into  tmp_serv_f1n  a</t>
  </si>
  <si>
    <t>using (select * from  tmp_staff_organization_channel )  b</t>
  </si>
  <si>
    <t>on  (a.new_staff_id=b.staff_id  )</t>
  </si>
  <si>
    <t xml:space="preserve">  update set  a.新装渠道打标=b.CHANNEL_DABIAO   ');</t>
  </si>
  <si>
    <t>xn_do_sql_Block('alter table  tmp_serv_f1n add (政企渠道  VARCHAR2(30)) ');</t>
  </si>
  <si>
    <t>using (select * from  tmp_staff_organization_channel</t>
  </si>
  <si>
    <t xml:space="preserve">         where  CHANNEL_DABIAO  in (''政企校园'',''政企渠道''))  b</t>
  </si>
  <si>
    <t xml:space="preserve">  update set  a.政企渠道=b.CHANNEL_DABIAO   ');</t>
  </si>
  <si>
    <t>----翼支付红包首次赠送5元10元单子券打标-----------</t>
  </si>
  <si>
    <t>xn_do_sql_Block('alter table  tmp_serv_f1n add (红包电子券   VARCHAR2(43))  ');</t>
  </si>
  <si>
    <t>update  tmp_serv_f1n a set 红包电子券=''已触发''</t>
  </si>
  <si>
    <t>where  exists   (select  1  from    XJ_SC_翼支付红包_T  where serv_id=a.serv_id   )  ');</t>
  </si>
  <si>
    <t xml:space="preserve">        when others then  null ;</t>
  </si>
  <si>
    <t xml:space="preserve"> ----===-tmp_serv_f1n----夏俊价值量补充和融合新增--=end====----</t>
  </si>
  <si>
    <t xml:space="preserve">  -----取正在竣工的4G情况-------------------------------------------------------------------------</t>
  </si>
  <si>
    <t xml:space="preserve">      log1.increase_breakpoint(log1.GET_WHO_CALLED_ME,'  取正在竣工的4G情况-  ');  </t>
  </si>
  <si>
    <t>/* run_point:=2015131 ;</t>
  </si>
  <si>
    <t xml:space="preserve">    -----锁定孙客户迁转------------------------------------------------------</t>
  </si>
  <si>
    <t xml:space="preserve"> pro_drop_table('hsp_star_lock201720182') ;</t>
  </si>
  <si>
    <t xml:space="preserve"> vc_sql :='create Table hsp_star_lock201720182 As </t>
  </si>
  <si>
    <t>select a2.*,c.offer_name 最新套餐 ,</t>
  </si>
  <si>
    <t>(Case When   PRODUCT_OFFER_ID_OLD=PRODUCT_OFFER_Id    Then ''没有变更'' Else ''变更'' End ) 手机变更,''          '' bz,sysdate sj</t>
  </si>
  <si>
    <t xml:space="preserve">(select a1.*,b1.PRODUCT_OFFER_ID,b1.PRODUCT_OFFER_INSTANCE_ID From </t>
  </si>
  <si>
    <t>hsp_star_lock201720181 a1,</t>
  </si>
  <si>
    <t>(select SERV_ID,PRODUCT_OFFER_ID</t>
  </si>
  <si>
    <t xml:space="preserve">PRODUCT_OFFER_ID , j.PRODUCT_OFFER_INSTANCE_ID from  serv_t j </t>
  </si>
  <si>
    <t>WHERE STATE=''F0A'' And   SERV_STATE&lt;&gt;''F1R'' ) b1</t>
  </si>
  <si>
    <t>Where  a1.SERV_ID=b1.SERV_ID(+) ) a2,</t>
  </si>
  <si>
    <t xml:space="preserve">PRODUCT_OFFER_T C </t>
  </si>
  <si>
    <t>Where   a2.PRODUCT_OFFER_ID=C.OFFER_ID(+) and rownum&lt;1 ' ;</t>
  </si>
  <si>
    <t>/*   run_point:=20151311 ;</t>
  </si>
  <si>
    <t xml:space="preserve">   ----------修正红包信息--------------------------------</t>
  </si>
  <si>
    <t>vc_sql :='Update hsp_star_lock201720182</t>
  </si>
  <si>
    <t>Set bz=''红包''  Where PRODUCT_OFFER_INSTANCE_ID In (</t>
  </si>
  <si>
    <t xml:space="preserve">select BELONG_OBJECT_id From cust_price_plan_t Where </t>
  </si>
  <si>
    <t xml:space="preserve">PRICING_PLAN_ID In </t>
  </si>
  <si>
    <t>(''526011'',''515266'',''514499'',''514277'') And exp_date&gt;Sysdate  and rownum&lt;1  )' ;</t>
  </si>
  <si>
    <t xml:space="preserve">    run_point:=20151312 ;</t>
  </si>
  <si>
    <t xml:space="preserve"> -------新装手机清单--------------------------------------------------------------------</t>
  </si>
  <si>
    <t xml:space="preserve">       --______________________________________________________________</t>
  </si>
  <si>
    <t xml:space="preserve">      log1.increase_breakpoint(log1.GET_WHO_CALLED_ME,'  新装手机清单-  ');  </t>
  </si>
  <si>
    <t xml:space="preserve"> pro_drop_table('tmp_serv_mob_f1n') ;</t>
  </si>
  <si>
    <t xml:space="preserve"> vc_sql :=' Create Table tmp_serv_mob_f1n As </t>
  </si>
  <si>
    <t xml:space="preserve"> select a.营业区 ,a.CUST_ID ,a.ACCT_ID  账户ID,a.ACC_NBR 新装号码,</t>
  </si>
  <si>
    <t>入网时间,设备类型,b.套餐基础价值元,受理营业员,受理营业厅,营业厅区域,商品,</t>
  </si>
  <si>
    <t xml:space="preserve"> (Case When   b.总流量M&gt;0    Then ''使用流量'' Else ''无流量'' End ) 使用情况,</t>
  </si>
  <si>
    <t>(Case When   b.总流量M&gt;0    Then 总流量M Else 0 End ) 流量使用M,</t>
  </si>
  <si>
    <t>(Case When   b.语音次数&gt;0    Then ''通话活跃'' Else ''不活跃'' End ) 通话活跃情况 ,</t>
  </si>
  <si>
    <t xml:space="preserve">nvl(b.语音次数,0) 本月语音次数,nvl(b.短信次数,0) 本月短信次数 ,C.agreement_id 发展人agreement_id,sysdate sj From </t>
  </si>
  <si>
    <t xml:space="preserve"> (  select  营业区,cUST_ID ,ACCT_ID,ACC_NBR ,serv_id,agreement_id,</t>
  </si>
  <si>
    <t xml:space="preserve">入网时间,设备类型,套餐价值量,受理营业员,受理营业厅,营业厅区域,商品 From tmp_serv_f1n </t>
  </si>
  <si>
    <t>where 设备类型</t>
  </si>
  <si>
    <t>=''手机''  )  a ,</t>
  </si>
  <si>
    <t>tmp_serv_active  b,f1n_serv_1 C</t>
  </si>
  <si>
    <t>Where A.serv_id=C.serv_id(+)</t>
  </si>
  <si>
    <t>AND a.serv_id=b.serv_id(+)    ' ;</t>
  </si>
  <si>
    <t xml:space="preserve">    run_point:=2015133 ;</t>
  </si>
  <si>
    <t xml:space="preserve"> ---------电子券------------------------------------------</t>
  </si>
  <si>
    <t>/* pro_drop_table('ljp_cust_price_plan_dzq') ;</t>
  </si>
  <si>
    <t xml:space="preserve"> vc_sql :=' create Table ljp_cust_price_plan_dzq As </t>
  </si>
  <si>
    <t xml:space="preserve">select a.*,sysdate sj From sjjs_xn.BAS_PRD_INST_PRICING_CUR a Where rownum&lt;1 and </t>
  </si>
  <si>
    <t>pricing_plan_id In (select pricing_plan_id from  pricing_plan_t电子劵 )</t>
  </si>
  <si>
    <t>And eff_date&gt;sysdate-100      ' ;</t>
  </si>
  <si>
    <t xml:space="preserve">  ---------备份49元以上商品变更新装记录----------------------------------</t>
  </si>
  <si>
    <t xml:space="preserve"> pro_drop_table('LJP_HJ_SP_DAY') ;</t>
  </si>
  <si>
    <t xml:space="preserve"> vc_sql :=' Rename LJP_HJ_SP To LJP_HJ_SP_DAY ' ;</t>
  </si>
  <si>
    <t xml:space="preserve"> vc_sql :=' CREATE Table LJP_HJ_SP As</t>
  </si>
  <si>
    <t xml:space="preserve"> select A.PRODUCT_OFFER_INSTANCE_ID</t>
  </si>
  <si>
    <t>A.AGREEMENT_ID</t>
  </si>
  <si>
    <t>,A.STAFF_ID</t>
  </si>
  <si>
    <t>SP_STAFF_ID,</t>
  </si>
  <si>
    <t>OFFER_EFF_DATE</t>
  </si>
  <si>
    <t>,OFFER_MODIFY_TIME</t>
  </si>
  <si>
    <t>,UPDATE_FLAG</t>
  </si>
  <si>
    <t xml:space="preserve">,B.*,C.* From </t>
  </si>
  <si>
    <t>ljp_xx_product_offer_t A ,tmp_serv_active B,tmp_site_t c</t>
  </si>
  <si>
    <t xml:space="preserve"> Where A.SERV_ID=B.SERV_ID(+) And A.STAFF_ID=C.STAFF_ID(+) ' ;</t>
  </si>
  <si>
    <t xml:space="preserve">     pro_drop_table('f1r_serv_T') ;</t>
  </si>
  <si>
    <t xml:space="preserve">    n_cur_id := DBMS_SQL.OPEN_CURSOR;</t>
  </si>
  <si>
    <t>vc_sql :=' create table f1r_serv_T as select a.*,sysdate sj from ls65_sid2.serv_t@to_sid_tb a</t>
  </si>
  <si>
    <t xml:space="preserve">where to_char(state_date,''yyyymm'') &gt;=''202003''  and state in (''F0A'',''F00'')  and rownum&lt;1 </t>
  </si>
  <si>
    <t>AND serv_state=''F1R'' and PARTITION_ID_REGION=1008 and  ( SERVICE_TYPE In (''/s/t/mob'', ''/s/i/kd'') Or</t>
  </si>
  <si>
    <t>product_id In (''90604020'',''90604030'',''90604010'',''90604040''))  ' ;</t>
  </si>
  <si>
    <t xml:space="preserve">      log1.increase_breakpoint(log1.GET_WHO_CALLED_ME,' 结束 ');  </t>
  </si>
  <si>
    <t xml:space="preserve"> := SQLCODE;</t>
  </si>
  <si>
    <t>avc_syserrtext := SQLERRM(an_errsys);</t>
  </si>
  <si>
    <t xml:space="preserve">        insert Into back_work_log(work_module,id,work_desc,create_date) Values('ljp',run_point,avc_syserrtext,Sysdate) ;</t>
  </si>
  <si>
    <t xml:space="preserve">    Commit ;</t>
  </si>
  <si>
    <t xml:space="preserve">      dbms_output.put_line('SQLCODE:'||SQLCODE);</t>
  </si>
  <si>
    <t xml:space="preserve">      dbms_output.put_line('SQLERRM:'||sqlerrm);</t>
  </si>
  <si>
    <t xml:space="preserve">      dbms_output.put_line('format_error_backtrace():'||dbms_utility.format_error_backtrace());</t>
  </si>
  <si>
    <t>create or replace package body XN_ZZ_PAC_ONE  is</t>
  </si>
  <si>
    <t xml:space="preserve"> vc_sql     varchar2(8000) ;</t>
  </si>
  <si>
    <t xml:space="preserve"> type emp_cursor is ref cursor;</t>
  </si>
  <si>
    <t xml:space="preserve"> cur_date      Varchar2(6) ;</t>
  </si>
  <si>
    <t xml:space="preserve"> cur_date_yyyymmdd      Varchar2(8) ;</t>
  </si>
  <si>
    <t xml:space="preserve"> monday  Varchar2(6)   ;</t>
  </si>
  <si>
    <t xml:space="preserve"> v_i     number;</t>
  </si>
  <si>
    <t xml:space="preserve"> i integer;  </t>
  </si>
  <si>
    <t xml:space="preserve"> an_errsys          number ;</t>
  </si>
  <si>
    <t>avc_syserrtext   varchar2(256) ;</t>
  </si>
  <si>
    <t xml:space="preserve">  table_middle_ls  varchar2(40) ; </t>
  </si>
  <si>
    <t xml:space="preserve">  table_middle_tmp  varchar2(40) ; </t>
  </si>
  <si>
    <t>-----$$$$$$$$$$$$$$$$$$$$$$$$$$$$$$$$$$$$$$$$$$$$$$$$---------------------</t>
  </si>
  <si>
    <t>---------------------home----------------------------</t>
  </si>
  <si>
    <t>procedure PRO_ValueAdded_home is</t>
  </si>
  <si>
    <t xml:space="preserve">  ----- exec XN_ZZ_PAC_ONE.PRO_ValueAdded_home;</t>
  </si>
  <si>
    <t>--- pro   xj_pro_all</t>
  </si>
  <si>
    <t xml:space="preserve">   log1  xj_log_object:=xj_log_object(XX,'PRO_ValueAdded_home');</t>
  </si>
  <si>
    <t xml:space="preserve">log1.increase_breakpoint(log1.GET_WHO_CALLED_ME,'XN_ZZ_PAC_ONE.xj_sc_小销售品'); </t>
  </si>
  <si>
    <t>XN_ZZ_PAC_ONE.xj_sc_小销售品;</t>
  </si>
  <si>
    <t>------PRO_zz_智家应用-----------------------------------------------------------------------------------</t>
  </si>
  <si>
    <t xml:space="preserve">log1.increase_breakpoint(log1.GET_WHO_CALLED_ME,'XN_ZZ_PAC_ONE.PRO_zz_智家应用'); </t>
  </si>
  <si>
    <t>XN_ZZ_PAC_ONE.PRO_zz_智家应用;</t>
  </si>
  <si>
    <t xml:space="preserve">log1.increase_breakpoint(log1.GET_WHO_CALLED_ME,'XN_ZZ_PAC_ONE.PRO_zz_优品包'); </t>
  </si>
  <si>
    <t xml:space="preserve"> XN_ZZ_PAC_ONE.PRO_zz_优品包;</t>
  </si>
  <si>
    <t>------PRO_zz_kd_contact_itv-----------------------------------------------------------------------------------</t>
  </si>
  <si>
    <t xml:space="preserve"> log1.increase_breakpoint(log1.GET_WHO_CALLED_ME,'XN_ZZ_PAC_ONE.PRO_翼销售'); </t>
  </si>
  <si>
    <t xml:space="preserve"> ----------------------------------------------------------</t>
  </si>
  <si>
    <t xml:space="preserve"> log1.increase_breakpoint(log1.GET_WHO_CALLED_ME,'结束'); </t>
  </si>
  <si>
    <t xml:space="preserve">    when no_data_found then</t>
  </si>
  <si>
    <t xml:space="preserve">    dbms_output.put_line('找不到数据！');</t>
  </si>
  <si>
    <t>end PRO_ValueAdded_home;</t>
  </si>
  <si>
    <t>------================================================</t>
  </si>
  <si>
    <t>-------==============①=======================</t>
  </si>
  <si>
    <t>procedure PRO_CDMA_F1N_FLUX_ONEDAY(cur_date_in in  Varchar2)  is</t>
  </si>
  <si>
    <t xml:space="preserve">  ----- exec XN_ZZ_PAC_ONE.PRO_CDMA_F1N_FLUX_ONEDAY(20160801);</t>
  </si>
  <si>
    <t xml:space="preserve">   cur_date_yyyymmdd:=cur_date_in;</t>
  </si>
  <si>
    <t xml:space="preserve">   cur_date:=substr(cur_date_in,1,6);</t>
  </si>
  <si>
    <t xml:space="preserve">   dbms_output.put_line('cur_date_yyyymmdd'||cur_date_yyyymmdd||'  cur_date'||cur_date); </t>
  </si>
  <si>
    <t xml:space="preserve">  dbms_output.put_line(vc_sql); </t>
  </si>
  <si>
    <t xml:space="preserve">   pro_xj_table_e;</t>
  </si>
  <si>
    <t xml:space="preserve">   -------------于鸿妍新装手机日流量统计--------------------</t>
  </si>
  <si>
    <t xml:space="preserve">   pro_drop_table('XJ_ls_ZZ_CDMA_F1N_日流量_01')  ;</t>
  </si>
  <si>
    <t xml:space="preserve">   pro_drop_table('XJ_ls_ZZ_CDMA_F1N_日流量_02')  ;</t>
  </si>
  <si>
    <t xml:space="preserve">  vc_sql:='CREATE TABLE  XJ_ls_ZZ_CDMA_F1N_日流量_01  as </t>
  </si>
  <si>
    <t>select * from   tmp_serv_f1n  where 设备类型=''手机''  and  入网时间='||cur_date_yyyymmdd||'';</t>
  </si>
  <si>
    <t xml:space="preserve">  vc_sql:='CREATE TABLE  XJ_ls_ZZ_CDMA_F1N_日流量_02  as </t>
  </si>
  <si>
    <t>select serv_id,round(sum(RUM_VALUE2)/1024 + 0.005, 2)  流量4G_M</t>
  </si>
  <si>
    <t>from    ls65_acct_xn.Ur_Mob_LTE_'||cur_date||'_t@to_htxx</t>
  </si>
  <si>
    <t>Where SERVICE_OPTION  =''6''</t>
  </si>
  <si>
    <t>and to_char(start_time,''yyyymmdd'')='||cur_date_yyyymmdd||'</t>
  </si>
  <si>
    <t>and serv_id in (select serv_id from   XJ_ls_ZZ_CDMA_F1N_日流量_01)</t>
  </si>
  <si>
    <t>Group By serv_id ';</t>
  </si>
  <si>
    <t xml:space="preserve">  pro_drop_table('XJ_ls_ZZ_CDMA_F1N_日流量_03')  ;</t>
  </si>
  <si>
    <t xml:space="preserve">    vc_sql:='CREATE TABLE  XJ_ls_ZZ_CDMA_F1N_日流量_03  as </t>
  </si>
  <si>
    <t>select serv_id,round(sum(RAW_FLUX)/1024 + 0.005, 2)  流量3G_M</t>
  </si>
  <si>
    <t>from    ls65_acct_xn.ur_mob_stream_'||cur_date||'_t@to_htxx</t>
  </si>
  <si>
    <t>Where  acct_item_type_id1 In ( Select acct_item_type_id From ljp_item_flux  )</t>
  </si>
  <si>
    <t>and  to_char(start_time,''yyyymmdd'')='||cur_date_yyyymmdd||'</t>
  </si>
  <si>
    <t xml:space="preserve">  vc_sql:=' insert into     XJ_ZZ_CDMA_F1N_日流量   </t>
  </si>
  <si>
    <t>select 营业区,A.acc_nbr,a.serv_id,入网时间,b.流量4G_M,D.流量3G_M,</t>
  </si>
  <si>
    <t xml:space="preserve">        卡4G判断,功能4G判断,c.PRICING_PLAN_NAME,套餐价值量,</t>
  </si>
  <si>
    <t xml:space="preserve">        受理营业员,受理营业厅,营业厅区域,渠道视图编码,客户属性,商品</t>
  </si>
  <si>
    <t xml:space="preserve">from  </t>
  </si>
  <si>
    <t>XJ_ls_ZZ_CDMA_F1N_日流量_01  a,</t>
  </si>
  <si>
    <t>XJ_ls_ZZ_CDMA_F1N_日流量_02  b,</t>
  </si>
  <si>
    <t>XJ_ls_ZZ_CDMA_F1N_日流量_03  D,</t>
  </si>
  <si>
    <t>PRICING_PLAN_t c</t>
  </si>
  <si>
    <t>where   a.serv_id=b.serv_id(+)  AND a.serv_id=D.serv_id(+)</t>
  </si>
  <si>
    <t xml:space="preserve">and  a.PRICING_PLAN_id=c.PRICING_PLAN_id(+) </t>
  </si>
  <si>
    <t>log errors into xj_table_e(''jyfx.XJ_ZZ_CDMA_F1N_日流量'')  reject limit unlimited ';</t>
  </si>
  <si>
    <t xml:space="preserve"> dbms_output.put_line(vc_sql); </t>
  </si>
  <si>
    <t xml:space="preserve">  -------备份</t>
  </si>
  <si>
    <t xml:space="preserve">  vc_sql:='insert into   ticket_backup.XJ_ZZ_CDMA_F1N_日流量  </t>
  </si>
  <si>
    <t xml:space="preserve">  select * from     XJ_ZZ_CDMA_F1N_日流量  t where not exists </t>
  </si>
  <si>
    <t xml:space="preserve">  (select 1 from   ticket_backup.XJ_ZZ_CDMA_F1N_日流量   where serv_id=t.serv_id and 入网时间=t.入网时间   )</t>
  </si>
  <si>
    <t xml:space="preserve">   log errors into xj_table_e(''ticket_backup.XJ_ZZ_CDMA_F1N_日流量'')  reject limit unlimited';</t>
  </si>
  <si>
    <t xml:space="preserve">  when others Then</t>
  </si>
  <si>
    <t xml:space="preserve">    dbms_output.put_line('备份ticket_backup.XJ_ZZ_CDMA_F1N_日流量  失败！');</t>
  </si>
  <si>
    <t xml:space="preserve">    dbms_output.put_line('SQLCODE:'||SQLCODE);</t>
  </si>
  <si>
    <t>end PRO_CDMA_F1N_FLUX_ONEDAY;</t>
  </si>
  <si>
    <t>-------=============②=======================</t>
  </si>
  <si>
    <t>procedure PRO_CDMA_F1N_FLUX_month   is</t>
  </si>
  <si>
    <t xml:space="preserve">  ----- exec XN_ZZ_PAC_ONE.PRO_CDMA_F1N_FLUX_month;</t>
  </si>
  <si>
    <t xml:space="preserve">    dbms_output.put_line('xxxx！');</t>
  </si>
  <si>
    <t xml:space="preserve">     ---------NO.1 跟新手机新装日流程表-------------</t>
  </si>
  <si>
    <t xml:space="preserve">      For v_i in 1..15  Loop</t>
  </si>
  <si>
    <t xml:space="preserve">          select to_char(sysdate-v_i,'yyyymmdd') into cur_date_yyyymmdd from dual;</t>
  </si>
  <si>
    <t xml:space="preserve">          dbms_output.put_line('cur_date_yyyymmdd='||cur_date_yyyymmdd);</t>
  </si>
  <si>
    <t xml:space="preserve">         vc_sql:='select count(*) from XJ_ZZ_CDMA_F1N_日流量 where 入网时间=cur_date_yyyymmdd and rownum=1';  </t>
  </si>
  <si>
    <t xml:space="preserve">          execute immediate vc_sql    into i   ;</t>
  </si>
  <si>
    <t xml:space="preserve">          dbms_output.put_line('i='||i);</t>
  </si>
  <si>
    <t xml:space="preserve">          end ;</t>
  </si>
  <si>
    <t xml:space="preserve">          if i &gt; 0 then  </t>
  </si>
  <si>
    <t xml:space="preserve">          dbms_output.put_line(cur_date_yyyymmdd||'已存在!');  </t>
  </si>
  <si>
    <t xml:space="preserve">          else  </t>
  </si>
  <si>
    <t xml:space="preserve">          dbms_output.put_line(cur_date_yyyymmdd||'不存在!');     </t>
  </si>
  <si>
    <t xml:space="preserve">          XN_ZZ_PAC_ONE.PRO_CDMA_F1N_FLUX_ONEDAY(cur_date_yyyymmdd);</t>
  </si>
  <si>
    <t xml:space="preserve">          dbms_output.put_line('成功插入'||cur_date_yyyymmdd);   </t>
  </si>
  <si>
    <t xml:space="preserve">          end if;     </t>
  </si>
  <si>
    <t xml:space="preserve">       End  Loop;</t>
  </si>
  <si>
    <t xml:space="preserve">         -----------------主定价为空处理----------------------</t>
  </si>
  <si>
    <t>pro_drop_table('XJ_ls_ZZ_CDMA_F1N_日流量_03')  ;</t>
  </si>
  <si>
    <t xml:space="preserve">vc_sql:='CREATE TABLE  XJ_ls_ZZ_CDMA_F1N_日流量_03 as </t>
  </si>
  <si>
    <t>select  a.serv_id,c.*</t>
  </si>
  <si>
    <t xml:space="preserve">(select serv_id,product_offer_instance_id  from  serv_t where  state=''F0A''  and  partition_id_region=''1008'' </t>
  </si>
  <si>
    <t>and   serv_id in  (select serv_id from  XJ_ZZ_CDMA_F1N_日流量 where  pricing_plan_name  is null ) ) a,</t>
  </si>
  <si>
    <t>(select belong_object_id,pricing_plan_id From cust_price_plan_t</t>
  </si>
  <si>
    <t xml:space="preserve">  Where belong_object_TYPE=''80C'' And STATE=''00A'' And EXP_DATE&gt;Sysdate ) b ,</t>
  </si>
  <si>
    <t>(Select pricing_plan_id,pricing_plan_name,BRAND_BASE_CHARGE*0.01 BRAND_BASE_CHARGE From pricing_plan_t</t>
  </si>
  <si>
    <t xml:space="preserve">  Where TRANSIT_PRICING_FLAG=1   ) c</t>
  </si>
  <si>
    <t>where  a.product_offer_instance_id=b.belong_object_id  and b.pricing_plan_id=c.pricing_plan_id';</t>
  </si>
  <si>
    <t xml:space="preserve">dbms_output.put_line(vc_sql); </t>
  </si>
  <si>
    <t>vc_sql:='update  XJ_ZZ_CDMA_F1N_日流量 a  set (pricing_plan_name,套餐价值量) =</t>
  </si>
  <si>
    <t>(select pricing_plan_name, BRAND_BASE_CHARGE from    XJ_ls_ZZ_CDMA_F1N_日流量_03  where  serv_id=a.serv_id  )</t>
  </si>
  <si>
    <t>where  serv_id in  (select serv_id  from   XJ_ls_ZZ_CDMA_F1N_日流量_03 )';</t>
  </si>
  <si>
    <t>vc_sql:='update  ticket_backup.XJ_ZZ_CDMA_F1N_日流量 a  set (pricing_plan_name,套餐价值量) =</t>
  </si>
  <si>
    <t xml:space="preserve"> Exception</t>
  </si>
  <si>
    <t xml:space="preserve">end  PRO_CDMA_F1N_FLUX_month;  </t>
  </si>
  <si>
    <t>-------=============③=======================</t>
  </si>
  <si>
    <t>-------===================================</t>
  </si>
  <si>
    <t>procedure PRO_zz_枝繁叶茂   is</t>
  </si>
  <si>
    <t>exec XN_ZZ_PAC_ONE.PRO_zz_枝繁叶茂;</t>
  </si>
  <si>
    <t xml:space="preserve">   log1  xj_log_object:=xj_log_object(XX,'PRO_zz_枝繁叶茂');</t>
  </si>
  <si>
    <t xml:space="preserve"> ---  xj_pro_all_8   JOB  665</t>
  </si>
  <si>
    <t xml:space="preserve">需求：各经营单元，发展来电秘书、视频彩铃、挂机短信、来电名片等枝繁叶茂业务日发展及退订清单。   </t>
  </si>
  <si>
    <t>目的：及时掌握各单元发展情况，表彰先进，督促后进。 分析退订原因，为营销提供数据理论支撑。</t>
  </si>
  <si>
    <t>附表样：</t>
  </si>
  <si>
    <t>-------************①取产品***********</t>
  </si>
  <si>
    <t>drop table  xj_zz_product_qd;</t>
  </si>
  <si>
    <t xml:space="preserve">create table  xj_zz_product_qd    as </t>
  </si>
  <si>
    <t xml:space="preserve">select  T1.ZZ_FENLEI,t1.prod_id,t1.prod_name ,t2.prd_inst_id </t>
  </si>
  <si>
    <t>,REGEXP_REPLACE(t2.create_emp_id,'10*',null,1,1,'i')     create_emp_id</t>
  </si>
  <si>
    <t xml:space="preserve">,create_emp_name </t>
  </si>
  <si>
    <t>,REGEXP_REPLACE(t2.INTERNAL_ORG_id,'10*',null,1,1,'i')     INTERNAL_ORG_id</t>
  </si>
  <si>
    <t xml:space="preserve">,INTERNAL_ORG_NAME </t>
  </si>
  <si>
    <t xml:space="preserve">,t2.create_date,t2.completed_date </t>
  </si>
  <si>
    <t xml:space="preserve">,serv_ofr_name </t>
  </si>
  <si>
    <t>,trunc(Std_Serv_Order_Type_Id/100)     Std_Serv_Order_Type_Id</t>
  </si>
  <si>
    <t>,Prd_Serv_Order_Flag      ---    = 'F'   ----非产品</t>
  </si>
  <si>
    <t>,FLAG_ID   ---   IN ('A','C')</t>
  </si>
  <si>
    <t>from sjjs_xn.BAS_PRD_INST_SERV_ORDER  T2</t>
  </si>
  <si>
    <t>inner join  xj_tmp_product_zz  t1 on (t2.APDT_PRD_ID=t1.prod_id )</t>
  </si>
  <si>
    <t>where       T2.SERV_ORDER_STAT_ID  ='700' ;</t>
  </si>
  <si>
    <t>insert into   xj_zz_product_t</t>
  </si>
  <si>
    <t>select  '商务彩铃'  类型,PROD_ID,PROD_NAME</t>
  </si>
  <si>
    <t>from   product</t>
  </si>
  <si>
    <t xml:space="preserve">where  prod_id in </t>
  </si>
  <si>
    <t>('99100494','99100493','99100492','99100491','99100490')</t>
  </si>
  <si>
    <t>select  '来电名片'  类型,PROD_ID,PROD_NAME</t>
  </si>
  <si>
    <t>('99510283','99510284','99510291','99510292','99510280','99510281','99510282','99510288','99510289','99510290')</t>
  </si>
  <si>
    <t>pro_drop_table('ls_xj_zz_product_qd_001') ;</t>
  </si>
  <si>
    <t xml:space="preserve">create table    ls_xj_zz_product_qd_001     as </t>
  </si>
  <si>
    <t xml:space="preserve"> select   prod_id,  T1.PROD_INST_ID,T1.ACC_PROD_INST_ID,T1.ACC_NUM,</t>
  </si>
  <si>
    <t>t1.REGION_ID</t>
  </si>
  <si>
    <t>BEGIN_RENT_DATE</t>
  </si>
  <si>
    <t>STOP_RENT_DATE,</t>
  </si>
  <si>
    <t>CREATE_STAFF</t>
  </si>
  <si>
    <t>from prod_inst_sub   T1</t>
  </si>
  <si>
    <t>where  STATUS_CD</t>
  </si>
  <si>
    <t>='100000'</t>
  </si>
  <si>
    <t xml:space="preserve">AND     prod_id in (select prod_id   from    xj_zz_product_t  ) </t>
  </si>
  <si>
    <t>xn_do_sql_Block(q'[   truncate table   ls_xj_zz_product_qd           ]');</t>
  </si>
  <si>
    <t xml:space="preserve">insert into   ls_xj_zz_product_qd  </t>
  </si>
  <si>
    <t xml:space="preserve">--  create table  ls_xj_zz_product_qd  as </t>
  </si>
  <si>
    <t>select  t2.*, T1.PROD_INST_ID,T1.ACC_PROD_INST_ID,T1.ACC_NUM,</t>
  </si>
  <si>
    <t>CREATE_STAFF,</t>
  </si>
  <si>
    <t>正常'   状态</t>
  </si>
  <si>
    <t>from   ls_xj_zz_product_qd_001    t1</t>
  </si>
  <si>
    <t xml:space="preserve">inner join   xj_zz_product_t  t2  on (t1.prod_id=t2.prod_id      )  </t>
  </si>
  <si>
    <t>--drop table  xj_zz_product_qd;</t>
  </si>
  <si>
    <t xml:space="preserve">--create  table     xj_zz_product_qd   as </t>
  </si>
  <si>
    <t>insert into   xj_zz_product_qd</t>
  </si>
  <si>
    <t>select * from    ls_xj_zz_product_qd</t>
  </si>
  <si>
    <t>where   PROD_INST_ID not in (select  PROD_INST_ID   from xj_zz_product_qd   )  ;</t>
  </si>
  <si>
    <t>update   xj_zz_product_qd  set       stop_rent_date=sysdate ,状态='失效'</t>
  </si>
  <si>
    <t>where   PROD_INST_ID  not in (select  PROD_INST_ID   from  ls_xj_zz_product_qd   );</t>
  </si>
  <si>
    <t>update   xj_zz_product_qd  set       stop_rent_date=sysdate ,状态='正常'</t>
  </si>
  <si>
    <t>where   PROD_INST_ID    in (select  PROD_INST_ID   from  ls_xj_zz_product_qd   );</t>
  </si>
  <si>
    <t>-------************②取销售品定价***************************************************************</t>
  </si>
  <si>
    <t xml:space="preserve">    pro_drop_table('ls_xj_zz_offer_qd') ;</t>
  </si>
  <si>
    <t xml:space="preserve">create table   ls_xj_zz_offer_qd       as </t>
  </si>
  <si>
    <t>select   t2.类型, t2.小类,t1.Offer_Id,t2.OFFER_NAME,Offer_Inst_Id,  Prod_Inst_Id serv_id,Completed_Date  竣工时间</t>
  </si>
  <si>
    <t>inner  join    xj_zz_OFFER_t     t2  on (t1.offer_id=t2.OFFER_ID)   ]');</t>
  </si>
  <si>
    <t xml:space="preserve">     XJ_SMALLMODULE.Module('ls_xj_zz_offer_qd','xwh_wg_mon','acct_id,acc_nbr,产品类型,入网时间,ofr_name 套餐,套餐值,融合类型,身份证新老,org_name  网格,country_area_seq,country_area_name,条线,本月活跃,移动语音本月活跃');</t>
  </si>
  <si>
    <t xml:space="preserve">  XJ_SMALLMODULE.PRO_BLOCK_营业信息('ls_xj_zz_offer_qd','accept_staff_cd','STAFF_CT_GROUP_CD');</t>
  </si>
  <si>
    <t xml:space="preserve"> xj_smallmodule.Module('ls_xj_zz_offer_qd','tmp_staff_organization_channel','grid_id ','accept_staff_cd  STAFF_CT_GROUP_CD');</t>
  </si>
  <si>
    <t xml:space="preserve">  xj_smallmodule.Module('ls_xj_zz_offer_qd','v_grid_msg_xn','org_name','grid_id'); </t>
  </si>
  <si>
    <t xml:space="preserve"> renameTB('ls_xj_zz_offer_qd','xj_zz_offer_qd');</t>
  </si>
  <si>
    <t>end  PRO_zz_枝繁叶茂;</t>
  </si>
  <si>
    <t xml:space="preserve">PROCEDURE PRO_zz_优品包 is </t>
  </si>
  <si>
    <t>---   exec   XN_ZZ_PAC_ONE.PRO_zz_优品包;</t>
  </si>
  <si>
    <t xml:space="preserve">   log1  xj_log_object:=xj_log_object(XX,'PRO_zz_优品包');</t>
  </si>
  <si>
    <t xml:space="preserve"> DBMS_OUTPUT.ENABLE (buffer_size=&gt;null) ;</t>
  </si>
  <si>
    <t>-- 优品包表， 李发平   根据市场部要求 ， 市场部刘奕定的</t>
  </si>
  <si>
    <t xml:space="preserve"> select * FROM SJJS_xn.PRD_TYZX_MON_D </t>
  </si>
  <si>
    <t xml:space="preserve"> where product_id  in ( '99500240', '99500242', '99500249', '99500265', '99500274', '99500275', </t>
  </si>
  <si>
    <t xml:space="preserve">99500276', '99500277', '99500278', '99500279', '99500496', '99500497', </t>
  </si>
  <si>
    <t xml:space="preserve">99500498', '99500499', '99500500', '99500501', '99500502', '99500503', </t>
  </si>
  <si>
    <t xml:space="preserve">99500505', '99500506', '99500507', '99500508', '99500514', '99500518', </t>
  </si>
  <si>
    <t xml:space="preserve">99500586', '99500588', '99500589', '99500590', '99500591', '99500592', </t>
  </si>
  <si>
    <t xml:space="preserve">99500593', '99500594', '99500595', '99500596', '99500597', '99500598', </t>
  </si>
  <si>
    <t xml:space="preserve">99500599', '99500600', '99500601', '99500602', 'bstdm5', 'bstdmjc', 'bstnkdh', </t>
  </si>
  <si>
    <t xml:space="preserve">bstrj4', 'bstsy5', 'bsttehui39', 'bstycby', 'gdadm', 'gdbkjy', 'gdbxxb', </t>
  </si>
  <si>
    <t xml:space="preserve">gdcjzy19', 'gdcjsedby', 'gddingdang', 'gddp05', 'gddpby', 'gdffpd', 'gdgzqk', </t>
  </si>
  <si>
    <t xml:space="preserve">gdhdadm', 'gdhddd6m', 'gdhddingdang', 'gdhddmdy', 'gdhddp5', 'gdhddp8', </t>
  </si>
  <si>
    <t xml:space="preserve">gdhddpby', 'gdhddpsyby', 'gdhdgzdsjyby01', 'gdhdlgf1', 'gdhdlgf3', </t>
  </si>
  <si>
    <t xml:space="preserve">gdhdltjyby01', 'gdhdltjyby03', 'gdhdmgtv1', 'gdhdmgtv2', 'gdhdrj5', 'gdhdrjby', </t>
  </si>
  <si>
    <t xml:space="preserve">gdhdrjby1', 'gdhdsy5', 'gdhdsyby', 'gdhdtehui39', 'gdhdtqmyby', 'gdhdtsly', </t>
  </si>
  <si>
    <t xml:space="preserve">gdhdxfjst', 'gdhdxxby', 'gdhdyoyomomo', 'gdhdzjs5', 'gdhdzjs8', 'gdhdzjsby', </t>
  </si>
  <si>
    <t xml:space="preserve">gdjcb', 'gdjdysbt', 'gdjdysbt1', 'gdjdysbt2', 'gdmgtv1', 'gdmgtv2', </t>
  </si>
  <si>
    <t xml:space="preserve">gdpay3dy5', 'gdpay3dy8', 'gdpay3jddsj5', 'gdpay3jddy5', 'gdrj02', 'gdseb', </t>
  </si>
  <si>
    <t xml:space="preserve">gdsy5', 'gdtehui29', 'gdyeb', 'gdyykdp', 'NBA1', 'NBA2', 'NBA3', 'svod1', </t>
  </si>
  <si>
    <t>svod2', 'svod3', '99500597')</t>
  </si>
  <si>
    <t xml:space="preserve">pro_drop_table('xj_ls_zz_优品包_0001') ;  </t>
  </si>
  <si>
    <t xml:space="preserve">create table  xj_ls_zz_优品包_0001   as  </t>
  </si>
  <si>
    <t xml:space="preserve">where  STATUS_CD   in ('100000') </t>
  </si>
  <si>
    <t xml:space="preserve">and  T1.PROD_USE_TYPE  ='2000'  </t>
  </si>
  <si>
    <t xml:space="preserve">AND     prod_id in  </t>
  </si>
  <si>
    <t xml:space="preserve">   (99500493,99500494,99500495,99500496,99500497,99500498,99500499,99500500  ,99500501,99500264,</t>
  </si>
  <si>
    <t xml:space="preserve">    99500274, 99500276 ,99500518,99500265,99500599,99500249,99500595,99500610,99500611,99500597</t>
  </si>
  <si>
    <t xml:space="preserve">    ,'99500245','99500251','99500275','99500615','99500617','99500704','99500705','99500706','99500707'</t>
  </si>
  <si>
    <t xml:space="preserve">    ,'99500714' ,'99500709','99500710','99500711','99500715','99500704','99500720','99500721'</t>
  </si>
  <si>
    <t xml:space="preserve">    )       ]');</t>
  </si>
  <si>
    <t xml:space="preserve">pro_drop_table('xj_zz_优品包_qd') ;   </t>
  </si>
  <si>
    <t xml:space="preserve">create table xj_zz_优品包_qd  as  </t>
  </si>
  <si>
    <t xml:space="preserve">  select    decode(T1.region_id,'8421200','咸宁市','8421201','温泉','8421202','咸安','8421224','通山','8421223','崇阳','8421222','通城','8421281','赤壁','8421221','嘉鱼','咸宁')  营业区,</t>
  </si>
  <si>
    <t xml:space="preserve">             t1.PROD_INST_ID,t1.ACC_PROD_INST_ID, t1.PROD_ID,T2.PROD_NAME 优品包,t1.acc_num 主接入号码,t3.ACCOUNT 非主接入号码,TO_CHAR(t1.create_date,'YYYYMMDD')   初次受理时间</t>
  </si>
  <si>
    <t xml:space="preserve">                ,'正常'  优品包状态</t>
  </si>
  <si>
    <t xml:space="preserve">              ,t3.STATUS_CD    ITV状态</t>
  </si>
  <si>
    <t>from   xj_ls_zz_优品包_0001      T1</t>
  </si>
  <si>
    <t xml:space="preserve">log1.increase_breakpoint(log1.GET_WHO_CALLED_ME,'xj_zz_优品包_qd_order'); </t>
  </si>
  <si>
    <t xml:space="preserve">pro_drop_table('ls_xj_zz_优品包_qd_order') ;   </t>
  </si>
  <si>
    <t xml:space="preserve">create table  ls_xj_zz_优品包_qd_order   as  </t>
  </si>
  <si>
    <t xml:space="preserve">       ,APPLY_OBJ_SPEC_NAME  优品包</t>
  </si>
  <si>
    <t xml:space="preserve">        ,ORDER_ITEM_ID   订单项ID</t>
  </si>
  <si>
    <t xml:space="preserve">        , Create_Staff</t>
  </si>
  <si>
    <t xml:space="preserve">        ,UPDATE_STAFF</t>
  </si>
  <si>
    <t>where   APPLY_OBJ_SPEC in (99500493,99500494,99500495,99500496,99500497,99500498,99500499,99500500</t>
  </si>
  <si>
    <t>,99500501,99500264,</t>
  </si>
  <si>
    <t>99500274, 99500276 ,99500518,99500265,99500599,99500249,99500595,99500610,99500611,99500597</t>
  </si>
  <si>
    <t>,'99500245','99500251','99500275','99500615','99500617','99500704','99500705','99500706','99500707'</t>
  </si>
  <si>
    <t>,'99500714' ,'99500709','99500710','99500711','99500715','99500721'</t>
  </si>
  <si>
    <t xml:space="preserve">    AND STATUS_CD  = '301200'    -- 竣工   </t>
  </si>
  <si>
    <t>and obj_id in (select  PROD_INST_ID    from    xj_zz_优品包_qd    )</t>
  </si>
  <si>
    <t xml:space="preserve">AND  ACCEPT_LAN_ID  =8421200        ]'); </t>
  </si>
  <si>
    <t xml:space="preserve">  insert into  xj_zz_优品包_qd_order</t>
  </si>
  <si>
    <t>select * from  ls_xj_zz_优品包_qd_order</t>
  </si>
  <si>
    <t>where   PROD_INST_ID  not in (select PROD_INST_ID  from   xj_zz_优品包_qd_order  )         ]');</t>
  </si>
  <si>
    <t xml:space="preserve">log1.increase_breakpoint(log1.GET_WHO_CALLED_ME,'受理营业厅'); </t>
  </si>
  <si>
    <t xml:space="preserve">alter table  xj_zz_优品包_qd  add (           </t>
  </si>
  <si>
    <t>STAFF_CODE   VARCHAR2(256),</t>
  </si>
  <si>
    <t>营业员             VARCHAR2(256)  ,</t>
  </si>
  <si>
    <t>受理营业厅     VARCHAR2(200) ,</t>
  </si>
  <si>
    <t xml:space="preserve">礼包 VARCHAR2(500)     )          ]');   </t>
  </si>
  <si>
    <t>---------------------------------------</t>
  </si>
  <si>
    <t>merge into  xj_zz_优品包_qd  a</t>
  </si>
  <si>
    <t xml:space="preserve">      ,row_number() over (partition   by  PROD_ID ,PROD_INST_ID  order by   初次受理时间     )   rn </t>
  </si>
  <si>
    <t>from xj_zz_优品包_qd_order  )  b</t>
  </si>
  <si>
    <t xml:space="preserve">         a.订单ID=b.订单ID,</t>
  </si>
  <si>
    <t xml:space="preserve">   ]'); </t>
  </si>
  <si>
    <t xml:space="preserve">log1.increase_breakpoint(log1.GET_WHO_CALLED_ME,'礼包'); </t>
  </si>
  <si>
    <t>select  t1.offer_inst_id, t1.offer_id,t2.prod_inst_Id ,t3.OFFER_NAME  礼包</t>
  </si>
  <si>
    <t>from xn_OFFER_INST t1</t>
  </si>
  <si>
    <t>left join  xn_OFFER_PROD_INST_REL t2 on (t1.offer_inst_id=t2.offer_inst_id   and t2.status_cd = '1000'  )</t>
  </si>
  <si>
    <t>left join    offer   t3  on (t1.OFFER_ID=t3.OFFER_ID)</t>
  </si>
  <si>
    <t xml:space="preserve">where  t1.OFFER_ID  in </t>
  </si>
  <si>
    <t>('842001752','842003360','252104182','252104181','252104180')</t>
  </si>
  <si>
    <t xml:space="preserve">and  </t>
  </si>
  <si>
    <t>t1.status_cd = '1000'</t>
  </si>
  <si>
    <t xml:space="preserve"> and  t1.offer_type = 13   ) b on (a.ACC_PROD_INST_ID=b.prod_inst_Id)</t>
  </si>
  <si>
    <t xml:space="preserve"> update set   a.礼包=b.礼包 ]');</t>
  </si>
  <si>
    <t>alter table  xj_zz_优品包_qd  add (</t>
  </si>
  <si>
    <t>merge into   xj_zz_优品包_qd    a</t>
  </si>
  <si>
    <t xml:space="preserve"> from PROD_INST_ACCT_REL  ) B  ON (A.ACC_PROD_INST_ID=B.PROD_INST_ID)</t>
  </si>
  <si>
    <t>xj_smallmodule.Module('xj_zz_优品包_qd','xwh_wg_mon','acct_id','ACC_PROD_INST_ID serv_id');</t>
  </si>
  <si>
    <t xml:space="preserve"> XJ_SMALLMODULE.PRO_BLOCK_fenxiao('xj_zz_优品包_qd','订单id'); </t>
  </si>
  <si>
    <t xml:space="preserve"> XJ_SMALLMODULE.PRO_BLOCK_营业信息('xj_zz_优品包_qd','create_staff','staff_id','STAFF_CODE,name 营业员,fa_channel_name 受理营业厅,fa_channel_ct_group_cd 渠道编码');</t>
  </si>
  <si>
    <t>update  xj_zz_优品包_qd  set  受理营业厅=分销厅店</t>
  </si>
  <si>
    <t>UPDATE  xj_zz_优品包_qd  set 营业区=SUBSTR(受理营业厅,1,2)</t>
  </si>
  <si>
    <t xml:space="preserve">('温泉','咸安','通山','崇阳','通城','赤壁','嘉鱼')         ]'); </t>
  </si>
  <si>
    <t xml:space="preserve">pro_drop_table('xj_zz_优品包_t') ;  </t>
  </si>
  <si>
    <t>create table  xj_zz_优品包_t as  select * from     xj_zz_优品包_qd  where 优品包状态='正常'</t>
  </si>
  <si>
    <t xml:space="preserve">log1.increase_breakpoint(log1.GET_WHO_CALLED_ME,'结束'); </t>
  </si>
  <si>
    <t>end  PRO_zz_优品包;</t>
  </si>
  <si>
    <t xml:space="preserve">PROCEDURE PRO_zz_智家应用  is  </t>
  </si>
  <si>
    <t xml:space="preserve">   log1  xj_log_object:=xj_log_object(XX,'PRO_zz_智家应用');</t>
  </si>
  <si>
    <t xml:space="preserve">    exec   XN_ZZ_PAC_ONE.PRO_zz_智家应用;</t>
  </si>
  <si>
    <t>v_sql   varchar2(4000);</t>
  </si>
  <si>
    <t>drop table  xj_sc_智家应用_offer  ;</t>
  </si>
  <si>
    <t>create table  xj_sc_智家应用_offer (</t>
  </si>
  <si>
    <t xml:space="preserve">OFFER_ID     NUMBER(20)     ,                                         </t>
  </si>
  <si>
    <t>OFFER_NAME VARCHAR2(500)    ,</t>
  </si>
  <si>
    <t>价格   VARCHAR2(50)    ,</t>
  </si>
  <si>
    <t>leixing   VARCHAR2(50)    ,</t>
  </si>
  <si>
    <t>remark   VARCHAR2(500)    ,</t>
  </si>
  <si>
    <t xml:space="preserve">类型   VARCHAR2(50)    ） </t>
  </si>
  <si>
    <t xml:space="preserve">select * from   xj_sc_智家应用_offer  for update </t>
  </si>
  <si>
    <t xml:space="preserve">update  xj_sc_智家应用_offer  set   类型='音箱'  </t>
  </si>
  <si>
    <t>('842010967','842012203','842012204','842013907','842013923','842013925','842015261','842015262','842015263','842015266','842015267','842015350','842015352','842015353','842015354','842015355','842015356','842015357','842015358','842015885','842015886','842015887','842015561','842016815','842016816','842016801','842016800','842017588','842018047','842018105','842018106','842030196','842030197','842030208','842030209','842030431','842030432','842030317','842030445','842030446','842030246','842030247');</t>
  </si>
  <si>
    <t xml:space="preserve">update  xj_sc_智家应用_offer  set   类型='门锁'  </t>
  </si>
  <si>
    <t>('842012301','842012302','842013924','842015264','842015265','842015888','842017917','842017496','842018160','842018184','842018185','842018186','842030195','842030375','842030447','842030247','842030770','842030771','842031027','842031028','842031030','842031029','842031223','842031224')</t>
  </si>
  <si>
    <t xml:space="preserve">update  xj_sc_智家应用_offer  set   类型='门铃'  </t>
  </si>
  <si>
    <t>('842012311','842012312','842013907','842013923','842015264','842015352','842015353','842013905','842015346','842015886','842016819','842016820','842016830','842016831','842017456','842030198','842030210','842010922','842006043','842004125','842030953')</t>
  </si>
  <si>
    <t xml:space="preserve">update  xj_sc_智家应用_offer  set   类型='燃气卫士'  </t>
  </si>
  <si>
    <t>('842017292','842031157','842031168','842031264')</t>
  </si>
  <si>
    <t xml:space="preserve">update  xj_sc_智家应用_offer  set   类型='FTTR'  </t>
  </si>
  <si>
    <t>('842014215','842030792','842012621','842012622','842012623','842012653','842013574','842017454','842017561','842017563','842015962','842014215','842011061','842011063')</t>
  </si>
  <si>
    <t xml:space="preserve">update  xj_sc_智家应用_offer  set   类型='翼家智话'  </t>
  </si>
  <si>
    <t>---   insert into  xj_sc_智家应用_offer(offer_id,offer_name,类型)    select  offer_id,offer_name,''翼家智话 类型    from  xj_sc_智家应用_offer</t>
  </si>
  <si>
    <t>('842016482')</t>
  </si>
  <si>
    <t xml:space="preserve">insert into  xj_sc_智家应用_offer(offer_id,offer_name,类型)    </t>
  </si>
  <si>
    <t xml:space="preserve">select  offer_id,offer_name,'翼家智话' 类型    from  offer </t>
  </si>
  <si>
    <t>update  xj_sc_智家应用_offer  set    类型='其他'  where    类型  is null ;</t>
  </si>
  <si>
    <t>pro_drop_table('xj_ls_sc_智家应用_001') ;</t>
  </si>
  <si>
    <t xml:space="preserve">  create table  xj_ls_sc_智家应用_001  as </t>
  </si>
  <si>
    <t>select  t2.类型,  t1.Offer_Id,t2.OFFER_NAME,Offer_Inst_Id   OFR_INST_ID,  Prod_Inst_Id serv_id,Completed_Date  竣工日期</t>
  </si>
  <si>
    <t>,role_name,accept_staff_cd,OFFER_ORDER_ITEM_ID</t>
  </si>
  <si>
    <t>INNER  join  xj_sc_智家应用_offer    t2  on (t1.offer_id=t2.OFFER_ID)</t>
  </si>
  <si>
    <t>----------------------------------------------------------------------------------------------</t>
  </si>
  <si>
    <t xml:space="preserve">log1.increase_breakpoint(log1.GET_WHO_CALLED_ME,'网格'); </t>
  </si>
  <si>
    <t>v_sql:='acct_id,acc_nbr,account,入网时间,ofr_name 套餐,套餐值,COMBO_OFFER_NAME  松捆绑套餐,';</t>
  </si>
  <si>
    <t>v_sql:=v_sql||'GRID_NAME  小区,org_name  支局,country_area_seq,country_area_name';</t>
  </si>
  <si>
    <t>xj_smallmodule.module('xj_ls_sc_智家应用_001','xwh_wg_mon', v_sql);</t>
  </si>
  <si>
    <t xml:space="preserve">log1.increase_breakpoint(log1.GET_WHO_CALLED_ME,'厅店'); </t>
  </si>
  <si>
    <t xml:space="preserve">xj_smallmodule.Module('xj_ls_sc_智家应用_001','tmp_staff_organization_channel','STAFF_CODE,name 营业员, 厅店,FA_CHANNEL_CT_GROUP_CD  渠道编码,条线','accept_staff_cd   STAFF_CT_GROUP_CD'); </t>
  </si>
  <si>
    <t>renameTB('xj_ls_sc_智家应用_001','xj_sc_智家应用_t');</t>
  </si>
  <si>
    <t xml:space="preserve">CREATE   or  replace  view   xj_sc_智家应用_v as </t>
  </si>
  <si>
    <t>select   类型,offer_id  销售品id,offer_name  销售品名称,ofr_inst_id 销售品实例 ,竣工日期,acct_id  付费账户,acc_nbr 号码,account 账户,</t>
  </si>
  <si>
    <t>STAFF_CODE，营业员,厅店,渠道编码,条线,</t>
  </si>
  <si>
    <t>小区,支局,</t>
  </si>
  <si>
    <t>COUNTRY_AREA_SEQ||COUNTRY_AREA_NAME</t>
  </si>
  <si>
    <t xml:space="preserve">  经营单元</t>
  </si>
  <si>
    <t xml:space="preserve">-- select *   </t>
  </si>
  <si>
    <t>from xj_sc_智家应用_t</t>
  </si>
  <si>
    <t>select * from xj_sc_智家应用_v</t>
  </si>
  <si>
    <t>end  PRO_zz_智家应用;</t>
  </si>
  <si>
    <t xml:space="preserve">PROCEDURE xj_sc_小销售品  is </t>
  </si>
  <si>
    <t xml:space="preserve">    log1 xj_log_object := xj_log_object(XX, 'xj_sc_小销售品');</t>
  </si>
  <si>
    <t xml:space="preserve">    exec   XN_ZZ_PAC_ONE.xj_sc_小销售品;</t>
  </si>
  <si>
    <t xml:space="preserve">  pro_drop_table('ls_xj_sc_小销售品') ;</t>
  </si>
  <si>
    <t xml:space="preserve">  create table  ls_xj_sc_小销售品   as </t>
  </si>
  <si>
    <t xml:space="preserve">  select  t4.小销售品类型,T1.offer_id,t4.offer_name,t1.offer_inst_id,t1.prod_inst_id serv_id ,t1.completed_date  竣工时间,accept_staff_CD </t>
  </si>
  <si>
    <t xml:space="preserve">   ,decode(substr(TELECOM_AREA_ID,1,6),'100801','温泉','100802','咸安','100803','通山','100804','崇阳','100805','通城','100806','赤壁','100807','嘉鱼','1008','咸宁','其它')  营业区</t>
  </si>
  <si>
    <t xml:space="preserve">  inner  join  xj_sc_小销售品_offer   t4   on (t1.offer_id=t4.offer_id)  ]');</t>
  </si>
  <si>
    <t xml:space="preserve">    xj_smallmodule.Module('ls_xj_sc_小销售品','xwh_wg_mon','acc_nbr,acct_id,COMBO_INSTANCE_ID'); </t>
  </si>
  <si>
    <t xml:space="preserve">    xj_smallmodule.Module('ls_xj_sc_小销售品','TMP_STAFF_ORGANIZATION_CHANNEL','NAME 受理营业员,fa_channel_name  受理营业厅','accept_staff_CD  STAFF_CT_GROUP_CD '); </t>
  </si>
  <si>
    <t xml:space="preserve">   p_rn('ls_xj_sc_小销售品','COMBO_INSTANCE_ID','竣工时间  desc ','rn1');</t>
  </si>
  <si>
    <t xml:space="preserve">   p_rn('ls_xj_sc_小销售品','offer_inst_id','竣工时间  desc ','rn_offer_inst_id');</t>
  </si>
  <si>
    <t xml:space="preserve">   renameTB('ls_xj_sc_小销售品','xj_sc_小销售品');</t>
  </si>
  <si>
    <t xml:space="preserve">  end   xj_sc_小销售品;</t>
  </si>
  <si>
    <t xml:space="preserve">PROCEDURE PRO_zz_张筱客户积分(v_month  varchar2  default   cur_month_m1   )  is </t>
  </si>
  <si>
    <t>V_I    NUMBER;</t>
  </si>
  <si>
    <t>V_j   NUMBER;</t>
  </si>
  <si>
    <t>exec XN_ZZ_PAC_ONE.PRO_zz_张筱客户积分;</t>
  </si>
  <si>
    <t>2、ITV条件：广电版高清或4K、智慧系列高清或4K；</t>
  </si>
  <si>
    <t xml:space="preserve">select    COUNT(*)    </t>
  </si>
  <si>
    <t xml:space="preserve">where  month_id=TRIM('||v_month||')   </t>
  </si>
  <si>
    <t>&gt;=  2000      ';</t>
  </si>
  <si>
    <t>execute immediate vc_sql   INTO    V_I;</t>
  </si>
  <si>
    <t>if  V_I  &lt;=100   then</t>
  </si>
  <si>
    <t>DBMS_OUTPUT.put_line('V_I='||V_I);</t>
  </si>
  <si>
    <t>DBMS_OUTPUT.put_line('不满足条件退出');</t>
  </si>
  <si>
    <t>V_j:=1/3;</t>
  </si>
  <si>
    <t>else   DBMS_OUTPUT.put_line('满足条件,正在跑数据');</t>
  </si>
  <si>
    <t xml:space="preserve">pro_drop_table('xj_ls_20201019_001') ; </t>
  </si>
  <si>
    <t>select cust_id,CUST_POINT</t>
  </si>
  <si>
    <t>where  month_id= ]'||TRIM(v_month)||q'[      ---改月份</t>
  </si>
  <si>
    <t xml:space="preserve">&gt;=  2000       </t>
  </si>
  <si>
    <t xml:space="preserve">pro_drop_table('xj_ls_20201019_002') ; </t>
  </si>
  <si>
    <t>select  t1.*,t2.acct_id,t2.serv_id,t2.acc_nbr,t2.account,t3.prod_name,t3.智慧打标,t2.ofr_name,t2.combo_offer_name,nvl(t3.channel_name,t4.fa_channel_name)   ITV新装厅店</t>
  </si>
  <si>
    <t xml:space="preserve">          ,t2.combo_instance_id,t2.欠费,t2.最早欠费月,t2.近2月活跃</t>
  </si>
  <si>
    <t>inner  join  xwh_wg_mon t2  on (t1.cust_id=t2.cust_id   and t2.state in (''F0A'') )</t>
  </si>
  <si>
    <t>inner  join  XJ_SC_ITV_ALL_T  t3 on (t2.serv_id=t3.serv_id   and  t3.ITV打标  in (''省内高清'',''4K (不含全国版)'')   )</t>
  </si>
  <si>
    <t xml:space="preserve">left  join  tmp_staff_organization_channel  t4 on (t2.new_staff_id=t4.staff_id)      </t>
  </si>
  <si>
    <t>主副卡   varchar2(500)  ,</t>
  </si>
  <si>
    <t>优品包   VARCHAR2(20)   )       ]');</t>
  </si>
  <si>
    <t xml:space="preserve">                       a.手机类型='套餐关联手机'           ]'); </t>
  </si>
  <si>
    <t>where   a.手机类型  is null            ]');</t>
  </si>
  <si>
    <t xml:space="preserve">='正常'  )   </t>
  </si>
  <si>
    <t>pro_drop_table('xj_zz_张筱客户积分_t') ;</t>
  </si>
  <si>
    <t xml:space="preserve">create table    xj_zz_张筱客户积分_t  as </t>
  </si>
  <si>
    <t>left join  xwh_wg_mon t2  on (t1.serv_id=t2.serv_id )        ]');</t>
  </si>
  <si>
    <t xml:space="preserve">end  PRO_zz_张筱客户积分;  </t>
  </si>
  <si>
    <t>procedure PRO_zz_流量包   is</t>
  </si>
  <si>
    <t xml:space="preserve"> exec XN_ZZ_PAC_ONE.PRO_zz_流量包;</t>
  </si>
  <si>
    <t>统计全市近一年所有新装流量包情况</t>
  </si>
  <si>
    <t xml:space="preserve">    xj_cursor emp_cursor;</t>
  </si>
  <si>
    <t xml:space="preserve">    v_PRICING_PLAN_ID NUMBER(9);</t>
  </si>
  <si>
    <t xml:space="preserve">create or replace  view    xj_zz_流量包_清单_t as </t>
  </si>
  <si>
    <t>select  t1.PRICING_PLAN_ID,t2.pricing_plan_name,t1.prd_inst_id,t1.pricing_plan_type_id,t1.prom_inst_id,t1.serv_order_id,eff_date,exp_date,to_char(completed_date ,'yyyymmdd') 竣工时间</t>
  </si>
  <si>
    <t>from    sjjs_xn.bas_prd_inst_pricing_cur  t1</t>
  </si>
  <si>
    <t>inner  join  xj_流量包勿删  t2 on (t1.pricing_plan_id=t2.pricing_plan_id)</t>
  </si>
  <si>
    <t>xn_do_sql_Block(' drop table  xj_不限量流量包_t ');</t>
  </si>
  <si>
    <t>xn_do_sql_Block('create table  xj_不限量流量包_t</t>
  </si>
  <si>
    <t>as select * from   xj_zz_流量包_清单_t</t>
  </si>
  <si>
    <t>where  pricing_plan_id in</t>
  </si>
  <si>
    <t>(''504873'',''504870'',''504871'',''504872'') ');</t>
  </si>
  <si>
    <t>update  xj_不限量流量包_t</t>
  </si>
  <si>
    <t xml:space="preserve">set      定价值=replace(regexp_substr (PRICING_PLAN_name,''[0-9.]+元'' ) ,''元'') </t>
  </si>
  <si>
    <t>where   nvl(定价值,0) &lt;=0   ');</t>
  </si>
  <si>
    <t xml:space="preserve">        insert into xj_back_work_log(work_module,id,work_desc,create_date) Values('xj_zz_流量包_清单_t',run_point,avc_syserrtext,Sysdate) ;</t>
  </si>
  <si>
    <t xml:space="preserve">        Commit ;</t>
  </si>
  <si>
    <t>end  PRO_zz_流量包;</t>
  </si>
  <si>
    <t>PROCEDURE PRO_翼销售  is</t>
  </si>
  <si>
    <t xml:space="preserve">pro_drop_table('xj_sc_yxs_t') ;  </t>
  </si>
  <si>
    <t xml:space="preserve">create table  xj_sc_yxs_t  as </t>
  </si>
  <si>
    <t xml:space="preserve">select   t5.营业区,t3.SALE_ORDER_ID,t3.CREATE_TIME ,t4.PHONE_NO,t4.CERT_NAME,t4.STAFF_ID </t>
  </si>
  <si>
    <t xml:space="preserve">from  lc_cp.SALE_DISTRIBUTOR_ORDER_1008@to_ods  t3   </t>
  </si>
  <si>
    <t>left join  LC_CP. SALE_DISTRIBUTOR_INFO@to_ods  t4   on  (t3.DISTRIBUTOR_ID=t4.id  )</t>
  </si>
  <si>
    <t>left join  tmp_staff_organization_channel  t5   on  (t4.staff_id=t5.staff_id  )</t>
  </si>
  <si>
    <t>select  t3.*, t1.ACC_NBR  ACC_NBR_sd , t1.RELATE_CHANNEL_NAME,t1.INDENT_DESC,t1.REMARK  ,t2.name 接单人</t>
  </si>
  <si>
    <t xml:space="preserve">from  pre_indent_t  t1 </t>
  </si>
  <si>
    <t>inner  join   tmp_staff_organization_channel  t2  on (t1.accept_staff_id=t2.staff_id   and t2.org_id = '20152805'   )</t>
  </si>
  <si>
    <t>inner join    s1  t3  on (t1.EXT_INDENT_ID=t3.SALE_ORDER_ID  )</t>
  </si>
  <si>
    <t>where   to_char(t1.CREATE_date,'yyyymm')&gt;=201812    and  t1.region_id=1008         ]');</t>
  </si>
  <si>
    <t xml:space="preserve">xn_do_sql_Block('    </t>
  </si>
  <si>
    <t>delete   xj_sc_yxs_t   t</t>
  </si>
  <si>
    <t>where   exists  (select * from  xj_sc_yxs_t  where SALE_ORDER_ID=t.SALE_ORDER_ID   and rowid &lt;t.rowid    )   ');</t>
  </si>
  <si>
    <t>pro_drop_table('xj_sc_yxs_t_detail') ;</t>
  </si>
  <si>
    <t xml:space="preserve">create table   xj_sc_yxs_t_detail   as </t>
  </si>
  <si>
    <t>select t1.*,</t>
  </si>
  <si>
    <t xml:space="preserve">       t2.SALES_INDENT_ID,</t>
  </si>
  <si>
    <t xml:space="preserve">       t2.LOG_TYPE  ,</t>
  </si>
  <si>
    <t xml:space="preserve">       t3.agreement_id,</t>
  </si>
  <si>
    <t xml:space="preserve">       t3.cust_indent_nbr</t>
  </si>
  <si>
    <t xml:space="preserve">  from xj_sc_yxs_t t1</t>
  </si>
  <si>
    <t xml:space="preserve"> inner join pre_indent_rel_t t2</t>
  </si>
  <si>
    <t xml:space="preserve">    on (t1.SALE_ORDER_ID = t2.EXT_INDENT_ID)</t>
  </si>
  <si>
    <t xml:space="preserve">  left join XJ_CUST_INDENT_T t3</t>
  </si>
  <si>
    <t xml:space="preserve">    on (t2.SALES_INDENT_ID = t3.SALES_INDENT_ID)     ');</t>
  </si>
  <si>
    <t>delete   xj_sc_yxs_t_detail</t>
  </si>
  <si>
    <t>where  SALES_INDENT_ID  in (</t>
  </si>
  <si>
    <t xml:space="preserve">select  SALES_INDENT_ID   from xj_sc_yxs_t_detail  </t>
  </si>
  <si>
    <t>where   LOG_TYPE=4    )     ') ;</t>
  </si>
  <si>
    <t>update  xj_sc_yxs_t_detail  set       营业区 = substr(RELATE_CHANNEL_NAME,1,2)</t>
  </si>
  <si>
    <t xml:space="preserve">where    营业区 is null </t>
  </si>
  <si>
    <t xml:space="preserve">and  substr(RELATE_CHANNEL_NAME,1,2)  in </t>
  </si>
  <si>
    <t>(''通城'',''赤壁'',''温泉'',''咸安'',''通山'',''嘉鱼'',''崇阳'')     ');</t>
  </si>
  <si>
    <t xml:space="preserve">pro_drop_table('xj_sc_yxs_t_detail_service') ; </t>
  </si>
  <si>
    <t xml:space="preserve">create  table  xj_sc_yxs_t_detail_service  as  </t>
  </si>
  <si>
    <t>SELECT DISTINCT  a.AGREEMENT_ID, B.SERV_ID, B.ACC_NBR, B.PRODUCT_OFFER_ID,C.SERVICE_OFFER_NAME,A.CUST_INDENT_NBR</t>
  </si>
  <si>
    <t>FROM  CUST_INDENT_ATTR_T_DAY A, P_SERV_T B, SERVICE_OFFER_T C</t>
  </si>
  <si>
    <t>WHERE  a.AGREEMENT_ID = b.agreement_id</t>
  </si>
  <si>
    <t xml:space="preserve"> AND A.FIRST_OBJECT_ID = B.PRODUCT_OFFER_INSTANCE_ID</t>
  </si>
  <si>
    <t xml:space="preserve"> AND A.SECOND_OBJECT_ID = B.SERV_ID</t>
  </si>
  <si>
    <t xml:space="preserve"> AND A.SERVER_OFFER_ID = C.SERVICE_OFFER_ID</t>
  </si>
  <si>
    <t xml:space="preserve"> and  exists  (select 1   from    xj_sc_yxs_t_detail  where  agreement_id =a.agreement_id     )</t>
  </si>
  <si>
    <t xml:space="preserve">  ORDER BY A.CUST_INDENT_NBR, B.SERV_ID   ')  ;</t>
  </si>
  <si>
    <t xml:space="preserve">create OR  REPLACE  VIEW    xj_sc_yxs_t_detail_F1N_HM    AS </t>
  </si>
  <si>
    <t>select  t1.*,t2.serv_id,t2.acc_nbr,t2.service_offer_name</t>
  </si>
  <si>
    <t>from xj_sc_yxs_t_detail  t1</t>
  </si>
  <si>
    <t>inner  join  (</t>
  </si>
  <si>
    <t>select * from xj_sc_yxs_t_detail_service</t>
  </si>
  <si>
    <t xml:space="preserve">('固定电话新装','电信手机新装','双通道IPTV新装','电信宽带拨号新装','智慧家庭新装')   )  t2  on (t1.agreement_id=t2.agreement_id ) </t>
  </si>
  <si>
    <t>---   装维  分销员  发展   ---------------------------</t>
  </si>
  <si>
    <t>select  营业区,</t>
  </si>
  <si>
    <t>SALE_ORDER_ID,</t>
  </si>
  <si>
    <t>TO_CHAR(CREATE_TIME ,'YYYYMM') 月份,</t>
  </si>
  <si>
    <t>CREATE_TIME,</t>
  </si>
  <si>
    <t>PHONE_NO,</t>
  </si>
  <si>
    <t>CERT_NAME,</t>
  </si>
  <si>
    <t>RELATE_CHANNEL_NAME,</t>
  </si>
  <si>
    <t>REMARK,</t>
  </si>
  <si>
    <t>AGREEMENT_ID,</t>
  </si>
  <si>
    <t>CUST_INDENT_NBR,</t>
  </si>
  <si>
    <t>from xj_sc_yxs_t_detail_F1N_HM</t>
  </si>
  <si>
    <t xml:space="preserve">where TO_CHAR(CREATE_TIME ,'YYYYMM') IN </t>
  </si>
  <si>
    <t>('201712','201801','201812','201901')</t>
  </si>
  <si>
    <t>and PHONE_NO  in   (  select PHONE_NO   from   xj_tmp_装维分销员    )</t>
  </si>
  <si>
    <t>order by  CREATE_TIME</t>
  </si>
  <si>
    <t xml:space="preserve">         insert into xj_back_work_log(work_module,id,work_desc,create_date) Values('PRO_翼销售','Exception',avc_syserrtext,Sysdate) ;</t>
  </si>
  <si>
    <t>end  PRO_翼销售;</t>
  </si>
  <si>
    <t xml:space="preserve">/*PROCEDURE PRO_弹窗转化率 (v_date_id  in varchar2) is </t>
  </si>
  <si>
    <t>exec  XN_ZZ_PAC_ONE.PRO_弹窗转化率('20190424');</t>
  </si>
  <si>
    <t>--------------  C -------------</t>
  </si>
  <si>
    <t xml:space="preserve">create  unique index XJ_CLJY_HALL_FUSE_C01  on  XJ_CLJY_HALL_FUSE_C   (acct_month,date_id,prd_inst_id ) </t>
  </si>
  <si>
    <t>EXEC DBMS_ERRLOG.CREATE_ERROR_LOG('XJ_CLJY_HALL_FUSE_C', 'e_XJ_CLJY_HALL_FUSE_C');</t>
  </si>
  <si>
    <t>LOG ERRORS INTO  e_XJ_CLJY_HALL_FUSE_C     reject limit unlimited;</t>
  </si>
  <si>
    <t xml:space="preserve">insert into   XJ_CLJY_HALL_FUSE_C  </t>
  </si>
  <si>
    <t>select distinct  a.tag1,c.*,case when  d.acct_id is not null then  ''升融''  else  null  end as  升融判断</t>
  </si>
  <si>
    <t xml:space="preserve"> from SJJS_XN.BWT_YX_INT_SENCE_LIST    a      ----  INT_SENCE_LIST</t>
  </si>
  <si>
    <t xml:space="preserve"> inner join  xwh_wg_mon   b     on a.serv_id = b.serv_id</t>
  </si>
  <si>
    <t xml:space="preserve"> inner join  xj_imp_contact_t_serv   c   on (a.serv_id = c.prd_inst_id  and  c.date_id ='||v_date_id||'   )</t>
  </si>
  <si>
    <t xml:space="preserve"> left join (</t>
  </si>
  <si>
    <t xml:space="preserve">             select distinct  acct_id</t>
  </si>
  <si>
    <t xml:space="preserve">              from  SJJS_XN.BAS_PRD_INST_CUR</t>
  </si>
  <si>
    <t xml:space="preserve">               where  Std_Prd_Inst_Stat_Id/100&lt;&gt;12 </t>
  </si>
  <si>
    <t xml:space="preserve">              and  substr(trim(std_prd_id),1,4)=3020</t>
  </si>
  <si>
    <t xml:space="preserve">              and Cde_Src_Table_Id=1000--剔除非竣工用户</t>
  </si>
  <si>
    <t xml:space="preserve">             and  to_char(Innet_Date,''yyyymmdd'')='||v_date_id||'        ---  昨天</t>
  </si>
  <si>
    <t xml:space="preserve">        ) d   on  (b.acct_id=d.acct_id  )</t>
  </si>
  <si>
    <t>WHERE a.Sence_Code = ''100010130025''</t>
  </si>
  <si>
    <t xml:space="preserve">--and a.Batch_Id=20190300143900     </t>
  </si>
  <si>
    <t>and  nvl(a.Tag33,''0'')  &lt;&gt;''政企''  --剔除政企</t>
  </si>
  <si>
    <t>and b.acct_id not in (</t>
  </si>
  <si>
    <t xml:space="preserve">   select acct_id</t>
  </si>
  <si>
    <t xml:space="preserve">    from  SJJS_XN.BAS_PRD_INST_CUR</t>
  </si>
  <si>
    <t xml:space="preserve">     where  Std_Prd_Inst_Stat_Id/100&lt;&gt;12 </t>
  </si>
  <si>
    <t xml:space="preserve">    and  substr(trim(std_prd_id),1,4)=3020</t>
  </si>
  <si>
    <t xml:space="preserve">    and Cde_Src_Table_Id=1000--剔除非竣工用户}</t>
  </si>
  <si>
    <t xml:space="preserve">    AND   to_char(Innet_Date,''yyyymmdd'')&lt;'||v_date_id||'    ----  昨天</t>
  </si>
  <si>
    <t xml:space="preserve">LOG ERRORS INTO  e_XJ_CLJY_HALL_FUSE_C     reject limit unlimited   ');  </t>
  </si>
  <si>
    <t>DELETE  e_XJ_CLJY_HALL_FUSE_C;</t>
  </si>
  <si>
    <t>-----------------  K ----------------------</t>
  </si>
  <si>
    <t xml:space="preserve">create  unique index XJ_CLJY_HALL_FUSE_K01  on  XJ_CLJY_HALL_FUSE_K   (acct_month,date_id,prd_inst_id ) </t>
  </si>
  <si>
    <t>EXEC DBMS_ERRLOG.CREATE_ERROR_LOG('XJ_CLJY_HALL_FUSE_K', 'e_XJ_CLJY_HALL_FUSE_K');</t>
  </si>
  <si>
    <t>LOG ERRORS INTO  e_XJ_CLJY_HALL_FUSE_K     reject limit unlimited;</t>
  </si>
  <si>
    <t xml:space="preserve">insert into   XJ_CLJY_HALL_FUSE_K  </t>
  </si>
  <si>
    <t xml:space="preserve"> from SJJS_XN.BWT_YX_INT_SENCE_LIST    a      </t>
  </si>
  <si>
    <t xml:space="preserve">              and  substr(trim(std_prd_id),1,4)=1015</t>
  </si>
  <si>
    <t xml:space="preserve">             and  to_char(Innet_Date,''yyyymmdd'')='||v_date_id||'       ---  昨天</t>
  </si>
  <si>
    <t>WHERE  a.Sence_Code = ''100010130024''</t>
  </si>
  <si>
    <t xml:space="preserve">    and  substr(trim(std_prd_id),1,4)=1015</t>
  </si>
  <si>
    <t xml:space="preserve">    AND   to_char(Innet_Date,''yyyymmdd'')&lt;'||v_date_id||'   ----  昨天</t>
  </si>
  <si>
    <t xml:space="preserve">LOG ERRORS INTO  e_XJ_CLJY_HALL_FUSE_K     reject limit unlimited   ');  </t>
  </si>
  <si>
    <t>DELETE    e_XJ_CLJY_HALL_FUSE_K;</t>
  </si>
  <si>
    <t>---------  升融时间放宽至3天  -------------</t>
  </si>
  <si>
    <t xml:space="preserve">merge into  xj_cljy_hall_fuse_c  x </t>
  </si>
  <si>
    <t>select  a.rowid  rowid_in,a.tag1,a.prd_inst_id  ,a.DATE_ID,c.NEW_DATE</t>
  </si>
  <si>
    <t xml:space="preserve">        ,row_number()  over(partition   by  prd_inst_id   order by  DATE_ID  desc   )   rn  </t>
  </si>
  <si>
    <t>from  xj_cljy_hall_fuse_c  a</t>
  </si>
  <si>
    <t xml:space="preserve">inner  join   ls65_sid2.serv_t@to_sid  b  on (a.prd_inst_id=b.serv_id  and   b.state='F0A'  </t>
  </si>
  <si>
    <t xml:space="preserve">                                             and b.serv_state&lt;&gt;'F1R' AND b.partition_id_region=1008)</t>
  </si>
  <si>
    <t>select  ACCT_ID,min(NEW_DATE)  NEW_DATE</t>
  </si>
  <si>
    <t xml:space="preserve">from   ls65_sid2.serv_t@to_sid  </t>
  </si>
  <si>
    <t xml:space="preserve">where  state='F0A'  AND partition_id_region=1008  </t>
  </si>
  <si>
    <t>AND SERVICE_TYPE   IN   ('/s/i/kd')</t>
  </si>
  <si>
    <t>group by acct_id      )  c on (b.acct_id=c.acct_id  and  C.NEW_DATE-to_date(a.DATE_ID,'yyyymmdd')    between  0  and  3  )</t>
  </si>
  <si>
    <t>where   NOT EXISTS  (select 1   from    xj_cljy_hall_fuse_kC   where 升融判断='升融'  AND SERV_ID= A.PRD_INST_ID  )    ) y</t>
  </si>
  <si>
    <t>on  (x.rowid=y.rowid_in   and  y.rn=1   )</t>
  </si>
  <si>
    <t>update set   x.升融判断='升融'</t>
  </si>
  <si>
    <t xml:space="preserve">where    x.升融判断 is null </t>
  </si>
  <si>
    <t>AND NOT EXISTS  (select 1   from    xj_cljy_hall_fuse_kC   where 升融判断='升融'  AND SERV_ID= X.PRD_INST_ID  )</t>
  </si>
  <si>
    <t>and to_date(x.DATE_ID,'yyyymmdd')  &gt;=sysdate -7    ;</t>
  </si>
  <si>
    <t xml:space="preserve">merge into  xj_cljy_hall_fuse_K  x </t>
  </si>
  <si>
    <t>from  xj_cljy_hall_fuse_K  a</t>
  </si>
  <si>
    <t>AND SERVICE_TYPE   IN   ('/s/t/mob')</t>
  </si>
  <si>
    <t xml:space="preserve">create view  XJ_CLJY_HALL_FUSE_KC  AS </t>
  </si>
  <si>
    <t>select * from XJ_CLJY_HALL_FUSE_K</t>
  </si>
  <si>
    <t xml:space="preserve">UNION ALL </t>
  </si>
  <si>
    <t>select * from XJ_CLJY_HALL_FUSE_C  )</t>
  </si>
  <si>
    <t>select TAG1,ACCT_MONTH,PRD_INST_ID SERV_ID ,B.ACC_NBR,JD_TYPE,进店类型,DATE_ID</t>
  </si>
  <si>
    <t xml:space="preserve">       ,SERV_ORDER_ID,CHANNEL_NAME,CREATE_EMP_ID,升融判断 </t>
  </si>
  <si>
    <t xml:space="preserve"> ,case when SUBSTR(CHANNEL_NAME,1,2)   in ('温泉','咸安','通城','赤壁','嘉鱼','崇阳','通山') then  SUBSTR(CHANNEL_NAME,1,2)   else  b.营业区  end as  营业区</t>
  </si>
  <si>
    <t>from S1 A</t>
  </si>
  <si>
    <t>LEFT JOIN  XWH_WG_MON  B ON (A.PRD_INST_ID=B.SERV_ID )</t>
  </si>
  <si>
    <t>----    翼销售   -------------------------</t>
  </si>
  <si>
    <t>pro_drop_table('xj_dq_yxs_f1n') ;</t>
  </si>
  <si>
    <t xml:space="preserve">create  table  xj_dq_yxs_f1n   as </t>
  </si>
  <si>
    <t xml:space="preserve">select   A.SALE_ORDER_ID,A.CREATE_TIME ,B.PHONE_NO,B.CERT_NAME,B.STAFF_ID </t>
  </si>
  <si>
    <t xml:space="preserve">          ,c1.RELATE_CHANNEL_NAME,c1.INDENT_DESC,c1.REMARK  ,c2.SALES_INDENT_ID</t>
  </si>
  <si>
    <t>,case when INDENT_DESC  like  ''%新号码%'' then 1 else  2  end as   INDENT_type</t>
  </si>
  <si>
    <t xml:space="preserve">         ,d.agreement_id  ,e.acc_nbr ,decode(e.SERVICE_TYPE,''/s/t/mob'',''手机'',''宽带'')  产品类型 , e.acct_id </t>
  </si>
  <si>
    <t>from lc_cp.SALE_DISTRIBUTOR_ORDER_1008@to_ods  a</t>
  </si>
  <si>
    <t>left join  LC_CP. SALE_DISTRIBUTOR_INFO@to_ods  b   on  (a.DISTRIBUTOR_ID=b.id  )</t>
  </si>
  <si>
    <t>inner join  pre_indent_t  c1      on  (a.SALE_ORDER_ID=c1.EXT_INDENT_ID)</t>
  </si>
  <si>
    <t>inner  join   pre_indent_rel_t  c2  on  (a.SALE_ORDER_ID=c2.EXT_INDENT_ID)</t>
  </si>
  <si>
    <t>left join  XJ_CUST_INDENT_T  d  on  (c2.SALES_INDENT_ID=d.SALES_INDENT_ID)</t>
  </si>
  <si>
    <t xml:space="preserve">inner  join   ls65_sid2.serv_t@to_sid_tb   e  on (d.agreement_id=e.agreement_id     and e.new_Date&gt;a.CREATE_TIME </t>
  </si>
  <si>
    <t xml:space="preserve">                                                             and e.SERVICE_TYPE  in   (''/s/i/kd'',''/s/t/mob'')</t>
  </si>
  <si>
    <t xml:space="preserve">                                                             and  e.state=''F0A''  AND  e.partition_id_region=1008  )</t>
  </si>
  <si>
    <t>where   A.LATN_ID  =1008</t>
  </si>
  <si>
    <t>and  to_char(a.CREATE_TIME,''yyyymm'')&gt;=201810    ');</t>
  </si>
  <si>
    <t xml:space="preserve">create  view   xj_dq_yxs_f1n_kc   as </t>
  </si>
  <si>
    <t>select  a.*,b.TAG1,c.tag2</t>
  </si>
  <si>
    <t xml:space="preserve">        ,case when  b.TAG1  is not null then  '弹窗触点'||b.TAG1  else  c.tag2  end as   类型</t>
  </si>
  <si>
    <t>,case when  b.TAG1  is not null then  B.号码  else  c.acc_nbr   end as    目标号码</t>
  </si>
  <si>
    <t>,to_char(create_time,'yyyymmdd')  date_id</t>
  </si>
  <si>
    <t>from   xj_dq_yxs_f1n  a</t>
  </si>
  <si>
    <t xml:space="preserve">left  join  XJ_CLJY_HALL_FUSE_KC  b on (a.acct_id=b.acct_id   and to_char(a.CREATE_TIME, 'yyyymmdd')=b.DATE_ID  </t>
  </si>
  <si>
    <t xml:space="preserve">                                                            and a.产品类型=decode(B.tag1, '单宽升融', '手机', '宽带') </t>
  </si>
  <si>
    <t xml:space="preserve">                                                            and 升融判断  ='升融'    )</t>
  </si>
  <si>
    <t>left  join (select 加C客户订单标识   agreement_id ,'存量单宽升融' tag2 ,acc_nbr</t>
  </si>
  <si>
    <t xml:space="preserve">from BWT_YX_BRD_ADD_C_DAY_xn </t>
  </si>
  <si>
    <t>where   加C完成日期&gt;=20181001</t>
  </si>
  <si>
    <t>and date_id=to_char(sysdate-1,'yyyymmdd')  )  c on (a.agreement_id=c.agreement_id)      )</t>
  </si>
  <si>
    <t xml:space="preserve">select t.*, row_number()  over (partition  by  date_id ,acct_id  order  by  create_time    )  rn </t>
  </si>
  <si>
    <t>from s1   t</t>
  </si>
  <si>
    <t>where  类型  is not null    )</t>
  </si>
  <si>
    <t xml:space="preserve">select * from s2  </t>
  </si>
  <si>
    <t>where  rn=1  ;*\</t>
  </si>
  <si>
    <t xml:space="preserve">\*select  a.*,c.sale_order_id 翼销售单号,c.PHONE_NO ,c.CERT_NAME  </t>
  </si>
  <si>
    <t>from XJ_CLJY_HALL_FUSE_KC a</t>
  </si>
  <si>
    <t>left join  xwh_wg_mon  b  on (a.SERV_ID=b.serv_id)</t>
  </si>
  <si>
    <t>left join  (select t.*,to_char(t.CREATE_TIME,'yyyymmdd')  date_id</t>
  </si>
  <si>
    <t xml:space="preserve">,row_number()  over (partition by  to_char(t.CREATE_TIME,'yyyymmdd'),  acct_id,产品类型   order by  agreement_id   )  rn </t>
  </si>
  <si>
    <t xml:space="preserve"> from   xj_dq_yxs_f1n  t  )  c  on  (b.acct_id=c.acct_id   and a.date_id=c.date_id   and decode(a.tag1,'单宽升融','宽带','手机')&lt;&gt;c.产品类型  and c.rn=1)*\</t>
  </si>
  <si>
    <t>end   PRO_弹窗转化率;*/</t>
  </si>
  <si>
    <t>----=========================================================</t>
  </si>
  <si>
    <t>/*PROCEDURE PRO_zq单k单c迁转 (v_date_id  in varchar2)  IS     ---政企专题</t>
  </si>
  <si>
    <t>---    EXEC   XN_ZZ_PAC_ONE.PRO_zq单k单c迁转('20181128');</t>
  </si>
  <si>
    <t>create table XJ_zq_CLJY_HALL_FUSE_C  as  select * from  XJ_CLJY_HALL_FUSE_C;</t>
  </si>
  <si>
    <t>create  unique index XJ_zq_CLJY_HALL_FUSE_C01  on  XJ_zq_CLJY_HALL_FUSE_C   (acct_month,date_id,prd_inst_id ) ;</t>
  </si>
  <si>
    <t>EXEC DBMS_ERRLOG.CREATE_ERROR_LOG('XJ_zq_CLJY_HALL_FUSE_C', 'e_XJ_zq_CLJY_HALL_FUSE_C');</t>
  </si>
  <si>
    <t>LOG ERRORS INTO  e_XJ_zq_CLJY_HALL_FUSE_C     reject limit unlimited;</t>
  </si>
  <si>
    <t>create table xj_zq_cljy_hall_fuse_K  as  select * from  xj_cljy_hall_fuse_K;</t>
  </si>
  <si>
    <t>create  unique index xj_zq_cljy_hall_fuse_K01  on  xj_zq_cljy_hall_fuse_K   (acct_month,date_id,prd_inst_id ) ;</t>
  </si>
  <si>
    <t>EXEC DBMS_ERRLOG.CREATE_ERROR_LOG('xj_zq_cljy_hall_fuse_K', 'e_xj_zq_cljy_hall_fuse_K');</t>
  </si>
  <si>
    <t>LOG ERRORS INTO  e_xj_zq_cljy_hall_fuse_K     reject limit unlimited;</t>
  </si>
  <si>
    <t xml:space="preserve">insert into   XJ_zq_CLJY_HALL_FUSE_C  </t>
  </si>
  <si>
    <t xml:space="preserve"> inner join  xj_imp_contact_t_serv   c   on (a.serv_id = c.prd_inst_id  and  c.date_id ='||v_date_id||'  )</t>
  </si>
  <si>
    <t xml:space="preserve">             and  to_char(Innet_Date,''yyyymmdd'')='||v_date_id||'         ---  昨天</t>
  </si>
  <si>
    <t>WHERE a.Sence_Code = ''100010130021''</t>
  </si>
  <si>
    <t xml:space="preserve">and a.Tag11=''政企'' --政企 </t>
  </si>
  <si>
    <t xml:space="preserve">LOG ERRORS INTO  e_XJ_zq_CLJY_HALL_FUSE_C     reject limit unlimited    ');  </t>
  </si>
  <si>
    <t>DELETE  e_XJ_zq_CLJY_HALL_FUSE_C;</t>
  </si>
  <si>
    <t xml:space="preserve">insert into   xj_zq_cljy_hall_fuse_K  </t>
  </si>
  <si>
    <t xml:space="preserve"> inner join  xj_imp_contact_t_serv   c   on (a.serv_id = c.prd_inst_id  and  c.date_id ='||v_date_id||'    )     ---  昨天</t>
  </si>
  <si>
    <t xml:space="preserve">             and  to_char(Innet_Date,''yyyymmdd'')='||v_date_id||'      ---  昨天</t>
  </si>
  <si>
    <t>WHERE  a.Sence_Code = ''100010130020''</t>
  </si>
  <si>
    <t>AND  A.Tag15=''政企''</t>
  </si>
  <si>
    <t>and a.Tag36=''否'' --剔除同身份证下有C</t>
  </si>
  <si>
    <t xml:space="preserve">LOG ERRORS INTO  e_xj_zq_cljy_hall_fuse_K     reject limit unlimited  ');  </t>
  </si>
  <si>
    <t>DELETE    e_xj_zq_cljy_hall_fuse_K;</t>
  </si>
  <si>
    <t xml:space="preserve">merge into  XJ_zq_CLJY_HALL_FUSE_C  x </t>
  </si>
  <si>
    <t>from  XJ_zq_CLJY_HALL_FUSE_C  a</t>
  </si>
  <si>
    <t>where   NOT EXISTS  (select 1   from    xj_zq_cljy_hall_fuse_KC   where 升融判断='升融'  AND SERV_ID= A.PRD_INST_ID  )    ) y</t>
  </si>
  <si>
    <t>AND NOT EXISTS  (select 1   from    xj_zq_cljy_hall_fuse_KC   where 升融判断='升融'  AND SERV_ID= X.PRD_INST_ID  )</t>
  </si>
  <si>
    <t xml:space="preserve">merge into  xj_zq_cljy_hall_fuse_K  x </t>
  </si>
  <si>
    <t>from  xj_zq_cljy_hall_fuse_K  a</t>
  </si>
  <si>
    <t>create or replace view xj_zq_cljy_hall_fuse_kc as</t>
  </si>
  <si>
    <t>select * from XJ_zq_CLJY_HALL_FUSE_K</t>
  </si>
  <si>
    <t>UNION ALL</t>
  </si>
  <si>
    <t>select * from XJ_zq_CLJY_HALL_FUSE_C  )</t>
  </si>
  <si>
    <t>select TAG1,ACCT_MONTH,PRD_INST_ID SERV_ID ,B.ACC_NBR 号码,进店类型,DATE_ID</t>
  </si>
  <si>
    <t xml:space="preserve">       ,SERV_ORDER_ID agreement_id,升融判断</t>
  </si>
  <si>
    <t xml:space="preserve">       ,c.staff_code ,c.FA_CHANNEL_CT_GROUP_CD 渠道编码,c.FA_CHANNEL_NAME  厅店,c.营业区</t>
  </si>
  <si>
    <t xml:space="preserve"> ,B.ACCT_ID</t>
  </si>
  <si>
    <t>left join tmp_staff_organization_channel   c  on    a.Create_Emp_Id = c.staff_id;</t>
  </si>
  <si>
    <t>END   PRO_zq单k单c迁转 ;*/</t>
  </si>
  <si>
    <t>end XN_ZZ_PAC_ONE;</t>
  </si>
  <si>
    <t>create or replace package body XN_ZQ_PAC_ONE is</t>
  </si>
  <si>
    <t xml:space="preserve">  cur_date          Varchar2(6);</t>
  </si>
  <si>
    <t xml:space="preserve">  cur_date_v        Varchar2(6);</t>
  </si>
  <si>
    <t xml:space="preserve">  cur_date_yyyymmdd Varchar2(8);</t>
  </si>
  <si>
    <t xml:space="preserve">  monday            Varchar2(6);</t>
  </si>
  <si>
    <t xml:space="preserve">  v_i               number;</t>
  </si>
  <si>
    <t xml:space="preserve">  i                 integer;</t>
  </si>
  <si>
    <t xml:space="preserve">  an_errsys         number;</t>
  </si>
  <si>
    <t xml:space="preserve">  avc_syserrtext    varchar2(256);</t>
  </si>
  <si>
    <t xml:space="preserve">  run_point         Number;</t>
  </si>
  <si>
    <t xml:space="preserve">  -----$$$$$$$$$$$$$$$$$$$$$$$$$$$$$$$$$$$$$$$$$$$$$$$$---------------------</t>
  </si>
  <si>
    <t xml:space="preserve">  ---------------------home----------------------------</t>
  </si>
  <si>
    <t xml:space="preserve">    ----- exec XN_ZQ_PAC_ONE.PRO_ValueAdded_home;</t>
  </si>
  <si>
    <t xml:space="preserve"> -- XN_ZQ_PAC_ONE.zq_qf_202002;</t>
  </si>
  <si>
    <t xml:space="preserve">  ---XN_ZQ_PAC_ONE.zq_qf_huishou;</t>
  </si>
  <si>
    <t>--XN_ZQ_PAC_ONE.zq_qf_202001;</t>
  </si>
  <si>
    <t xml:space="preserve">    --XN_ZQ_PAC_ONE.PRO_SERV_流失新增统计_all;</t>
  </si>
  <si>
    <t xml:space="preserve">    ----------------------------------</t>
  </si>
  <si>
    <t xml:space="preserve">  dbms_output.put_line('啥事也不干！');</t>
  </si>
  <si>
    <t xml:space="preserve">      dbms_output.put_line('找不到数据！');</t>
  </si>
  <si>
    <t xml:space="preserve">  end PRO_ValueAdded_home;</t>
  </si>
  <si>
    <t>------------------①----------------------------------------------------------</t>
  </si>
  <si>
    <t xml:space="preserve">  procedure PRO_SERV_流失新增统计(acct_month  varchar2  default  cur_month_m1)    is</t>
  </si>
  <si>
    <t>exec XN_ZQ_PAC_ONE.PRO_SERV_流失新增统计('202209');</t>
  </si>
  <si>
    <t xml:space="preserve">    ------------    ]'||ACCT_MONTH||q'[ </t>
  </si>
  <si>
    <t xml:space="preserve">    dbms_output.put_line('-----增量统计---------');</t>
  </si>
  <si>
    <t xml:space="preserve">      dbms_output.put_line('正在更新最新月份数据....');</t>
  </si>
  <si>
    <t xml:space="preserve">      pro_drop_table('xj_ls_zq_stock_mob_mon_1');</t>
  </si>
  <si>
    <t xml:space="preserve">create table  xj_ls_zq_stock_mob_mon_1   as </t>
  </si>
  <si>
    <t xml:space="preserve">        SELECT    cust_id,acct_id,Prd_Inst_Id serv_id,OFR_INST_ID  product_offer_instance_id,</t>
  </si>
  <si>
    <t xml:space="preserve">                  CDE_PRD_INST_DEVICE_STAT_ID,BIL_FLAG,Act_Flag,Grid_Type_Id,Group_Region_Id,Billing_Cycle_Id,</t>
  </si>
  <si>
    <t xml:space="preserve">                  decode(substr(SUB_BUREAU_ID,1,6),'100801','温泉','100802','咸安','100803','通山','100804','崇阳','100805',</t>
  </si>
  <si>
    <t xml:space="preserve">                 '通城','100806','赤壁','100807','嘉鱼','1008','咸宁','其它')  营业区,</t>
  </si>
  <si>
    <t xml:space="preserve">                 (case when  substr(std_prd_id,1,4)='1015'  then  '手机'       </t>
  </si>
  <si>
    <t xml:space="preserve">                          when   substr(std_prd_id,1,4)='6010'    then  'ITV'  </t>
  </si>
  <si>
    <t xml:space="preserve">                           when   serv_type_id='/s/t/fix'    then  '固话'</t>
  </si>
  <si>
    <t xml:space="preserve">                             when    serv_type_id='/s/i/kd'    then  '宽带'  </t>
  </si>
  <si>
    <t xml:space="preserve">                               else  '其他'  end   )  产品类型,ACCS_NBR, to_char(acct_open_date,'yyyymmdd')   新装日期,</t>
  </si>
  <si>
    <t xml:space="preserve">                 OFR_ID  商品ID, (select offer_name from   ls65_sid2.product_offer_t@to_sid_tb where  offer_id=t.OFR_ID  )  商品名称,</t>
  </si>
  <si>
    <t xml:space="preserve">                 decode(BIL_FLAG,'T','是','F','否','ELSE')  计费标识,</t>
  </si>
  <si>
    <t xml:space="preserve">                 decode(ACT_FLAG,'T','活跃','F','不活跃','ELSE')  活跃标识,</t>
  </si>
  <si>
    <t xml:space="preserve">                 decode (CDE_PRD_INST_DEVICE_STAT_ID,'F1A','正常','F1N','新装','F1R','拆机','F1S','停机保号','F1K',</t>
  </si>
  <si>
    <t xml:space="preserve">                  '单停','F1L','双停','F1M','内拆','F1Q','欠费拆机',CDE_PRD_INST_DEVICE_STAT_ID) 状态,</t>
  </si>
  <si>
    <t xml:space="preserve">                  Vip_Flag  重要用户标志,VIP_MANAGER_NAME  VIP客户经理  </t>
  </si>
  <si>
    <t xml:space="preserve">        FROM sjjs_xn.bas_prd_inst_month  T</t>
  </si>
  <si>
    <t xml:space="preserve">        WHERE  BIL_FLAG='T'</t>
  </si>
  <si>
    <t xml:space="preserve">            and  Billing_Cycle_Id =  ]'||ACCT_MONTH||q'[  </t>
  </si>
  <si>
    <t xml:space="preserve">            AND  substr(std_prd_id,1,4) ='1015'</t>
  </si>
  <si>
    <t xml:space="preserve">            and   Prd_Inst_Id  in </t>
  </si>
  <si>
    <t xml:space="preserve">                    (select Prd_Inst_Id</t>
  </si>
  <si>
    <t xml:space="preserve">                      from  sjjs_xn.BAS_PRD_INST_CHANNEL_EDA_MON A</t>
  </si>
  <si>
    <t xml:space="preserve">                      where Billing_Cycle_Id =]'||ACCT_MONTH||q'[    </t>
  </si>
  <si>
    <t xml:space="preserve">                        AND Channel_Type_Id in ('36','37','42','43','45','46','48','49','51','52','54','55'))     </t>
  </si>
  <si>
    <t xml:space="preserve">      pro_drop_table('xj_ls_zq_stock_mob_mon_2');</t>
  </si>
  <si>
    <t xml:space="preserve">create table  xj_ls_zq_stock_mob_mon_2   as </t>
  </si>
  <si>
    <t>select  A.CUST_ID,A.ACCT_ID,A.SERV_ID,A.PRODUCT_OFFER_INSTANCE_ID,A.CDE_PRD_INST_DEVICE_STAT_ID,</t>
  </si>
  <si>
    <t>A.BIL_FLAG,A.ACT_FLAG ,A.GRID_TYPE_ID,A.GROUP_REGION_ID,A.BILLING_CYCLE_ID,A.营业区,A.产品类型,</t>
  </si>
  <si>
    <t>A.ACCS_NBR,B.USER_NAME  用户名,A.新装日期,A.商品ID,A.商品名称,A.计费标识,A.活跃标识,A.状态,b.ADDRESS_DETAIL  地址</t>
  </si>
  <si>
    <t>from  xj_ls_zq_stock_mob_mon_1   a,</t>
  </si>
  <si>
    <t>( select serv_id,USER_NAME,ADDRESS_DETAIL</t>
  </si>
  <si>
    <t>from  ls65_sid2.serv_subscriber_t@to_sid_tb  where  state='00A'  AND  PARTITION_ID_REGION='1008' )   B</t>
  </si>
  <si>
    <t xml:space="preserve"> where   a.serv_id=b.serv_id(+)       ]');</t>
  </si>
  <si>
    <t xml:space="preserve">      XJ_SmallModule.PRO_BLOCK_网格('xj_ls_zq_stock_mob_mon_2');</t>
  </si>
  <si>
    <t>xn_do_sql_Block(q'[     delete  from     xj_zq_mob_increment_mon_t   where    BILLING_CYCLE_ID =]'||ACCT_MONTH||q'[           ]');</t>
  </si>
  <si>
    <t>xn_do_sql_Block(q'[     insert into  xj_zq_mob_increment_mon_t    select * FROM  xj_ls_zq_stock_mob_mon_2       ]');</t>
  </si>
  <si>
    <t xml:space="preserve">    ----------取最大月份-----------</t>
  </si>
  <si>
    <t xml:space="preserve">    vc_sql := 'select  max(BILLING_CYCLE_ID)   from  xj_zq_mob_increment_mon_t';</t>
  </si>
  <si>
    <t xml:space="preserve">    dbms_output.put_line(vc_sql);</t>
  </si>
  <si>
    <t xml:space="preserve">    execute immediate vc_sql</t>
  </si>
  <si>
    <t xml:space="preserve">      into cur_date_v;</t>
  </si>
  <si>
    <t xml:space="preserve">    -----增量分析----</t>
  </si>
  <si>
    <t xml:space="preserve">    run_point := 200;</t>
  </si>
  <si>
    <t xml:space="preserve">    pro_drop_table('xj_zq_mob_increment_analysis_t');</t>
  </si>
  <si>
    <t xml:space="preserve">    vc_sql := ' create table  xj_zq_mob_increment_analysis_t  as </t>
  </si>
  <si>
    <t xml:space="preserve">         select  a.营业区,a.ACCS_NBR,a.用户名,a.新装日期,a.商品名称  新装商品,</t>
  </si>
  <si>
    <t xml:space="preserve">                  b.商品名称  商品' || cur_date_v || ',b.计费标识    计费' ||</t>
  </si>
  <si>
    <t xml:space="preserve">              cur_date_v || ',b.活跃标识   活跃' || cur_date_v || ' ,b.状态   状态' ||</t>
  </si>
  <si>
    <t xml:space="preserve">              cur_date_v || '  ,</t>
  </si>
  <si>
    <t xml:space="preserve">                  c.号码出账    号码出账' || cur_date_v ||</t>
  </si>
  <si>
    <t xml:space="preserve">              ',d.号码欠费,a.地址,A.网格经理,A.ORG_NAME  ,A.GRID_NAME</t>
  </si>
  <si>
    <t xml:space="preserve">          from  </t>
  </si>
  <si>
    <t xml:space="preserve">           (select   *  from   xj_zq_mob_increment_mon_t</t>
  </si>
  <si>
    <t xml:space="preserve">            where  CDE_PRD_INST_DEVICE_STAT_ID=  ''F1N''  )  a,</t>
  </si>
  <si>
    <t xml:space="preserve">            (select   *  from   xj_zq_mob_increment_mon_t</t>
  </si>
  <si>
    <t xml:space="preserve">            where  billing_cycle_id=''' || cur_date_v ||</t>
  </si>
  <si>
    <t xml:space="preserve">              ''' )  b,</t>
  </si>
  <si>
    <t xml:space="preserve">            ( Select serv_id,Sum(charge-charge_get)*0.01  号码出账</t>
  </si>
  <si>
    <t xml:space="preserve">            From   bill_acct_item_' || cur_date_v ||</t>
  </si>
  <si>
    <t xml:space="preserve">              '_t </t>
  </si>
  <si>
    <t xml:space="preserve">            Where (card_flag&lt;20 Or card_flag=30)</t>
  </si>
  <si>
    <t xml:space="preserve">            Group By serv_id  ) c,</t>
  </si>
  <si>
    <t xml:space="preserve">            (select serv_id,Sum(charge-charge_get)*0.01  号码欠费</t>
  </si>
  <si>
    <t xml:space="preserve">            From jyfx.acct_item_current_t@to_ora10 </t>
  </si>
  <si>
    <t xml:space="preserve">            Where state&lt;500 </t>
  </si>
  <si>
    <t xml:space="preserve">            Group By serv_id  ) d </t>
  </si>
  <si>
    <t xml:space="preserve">          where   a.serv_id=b.serv_id(+)</t>
  </si>
  <si>
    <t xml:space="preserve">                 and  a.serv_id=c.serv_id(+)</t>
  </si>
  <si>
    <t xml:space="preserve">                 and  a.serv_id=d.serv_id(+) ';</t>
  </si>
  <si>
    <t xml:space="preserve">    dbms_output.put_line(vc_sql || ';');</t>
  </si>
  <si>
    <t xml:space="preserve">    execute immediate vc_sql;</t>
  </si>
  <si>
    <t xml:space="preserve">    -------存量分析-----------------</t>
  </si>
  <si>
    <t xml:space="preserve">    run_point := 300;</t>
  </si>
  <si>
    <t xml:space="preserve">    dbms_output.put_line('--存量分析---');</t>
  </si>
  <si>
    <t xml:space="preserve">    pro_drop_table('xj_zq_mob_stock_analysis_t');</t>
  </si>
  <si>
    <t xml:space="preserve">    vc_sql := 'create table   xj_zq_mob_stock_analysis_t  as </t>
  </si>
  <si>
    <t xml:space="preserve">    select  a.营业区,a.ACCS_NBR,a.用户名,a.新装日期,a.商品名称  老商品,</t>
  </si>
  <si>
    <t xml:space="preserve">            b.商品名称  商品' || cur_date_v || ',b.计费标识    计费' ||</t>
  </si>
  <si>
    <t xml:space="preserve">              cur_date_v || ',</t>
  </si>
  <si>
    <t xml:space="preserve">            b.活跃标识   活跃' || cur_date_v || ' ,b.状态   状态' ||</t>
  </si>
  <si>
    <t xml:space="preserve">            c.号码出账    号码出账' || cur_date_v ||</t>
  </si>
  <si>
    <t xml:space="preserve">    from  </t>
  </si>
  <si>
    <t xml:space="preserve">      xj_zq_mob_stock_t   a,</t>
  </si>
  <si>
    <t xml:space="preserve">      (select   *  from   xj_zq_mob_increment_mon_t</t>
  </si>
  <si>
    <t xml:space="preserve">      where  billing_cycle_id=''' || cur_date_v ||</t>
  </si>
  <si>
    <t xml:space="preserve">      ( Select serv_id,Sum(charge-charge_get)*0.01  号码出账</t>
  </si>
  <si>
    <t xml:space="preserve">      From   bill_acct_item_' || cur_date_v ||</t>
  </si>
  <si>
    <t xml:space="preserve">              '_t@to_ora10 </t>
  </si>
  <si>
    <t xml:space="preserve">      Where (card_flag&lt;20 Or card_flag=30)</t>
  </si>
  <si>
    <t xml:space="preserve">      Group By serv_id  ) c,</t>
  </si>
  <si>
    <t xml:space="preserve">      (select serv_id,Sum(charge-charge_get)*0.01  号码欠费</t>
  </si>
  <si>
    <t xml:space="preserve">      From jyfx.acct_item_current_t@to_ora10 </t>
  </si>
  <si>
    <t xml:space="preserve">      Where state&lt;500 </t>
  </si>
  <si>
    <t xml:space="preserve">      Group By serv_id  ) d   </t>
  </si>
  <si>
    <t xml:space="preserve">    where  a.serv_id=b.serv_id(+)  and  a.serv_id=c.serv_id(+)</t>
  </si>
  <si>
    <t xml:space="preserve">           and  a.serv_id=d.serv_id(+)';</t>
  </si>
  <si>
    <t xml:space="preserve">    execute immediate vc_sql;*/</t>
  </si>
  <si>
    <t xml:space="preserve">      an_errsys      := SQLCODE;</t>
  </si>
  <si>
    <t xml:space="preserve">      avc_syserrtext := SQLERRM(an_errsys);</t>
  </si>
  <si>
    <t xml:space="preserve">      insert into xj_back_work_log</t>
  </si>
  <si>
    <t xml:space="preserve">        (work_module, id, work_desc, create_date)</t>
  </si>
  <si>
    <t xml:space="preserve">      Values</t>
  </si>
  <si>
    <t xml:space="preserve">        ('xj_zq_mob_stock_analysis_t', run_point, avc_syserrtext, Sysdate);</t>
  </si>
  <si>
    <t xml:space="preserve">  end PRO_SERV_流失新增统计;</t>
  </si>
  <si>
    <t xml:space="preserve">  -----====================================</t>
  </si>
  <si>
    <t xml:space="preserve">  ------------------②----------------------------------------------------------</t>
  </si>
  <si>
    <t xml:space="preserve">  procedure PRO_SERV_流失新增统计_all is</t>
  </si>
  <si>
    <t xml:space="preserve">    date_v_1 Varchar2(6);</t>
  </si>
  <si>
    <t xml:space="preserve">    date_v_2 Varchar2(6);</t>
  </si>
  <si>
    <t xml:space="preserve">    -----  exec XN_ZQ_PAC_ONE.PRO_SERV_流失新增统计_all    </t>
  </si>
  <si>
    <t xml:space="preserve">    drop table  xj_ls_zq_stock_all_mon_1;</t>
  </si>
  <si>
    <t xml:space="preserve">    create table  xj_ls_zq_stock_all_mon_1   as </t>
  </si>
  <si>
    <t xml:space="preserve">    SELECT    t.Billing_Cycle_Id,t.Prd_Inst_Id serv_id, t.cust_id,t.acct_id,OFR_INST_ID  product_offer_instance_id,</t>
  </si>
  <si>
    <t xml:space="preserve">                  t.Group_Region_Id  划小ID,</t>
  </si>
  <si>
    <t xml:space="preserve">                   decode(substr(SUB_BUREAU_ID,1,6),'100801','温泉','100802','咸安','100803','通山','100804','崇阳','100805',</t>
  </si>
  <si>
    <t xml:space="preserve">                     '通城','100806','赤壁','100807','嘉鱼','1008','咸宁','其它')  营业区,</t>
  </si>
  <si>
    <t xml:space="preserve">                    case   when substr(trim(t.Std_Prd_Id),1,4) in (1030,1010,1020)  then '固话'</t>
  </si>
  <si>
    <t xml:space="preserve">                    when substr(trim(t.Std_Prd_Id),1,4)= 1015  then '移动'</t>
  </si>
  <si>
    <t xml:space="preserve">                    when substr(trim(t.Std_Prd_Id),1,4)= 3020  then '宽带'</t>
  </si>
  <si>
    <t xml:space="preserve">                    when substr(trim(t.Std_Prd_Id),1,6)in (601010,601015)  then 'ITV'</t>
  </si>
  <si>
    <t xml:space="preserve">                    end       as 产品类型,               </t>
  </si>
  <si>
    <t xml:space="preserve">                    t.ACCS_NBR, to_char(t.acct_open_date,'yyyymmdd')   新装日期,t.Innet_Billing_Cycle_Id  入网账务月,</t>
  </si>
  <si>
    <t xml:space="preserve">                    Outnet_Billing_Cycle_Id       离网账务月,Innet_Dur       在网月份数, Stop_Dur      停机月份数,</t>
  </si>
  <si>
    <t xml:space="preserve">                    t.OFR_ID  商品ID, (select offer_name from   ls65_sid2.product_offer_t@to_sid_tb where  offer_id=t.OFR_ID  )  商品名称,</t>
  </si>
  <si>
    <t xml:space="preserve">                    decode(t.BIL_FLAG,'T','是','F','否','ELSE')  计费标识,</t>
  </si>
  <si>
    <t xml:space="preserve">                    decode(t.ACT_FLAG,'T','活跃','F','不活跃','ELSE')  活跃标识,</t>
  </si>
  <si>
    <t xml:space="preserve">                    decode (t.CDE_PRD_INST_DEVICE_STAT_ID,'F1A','正常','F1N','新装','F1R','拆机','F1S','停机保号','F1K',</t>
  </si>
  <si>
    <t xml:space="preserve">                    '单停','F1L','双停','F1M','内拆','F1Q','欠费拆机',CDE_PRD_INST_DEVICE_STAT_ID) 状态,</t>
  </si>
  <si>
    <t xml:space="preserve">                     k.Developer_Emp_Name   发展人,</t>
  </si>
  <si>
    <t xml:space="preserve">                    Vip_Manager_Id                     VIP客户经理标识,</t>
  </si>
  <si>
    <t xml:space="preserve">                    Vip_Manager_Name                  VIP客户经理名称,</t>
  </si>
  <si>
    <t xml:space="preserve">                    Grid_Id                            网格标识,</t>
  </si>
  <si>
    <t xml:space="preserve">                    Cde_Lte_Type_Id              LTE类型标识,</t>
  </si>
  <si>
    <t xml:space="preserve">                    Channel_Flag                  渠道标识财务,</t>
  </si>
  <si>
    <t xml:space="preserve">                    case when k.Dvlp_Emp_Flag='T' then Reg_Emp_Type </t>
  </si>
  <si>
    <t xml:space="preserve">                    when k.Reg_Group_Type = -1 then 900 </t>
  </si>
  <si>
    <t xml:space="preserve">                    else k.Reg_Group_Type </t>
  </si>
  <si>
    <t xml:space="preserve">                    end as reg_type,</t>
  </si>
  <si>
    <t xml:space="preserve">                    k.SALE_OUTLETS_SUB_CD,k.MKT_EMP_TYPE  </t>
  </si>
  <si>
    <t xml:space="preserve">    FROM sjjs_xn.bas_prd_inst_month  T   </t>
  </si>
  <si>
    <t xml:space="preserve">    inner join    sjjs_xn.BAS_PRD_INST_CHANNEL_EDA_MON  k   on ( t.Prd_Inst_Id=k.Prd_Inst_Id   and     t.Billing_Cycle_Id=k.Billing_Cycle_Id</t>
  </si>
  <si>
    <t xml:space="preserve">                                                                                               and   k.Billing_Cycle_Id &gt;='201601'</t>
  </si>
  <si>
    <t xml:space="preserve">                                                                                               AND k.Channel_Type_Id in ('36','37','42','43','45','46','48','49','51','52','54','55'))</t>
  </si>
  <si>
    <t xml:space="preserve">    WHERE    t.Billing_Cycle_Id  &gt;='201601'</t>
  </si>
  <si>
    <t xml:space="preserve">    AND (substr(trim(t.Std_Prd_Id),1,4) in (1030,1010,1020,1015,3020) or substr(trim(t.Std_Prd_Id),1,6)in(601010,601015));</t>
  </si>
  <si>
    <t xml:space="preserve">    drop table  xj_ls_zq_stock_all_mon_2;</t>
  </si>
  <si>
    <t xml:space="preserve">    create table  xj_ls_zq_stock_all_mon_2   as </t>
  </si>
  <si>
    <t xml:space="preserve">    select  a.*,b.user_name  用户名,b.ADDRESS_DETAIL  地址,c.channel_name  受理厅店,c.channel_type_name_lvl1,  c.channel_type_name_lvl2,</t>
  </si>
  <si>
    <t xml:space="preserve">               CASE WHEN reg_type = 101 then '行业市场_党政军'</t>
  </si>
  <si>
    <t xml:space="preserve">                   WHEN reg_type = 102 then '行业市场_金融'</t>
  </si>
  <si>
    <t xml:space="preserve">                   WHEN reg_type = 103 then '行业市场_大企'  </t>
  </si>
  <si>
    <t xml:space="preserve">                   WHEN reg_type = 103 then '行业市场_其他'  </t>
  </si>
  <si>
    <t xml:space="preserve">                   WHEN reg_type in (201,202) then '商业市场'</t>
  </si>
  <si>
    <t xml:space="preserve">                   WHEN reg_type in (301,302) then '中小学市场'</t>
  </si>
  <si>
    <t xml:space="preserve">                   WHEN reg_type in (401,402) then '高校市场'</t>
  </si>
  <si>
    <t xml:space="preserve">                    else     '其他'        END AS Mkt_Seg</t>
  </si>
  <si>
    <t xml:space="preserve">                  ,  d.mkt_emp_type_name ,</t>
  </si>
  <si>
    <t xml:space="preserve">                   e.staff_name 网格经理,grid_name,org_id,org_name </t>
  </si>
  <si>
    <t xml:space="preserve">    from  xj_ls_zq_stock_all_mon_1  a</t>
  </si>
  <si>
    <t xml:space="preserve">    left join   ls65_sid2.serv_subscriber_t@to_sid_tb  b  on (   a.serv_id=b.serv_id  and    b.state='00A'  AND  b.PARTITION_ID_REGION='1008'    )</t>
  </si>
  <si>
    <t xml:space="preserve">    left join  TMP_pty_channel_org_type_all  c    on (a.SALE_OUTLETS_SUB_CD=c.CHANNEL_CT_GROUP_CD )</t>
  </si>
  <si>
    <t xml:space="preserve">    left join   sjjs_xn.dmn_mkt_emp_type    d    on   (a.MKT_EMP_TYPE=d.MKT_EMP_TYPE)</t>
  </si>
  <si>
    <t xml:space="preserve">    left join   hbdx_jyfx.V_GRID_MSG_1008@to_ods  e  on (a.网格标识=e.Grid_Id  );</t>
  </si>
  <si>
    <t xml:space="preserve">    drop table  xj_zq_all_increment_mon_t  ;</t>
  </si>
  <si>
    <t xml:space="preserve">    create  table  xj_zq_all_increment_mon_t  </t>
  </si>
  <si>
    <t xml:space="preserve">    as  select * FROM  xj_ls_zq_stock_all_mon_2</t>
  </si>
  <si>
    <t xml:space="preserve">    ORDER BY BILLING_CYCLE_ID</t>
  </si>
  <si>
    <t xml:space="preserve">    CREATE TABLE xj_zq_all_increment_mon_t1602</t>
  </si>
  <si>
    <t xml:space="preserve">    AS select * from   xj_zq_all_increment_mon_t</t>
  </si>
  <si>
    <t xml:space="preserve">    where  BILLING_CYCLE_ID&lt;=201602</t>
  </si>
  <si>
    <t xml:space="preserve">    -----------date_v_1---------</t>
  </si>
  <si>
    <t xml:space="preserve">    ------插入新的月份----</t>
  </si>
  <si>
    <t xml:space="preserve">    vc_sql := 'select max(Billing_Cycle_Id)  from   sjjs_xn.bas_prd_inst_month  T</t>
  </si>
  <si>
    <t xml:space="preserve">   WHERE  BIL_FLAG=''T''';</t>
  </si>
  <si>
    <t xml:space="preserve">      into date_v_1;</t>
  </si>
  <si>
    <t xml:space="preserve">    vc_sql := 'select max(Billing_Cycle_Id)  from  xj_zq_all_increment_mon_t';</t>
  </si>
  <si>
    <t xml:space="preserve">      into date_v_2;</t>
  </si>
  <si>
    <t xml:space="preserve">    run_point := 100;</t>
  </si>
  <si>
    <t xml:space="preserve">    if date_v_2 &lt; date_v_1 or date_v_2 is null then</t>
  </si>
  <si>
    <t xml:space="preserve">      if date_v_2 is null then</t>
  </si>
  <si>
    <t xml:space="preserve">        date_v_2 := '201603';</t>
  </si>
  <si>
    <t xml:space="preserve">      dbms_output.put_line('date_v_2:' || date_v_2);</t>
  </si>
  <si>
    <t xml:space="preserve">      pro_drop_table('xj_ls_zq_stock_all_mon_1');</t>
  </si>
  <si>
    <t xml:space="preserve">create table  xj_ls_zq_stock_all_mon_1   as </t>
  </si>
  <si>
    <t>SELECT    t.Billing_Cycle_Id,t.Prd_Inst_Id serv_id, t.cust_id,t.acct_id,OFR_INST_ID  product_offer_instance_id,</t>
  </si>
  <si>
    <t>t.Group_Region_Id  划小ID,</t>
  </si>
  <si>
    <t xml:space="preserve"> decode(substr(SUB_BUREAU_ID,1,6),'100801','温泉','100802','咸安','100803','通山','100804','崇阳','100805',</t>
  </si>
  <si>
    <t xml:space="preserve"> '通城','100806','赤壁','100807','嘉鱼','1008','咸宁','其它')  营业区,</t>
  </si>
  <si>
    <t>case   when substr(trim(t.Std_Prd_Id),1,4) in (1030,1010,1020)  then '固话'</t>
  </si>
  <si>
    <t>when substr(trim(t.Std_Prd_Id),1,4)= 1015  then '移动'</t>
  </si>
  <si>
    <t>when substr(trim(t.Std_Prd_Id),1,4)= 3020  then '宽带'</t>
  </si>
  <si>
    <t>when substr(trim(t.Std_Prd_Id),1,6)in (601010,601015)  then 'ITV'</t>
  </si>
  <si>
    <t xml:space="preserve">end       as 产品类型,               </t>
  </si>
  <si>
    <t>t.ACCS_NBR, to_char(t.acct_open_date,'yyyymmdd')   新装日期,t.Innet_Billing_Cycle_Id  入网账务月,</t>
  </si>
  <si>
    <t>Outnet_Billing_Cycle_Id       离网账务月,Innet_Dur       在网月份数, Stop_Dur      停机月份数,</t>
  </si>
  <si>
    <t>t.OFR_ID  商品ID, (select offer_name from  offer  where  offer_id=t.OFR_ID  )  商品名称,</t>
  </si>
  <si>
    <t>decode(t.BIL_FLAG,'T','是','F','否','ELSE')  计费标识,</t>
  </si>
  <si>
    <t>decode(t.ACT_FLAG,'T','活跃','F','不活跃','ELSE')  活跃标识,</t>
  </si>
  <si>
    <t>decode (t.CDE_PRD_INST_DEVICE_STAT_ID,'F1A','正常','F1N','新装','F1R','拆机','F1S','停机保号','F1K',</t>
  </si>
  <si>
    <t>单停','F1L','双停','F1M','内拆','F1Q','欠费拆机',CDE_PRD_INST_DEVICE_STAT_ID) 状态,</t>
  </si>
  <si>
    <t xml:space="preserve"> k.Developer_Emp_Name   发展人,</t>
  </si>
  <si>
    <t>Vip_Manager_Id                     VIP客户经理标识,</t>
  </si>
  <si>
    <t>Vip_Manager_Name                  VIP客户经理名称,</t>
  </si>
  <si>
    <t>Grid_Id                            网格标识,</t>
  </si>
  <si>
    <t>Cde_Lte_Type_Id              LTE类型标识,</t>
  </si>
  <si>
    <t>Channel_Flag                  渠道标识财务,</t>
  </si>
  <si>
    <t xml:space="preserve">case when k.Dvlp_Emp_Flag='T' then Reg_Emp_Type </t>
  </si>
  <si>
    <t xml:space="preserve">when k.Reg_Group_Type = -1 then 900 </t>
  </si>
  <si>
    <t xml:space="preserve">else k.Reg_Group_Type </t>
  </si>
  <si>
    <t>end as reg_type,</t>
  </si>
  <si>
    <t xml:space="preserve">k.SALE_OUTLETS_SUB_CD,k.MKT_EMP_TYPE  </t>
  </si>
  <si>
    <t xml:space="preserve">FROM sjjs_xn.bas_prd_inst_month  T   </t>
  </si>
  <si>
    <t>inner join    sjjs_xn.BAS_PRD_INST_CHANNEL_EDA_MON  k   on ( t.Prd_Inst_Id=k.Prd_Inst_Id   and     t.Billing_Cycle_Id=k.Billing_Cycle_Id</t>
  </si>
  <si>
    <t xml:space="preserve"> and   k.Billing_Cycle_Id=to_char( add_months(sysdate ,-1) ,'yyyymm') </t>
  </si>
  <si>
    <t xml:space="preserve"> AND k.Channel_Type_Id in ('36','37','42','43','45','46','48','49','51','52','54','55'))</t>
  </si>
  <si>
    <t xml:space="preserve">WHERE    t.Billing_Cycle_Id =to_char( add_months(sysdate ,-1) ,'yyyymm') </t>
  </si>
  <si>
    <t>AND (substr(trim(t.Std_Prd_Id),1,4) in (1030,1010,1020,1015,3020) or substr(trim(t.Std_Prd_Id),1,6)in(601010,601015))       ]');</t>
  </si>
  <si>
    <t xml:space="preserve">      pro_drop_table('xj_ls_zq_stock_all_mon_2');</t>
  </si>
  <si>
    <t xml:space="preserve">      create table  xj_ls_zq_stock_all_mon_2   as </t>
  </si>
  <si>
    <t xml:space="preserve">          select  a.*,b.user_name  用户名,b.ADDRESS_DETAIL  地址,c.channel_name  受理厅店,c.channel_type_name_lvl1,  c.channel_type_name_lvl2,</t>
  </si>
  <si>
    <t xml:space="preserve">                     CASE WHEN reg_type = 101 then ''行业市场_党政军''</t>
  </si>
  <si>
    <t xml:space="preserve">                         WHEN reg_type = 102 then ''行业市场_金融''</t>
  </si>
  <si>
    <t xml:space="preserve">                         WHEN reg_type = 103 then ''行业市场_大企''  </t>
  </si>
  <si>
    <t xml:space="preserve">                         WHEN reg_type = 103 then ''行业市场_其他''  </t>
  </si>
  <si>
    <t xml:space="preserve">                         WHEN reg_type in (201,202) then ''商业市场''</t>
  </si>
  <si>
    <t xml:space="preserve">                         WHEN reg_type in (301,302) then ''中小学市场''</t>
  </si>
  <si>
    <t xml:space="preserve">                         WHEN reg_type in (401,402) then ''高校市场''</t>
  </si>
  <si>
    <t xml:space="preserve">                          else     ''其他''        END AS Mkt_Seg</t>
  </si>
  <si>
    <t xml:space="preserve">                        ,  d.mkt_emp_type_name ,</t>
  </si>
  <si>
    <t xml:space="preserve">                         e.staff_name 网格经理,grid_name,org_id,org_name </t>
  </si>
  <si>
    <t xml:space="preserve">          from  xj_ls_zq_stock_all_mon_1  a</t>
  </si>
  <si>
    <t xml:space="preserve">          left join   ls65_sid2.serv_subscriber_t@to_sid_tb  b  on (   a.serv_id=b.serv_id  and    b.state=''00A''  AND  b.PARTITION_ID_REGION=''1008''    )</t>
  </si>
  <si>
    <t xml:space="preserve">          left join  TMP_pty_channel_org_type_all  c    on (a.SALE_OUTLETS_SUB_CD=c.CHANNEL_CT_GROUP_CD )</t>
  </si>
  <si>
    <t xml:space="preserve">          left join   sjjs_xn.dmn_mkt_emp_type    d    on   (a.MKT_EMP_TYPE=d.MKT_EMP_TYPE)</t>
  </si>
  <si>
    <t xml:space="preserve">          left join   hbdx_jyfx.V_GRID_MSG_1008@to_ods  e  on (a.网格标识=e.Grid_Id  )    ');</t>
  </si>
  <si>
    <t xml:space="preserve">   ----------取最大月份-----------</t>
  </si>
  <si>
    <t xml:space="preserve">    execute immediate  'select  max(BILLING_CYCLE_ID)   from    xj_zq_all_increment_mon_t '   into cur_date_v;</t>
  </si>
  <si>
    <t xml:space="preserve">   dbms_output.put_line('cur_date_v:'||cur_date_v);</t>
  </si>
  <si>
    <t xml:space="preserve">      xn_do_sql_Block(' insert into  xj_zq_all_increment_mon_t   </t>
  </si>
  <si>
    <t xml:space="preserve">                         select * FROM  xj_ls_zq_stock_all_mon_2</t>
  </si>
  <si>
    <t xml:space="preserve">                        where   BILLING_CYCLE_ID &gt;  '||cur_date_v||'    ');</t>
  </si>
  <si>
    <t xml:space="preserve">      dbms_output.put_line('没有需要更新的数据！');</t>
  </si>
  <si>
    <t xml:space="preserve">    vc_sql := 'select  max(BILLING_CYCLE_ID)   from    xj_zq_all_increment_mon_t ';</t>
  </si>
  <si>
    <t xml:space="preserve">    pro_drop_table('xj_zq_all_increment_analysis_t');</t>
  </si>
  <si>
    <t xml:space="preserve">    vc_sql := ' create table  xj_zq_all_increment_analysis_t   as </t>
  </si>
  <si>
    <t xml:space="preserve">         select  a.serv_id,a.Billing_Cycle_Id,a.营业区,a.产品类型,a.ACCS_NBR,a.用户名,a.新装日期,a.商品名称  新装商品,</t>
  </si>
  <si>
    <t xml:space="preserve">              ',d.累积欠费金额,</t>
  </si>
  <si>
    <t xml:space="preserve">                  nvl(b.地址,a.地址) 地址,</t>
  </si>
  <si>
    <t xml:space="preserve">                  nvl(b.网格经理,a.网格经理)   网格经理,</t>
  </si>
  <si>
    <t xml:space="preserve">                  nvl(b.ORG_NAME,a.ORG_NAME)   ORG_NAME,</t>
  </si>
  <si>
    <t xml:space="preserve">                  nvl(b.GRID_NAME,a.GRID_NAME)  GRID_NAME,</t>
  </si>
  <si>
    <t xml:space="preserve">                  a.发展人, a.Mkt_Seg,a.mkt_emp_type_name</t>
  </si>
  <si>
    <t xml:space="preserve">           (select   *  from   xj_zq_all_increment_mon_t</t>
  </si>
  <si>
    <t xml:space="preserve">            where   BILLING_CYCLE_ID=入网账务月 )  a,</t>
  </si>
  <si>
    <t xml:space="preserve">            (select   *  from   xj_zq_all_increment_mon_t</t>
  </si>
  <si>
    <t xml:space="preserve">            (Select prD_inst_id</t>
  </si>
  <si>
    <t xml:space="preserve">                      ,Owe_Dur         --欠费时长 </t>
  </si>
  <si>
    <t xml:space="preserve">                      ,Fst_Owe_Billing_Cycle_Id  --最早欠费账务月</t>
  </si>
  <si>
    <t xml:space="preserve">                      ,Cum_Owe_Amt*0.01      累积欠费金额           </t>
  </si>
  <si>
    <t xml:space="preserve">                      From sjjs_xn.bas_prD_inst_owe_daily    ) d </t>
  </si>
  <si>
    <t xml:space="preserve">                 and  a.serv_id=d.prD_inst_id(+) ';</t>
  </si>
  <si>
    <t xml:space="preserve">    xn_do_sql_Block('   </t>
  </si>
  <si>
    <t xml:space="preserve">      delete   xj_zq_all_increment_analysis_t  a </t>
  </si>
  <si>
    <t xml:space="preserve">      where  exists  (select 1  from  xj_zq_all_increment_analysis_t    </t>
  </si>
  <si>
    <t>where   BILLING_CYCLE_ID&lt;a.BILLING_CYCLE_ID  and serv_id=a.serv_id )</t>
  </si>
  <si>
    <t xml:space="preserve">    -----日欠费</t>
  </si>
  <si>
    <t xml:space="preserve">        ('xj_zq_all_increment_analysis_t',</t>
  </si>
  <si>
    <t xml:space="preserve">         run_point,</t>
  </si>
  <si>
    <t xml:space="preserve">         avc_syserrtext,</t>
  </si>
  <si>
    <t xml:space="preserve">         Sysdate);</t>
  </si>
  <si>
    <t xml:space="preserve">  end PRO_SERV_流失新增统计_all;</t>
  </si>
  <si>
    <t xml:space="preserve">  ------==============================</t>
  </si>
  <si>
    <t xml:space="preserve">procedure PRO_HNY_channel_detail  is </t>
  </si>
  <si>
    <t xml:space="preserve">泛渠道电信化清单   </t>
  </si>
  <si>
    <t>黄乃玉</t>
  </si>
  <si>
    <t xml:space="preserve"> XJ_CURSOR    EMP_CURSOR;</t>
  </si>
  <si>
    <t xml:space="preserve"> V_TYPE  VARCHAR2(12);</t>
  </si>
  <si>
    <t xml:space="preserve"> vc_sql:='select to_char(strvalue) as Value from table(fn_split(''MOB,KD,ITV'','','')) ';</t>
  </si>
  <si>
    <t xml:space="preserve">         fetch xj_cursor into  V_TYPE;</t>
  </si>
  <si>
    <t xml:space="preserve"> dbms_output.put_line(V_TYPE);</t>
  </si>
  <si>
    <t xml:space="preserve">       -- xn_do_sql_Block(vc_sql);</t>
  </si>
  <si>
    <t>end  PRO_HNY_channel_detail  ;</t>
  </si>
  <si>
    <t xml:space="preserve">procedure  zq_qf_huishou   is </t>
  </si>
  <si>
    <t>exec XN_ZQ_PAC_ONE.zq_qf_huishou;</t>
  </si>
  <si>
    <t xml:space="preserve">    log1  xj_log_object:=xj_log_object(XX,'zq_qf_huishou  政企欠费回收');</t>
  </si>
  <si>
    <t xml:space="preserve">create table  xj_zq_qf_201910_all_20191114    as </t>
  </si>
  <si>
    <t xml:space="preserve">    select serv_id</t>
  </si>
  <si>
    <t xml:space="preserve">    ,sum(charge-charge_get)*0.01  业务欠费    </t>
  </si>
  <si>
    <t xml:space="preserve">    FROM ls65_bill_xn.acct_item_201910_t@to_qtxx_tb</t>
  </si>
  <si>
    <t xml:space="preserve">    WHERE   state &lt;500</t>
  </si>
  <si>
    <t xml:space="preserve">    and acct_month&gt;=201901</t>
  </si>
  <si>
    <t xml:space="preserve">    group by  serv_id  )</t>
  </si>
  <si>
    <t xml:space="preserve">    ,sum(charge-charge_get)*0.01  其中财务欠费    </t>
  </si>
  <si>
    <t xml:space="preserve">    WHERE acct_item_type_id&lt;&gt;'787010010' </t>
  </si>
  <si>
    <t xml:space="preserve">      and (stat_flag&lt;&gt; all ('56','58','98') or stat_flag is null)</t>
  </si>
  <si>
    <t xml:space="preserve">      and ACCT_ITEM_TYPE_ID &lt; 900000000 </t>
  </si>
  <si>
    <t xml:space="preserve">      and item_source_id &lt;950 </t>
  </si>
  <si>
    <t xml:space="preserve">      and state &lt;500</t>
  </si>
  <si>
    <t xml:space="preserve">      and item_source_id&lt;&gt; all (888,889,810,887,444,777,555,830) </t>
  </si>
  <si>
    <t xml:space="preserve">      and acct_item_type_id&lt;&gt;773110025</t>
  </si>
  <si>
    <t xml:space="preserve">      and acct_month&gt;=201901</t>
  </si>
  <si>
    <t xml:space="preserve">select a.*,b.其中财务欠费   from s1  a </t>
  </si>
  <si>
    <t>left join  s2   b   on (a.serv_id=b.serv_id ) ;</t>
  </si>
  <si>
    <t xml:space="preserve">create table xj_zq_ict_201910_all as </t>
  </si>
  <si>
    <t>select  acct_id,serv_id,acc_nbr ,service_type,state</t>
  </si>
  <si>
    <t xml:space="preserve">from  ls65_sid2.serv_t@to_sid_tb </t>
  </si>
  <si>
    <t>where  partition_id_region=1008</t>
  </si>
  <si>
    <t>and acct_id in ( select 账号代码  from  xj_zq_ict_201910_t   ) ;</t>
  </si>
  <si>
    <t xml:space="preserve">      drop  table   xj_ls_qf_201910_ywqf;</t>
  </si>
  <si>
    <t xml:space="preserve">    Create Table xj_ls_qf_201910_ywqf As</t>
  </si>
  <si>
    <t xml:space="preserve">      ----  剔除ICT-----</t>
  </si>
  <si>
    <t xml:space="preserve">      and serv_id  not in ( select serv_id   from  xj_zq_ict_201910_all  )  </t>
  </si>
  <si>
    <t xml:space="preserve">      and acct_id  not in ( select acct_id   from  xj_zq_ict_201910_all  )  </t>
  </si>
  <si>
    <t xml:space="preserve">    group by  serv_id</t>
  </si>
  <si>
    <t xml:space="preserve">    having  sum(charge-charge_get)*0.01 &gt;=300 ;</t>
  </si>
  <si>
    <t xml:space="preserve">    drop  table   xj_ls_qf_201910_cwqf;</t>
  </si>
  <si>
    <t xml:space="preserve">    Create Table xj_ls_qf_201910_cwqf As</t>
  </si>
  <si>
    <t xml:space="preserve">    group by  serv_id;</t>
  </si>
  <si>
    <t xml:space="preserve"> drop  table   xj_zq_qf_201910_mb;</t>
  </si>
  <si>
    <t xml:space="preserve"> Create Table xj_zq_qf_201910_mb  As</t>
  </si>
  <si>
    <t>select T4.序号,T4.单位,t2.staff_name   网格经理,t2.cust_name,t1.serv_id,t2.acc_nbr,t2.产品类型,t2.营业区  号码营业区</t>
  </si>
  <si>
    <t xml:space="preserve">        ,t1.业务欠费  业务欠费201910,t3.其中财务欠费   其中财务欠费201910</t>
  </si>
  <si>
    <t>from     xj_ls_qf_201910_ywqf   T1</t>
  </si>
  <si>
    <t>INNER  JOIN XWH_WG_MON  T2  ON (T1.SERV_ID=T2.SERV_ID    AND T2.STATE IN ('F0J','F0A') )</t>
  </si>
  <si>
    <t>INNER  JOIN  xj_zq_合同制员工_t  T4 ON (T2.STAFF_NAME=T4.承包人)</t>
  </si>
  <si>
    <t>left join  xj_ls_qf_201910_cwqf t3 on   (T1.SERV_ID=T3.SERV_ID  );</t>
  </si>
  <si>
    <t>-------  新添加--------------------</t>
  </si>
  <si>
    <t>insert into    xj_zq_qf_201910_mb  (序号,</t>
  </si>
  <si>
    <t>号码营业区,</t>
  </si>
  <si>
    <t>业务欠费201910,</t>
  </si>
  <si>
    <t>其中财务欠费201910</t>
  </si>
  <si>
    <t>left join  xj_ls_qf_201910_cwqf t3 on   (T1.SERV_ID=T3.SERV_ID  )</t>
  </si>
  <si>
    <t>where   t2.staff_name   not in  (select 网格经理  from  xj_zq_qf_201910_mb   ) ;</t>
  </si>
  <si>
    <t>EXEC   XJ_SMALLMODULE.PRO_BLOCK_免停免催('xj_zq_qf_201910_mb');</t>
  </si>
  <si>
    <t>alter table  xj_zq_qf_201910_mb add (是否后付费  varchar(20),信用度  number );</t>
  </si>
  <si>
    <t>update xj_zq_qf_201910_mb set    是否后付费='否';</t>
  </si>
  <si>
    <t>update xj_zq_qf_201910_mb set    是否后付费='是'</t>
  </si>
  <si>
    <t>where   serv_id in (</t>
  </si>
  <si>
    <t>from   ls65_sid2.serv_t@to_sid_tb  where  state='F0A'  AND partition_id_region=1008    and payment_mode=0);</t>
  </si>
  <si>
    <t xml:space="preserve">merge into   xj_zq_qf_201910_mb a </t>
  </si>
  <si>
    <t xml:space="preserve">Select  serv_id,Sum(credit_value*0.01) credit_value From serv_credit_value_t@to_sid  </t>
  </si>
  <si>
    <t xml:space="preserve">Where exp_date&gt;sysdate </t>
  </si>
  <si>
    <t>Group By serv_id   ) b on (a.serv_id=b.serv_id )</t>
  </si>
  <si>
    <t>update set    a.信用度=b.credit_value ;</t>
  </si>
  <si>
    <t>alter table  xj_zq_qf_201910_mb add (分类  varchar(20) );</t>
  </si>
  <si>
    <t>merge into  xj_zq_qf_201910_mb  a</t>
  </si>
  <si>
    <t>select serv_id,case when   nvl(免停,  0)+nvl(免催,  0)&gt;=1  then '红名单'</t>
  </si>
  <si>
    <t xml:space="preserve">         when 是否后付费='是'  then  '后付费用户'</t>
  </si>
  <si>
    <t xml:space="preserve">         when  nvl(信用度,0)&gt;=1  then  '信用度'</t>
  </si>
  <si>
    <t xml:space="preserve">         else null end as  分类</t>
  </si>
  <si>
    <t>from  xj_zq_qf_201910_mb   )  b on (a.serv_id=b.serv_id  )</t>
  </si>
  <si>
    <t>update set    a.分类=b.分类;</t>
  </si>
  <si>
    <t xml:space="preserve">alter table  xj_zq_qf_201910_mb add (                       </t>
  </si>
  <si>
    <t xml:space="preserve">当前业务欠费 NUMBER  ,                       </t>
  </si>
  <si>
    <t xml:space="preserve">最早欠费月 CHAR(6) ,                      </t>
  </si>
  <si>
    <t>欠费几个月 NUMBER,</t>
  </si>
  <si>
    <t xml:space="preserve">其中财务欠费    NUMBER ); </t>
  </si>
  <si>
    <t>insert into  xj_zq_qf_201910_mb</t>
  </si>
  <si>
    <t>select   T4.序号,T4.单位,</t>
  </si>
  <si>
    <t>t2.staff_name   网格经理,</t>
  </si>
  <si>
    <t>t2.CUST_NAME,</t>
  </si>
  <si>
    <t>t2.SERV_ID,</t>
  </si>
  <si>
    <t>t2.ACC_NBR,</t>
  </si>
  <si>
    <t>t2.产品类型,</t>
  </si>
  <si>
    <t>t2.号码营业区,</t>
  </si>
  <si>
    <t>t2.业务欠费201910,</t>
  </si>
  <si>
    <t>t2.其中财务欠费201910,</t>
  </si>
  <si>
    <t>t2.免停,</t>
  </si>
  <si>
    <t>t2.免催,</t>
  </si>
  <si>
    <t>t2.是否后付费,</t>
  </si>
  <si>
    <t>t2.信用度,</t>
  </si>
  <si>
    <t>t2.分类,</t>
  </si>
  <si>
    <t>t2.当前业务欠费,</t>
  </si>
  <si>
    <t>t2.最早欠费月,</t>
  </si>
  <si>
    <t>t2.欠费几个月,</t>
  </si>
  <si>
    <t>t2.其中财务欠费</t>
  </si>
  <si>
    <t>from   xj_zq_qf_201910_mb_20191108  t2</t>
  </si>
  <si>
    <t>('黄银娟','葛勇','黄珊')  ;</t>
  </si>
  <si>
    <t>update  xj_zq_qf_201910_mb</t>
  </si>
  <si>
    <t>set      业务欠费201910=当前业务欠费,</t>
  </si>
  <si>
    <t>其中财务欠费201910=其中财务欠费</t>
  </si>
  <si>
    <t xml:space="preserve">where    网格经理  in </t>
  </si>
  <si>
    <t>('黄银娟','葛勇','黄珊')</t>
  </si>
  <si>
    <t>and 当前业务欠费&gt;业务欠费201910</t>
  </si>
  <si>
    <t xml:space="preserve">   */                 </t>
  </si>
  <si>
    <t>set 当前业务欠费</t>
  </si>
  <si>
    <t>=0,</t>
  </si>
  <si>
    <t>最早欠费月</t>
  </si>
  <si>
    <t>=null  ,</t>
  </si>
  <si>
    <t>欠费几个月</t>
  </si>
  <si>
    <t>=0 ,</t>
  </si>
  <si>
    <t>其中财务欠费=0         ]');</t>
  </si>
  <si>
    <t xml:space="preserve">    ,sum(charge-charge_get)*0.01  当前业务欠费</t>
  </si>
  <si>
    <t xml:space="preserve">    ,min(acct_month )  最早欠费月</t>
  </si>
  <si>
    <t xml:space="preserve">    ,count(distinct acct_month)   欠费几个月</t>
  </si>
  <si>
    <t xml:space="preserve">   -- FROM  ls65_bill_xn.acct_item_201911_t@to_qtxx_tb</t>
  </si>
  <si>
    <t xml:space="preserve"> from acct_item_cur_month_t</t>
  </si>
  <si>
    <t xml:space="preserve">    and acct_month between  201901   and  201910</t>
  </si>
  <si>
    <t xml:space="preserve">    and serv_id in (select serv_id  from  xj_zq_qf_201910_mb  )</t>
  </si>
  <si>
    <t>a.当前业务欠费=b.当前业务欠费,</t>
  </si>
  <si>
    <t>a.最早欠费月=b.最早欠费月,</t>
  </si>
  <si>
    <t>a.欠费几个月=b.欠费几个月        ]');</t>
  </si>
  <si>
    <t xml:space="preserve"> select serv_id</t>
  </si>
  <si>
    <t xml:space="preserve">   -- FROM ls65_bill_xn.acct_item_201911_t@to_qtxx_tb</t>
  </si>
  <si>
    <t xml:space="preserve"> from  acct_item_cur_month_t</t>
  </si>
  <si>
    <t xml:space="preserve">      and acct_month between  201901   and  201910</t>
  </si>
  <si>
    <t xml:space="preserve">      and serv_id in (select serv_id  from  xj_zq_qf_201910_mb  )</t>
  </si>
  <si>
    <t xml:space="preserve">    group by  serv_id    ) b </t>
  </si>
  <si>
    <t>a.其中财务欠费=b.其中财务欠费    ]');</t>
  </si>
  <si>
    <t>update xj_zq_qf_201910_mb</t>
  </si>
  <si>
    <t xml:space="preserve">   set 业务欠费201910 = 当前业务欠费, 其中财务欠费201910 = 其中财务欠费</t>
  </si>
  <si>
    <t xml:space="preserve"> where 网格经理 in ('政企蔡秀',</t>
  </si>
  <si>
    <t xml:space="preserve">                '政企陈克修',</t>
  </si>
  <si>
    <t xml:space="preserve">                '政企陈玮',</t>
  </si>
  <si>
    <t xml:space="preserve">                '政企何谐',</t>
  </si>
  <si>
    <t xml:space="preserve">                '政企卢会平',</t>
  </si>
  <si>
    <t xml:space="preserve">                '政企庞明华',</t>
  </si>
  <si>
    <t xml:space="preserve">                '政企宋江平',</t>
  </si>
  <si>
    <t xml:space="preserve">                '政企汪思',</t>
  </si>
  <si>
    <t xml:space="preserve">                '政企肖潇',</t>
  </si>
  <si>
    <t xml:space="preserve">                '政企徐崇平',</t>
  </si>
  <si>
    <t xml:space="preserve">                '政企游三望',</t>
  </si>
  <si>
    <t xml:space="preserve">                )  ;</t>
  </si>
  <si>
    <t>insert into  xj_zq_qf_201910_beifen</t>
  </si>
  <si>
    <t xml:space="preserve">select  to_char(sysdate,'yyyymmdd')  date_id , </t>
  </si>
  <si>
    <t>序号,</t>
  </si>
  <si>
    <t>sum(当前业务欠费)</t>
  </si>
  <si>
    <t xml:space="preserve">  当前业务欠费,</t>
  </si>
  <si>
    <t>sum(其中财务欠费)</t>
  </si>
  <si>
    <t xml:space="preserve">  其中财务欠费</t>
  </si>
  <si>
    <t>from xj_zq_qf_201910_mb</t>
  </si>
  <si>
    <t>group by  序号,单位,网格经理 )</t>
  </si>
  <si>
    <t>select * from s1 where  date_id not in (select  distinct  date_id from  xj_zq_qf_201910_beifen   );</t>
  </si>
  <si>
    <t xml:space="preserve">insert into  xj_zq_qf_201910_beifen_qd  </t>
  </si>
  <si>
    <t>当前业务欠费,</t>
  </si>
  <si>
    <t>其中财务欠费</t>
  </si>
  <si>
    <t>from  xj_zq_qf_201910_mb  )</t>
  </si>
  <si>
    <t xml:space="preserve">select  </t>
  </si>
  <si>
    <t>count(distinct serv_id)  号码数,</t>
  </si>
  <si>
    <t>sum(业务欠费201910)    业务欠费201910,</t>
  </si>
  <si>
    <t>sum(其中财务欠费201910)    其中财务欠费201910,</t>
  </si>
  <si>
    <t>sum(当前业务欠费)    当前业务欠费,</t>
  </si>
  <si>
    <t>sum(其中财务欠费)    其中财务欠费,</t>
  </si>
  <si>
    <t>sum(最早欠费月)    最早欠费月</t>
  </si>
  <si>
    <t>group by  序号,单位,网格经理  )</t>
  </si>
  <si>
    <t>select  t1.序号,t1.单位,t1.网格经理,t1.号码数,t1.业务欠费201910</t>
  </si>
  <si>
    <t xml:space="preserve">          ,(t2.业务欠费-t1.当前业务欠费) 当日回收金额</t>
  </si>
  <si>
    <t>,(t1.业务欠费201910-t1.当前业务欠费)  累计回收金额</t>
  </si>
  <si>
    <t>,round((t1.业务欠费201910-t1.当前业务欠费)/t1.业务欠费201910 ,2)*100||'%'  累计回收率</t>
  </si>
  <si>
    <t xml:space="preserve">     -----------------财务</t>
  </si>
  <si>
    <t xml:space="preserve">   ,t1.其中财务欠费201910</t>
  </si>
  <si>
    <t xml:space="preserve">          ,(t2.其中财务欠费-t1.其中财务欠费) 当日回收金额</t>
  </si>
  <si>
    <t>,(t1.其中财务欠费201910 -t1.其中财务欠费)  累计回收金额</t>
  </si>
  <si>
    <t>,round((t1.其中财务欠费201910 -t1.其中财务欠费)/t1.其中财务欠费201910 ,2)*100||'%'  累计回收率</t>
  </si>
  <si>
    <t>,t1.当前业务欠费</t>
  </si>
  <si>
    <t>from s1   t1</t>
  </si>
  <si>
    <t>left join  xj_zq_qf_201910_beifen  t2   --- 前天</t>
  </si>
  <si>
    <t>on (t1.网格经理=t2.网格经理  and  t2.date_id=  to_char(sysdate-2,'yyyymmdd')    )</t>
  </si>
  <si>
    <t>order by  t1.序号,t1.单位,t1.网格经理</t>
  </si>
  <si>
    <t>group by  单位  )</t>
  </si>
  <si>
    <t>sum(业务欠费)    业务欠费,</t>
  </si>
  <si>
    <t>sum(其中财务欠费)    其中财务欠费</t>
  </si>
  <si>
    <t>from xj_zq_qf_201910_beifen</t>
  </si>
  <si>
    <t xml:space="preserve">where  date_id=  to_char(sysdate-2,'yyyymmdd') </t>
  </si>
  <si>
    <t>group by  单位</t>
  </si>
  <si>
    <t>select  t1.单位,t1.业务欠费201910</t>
  </si>
  <si>
    <t xml:space="preserve">,(t1.其中财务欠费201910 -t1.其中财务欠费)  </t>
  </si>
  <si>
    <t>left join  s2  t2   --- 前天</t>
  </si>
  <si>
    <t>on (t1.单位=t2.单位   )</t>
  </si>
  <si>
    <t xml:space="preserve">order by  decode(nvl(t1.单位,'合计'),'本部','0','温泉','1','咸安','2','通山','3','崇阳','4','通城','5','赤壁','6','嘉鱼','7','合计','999','8')       </t>
  </si>
  <si>
    <t xml:space="preserve">      log1.increase_breakpoint(log1.GET_WHO_CALLED_ME,'殷玲战略产品_日报 --完成'); </t>
  </si>
  <si>
    <t>end   zq_qf_huishou;</t>
  </si>
  <si>
    <t xml:space="preserve">procedure  zq_qf_202001   is </t>
  </si>
  <si>
    <t>drop table  xj_zq_qf_20200119_t;</t>
  </si>
  <si>
    <t xml:space="preserve">create table  xj_zq_qf_20200119_t as </t>
  </si>
  <si>
    <t xml:space="preserve"> select  营业区,</t>
  </si>
  <si>
    <t>号码,</t>
  </si>
  <si>
    <t>客户经理,</t>
  </si>
  <si>
    <t>用户,</t>
  </si>
  <si>
    <t>客户,</t>
  </si>
  <si>
    <t>最早欠费月  最早欠费月备份  ,</t>
  </si>
  <si>
    <t>账户欠费    账户欠费备份,</t>
  </si>
  <si>
    <t>用户欠费202001单月  用户1月欠费20200119备份</t>
  </si>
  <si>
    <t xml:space="preserve"> from  xj_zq_qf_20200119_t_bak ;</t>
  </si>
  <si>
    <t xml:space="preserve">   --  alter table  xj_zq_qf_20200119_t add 用户1月欠费当前  number</t>
  </si>
  <si>
    <t>merge into  xj_zq_qf_20200119_t   a</t>
  </si>
  <si>
    <t>,sum(charge-charge_get)*0.01  用户1月欠费当前</t>
  </si>
  <si>
    <t>WHERE   state &lt;500</t>
  </si>
  <si>
    <t xml:space="preserve">and acct_month ='202001'   </t>
  </si>
  <si>
    <t>a.用户1月欠费当前=b.用户1月欠费当前      ]');</t>
  </si>
  <si>
    <t xml:space="preserve">select * from   LS65_BILL2.ACCT_ITEM_CHANGED_T@TO_qtxx_tb </t>
  </si>
  <si>
    <t>where    PARTITION_ID_MONTH =  fun_partition_id_month('202002')    ---改月份</t>
  </si>
  <si>
    <t xml:space="preserve"> AND ACCT_MONTH = 202001</t>
  </si>
  <si>
    <t>end   zq_qf_202001;</t>
  </si>
  <si>
    <t xml:space="preserve">procedure  zq_qf_202002   is </t>
  </si>
  <si>
    <t xml:space="preserve">    log1  xj_log_object:=xj_log_object(XX,'zq_qf_202002  政企欠费回收');</t>
  </si>
  <si>
    <t>EXEC  XN_ZQ_PAC_ONE.zq_qf_202002;</t>
  </si>
  <si>
    <t>pro_drop_table('xj_zq_qf_202002_all') ;</t>
  </si>
  <si>
    <t xml:space="preserve">create table  xj_zq_qf_202002_all    as </t>
  </si>
  <si>
    <t xml:space="preserve">select serv_id ,sum(charge-charge_get)*0.01  欠费    </t>
  </si>
  <si>
    <t xml:space="preserve"> ,sum(case when acct_month&gt;=202001  then  charge-charge_get else 0 end  ) *0.01  欠费202001_02月</t>
  </si>
  <si>
    <t>FROM   acct_item_cur_month_t</t>
  </si>
  <si>
    <t>and acct_month&lt;=202002     --- 值考核 202002月以前欠费</t>
  </si>
  <si>
    <t>and serv_id in (select serv_id   from     xj_zq_qf_202002_t )</t>
  </si>
  <si>
    <t>group by  serv_id      ]');</t>
  </si>
  <si>
    <t>pro_drop_table('xj_zq_qf_202002_cwqf') ;</t>
  </si>
  <si>
    <t xml:space="preserve">create table  xj_zq_qf_202002_cwqf    as </t>
  </si>
  <si>
    <t xml:space="preserve">,sum(charge-charge_get)*0.01  财务欠费    </t>
  </si>
  <si>
    <t xml:space="preserve"> ,sum(case when acct_month&gt;=202001  then  charge-charge_get else 0 end  )*0.01   财务欠费202001_02月</t>
  </si>
  <si>
    <t>FROM  acct_item_cur_month_t</t>
  </si>
  <si>
    <t xml:space="preserve"> WHERE acct_item_type_id&lt;&gt;'787010010' </t>
  </si>
  <si>
    <t>and (stat_flag&lt;&gt; all ('56','58','98') or stat_flag is null)</t>
  </si>
  <si>
    <t xml:space="preserve">and ACCT_ITEM_TYPE_ID &lt; 900000000 </t>
  </si>
  <si>
    <t xml:space="preserve">and item_source_id &lt;950 </t>
  </si>
  <si>
    <t>and state &lt;500</t>
  </si>
  <si>
    <t xml:space="preserve">and item_source_id&lt;&gt; all (888,889,810,887,444,777,555,830) </t>
  </si>
  <si>
    <t>and acct_item_type_id&lt;&gt;773110025</t>
  </si>
  <si>
    <t>group by  serv_id    ]');</t>
  </si>
  <si>
    <t>pro_drop_table('xj_zq_qf_202002_zhengyi') ;</t>
  </si>
  <si>
    <t xml:space="preserve">create table  xj_zq_qf_202002_zhengyi    as </t>
  </si>
  <si>
    <t>SELECT serv_id, NVL(SUM(CHARGE), 0) /100   欠费减免</t>
  </si>
  <si>
    <t xml:space="preserve"> ,NVL(SUM(case when STAT_FLAG in   ('56', '58')   then   CHARGE  else  0  end ), 0) / 100  业务欠费减免    </t>
  </si>
  <si>
    <t xml:space="preserve"> ,NVL(SUM(CHARGE), 0) / 100-NVL(SUM(case when STAT_FLAG in   ('56', '58')   then   CHARGE  else  0  end ), 0) / 100  财务欠费减免</t>
  </si>
  <si>
    <t xml:space="preserve"> ,NVL(SUM(case when  to_char(state_date,'yyyymmdd')=tx_date_m1    then   CHARGE  else  0  end ), 0) / 100   昨日欠费减免</t>
  </si>
  <si>
    <t xml:space="preserve"> ,tx_date_m1  date_id </t>
  </si>
  <si>
    <t xml:space="preserve">FROM LS65_BILL2.ACCT_ITEM_CHANGED_T@TO_qtxx_tb </t>
  </si>
  <si>
    <t xml:space="preserve"> WHERE PARTITION_ID_MONTH &gt;=  3   ---改月份</t>
  </si>
  <si>
    <t xml:space="preserve"> AND SUBSTR(PAY_CYCLE_ID, LENGTH(PAY_CYCLE_ID) - 5, 6) &gt;= 202003   ---改月份</t>
  </si>
  <si>
    <t>-- AND STAT_FLAG NOT IN ('56', '58')          --- 财务减免也要</t>
  </si>
  <si>
    <t xml:space="preserve"> AND ACCT_ITEM_TYPE_ID &lt;&gt; 787010010</t>
  </si>
  <si>
    <t xml:space="preserve"> AND CHANGED_TYPE IN</t>
  </si>
  <si>
    <t xml:space="preserve"> (SELECT REF_VALUE</t>
  </si>
  <si>
    <t>FROM  STA_ITEM_ID_TRANS_T</t>
  </si>
  <si>
    <t xml:space="preserve"> WHERE SOURCE_COLUMN = 'APPROVE_TYPE')</t>
  </si>
  <si>
    <t xml:space="preserve"> AND ITEM_SOURCE_ID &lt;&gt; ALL(888, 889, 810, 830, 887, 444, 777, 555)</t>
  </si>
  <si>
    <t>and acct_month&lt;=202002   ---只取201902月以前欠费争议</t>
  </si>
  <si>
    <t>group by serv_id    ]');</t>
  </si>
  <si>
    <t>alter table xj_zq_qf_202002_t  add    (</t>
  </si>
  <si>
    <t>业务欠费_当前</t>
  </si>
  <si>
    <t xml:space="preserve"> number   default  0,</t>
  </si>
  <si>
    <t>财务欠费_当前</t>
  </si>
  <si>
    <t xml:space="preserve">  number  default  0 ,</t>
  </si>
  <si>
    <t>业务欠费202001_02月_当前   number    default  0,</t>
  </si>
  <si>
    <t>财务欠费202001_02月_当前</t>
  </si>
  <si>
    <t xml:space="preserve">   number   default  0,</t>
  </si>
  <si>
    <t>欠费减免   number    default  0  )</t>
  </si>
  <si>
    <t xml:space="preserve">UPDATE  xj_zq_qf_202002_t </t>
  </si>
  <si>
    <t>SET    业务欠费_当前=0,</t>
  </si>
  <si>
    <t xml:space="preserve">         财务欠费_当前=0,</t>
  </si>
  <si>
    <t xml:space="preserve">  业务欠费202001_02月_当前=0,</t>
  </si>
  <si>
    <t xml:space="preserve"> 财务欠费202001_02月_当前=0;</t>
  </si>
  <si>
    <t>merge into  xj_zq_qf_202002_t a</t>
  </si>
  <si>
    <t>select  t1.serv_id,</t>
  </si>
  <si>
    <t>zeroifnull(t1.欠费)-zeroifnull(t2.财务欠费)   业务欠费_当前,</t>
  </si>
  <si>
    <t>zeroifnull(t2.财务欠费)  财务欠费_当前 ,</t>
  </si>
  <si>
    <t xml:space="preserve"> zeroifnull(t1.欠费202001_02月) -zeroifnull(t2.财务欠费202001_02月)    业务欠费202001_02月_当前,</t>
  </si>
  <si>
    <t xml:space="preserve"> zeroifnull(t2.财务欠费202001_02月)   财务欠费202001_02月_当前</t>
  </si>
  <si>
    <t>from xj_zq_qf_202002_all  t1</t>
  </si>
  <si>
    <t>left join xj_zq_qf_202002_cwqf t2 on (t1.serv_id=t2.serv_id )   ) b</t>
  </si>
  <si>
    <t>on (a.serv_id=b.serv_id  )</t>
  </si>
  <si>
    <t>a.业务欠费_当前=b.业务欠费_当前,</t>
  </si>
  <si>
    <t>a.财务欠费_当前=b.财务欠费_当前,</t>
  </si>
  <si>
    <t>a.业务欠费202001_02月_当前=b.业务欠费202001_02月_当前,</t>
  </si>
  <si>
    <t>a.财务欠费202001_02月_当前=b.财务欠费202001_02月_当前        ]');</t>
  </si>
  <si>
    <t xml:space="preserve">using xj_zq_qf_202002_zhengyi  b </t>
  </si>
  <si>
    <t>update set   a.欠费减免=b.欠费减免   ]');</t>
  </si>
  <si>
    <t>--     2月欠费回收   alter table   xj_zq_qf_202002_t  add  "2月欠费回收"   number  default  0 ;</t>
  </si>
  <si>
    <t>merge into   xj_zq_qf_202002_t a</t>
  </si>
  <si>
    <t>select  serv_id,round(SUM(CHARGE_GET )*0.01)     "2月欠费回收"</t>
  </si>
  <si>
    <t xml:space="preserve">from   LS65_BILL_XN.ACCT_GET_202002_T@to_qtxx_tb  </t>
  </si>
  <si>
    <t xml:space="preserve">where   (  STAT_FLAG IN ('56', '58')  or     ( STAFF_ID&lt;&gt;'71185527' and  to_char(state_date,'dd')&gt;=3    ) )     </t>
  </si>
  <si>
    <t>AND  ITEM_SOURCE_ID NOT IN (830)</t>
  </si>
  <si>
    <t>AND  BALANCE_TYPE_ID NOT IN</t>
  </si>
  <si>
    <t>(SELECT BALANCE_TYPE_ID</t>
  </si>
  <si>
    <t xml:space="preserve"> FROM V_ACCT_BALANCE_TYPE_T</t>
  </si>
  <si>
    <t>WHERE SUBSTR(BALANCE_USE_LIMITS, 11, 1) = '1')</t>
  </si>
  <si>
    <t xml:space="preserve">group by  serv_id  ) </t>
  </si>
  <si>
    <t>b on (a.serv_id=b.serv_id  )</t>
  </si>
  <si>
    <t>update set    a."2月欠费回收"=b."2月欠费回收"      ]');</t>
  </si>
  <si>
    <t xml:space="preserve">    -----------------------------------------------------------------</t>
  </si>
  <si>
    <t>insert into xj_zq_qf_202002_t_beifen</t>
  </si>
  <si>
    <t xml:space="preserve">--  create table  xj_zq_qf_202002_t_beifen as </t>
  </si>
  <si>
    <t xml:space="preserve">select  to_char(sysdate-1,'yyyymmdd')  date_id , </t>
  </si>
  <si>
    <t>序号,单位,承包人,</t>
  </si>
  <si>
    <t>sum(业务欠费_当前)</t>
  </si>
  <si>
    <t xml:space="preserve">  业务欠费_当前,</t>
  </si>
  <si>
    <t>sum(财务欠费_当前)</t>
  </si>
  <si>
    <t xml:space="preserve">  财务欠费_当前,</t>
  </si>
  <si>
    <t>sum(业务欠费202001_02月_当前)  业务欠费202001_02月_当前,</t>
  </si>
  <si>
    <t>sum(财务欠费202001_02月_当前)  财务欠费202001_02月_当前</t>
  </si>
  <si>
    <t>from xj_zq_qf_202002_t</t>
  </si>
  <si>
    <t>group by  序号,单位,承包人 )</t>
  </si>
  <si>
    <t>select * from s1 where  date_id not in (select  distinct  date_id from  xj_zq_qf_202002_t_beifen   )     ]');</t>
  </si>
  <si>
    <t xml:space="preserve">     insert into xj_zq_qf_202002_t_beifen_qd</t>
  </si>
  <si>
    <t xml:space="preserve">    --  create table  xj_zq_qf_202002_t_beifen_qd as </t>
  </si>
  <si>
    <t xml:space="preserve">    with s1 as (</t>
  </si>
  <si>
    <t xml:space="preserve">    select  to_char(sysdate,'yyyymmdd')  date_id , </t>
  </si>
  <si>
    <t xml:space="preserve">    serv_id,业务欠费_当前,财务欠费_当前,业务欠费202001_02月_当前,财务欠费202001_02月_当前</t>
  </si>
  <si>
    <t xml:space="preserve">    from xj_zq_qf_202002_t     )</t>
  </si>
  <si>
    <t xml:space="preserve">    select * from s1 where  date_id not in (select  distinct  date_id from  xj_zq_qf_202002_t_beifen_qd   )     ]');</t>
  </si>
  <si>
    <t>delete      xj_zq_qf_202002_t_beifen_qd</t>
  </si>
  <si>
    <t>where  date_id&lt;  to_char(sysdate-5,'yyyymmdd')     ]');</t>
  </si>
  <si>
    <t xml:space="preserve"> pro_drop_table('xj_zq_qf_202002_v') ;</t>
  </si>
  <si>
    <t xml:space="preserve">     xn_do_sql_Block(q'[        </t>
  </si>
  <si>
    <t>create table xj_zq_qf_202002_v as</t>
  </si>
  <si>
    <t xml:space="preserve">    select</t>
  </si>
  <si>
    <t xml:space="preserve">    序号,</t>
  </si>
  <si>
    <t xml:space="preserve">    单位 营业区,</t>
  </si>
  <si>
    <t xml:space="preserve">    承包人 客户经理,</t>
  </si>
  <si>
    <t xml:space="preserve">    t1.SERV_ID,</t>
  </si>
  <si>
    <t xml:space="preserve">    t1.ACC_NBR  号码,</t>
  </si>
  <si>
    <t>欠费合计     欠费合计,</t>
  </si>
  <si>
    <t xml:space="preserve">    业务欠费-业务欠费202001_02月   "2020年前业务欠费",</t>
  </si>
  <si>
    <t>财务欠费-财务欠费202001_02月   "2020年前财务欠费",</t>
  </si>
  <si>
    <t>业务欠费202001_02月   "1_2月业务欠费",</t>
  </si>
  <si>
    <t>财务欠费202001_02月   "1_2月财务欠费",</t>
  </si>
  <si>
    <t xml:space="preserve">    t1.业务欠费_当前 -  t1.业务欠费202001_02月_当前    "2020年前业务欠费_当前",</t>
  </si>
  <si>
    <t>t1.财务欠费_当前-   t1.财务欠费202001_02月_当前  "2020年前财务欠费_当前",</t>
  </si>
  <si>
    <t xml:space="preserve">t1.业务欠费202001_02月_当前    "1_2月业务欠费_当前", </t>
  </si>
  <si>
    <t>t1.财务欠费202001_02月_当前    "1_2月财务欠费_当前",</t>
  </si>
  <si>
    <t xml:space="preserve">------------2020年前------ </t>
  </si>
  <si>
    <t xml:space="preserve">    (t2.业务欠费_当前 - t2.业务欠费202001_02月_当前) </t>
  </si>
  <si>
    <t>-(t1.业务欠费_当前 - t1.业务欠费202001_02月_当前)              "2020年前业务欠费_当日回收",</t>
  </si>
  <si>
    <t>(t1.业务欠费-t1.业务欠费202001_02月) -(t1.业务欠费_当前 - t1.业务欠费202001_02月_当前)              "2020年前业务欠费_累计回收",</t>
  </si>
  <si>
    <t xml:space="preserve">    (t2.财务欠费_当前 - t2.财务欠费202001_02月_当前) </t>
  </si>
  <si>
    <t>-(t1.财务欠费_当前 - t1.财务欠费202001_02月_当前)              "2020年前财务欠费_当日回收",</t>
  </si>
  <si>
    <t xml:space="preserve">    (t1.财务欠费-t1.财务欠费202001_02月)</t>
  </si>
  <si>
    <t xml:space="preserve"> -(t1.财务欠费_当前 - t1.财务欠费202001_02月_当前)              "2020年前财务欠费_累计回收",</t>
  </si>
  <si>
    <t>------------1_2月------</t>
  </si>
  <si>
    <t>t2.业务欠费202001_02月_当前-t1.业务欠费202001_02月_当前      "1_2月业务欠费_当日回收",</t>
  </si>
  <si>
    <t>t1.业务欠费202001_02月-t1.业务欠费202001_02月_当前      "1_2月业务欠费_累计回收",</t>
  </si>
  <si>
    <t>t2.财务欠费202001_02月_当前-t1.财务欠费202001_02月_当前      "1_2月财务欠费_当日回收",</t>
  </si>
  <si>
    <t>t1.财务欠费202001_02月-t1.财务欠费202001_02月_当前      "1_2月财务欠费_累计回收",</t>
  </si>
  <si>
    <t xml:space="preserve">    欠费减免,t1."2月欠费回收"</t>
  </si>
  <si>
    <t xml:space="preserve">    from xj_zq_qf_202002_t  t1</t>
  </si>
  <si>
    <t xml:space="preserve">    left join xj_zq_qf_202002_t_beifen_qd t2  on( t1.serv_id=t2.serv_id   and   t2.date_id=  to_char(sysdate-2,'yyyymmdd') ) </t>
  </si>
  <si>
    <t xml:space="preserve">   XJ_SMALLMODULE.PRO_BLOCK_红名单('xj_zq_qf_202002_v');</t>
  </si>
  <si>
    <t xml:space="preserve"> create or replace view  xj_zq_qf_202002_v as </t>
  </si>
  <si>
    <t>单位  营业区,</t>
  </si>
  <si>
    <t>承包人 客户经理,</t>
  </si>
  <si>
    <t>t1.SERV_ID,</t>
  </si>
  <si>
    <t>t1.ACC_NBR  号码,</t>
  </si>
  <si>
    <t>欠费合计-欠费202001_02月   "2019年及以前欠费",</t>
  </si>
  <si>
    <t>欠费202001_02月       "2020年欠费 10号",</t>
  </si>
  <si>
    <t>zeroifnull(t2.欠费_当前)-zeroifnull(t1.业务欠费_当前)-zeroifnull(t1.财务欠费_当前)  当日回收,</t>
  </si>
  <si>
    <t>zeroifnull(欠费合计)-zeroifnull(t1.业务欠费_当前)-zeroifnull(t1.财务欠费_当前)  累计回收,</t>
  </si>
  <si>
    <t>zeroifnull(t1.业务欠费_当前)+zeroifnull(t1.财务欠费_当前)  当前欠费,</t>
  </si>
  <si>
    <t>zeroifnull(欠费合计)-zeroifnull(t1.业务欠费_当前)-zeroifnull(t1.财务欠费_当前) /IsZero(zeroifnull(欠费合计)) 累计回收率，</t>
  </si>
  <si>
    <t>欠费减免</t>
  </si>
  <si>
    <t>from xj_zq_qf_202002_t  t1</t>
  </si>
  <si>
    <t>left join xj_zq_qf_202002_t_beifen_qd t2  on( t1.serv_id=t2.serv_id )</t>
  </si>
  <si>
    <t>select * from xj_zq_合同制员工_t</t>
  </si>
  <si>
    <t xml:space="preserve">where 承包人  in  </t>
  </si>
  <si>
    <t xml:space="preserve">('黄银娟','政企刘赐兵','温泉吴杨琴')  for update </t>
  </si>
  <si>
    <t>insert into    xj_zq_qf_202002_t   (</t>
  </si>
  <si>
    <t>承包人,</t>
  </si>
  <si>
    <t>用工性质,</t>
  </si>
  <si>
    <t>欠费合计,</t>
  </si>
  <si>
    <t>业务欠费,</t>
  </si>
  <si>
    <t>财务欠费,</t>
  </si>
  <si>
    <t>业务欠费202001_02月,</t>
  </si>
  <si>
    <t>财务欠费202001_02月</t>
  </si>
  <si>
    <t>select t2.*,t1.SERV_ID,t3.acc_nbr,</t>
  </si>
  <si>
    <t>t1.欠费合计,</t>
  </si>
  <si>
    <t>t1.业务欠费,</t>
  </si>
  <si>
    <t>t1.财务欠费,</t>
  </si>
  <si>
    <t>t1.业务欠费202001_02月,</t>
  </si>
  <si>
    <t>t1.财务欠费202001_02月</t>
  </si>
  <si>
    <t>from   xj_qf_202002_t  t1</t>
  </si>
  <si>
    <t>INNER  JOIN  xj_zq_合同制员工_t  T2 ON (T1.网格经理=T2.承包人)</t>
  </si>
  <si>
    <t xml:space="preserve">left join xwh_wg_mon t3 on (t1.serv_id=t3.serv_id )  </t>
  </si>
  <si>
    <t>where   t1.网格经理  in  ('温泉吴杨琴')</t>
  </si>
  <si>
    <t>and t1.serv_id  not in  (select serv_id  from  xj_zq_qf_202002_t  )</t>
  </si>
  <si>
    <t>end   zq_qf_202002;</t>
  </si>
  <si>
    <t>end XN_ZQ_PAC_ONE;</t>
  </si>
  <si>
    <t>CREATE OR REPLACE PACKAGE BODY XN_KPI  IS</t>
  </si>
  <si>
    <t xml:space="preserve"> RUN_INFO varchar2(200)   ;</t>
  </si>
  <si>
    <t xml:space="preserve">   e  EXCEPTION;  --自定义异常</t>
  </si>
  <si>
    <t>---&amp;&amp;&amp;&amp;&amp;&amp;&amp;&amp;&amp;&amp;&amp;&amp;&amp;&amp;&amp;&amp;&amp;&amp;&amp;&amp;&amp;&amp;&amp;&amp;&amp;&amp;&amp;&amp;&amp;&amp;&amp;&amp;&amp;&amp;&amp;&amp;&amp;&amp;&amp;&amp;&amp;&amp;&amp;&amp;&amp;&amp;&amp;&amp;&amp;&amp;&amp;</t>
  </si>
  <si>
    <t>PROCEDURE  HOME_0   is    -----临晨调跑</t>
  </si>
  <si>
    <t xml:space="preserve">end  HOME_0; </t>
  </si>
  <si>
    <t>PROCEDURE  HOME_7  is      -----早上7点跑</t>
  </si>
  <si>
    <t>xn_do_sql_Block(' ');</t>
  </si>
  <si>
    <t xml:space="preserve">end   HOME_7; </t>
  </si>
  <si>
    <t>------==========================================================</t>
  </si>
  <si>
    <t xml:space="preserve">PROCEDURE  KPI_ALL(MIN_ACCT_MONTH   IN  VARCHAR2,MAN_ACCT_MONTH   IN  VARCHAR2)  IS </t>
  </si>
  <si>
    <t>for i in MIN_ACCT_MONTH..MAN_ACCT_MONTH  loop</t>
  </si>
  <si>
    <t xml:space="preserve"> XN_KPI.KPI_MONTH(i);</t>
  </si>
  <si>
    <t xml:space="preserve">END   KPI_ALL; </t>
  </si>
  <si>
    <t xml:space="preserve">PROCEDURE  KPI_MONTH(ACCT_MONTH   IN  VARCHAR2)  IS </t>
  </si>
  <si>
    <t>/*create table  xj_KPI_T_20200724  as select * from  xj_KPI_T</t>
  </si>
  <si>
    <t xml:space="preserve">create table  xj_xn_target_t_20200724  as </t>
  </si>
  <si>
    <t xml:space="preserve">select * from   xn_target_t </t>
  </si>
  <si>
    <t>where    CREATE_AUTOR</t>
  </si>
  <si>
    <t>='夏俊'*/</t>
  </si>
  <si>
    <t>---    EXEC  XN_KPI.KPI_MONTH('202006');</t>
  </si>
  <si>
    <t xml:space="preserve">--    XN_KPI.KPI_TARGET_SEQ;     </t>
  </si>
  <si>
    <t xml:space="preserve">    XN_KPI.KPI010(ACCT_MONTH);</t>
  </si>
  <si>
    <t xml:space="preserve">    XN_KPI.KPI012_13_14_KPI024_25_26(ACCT_MONTH);</t>
  </si>
  <si>
    <t>XN_KPI.KPI032(cur_month_m3,  cur_month_add2 ) ;</t>
  </si>
  <si>
    <t xml:space="preserve">  XN_KPI.KPI007_GS031(ACCT_MONTH);</t>
  </si>
  <si>
    <t xml:space="preserve">    XN_KPI.KPI049(ACCT_MONTH) ;</t>
  </si>
  <si>
    <t>XN_KPI.GS033_34_35(ACCT_MONTH);</t>
  </si>
  <si>
    <t>XN_KPI.yinlin_001(ACCT_MONTH);</t>
  </si>
  <si>
    <t>XN_KPI.hsp(ACCT_MONTH);</t>
  </si>
  <si>
    <t>XN_KPI.KPI_TARGET_SEQ;</t>
  </si>
  <si>
    <t>END    KPI_MONTH;</t>
  </si>
  <si>
    <t>--==============================================================</t>
  </si>
  <si>
    <t xml:space="preserve">PROCEDURE  KPI_MONTH_M1   IS </t>
  </si>
  <si>
    <t xml:space="preserve">    XN_KPI.KPI010(cur_month_m1);</t>
  </si>
  <si>
    <t xml:space="preserve">    XN_KPI.KPI012_13_14_KPI024_25_26(cur_month_m1);</t>
  </si>
  <si>
    <t xml:space="preserve">  XN_KPI.KPI007_GS031(cur_month_m1);</t>
  </si>
  <si>
    <t xml:space="preserve">    XN_KPI.KPI049(cur_month_m1) ;</t>
  </si>
  <si>
    <t>XN_KPI.GS033_34_35(cur_month_m1);</t>
  </si>
  <si>
    <t>XN_KPI.yinlin_001(cur_month_m1);</t>
  </si>
  <si>
    <t>XN_KPI.hsp(cur_month_m1);</t>
  </si>
  <si>
    <t>----==================清除一个KP1一个月的数据=================================================</t>
  </si>
  <si>
    <t>PROCEDURE  DELETE_KPI_MONTH(KP1   IN  VARCHAR2   ,ACCT_MONTH   IN  VARCHAR2)  is</t>
  </si>
  <si>
    <t xml:space="preserve">----     ]'||TRIM(KP1)||q'[ </t>
  </si>
  <si>
    <t>----     XN_KPI.DELETE_KPI_MONTH(''KPI007,''202006)</t>
  </si>
  <si>
    <t>DELETE   xj_KPI_T   where   trim(TARGET_CODE)=']'||TRIM(KP1)||q'['    AND  ACCT_MONTH=]'||TRIM(ACCT_MONTH)||q'[        ]');</t>
  </si>
  <si>
    <t xml:space="preserve">delete from xn_target_t </t>
  </si>
  <si>
    <t>where  acct_month=']'||TRIM(ACCT_MONTH)||q'['       ---改月份</t>
  </si>
  <si>
    <t>AND   trim(target_code) =']'||TRIM(KP1)||q'['</t>
  </si>
  <si>
    <t xml:space="preserve">delete  xn_target_run_info  </t>
  </si>
  <si>
    <t>where    trim(target_code) =']'||TRIM(KP1)||q'['</t>
  </si>
  <si>
    <t>and RUN_INFO</t>
  </si>
  <si>
    <t>like  '%]'||TRIM(KP1)||q'[%'    ]');</t>
  </si>
  <si>
    <t xml:space="preserve">Exception   when others Then   rollback ; </t>
  </si>
  <si>
    <t>end   DELETE_KPI_MONTH;</t>
  </si>
  <si>
    <t>----==========  KPI_TARGET_SEQ  刷新==========================================</t>
  </si>
  <si>
    <t>PROCEDURE  KPI_TARGET_SEQ  is</t>
  </si>
  <si>
    <t>---   EXEC  XN_KPI.KPI_TARGET_SEQ;</t>
  </si>
  <si>
    <t>xn_do_sql_Block(q'[ update xn_target_t set target_seq=0 where instr(group_region_name,'政企客户部')&gt;0      ]');</t>
  </si>
  <si>
    <t>xn_do_sql_Block(q'[ update xn_target_t set target_seq=1 where instr(group_region_name,'现业营维中心')&gt;0      ]');</t>
  </si>
  <si>
    <t>xn_do_sql_Block(q'[ update xn_target_t set target_seq=2 where instr(group_region_name,'咸安')&gt;0      ]');</t>
  </si>
  <si>
    <t>xn_do_sql_Block(q'[ update xn_target_t set target_seq=3 where instr(group_region_name,'通山')&gt;0       ]');</t>
  </si>
  <si>
    <t>xn_do_sql_Block(q'[ update xn_target_t set target_seq=4 where instr(group_region_name,'崇阳')&gt;0     ]');</t>
  </si>
  <si>
    <t>xn_do_sql_Block(q'[ update xn_target_t set target_seq=5 where instr(group_region_name,'通城')&gt;0      ]');</t>
  </si>
  <si>
    <t>xn_do_sql_Block(q'[ update xn_target_t set target_seq=6 where instr(group_region_name,'赤壁')&gt;0     ]');</t>
  </si>
  <si>
    <t>xn_do_sql_Block(q'[ update xn_target_t set target_seq=7 where instr(group_region_name,'嘉鱼')&gt;0      ]');</t>
  </si>
  <si>
    <t>xn_do_sql_Block(q'[ update xn_target_t set target_seq=8 where instr(group_region_name,'汇总')&gt;0     ]');</t>
  </si>
  <si>
    <t>-----========================================================================</t>
  </si>
  <si>
    <t xml:space="preserve">PROCEDURE  KPI_INSERT_REMARK(TARGET_CODE  IN  VARCHAR2   ,TARGET_NAME   IN  VARCHAR2,ACCT_MONTH   IN  VARCHAR2)  is </t>
  </si>
  <si>
    <t>col   VARCHAR2(2000);</t>
  </si>
  <si>
    <t>RUN_INFO:='acct_month:'||ACCT_MONTH||'正常'   ;</t>
  </si>
  <si>
    <t>if TARGET_CODE  is not null  then</t>
  </si>
  <si>
    <t xml:space="preserve"> col:='and   TARGET_CODE='''||TARGET_CODE||'''';</t>
  </si>
  <si>
    <t>if  TARGET_NAME  is not null  then</t>
  </si>
  <si>
    <t xml:space="preserve"> col:=col||'   and  TARGET_NAME='''||TARGET_NAME||'''';</t>
  </si>
  <si>
    <t>xn_do_sql_Block('delete   xn_target_run_info  where     ACCT_MONTH='||ACCT_MONTH||'     '||col||'     ');</t>
  </si>
  <si>
    <t>insert into  xn_target_run_info(TARGET_CODE,TARGET_NAME,run_info) values(TARGET_CODE,TARGET_NAME,RUN_INFO) ;</t>
  </si>
  <si>
    <t>Exception   when others Then   rollback;</t>
  </si>
  <si>
    <t>end KPI_INSERT_REMARK;</t>
  </si>
  <si>
    <t>---=========== KPI007 净增5G套餐用户===============================================</t>
  </si>
  <si>
    <t>---====================高价值套餐净增================================================</t>
  </si>
  <si>
    <t xml:space="preserve">PROCEDURE  KPI010(ACCT_MONTH   IN  VARCHAR2)  is </t>
  </si>
  <si>
    <t>EXEC  XN_KPI.KPI010('202001');</t>
  </si>
  <si>
    <t xml:space="preserve">  drop table  xn_beifen.xj_KPI_KPI010_201912;</t>
  </si>
  <si>
    <t xml:space="preserve">  create table   xn_beifen.xj_KPI_KPI010_201912  as </t>
  </si>
  <si>
    <t>select  'KPI010' TARGET_CODE,'高价值套餐净增'  TARGET_NAME</t>
  </si>
  <si>
    <t xml:space="preserve"> ,t1.BILLING_CYCLE_ID  acct_month, t1.offer_id   OFR_ID</t>
  </si>
  <si>
    <t xml:space="preserve">,t3.OFFER_NAME OFR_NAME, t1.BASE_CHARGE*0.01   套餐值  </t>
  </si>
  <si>
    <t>,t1.offer_inst_id  ofr_inst_id,t1.prod_inst_id   SERV_ID,t1.ROLE_ID</t>
  </si>
  <si>
    <t>,t1.ROLE_NAME</t>
  </si>
  <si>
    <t>,t2.acc_nbr,t2.XJ_NBR_CZ,t2.NBR_HY,t2.产品类型,t2.ORG_ID,t2.ORG_NAME,t2.COUNTRY_AREA_SEQ,t2.COUNTRY_AREA_NAME,t2.渠道</t>
  </si>
  <si>
    <t>from     sjjs_xn.BAS_PRD_INST_OFFER_MONTH  T1</t>
  </si>
  <si>
    <t xml:space="preserve">INNER  JOIN  xn_beifen.SERV_MON_201912_T   T2   </t>
  </si>
  <si>
    <t>ON (T1.prod_inst_id=T2.SERV_ID   AND  T2.XJ_NBR_CZ =1    and 产品类型='手机')</t>
  </si>
  <si>
    <t>left join  xnsjjs.offer   t3  on (t1.offer_id=t3.OFFER_ID)</t>
  </si>
  <si>
    <t>where     t1.OFFER_TYPE=</t>
  </si>
  <si>
    <t>and   t1.ROLE_ID</t>
  </si>
  <si>
    <t>='10001'    --电信手机主卡</t>
  </si>
  <si>
    <t xml:space="preserve">and  t1.BASE_CHARGE*0.01 &gt;=129 </t>
  </si>
  <si>
    <t>and  t1.BILLING_CYCLE_ID</t>
  </si>
  <si>
    <t>=201912;</t>
  </si>
  <si>
    <t xml:space="preserve">   ---插入数据前先清数据</t>
  </si>
  <si>
    <t xml:space="preserve">  XN_KPI.DELETE_KPI_MONTH('KPI010',trim(ACCT_MONTH));</t>
  </si>
  <si>
    <t xml:space="preserve"> ---------插入  KPI010   高价值套餐净增  量太大 不插入</t>
  </si>
  <si>
    <t xml:space="preserve">   pro_drop_table('xj_KPI_KPI010_tmp') ;</t>
  </si>
  <si>
    <t xml:space="preserve">  create table  xj_KPI_KPI010_tmp  as </t>
  </si>
  <si>
    <t>,t3.OFFER_NAME OFR_NAME</t>
  </si>
  <si>
    <t xml:space="preserve">INNER  JOIN  SERV_MON_]'||TRIM(ACCT_MONTH)||q'[_T   T2   </t>
  </si>
  <si>
    <t>left join  offer   t3  on (t1.offer_id=t3.OFFER_ID)</t>
  </si>
  <si>
    <t>=]'||TRIM(ACCT_MONTH)||q'[</t>
  </si>
  <si>
    <t>insert into xn_target_t(target_code,target_name,acct_month,group_region_name,channel_zq</t>
  </si>
  <si>
    <t>,channel_st,channel_dz,channel_all,create_date,create_autor)</t>
  </si>
  <si>
    <t>select  TARGET_CODE,TARGET_NAME,ACCT_MONTH,COUNTRY_AREA_NAME,</t>
  </si>
  <si>
    <t>count(distinct  case when 渠道='政企'   then ofr_inst_id  else  null end   )  政企,</t>
  </si>
  <si>
    <t>count(distinct  case when 渠道='实体'   then ofr_inst_id  else  null end   )  实体,</t>
  </si>
  <si>
    <t>count(distinct  case when 渠道='电子'   then ofr_inst_id  else  null end   )  电子,</t>
  </si>
  <si>
    <t>count(distinct ofr_inst_id  ) 累计发展数</t>
  </si>
  <si>
    <t xml:space="preserve">from     xn_beifen.xj_KPI_KPI010_201912  </t>
  </si>
  <si>
    <t>GROUP BY   TARGET_CODE,TARGET_NAME,ACCT_MONTH,COUNTRY_AREA_NAME  )</t>
  </si>
  <si>
    <t xml:space="preserve">from xj_KPI_KPI010_tmp  </t>
  </si>
  <si>
    <t>where    TARGET_CODE</t>
  </si>
  <si>
    <t>='KPI010'</t>
  </si>
  <si>
    <t>AND  ACCT_MONTH=]'||TRIM(ACCT_MONTH)||q'[                           ----改月份</t>
  </si>
  <si>
    <t>,S3   AS  (</t>
  </si>
  <si>
    <t>select   'KPI010' TARGET_CODE,'高价值套餐净增'  TARGET_NAME,</t>
  </si>
  <si>
    <t xml:space="preserve">              ]'||TRIM(ACCT_MONTH)||q'[  acct_month, t3.COUNTRY_AREA_NAME,</t>
  </si>
  <si>
    <t xml:space="preserve"> nvl(t2.政企,0) -nvl(t1.政企,0)    政企 ,</t>
  </si>
  <si>
    <t xml:space="preserve"> nvl(t2.实体,0) -nvl(t1.实体,0)    实体 ,</t>
  </si>
  <si>
    <t xml:space="preserve"> nvl(t2.电子,0) -nvl(t1.电子,0)    电子 ,</t>
  </si>
  <si>
    <t xml:space="preserve">nvl(t2.累计发展数,0) -nvl(t1.累计发展数,0)    累计发展数 </t>
  </si>
  <si>
    <t xml:space="preserve">from xj_KPI_COUNTRY_AREA_NAME t3 </t>
  </si>
  <si>
    <t>left join  s2    t2  on (t3.COUNTRY_AREA_NAME=t2.COUNTRY_AREA_NAME)</t>
  </si>
  <si>
    <t>left join  s1    t1  on (t3.COUNTRY_AREA_NAME=t1.COUNTRY_AREA_NAME    )</t>
  </si>
  <si>
    <t xml:space="preserve"> select T.*,</t>
  </si>
  <si>
    <t>sysdate  CREATE_DATE,'夏俊'  CREATE_AUTOR   from S3   T</t>
  </si>
  <si>
    <t xml:space="preserve">end  KPI010; </t>
  </si>
  <si>
    <t>---====================三大业务出账=============================================</t>
  </si>
  <si>
    <t>PROCEDURE  KPI012_13_14_KPI024_25_26(ACCT_MONTH   IN  VARCHAR2)  is</t>
  </si>
  <si>
    <t>EXEC  XN_KPI.KPI012_13_14_KPI024_25_26('202006');</t>
  </si>
  <si>
    <t xml:space="preserve">AND   target_code   IN </t>
  </si>
  <si>
    <t xml:space="preserve">('KPI012','KPI013','KPI014','KPI024','KPI025','KPI026')   </t>
  </si>
  <si>
    <t>--        ]'||TRIM(ACCT_MONTH)||q'[</t>
  </si>
  <si>
    <t>insert into xn_target_t(target_code,target_name,acct_month,group_region_name,channel_zq,channel_st,channel_dz,channel_all,create_date,create_autor)</t>
  </si>
  <si>
    <t>select SERV_ID  from xn_beifen.serv_mon_]'||TRIM(ACCT_MONTH)||q'[_t   where  xj_nbr_cz=1        ---改月份</t>
  </si>
  <si>
    <t xml:space="preserve">MINUS </t>
  </si>
  <si>
    <t>select SERV_ID   from xn_beifen.serv_mon_201912_t   where  xj_nbr_cz=1   )      ---不变</t>
  </si>
  <si>
    <t>,S2 AS  (</t>
  </si>
  <si>
    <t>select   产品类型 ,acct_month,COUNTRY_AREA_NAME,</t>
  </si>
  <si>
    <t xml:space="preserve">          sum(decode(渠道,'政企',1,0)) 政企,</t>
  </si>
  <si>
    <t xml:space="preserve">          sum(decode(渠道,'实体',1,0)) 实体,</t>
  </si>
  <si>
    <t xml:space="preserve">          sum(decode(渠道,'电子',1,0)) 电子</t>
  </si>
  <si>
    <t xml:space="preserve">          ,count(*) 累计发展数</t>
  </si>
  <si>
    <t>from xn_beifen.serv_mon_]'||TRIM(ACCT_MONTH)||q'[_t    T1       ---改月份</t>
  </si>
  <si>
    <t xml:space="preserve">where  xj_nbr_cz=1 </t>
  </si>
  <si>
    <t>and 产品类型  in ('手机','宽带','ITV')</t>
  </si>
  <si>
    <t xml:space="preserve">AND      SERV_ID IN  (select SERV_ID   from   S1   )   </t>
  </si>
  <si>
    <t>AND  TO_CHAR(NEW_DATE,'YYYYMM')&gt;= ]'||TRIM(ACCT_MONTH)||q'[         ---改月份</t>
  </si>
  <si>
    <t>group by    产品类型,acct_month,COUNTRY_AREA_NAME )</t>
  </si>
  <si>
    <t>select     decode(产品类型,'手机','KPI012','宽带','KPI013','ITV','KPI014',null )    target_code</t>
  </si>
  <si>
    <t xml:space="preserve">          ,decode(产品类型,'手机','新增移动出账用户','宽带','新增宽带出账用户','ITV','新增IPTV出账用户',null )    target_code</t>
  </si>
  <si>
    <t xml:space="preserve">          ,acct_month,COUNTRY_AREA_NAME,政企,实体,电子,累计发展数</t>
  </si>
  <si>
    <t xml:space="preserve">          ,sysdate,'夏俊'</t>
  </si>
  <si>
    <t xml:space="preserve">from   S2  </t>
  </si>
  <si>
    <t>ORDER BY  decode(产品类型,'手机','KPI012','宽带','KPI013','ITV','KPI014',null )  ,acct_month,</t>
  </si>
  <si>
    <t xml:space="preserve">decode(COUNTRY_AREA_NAME,'政企客户部',0,'现业营维中心',1,'咸安区分公司',2,'通山分公司',3,'崇阳分公司',4,'通城分公司',5,'赤壁分公司',6,'嘉鱼分公司',7,999) </t>
  </si>
  <si>
    <t xml:space="preserve">COMMIT;     </t>
  </si>
  <si>
    <t>from xn_beifen.serv_mon_201912_t    T1     ---不变</t>
  </si>
  <si>
    <t>group by    产品类型,acct_month,COUNTRY_AREA_NAME    )</t>
  </si>
  <si>
    <t>,count(*) 累计发展数</t>
  </si>
  <si>
    <t>from xn_beifen.serv_mon_]'||TRIM(ACCT_MONTH)||q'[_t    T1          ---改月份</t>
  </si>
  <si>
    <t xml:space="preserve">group by    产品类型,acct_month,COUNTRY_AREA_NAME </t>
  </si>
  <si>
    <t>select   t2.产品类型,t2.acct_month,t2.COUNTRY_AREA_NAME,</t>
  </si>
  <si>
    <t xml:space="preserve">             nvl(t2.政企,0) -nvl(t1.政企,0)    政企 ,</t>
  </si>
  <si>
    <t xml:space="preserve">  nvl(t2.实体,0) -nvl(t1.实体,0)    实体 ,</t>
  </si>
  <si>
    <t xml:space="preserve">  nvl(t2.累计发展数,0) -nvl(t1.累计发展数,0)    累计发展数 </t>
  </si>
  <si>
    <t>from  s2   t2</t>
  </si>
  <si>
    <t>left join  s1    t1  on (t2.产品类型=t1.产品类型    and  t2.COUNTRY_AREA_NAME=t1.COUNTRY_AREA_NAME    )</t>
  </si>
  <si>
    <t>select     decode(产品类型,'手机','KPI024','宽带','KPI025','ITV','KPI026',null )    target_code</t>
  </si>
  <si>
    <t xml:space="preserve">  ,decode(产品类型,'手机','净增移动出账用户','宽带','净增宽带出账用户','ITV','净增IPTV出账用户',null )    target_code</t>
  </si>
  <si>
    <t>,acct_month,COUNTRY_AREA_NAME,政企,实体,电子,累计发展数</t>
  </si>
  <si>
    <t>,sysdate,'夏俊'</t>
  </si>
  <si>
    <t>from   S3</t>
  </si>
  <si>
    <t>ORDER BY decode(产品类型,'手机','KPI024','宽带','KPI025','ITV','KPI026',null )   ,acct_month,</t>
  </si>
  <si>
    <t>end    KPI012_13_14_KPI024_25_26;</t>
  </si>
  <si>
    <t>-----=============KPI032</t>
  </si>
  <si>
    <t>宽带续费率===============================</t>
  </si>
  <si>
    <t xml:space="preserve">PROCEDURE  KPI032(ACCT_MONTH1   IN  VARCHAR2,  ACCT_MONTH2   IN  VARCHAR2  )  is   </t>
  </si>
  <si>
    <t>EXEC  XN_KPI.KPI032(cur_month_m3,  cur_month_add2 ) ;</t>
  </si>
  <si>
    <t xml:space="preserve">----         ]'||TRIM(i)||q'[ </t>
  </si>
  <si>
    <t xml:space="preserve">begin    </t>
  </si>
  <si>
    <t>where  acct_month  between    ']'||TRIM(cur_month_m3)||q'['  and  ']'||TRIM(cur_month_add2)||q'['        ---改月份</t>
  </si>
  <si>
    <t>AND   target_code ='KPI032'</t>
  </si>
  <si>
    <t>DECLARE  i   number;</t>
  </si>
  <si>
    <t xml:space="preserve">BEGIN  i := cur_month_m3;  </t>
  </si>
  <si>
    <t xml:space="preserve">&lt;&lt;repeat_loop&gt;&gt; --循环点  </t>
  </si>
  <si>
    <t xml:space="preserve">DBMS_OUTPUT.PUT_LINE(i);  </t>
  </si>
  <si>
    <t>select   'KPI032'   TARGET_CODE,'宽带续费率'  TARGET_NAME, t1.end_month    ACCT_MONTH</t>
  </si>
  <si>
    <t>,T2.SERV_ID,T2.ACC_NBR</t>
  </si>
  <si>
    <t>,T2.产品类型</t>
  </si>
  <si>
    <t>,T2.ORG_ID</t>
  </si>
  <si>
    <t>,T2.ORG_NAME</t>
  </si>
  <si>
    <t>,T2.COUNTRY_AREA_SEQ</t>
  </si>
  <si>
    <t>,T2.COUNTRY_AREA_NAME</t>
  </si>
  <si>
    <t>,T2.渠道</t>
  </si>
  <si>
    <t>,t1.end_date,t1.month_seq,t1.最早缴费日期,t1.最近缴费日期</t>
  </si>
  <si>
    <t>,t1.缴费金额合计</t>
  </si>
  <si>
    <t>from prd_new_dq_kd_d_his   t1</t>
  </si>
  <si>
    <t>left  join  xwh_wg_mon  t2   on (t1.prod_inst_id=t2.SERV_ID  )</t>
  </si>
  <si>
    <t>where   t1.end_month=  ]'||TRIM(i)||q'[  )</t>
  </si>
  <si>
    <t>round(sum(case when   渠道='政企'  and 缴费金额合计&gt;0  then 1 else  0 end )/ iszero( sum(decode(渠道,'政企',1,0))),4) *100||'%'    政企,</t>
  </si>
  <si>
    <t>round(sum(case when   渠道='实体'  and 缴费金额合计&gt;0  then 1 else  0 end )/ iszero( sum(decode(渠道,'实体',1,0))),4) *100||'%'    实体,</t>
  </si>
  <si>
    <t>round(sum(case when   渠道='电子'  and 缴费金额合计&gt;0  then 1 else  0 end )/ iszero( sum(decode(渠道,'电子',1,0))),4) *100||'%'    电子,</t>
  </si>
  <si>
    <t xml:space="preserve"> round(sum(case when  缴费金额合计&gt;0  then 1 else  0 end )/ iszero( count(*)),4) *100||'%'    累计发展数</t>
  </si>
  <si>
    <t xml:space="preserve">sysdate  CREATE_DATE,'夏俊'  CREATE_AUTOR </t>
  </si>
  <si>
    <t xml:space="preserve">from    s1  </t>
  </si>
  <si>
    <t>GROUP BY   TARGET_CODE,TARGET_NAME,ACCT_MONTH,COUNTRY_AREA_NAME</t>
  </si>
  <si>
    <t xml:space="preserve">i := month_math(i,1);  </t>
  </si>
  <si>
    <t>IF i &lt;=cur_month  THEN    --结束</t>
  </si>
  <si>
    <t xml:space="preserve">GOTO repeat_loop;  </t>
  </si>
  <si>
    <t>delete  xn_target_t  where CREATE_AUTOR</t>
  </si>
  <si>
    <t>='夏俊'</t>
  </si>
  <si>
    <t>and  ACCT_MONTH</t>
  </si>
  <si>
    <t xml:space="preserve">&gt;=cur_month;  </t>
  </si>
  <si>
    <t>run_info:='acct_month:'||cur_month_m1||'正常'   ;</t>
  </si>
  <si>
    <t>insert into  xn_target_run_info(target_code,target_name,run_info) values('KPI032','宽带续费率',run_info) ;</t>
  </si>
  <si>
    <t>run_info:='ret_code: ' || SQLCODE || ',ret_msg : '||SQLERRM;</t>
  </si>
  <si>
    <t xml:space="preserve"> insert into  xn_target_run_info(target_code,target_name,run_info) values('KPI032','宽带续费率',run_info) ;</t>
  </si>
  <si>
    <t xml:space="preserve">end;      </t>
  </si>
  <si>
    <t>----============GS031  4升5用户完成数======================================</t>
  </si>
  <si>
    <t>PROCEDURE  KPI007_GS031(ACCT_MONTH   IN  VARCHAR2)  is</t>
  </si>
  <si>
    <t>EXEC  XN_KPI.KPI007_GS031('202006');</t>
  </si>
  <si>
    <t xml:space="preserve">----         ]'||TRIM(ACCT_MONTH)||q'[ </t>
  </si>
  <si>
    <t>V_DATE  INTEGER;</t>
  </si>
  <si>
    <t xml:space="preserve">from xj_KPI_T  </t>
  </si>
  <si>
    <t>where    TARGET_CODE  ='GS031'</t>
  </si>
  <si>
    <t>AND  ACCT_MONTH=201912         ---不变</t>
  </si>
  <si>
    <t xml:space="preserve">GROUP BY   TARGET_CODE,TARGET_NAME,ACCT_MONTH,COUNTRY_AREA_NAME  </t>
  </si>
  <si>
    <t xml:space="preserve">select  MAX(date_id)   INTO         V_DATE </t>
  </si>
  <si>
    <t xml:space="preserve">from   sjjs_xn.APP_PROM_5G_DAY </t>
  </si>
  <si>
    <t>where    SUBSTR(date_id,1,6) =TRIM(ACCT_MONTH) ;</t>
  </si>
  <si>
    <t xml:space="preserve"> XN_KPI.DELETE_KPI_MONTH('KPI007',trim(ACCT_MONTH));</t>
  </si>
  <si>
    <t xml:space="preserve">  XN_KPI.DELETE_KPI_MONTH('GS031',trim(ACCT_MONTH));</t>
  </si>
  <si>
    <t xml:space="preserve">   ---------插入  KPI007   净增5G套餐用户</t>
  </si>
  <si>
    <t>INSERT  INTO   xj_KPI_T  (TARGET_CODE,TARGET_NAME,ACCT_MONTH,OFR_ID,OFR_NAME,OFR_INST_ID,SERV_ID</t>
  </si>
  <si>
    <t>,ACC_NBR,XJ_NBR_CZ,NBR_HY,产品类型,ORG_ID,ORG_NAME,COUNTRY_AREA_SEQ,COUNTRY_AREA_NAME,渠道   )</t>
  </si>
  <si>
    <t>select   'GS031'   TARGET_CODE,'4升5用户'  TARGET_NAME, ]'||TRIM(ACCT_MONTH)||q'[    ACCT_MONTH</t>
  </si>
  <si>
    <t xml:space="preserve">,t1.PROM_OFR_ID  ofr_id  ,t1.PROM_OFR_NAME   ofr_name   , t1.PROM_INST_ID  ofr_inst_id </t>
  </si>
  <si>
    <t>,T2.SERV_ID,T2.ACC_NBR,T2.XJ_NBR_CZ</t>
  </si>
  <si>
    <t>,T2.NBR_HY</t>
  </si>
  <si>
    <t>from    sjjs_xn.APP_PROM_5G_DAY    T1</t>
  </si>
  <si>
    <t>INNER  JOIN   SERV_MON_]'||TRIM(ACCT_MONTH)||q'[_T  T2  ON (T1.PRD_INST_ID=T2.SERV_ID   AND  T2.XJ_NBR_CZ=1   )</t>
  </si>
  <si>
    <t xml:space="preserve">where    date_id=  ]'||TRIM(V_DATE)||q'[  </t>
  </si>
  <si>
    <t>and   Std_Prd_Id=1015</t>
  </si>
  <si>
    <t xml:space="preserve">AND  data_id=2 </t>
  </si>
  <si>
    <t>and    Prom_Id in(6,7)             ]');</t>
  </si>
  <si>
    <t xml:space="preserve">   ----  插入</t>
  </si>
  <si>
    <t xml:space="preserve">  INSERT  INTO   xj_KPI_T  (TARGET_CODE,TARGET_NAME,ACCT_MONTH,OFR_ID,OFR_NAME,OFR_INST_ID,SERV_ID</t>
  </si>
  <si>
    <t xml:space="preserve">    ,ACC_NBR,XJ_NBR_CZ,NBR_HY,产品类型,ORG_ID,ORG_NAME,COUNTRY_AREA_SEQ,COUNTRY_AREA_NAME,渠道   )   </t>
  </si>
  <si>
    <t>select  'GS031' TARGET_CODE,'4升5用户'  TARGET_NAME</t>
  </si>
  <si>
    <t xml:space="preserve"> ,BILLING_CYCLE_ID  acct_month, offer_id   OFR_ID</t>
  </si>
  <si>
    <t>,decode(offer_id,'842001163','5G升级会员10G包29元201910','842001171','5G升级会员20G包49元201910','')  OFR_NAME</t>
  </si>
  <si>
    <t>,t1.offer_inst_id,t1.prod_inst_id   SERV_ID</t>
  </si>
  <si>
    <t>INNER  JOIN  SERV_MON_]'||TRIM(ACCT_MONTH)||q'[_T   T2   ON (T1.prod_inst_id=T2.SERV_ID    AND  T2.XJ_NBR_CZ =1 )</t>
  </si>
  <si>
    <t xml:space="preserve">where    offer_id in (842001163,842001171)   </t>
  </si>
  <si>
    <t>and  BILLING_CYCLE_ID</t>
  </si>
  <si>
    <t>and  serv_id not in (select  serv_id   from  xj_KPI_T   where   TARGET_CODE='GS031'   and  ACCT_MONTH</t>
  </si>
  <si>
    <t>=]'||TRIM(ACCT_MONTH)||q'[      )</t>
  </si>
  <si>
    <t xml:space="preserve">  -------------插入xn_target_t------------------------------------------</t>
  </si>
  <si>
    <t>--- 插入 KPI007     5G用户到达</t>
  </si>
  <si>
    <t>select  'KPI007'  TARGET_CODE,'净增5G套餐用户完成率'  TARGET_NAME,ACCT_MONTH,COUNTRY_AREA_NAME,</t>
  </si>
  <si>
    <t>AND  ACCT_MONTH=  ]'||TRIM(ACCT_MONTH)||q'[           ---不变</t>
  </si>
  <si>
    <t>----插入GS031    201912存量4升5到达</t>
  </si>
  <si>
    <t>select   'GS031'  TARGET_CODE,'4升5用户' TARGET_NAME,ACCT_MONTH,COUNTRY_AREA_NAME,</t>
  </si>
  <si>
    <t>and  serv_id in (select   serv_id     from    serv_mon_201912_t    )</t>
  </si>
  <si>
    <t xml:space="preserve"> rollback  ;</t>
  </si>
  <si>
    <t xml:space="preserve">  dbms_output.put_line('SQLCODE:' || SQLCODE);</t>
  </si>
  <si>
    <t xml:space="preserve">  dbms_output.put_line('SQLERRM:' || sqlerrm);</t>
  </si>
  <si>
    <t xml:space="preserve">  dbms_output.put_line('format_error_backtrace():' ||</t>
  </si>
  <si>
    <t xml:space="preserve">  dbms_utility.format_error_backtrace());</t>
  </si>
  <si>
    <t>end   KPI007_GS031;</t>
  </si>
  <si>
    <t xml:space="preserve">PROCEDURE  KPI049(ACCT_MONTH   IN  VARCHAR2  )  is   </t>
  </si>
  <si>
    <t>EXEC  XN_KPI.KPI049('202001') ;</t>
  </si>
  <si>
    <t xml:space="preserve">  ----         ]'||TRIM(i)||q'[ </t>
  </si>
  <si>
    <t xml:space="preserve">  XN_KPI.DELETE_KPI_MONTH('KPI049',trim(ACCT_MONTH));</t>
  </si>
  <si>
    <t xml:space="preserve">with s1 as ( </t>
  </si>
  <si>
    <t>select  t2.COUNTRY_AREA_NAME ,</t>
  </si>
  <si>
    <t xml:space="preserve">    count(distinct  case when 渠道='政企'   then  t1.serv_id  else  null end   )  政企,</t>
  </si>
  <si>
    <t xml:space="preserve">              count(distinct  case when 渠道='实体'   then t1.serv_id  else  null end   )  实体,</t>
  </si>
  <si>
    <t xml:space="preserve">              count(distinct  case when 渠道='电子'   then t1.serv_id  else  null end   )  电子,</t>
  </si>
  <si>
    <t xml:space="preserve">              count(distinct t1.serv_id  ) 累计发展数</t>
  </si>
  <si>
    <t>from  xj_cfq_t    t1</t>
  </si>
  <si>
    <t>inner  join serv_mon_]'||TRIM(ACCT_MONTH)||q'[_t t2  on (t1.serv_id=t2.serv_id )</t>
  </si>
  <si>
    <t xml:space="preserve">where   substr(t1.竣工时间,1,6 )=]'||TRIM(ACCT_MONTH)||q'[ </t>
  </si>
  <si>
    <t xml:space="preserve">and 低迁判断='低迁' </t>
  </si>
  <si>
    <t xml:space="preserve">group by   t2.COUNTRY_AREA_NAME  ) </t>
  </si>
  <si>
    <t>------------------------------------</t>
  </si>
  <si>
    <t>select 'KPI049' TARGET_CODE,'橙分期低迁清单' TARGET_NAME,]'||TRIM(ACCT_MONTH)||q'[   ACCT_MONTH</t>
  </si>
  <si>
    <t xml:space="preserve">           ,t1.COUNTRY_AREA_NAME</t>
  </si>
  <si>
    <t xml:space="preserve"> ,t2.政企,t2.实体,t2.电子,t2.累计发展数</t>
  </si>
  <si>
    <t xml:space="preserve"> , sysdate  CREATE_DATE,'夏俊'  CREATE_AUTOR </t>
  </si>
  <si>
    <t>from xj_KPI_COUNTRY_AREA_NAME  t1</t>
  </si>
  <si>
    <t>left join   s1   t2  on (t1.COUNTRY_AREA_NAME=t2.COUNTRY_AREA_NAME )</t>
  </si>
  <si>
    <t>select  t1.*,t2.渠道,COUNTRY_AREA_NAME</t>
  </si>
  <si>
    <t>inner  join serv_mon_202001_t t2  on (t1.serv_id=t2.serv_id )</t>
  </si>
  <si>
    <t>where   substr(t1.竣工时间,1,6 )=202001</t>
  </si>
  <si>
    <t>and 低迁判断='低迁'</t>
  </si>
  <si>
    <t>insert into  xn_target_run_info(target_code,target_name,run_info) values('KPI049','橙分期低迁清单',run_info) ;</t>
  </si>
  <si>
    <t xml:space="preserve">  exception</t>
  </si>
  <si>
    <t xml:space="preserve">    when others then</t>
  </si>
  <si>
    <t xml:space="preserve">    run_info:='ret_code: ' || SQLCODE || ',ret_msg : '||SQLERRM;</t>
  </si>
  <si>
    <t xml:space="preserve">   insert into  xn_target_run_info(target_code,target_name,run_info) values('KPI049','橙分期低迁清单',run_info) ;</t>
  </si>
  <si>
    <t>end    KPI049;</t>
  </si>
  <si>
    <t>------===========================================================</t>
  </si>
  <si>
    <t xml:space="preserve">PROCEDURE  GS033_34_35(ACCT_MONTH   IN  VARCHAR2)  IS </t>
  </si>
  <si>
    <t>GS033</t>
  </si>
  <si>
    <t>电子</t>
  </si>
  <si>
    <t>净增移动出账活跃用户完成率</t>
  </si>
  <si>
    <t>GS034</t>
  </si>
  <si>
    <t>净增宽带出账活跃用户完成率</t>
  </si>
  <si>
    <t>GS035</t>
  </si>
  <si>
    <t>净增电视出账活跃用户完成率</t>
  </si>
  <si>
    <t>EXEC  XN_KPI.GS033_34_35('202008');</t>
  </si>
  <si>
    <t xml:space="preserve">  XN_KPI.DELETE_KPI_MONTH('GS033',trim(ACCT_MONTH));</t>
  </si>
  <si>
    <t xml:space="preserve">  XN_KPI.DELETE_KPI_MONTH('GS034',trim(ACCT_MONTH));</t>
  </si>
  <si>
    <t>XN_KPI.DELETE_KPI_MONTH('GS035',trim(ACCT_MONTH));</t>
  </si>
  <si>
    <t xml:space="preserve">where  xj_nbr_cz=1   and nbr_hy=0    </t>
  </si>
  <si>
    <t>select     decode(产品类型,'手机','GS033','宽带','GS034','ITV','GS035',null )    target_code</t>
  </si>
  <si>
    <t xml:space="preserve">  ,decode(产品类型,'手机','净增移动出账活跃用户完成率','宽带','净增宽带出账活跃用户完成率','ITV','净增电视出账活跃用户完成率',null )    target_code</t>
  </si>
  <si>
    <t>ORDER BY   decode(产品类型,'手机','GS033','宽带','GS034','ITV','GS035',null )  ,acct_month,</t>
  </si>
  <si>
    <t>run_info:='acct_month:'||ACCT_MONTH||'正常'   ;</t>
  </si>
  <si>
    <t>insert into  xn_target_run_info(target_code,target_name,run_info) values('GS033','净增移动出账活跃用户完成率',run_info) ;</t>
  </si>
  <si>
    <t>insert into  xn_target_run_info(target_code,target_name,run_info) values('GS034','净增宽带出账活跃用户完成率',run_info) ;</t>
  </si>
  <si>
    <t>insert into  xn_target_run_info(target_code,target_name,run_info) values('GS035','净增电视出账活跃用户完成率',run_info) ;</t>
  </si>
  <si>
    <t xml:space="preserve">   insert into  xn_target_run_info(target_code,target_name,run_info) values('GS033','净增移动出账活跃用户完成率',run_info) ;</t>
  </si>
  <si>
    <t xml:space="preserve"> insert into  xn_target_run_info(target_code,target_name,run_info) values('GS034','净增宽带出账活跃用户完成率',run_info) ;</t>
  </si>
  <si>
    <t xml:space="preserve"> insert into  xn_target_run_info(target_code,target_name,run_info) values('GS035','净增电视出账活跃用户完成率',run_info) ;</t>
  </si>
  <si>
    <t xml:space="preserve"> end    GS033_34_35;</t>
  </si>
  <si>
    <t xml:space="preserve"> ----=====================================================</t>
  </si>
  <si>
    <t xml:space="preserve"> PROCEDURE  四级划小(ACCT_MONTH   IN  VARCHAR2)  is </t>
  </si>
  <si>
    <t xml:space="preserve"> v_acct_month_m1  varchar2(6);</t>
  </si>
  <si>
    <t>EXEC  XN_KPI.四级划小('202105') ;</t>
  </si>
  <si>
    <t xml:space="preserve"> v_acct_month:=trim(ACCT_MONTH); </t>
  </si>
  <si>
    <t xml:space="preserve"> v_acct_month_m1:= month_math( trim(ACCT_MONTH),-1) ;</t>
  </si>
  <si>
    <t xml:space="preserve"> xn_do_sql_Block(q'[   delete xj_sc_四级划小_t  where   acct_month=  ]'||v_acct_month||q'[          ]');</t>
  </si>
  <si>
    <t xml:space="preserve">   --------出账用户-------</t>
  </si>
  <si>
    <t xml:space="preserve">--  create  table  xj_sc_四级划小_t as </t>
  </si>
  <si>
    <t xml:space="preserve">insert into  xj_sc_四级划小_t  </t>
  </si>
  <si>
    <t>SELECT  case when 产品类型='手机'   then  '移动净增'</t>
  </si>
  <si>
    <t xml:space="preserve">         when 产品类型='宽带'   then  '宽带净增'</t>
  </si>
  <si>
    <t xml:space="preserve">          when 产品类型='ITV'   then  '天翼高清净增'  end as    指标类型</t>
  </si>
  <si>
    <t>,acct_month , trim(country_area_seq)  country_area_seq,trim(country_area_name)  country_area_name,trim(org_id)  org_id,trim(org_name)  org_name,</t>
  </si>
  <si>
    <t xml:space="preserve">count(distinct serv_id)   户数  </t>
  </si>
  <si>
    <t xml:space="preserve">FROM   xn_beifen.serv_mon_]'||v_acct_month||q'[_t </t>
  </si>
  <si>
    <t>where  产品类型 in ('手机','宽带','ITV'  )</t>
  </si>
  <si>
    <t xml:space="preserve">and xj_nbr_cz=1   </t>
  </si>
  <si>
    <t>group by   case when 产品类型='手机'   then  '移动净增'</t>
  </si>
  <si>
    <t xml:space="preserve">          when 产品类型='ITV'   then  '天翼高清净增'  end  </t>
  </si>
  <si>
    <t>,acct_month  , trim(country_area_seq),trim(country_area_name),trim(org_id),trim(org_name)</t>
  </si>
  <si>
    <t xml:space="preserve">FROM   xn_beifen.serv_mon_]'||v_acct_month_m1||q'[_t </t>
  </si>
  <si>
    <t>,acct_month  , trim(country_area_seq),trim(country_area_name),trim(org_id),trim(org_name)        )</t>
  </si>
  <si>
    <t>select  指标类型,]'||v_acct_month||q'[   acct_month   ,country_area_seq,country_area_name,org_id,org_name</t>
  </si>
  <si>
    <t xml:space="preserve">        ,sum(case  when  acct_month= ]'||v_acct_month||q'[    then  户数  else  0  end )-sum(case  when  acct_month= ]'||v_acct_month_m1||q'[    then  户数  else  0  end )  户数</t>
  </si>
  <si>
    <t>group  by  指标类型,country_area_seq,country_area_name,org_id,org_name</t>
  </si>
  <si>
    <t>order by  指标类型,country_area_seq,country_area_name,org_id,org_name      ]');</t>
  </si>
  <si>
    <t xml:space="preserve"> -----wifi5月份用户数--------</t>
  </si>
  <si>
    <t>SELECT   'wifi新增'    指标类型</t>
  </si>
  <si>
    <t>FROM  xn_beifen.serv_mon_]'||v_acct_month||q'[_t   t1</t>
  </si>
  <si>
    <t>where     serv_id not in (select  serv_id   from   xn_beifen.serv_mon_]'||v_acct_month_m1||q'[_t   where   产品类型 in ('全屋WiFi','智能家居')     )</t>
  </si>
  <si>
    <t xml:space="preserve">and    产品类型 in ('全屋WiFi','智能家居') and serv_state='F1N'   </t>
  </si>
  <si>
    <t xml:space="preserve">group by   acct_month  , trim(country_area_seq),trim(country_area_name),trim(org_id),trim(org_name)  </t>
  </si>
  <si>
    <t>FROM  xn_beifen.serv_mon_]'||v_acct_month_m1||q'[_t   t1</t>
  </si>
  <si>
    <t>group by   acct_month  , trim(country_area_seq),trim(country_area_name),trim(org_id),trim(org_name)          )</t>
  </si>
  <si>
    <t>order by  指标类型,country_area_seq,country_area_name,org_id,org_name     ]');</t>
  </si>
  <si>
    <t xml:space="preserve">  ----天翼看家(取的实时表)---------</t>
  </si>
  <si>
    <t>select   '天翼看家新增'    指标类型,]'||v_acct_month||q'[  acct_month,</t>
  </si>
  <si>
    <t xml:space="preserve">       trim(T2.country_area_seq),</t>
  </si>
  <si>
    <t xml:space="preserve">       trim(T2.country_area_name),</t>
  </si>
  <si>
    <t xml:space="preserve">       trim(T2.org_id),</t>
  </si>
  <si>
    <t xml:space="preserve">       trim(T2.org_name),</t>
  </si>
  <si>
    <t xml:space="preserve">       count(distinct T1.prod_inst_id) 户数</t>
  </si>
  <si>
    <t xml:space="preserve">  from xj_sc_天翼看家_t T1</t>
  </si>
  <si>
    <t xml:space="preserve"> INNER JOIN xwh_wg_mon T2</t>
  </si>
  <si>
    <t xml:space="preserve">    ON (T1.PROD_INST_ID_ITV = T2.SERV_ID)</t>
  </si>
  <si>
    <t xml:space="preserve"> where   substr(初次受理时间,1,6)=]'||v_acct_month||q'[</t>
  </si>
  <si>
    <t xml:space="preserve"> group by trim(T2.country_area_seq),</t>
  </si>
  <si>
    <t xml:space="preserve">          trim(T2.country_area_name),</t>
  </si>
  <si>
    <t xml:space="preserve">          trim(T2.org_id),</t>
  </si>
  <si>
    <t xml:space="preserve">          trim(T2.org_name)</t>
  </si>
  <si>
    <t xml:space="preserve"> order by trim(T2.country_area_seq),</t>
  </si>
  <si>
    <t xml:space="preserve">          trim(T2.org_name)       ]');</t>
  </si>
  <si>
    <t xml:space="preserve">  ------优品包(取的实时表）---------</t>
  </si>
  <si>
    <t>select    '优品包新增'    指标类型,]'||v_acct_month||q'[  acct_month,</t>
  </si>
  <si>
    <t xml:space="preserve">      trim(T2.country_area_seq),</t>
  </si>
  <si>
    <t xml:space="preserve">       count(distinct T1.ACC_PROD_INST_ID) 户数</t>
  </si>
  <si>
    <t xml:space="preserve">  from xj_zz_优品包_t T1</t>
  </si>
  <si>
    <t xml:space="preserve">    ON (T1.ACC_PROD_INST_ID = T2.SERV_ID)</t>
  </si>
  <si>
    <t>where   substr(初次受理时间,1,6) =]'||v_acct_month||q'[</t>
  </si>
  <si>
    <t xml:space="preserve">          trim(T2.org_name)        ]');</t>
  </si>
  <si>
    <t xml:space="preserve"> exception</t>
  </si>
  <si>
    <t xml:space="preserve">   insert into  xn_target_run_info(target_code,target_name,run_info) values('四级划小','四级划小',run_info) ;</t>
  </si>
  <si>
    <t xml:space="preserve"> end  四级划小; </t>
  </si>
  <si>
    <t xml:space="preserve"> ---=========================================================================</t>
  </si>
  <si>
    <t xml:space="preserve"> PROCEDURE  yinlin_001(ACCT_MONTH   IN  VARCHAR2)  is    </t>
  </si>
  <si>
    <t>----  分地市本月新装(电渠工号受理)    ]'||TRIM(ACCT_MONTH)||q'[</t>
  </si>
  <si>
    <t>drop table  xj_dq_f1n_t;</t>
  </si>
  <si>
    <t>create table   xj_dq_f1n_t (</t>
  </si>
  <si>
    <t xml:space="preserve">BILLING_CYCLE_ID INTEGER ,                        </t>
  </si>
  <si>
    <t xml:space="preserve">营业区         VARCHAR2(4) ,    </t>
  </si>
  <si>
    <t xml:space="preserve">PRD_ID               NUMBER(9) ,                    </t>
  </si>
  <si>
    <t xml:space="preserve">产品类型     VARCHAR2(500) ,    </t>
  </si>
  <si>
    <t xml:space="preserve">OFR_ID               NUMBER(20),        </t>
  </si>
  <si>
    <t xml:space="preserve">OFFER_NAME VARCHAR2(500) ,                 </t>
  </si>
  <si>
    <t xml:space="preserve">PRD_INST_ID NUMBER(12) ,                       </t>
  </si>
  <si>
    <t xml:space="preserve">ACC_NBR VARCHAR2(30) ,  </t>
  </si>
  <si>
    <t xml:space="preserve">ACCOUNT VARCHAR2(500)   ,                                    </t>
  </si>
  <si>
    <t xml:space="preserve">MEMBER_NBR VARCHAR2(256) ,                       </t>
  </si>
  <si>
    <t xml:space="preserve">CHANNEL_MEMBER_NAME VARCHAR2(256) ,                        </t>
  </si>
  <si>
    <t xml:space="preserve">CHANNEL_NAME VARCHAR2(200)  )   ; </t>
  </si>
  <si>
    <t>xn_do_sql_Block('delete  xj_dq_f1n_t  where  billing_cycle_id='||ACCT_MONTH||'    ');</t>
  </si>
  <si>
    <t xml:space="preserve">pro_drop_table('xj_ls_dq_f1n_tmp') ;  </t>
  </si>
  <si>
    <t xml:space="preserve">create table  xj_ls_dq_f1n_tmp as  </t>
  </si>
  <si>
    <t>from   SJJS_XN.BAS_PRD_INST_CHANNEL_EDA_MON   t1</t>
  </si>
  <si>
    <t xml:space="preserve">and  t1.billing_cycle_id = ]'||TRIM(ACCT_MONTH)||q'[  </t>
  </si>
  <si>
    <t xml:space="preserve">insert into    xj_dq_f1n_t    </t>
  </si>
  <si>
    <t>select   a.billing_cycle_id ,</t>
  </si>
  <si>
    <t xml:space="preserve"> decode(substr(SUB_BUREAU_ID,1,6),'100801','温泉','100802','咸安','100803','通山','100804','崇阳','100805'</t>
  </si>
  <si>
    <t xml:space="preserve">        ,'通城','100806','赤壁','100807','嘉鱼','1008','咸宁','其它')  营业区,a.PRD_ID,</t>
  </si>
  <si>
    <t>case when substr(trim(a.std_prd_id),1,4)=1015 then  '移动'</t>
  </si>
  <si>
    <t>when substr(trim(a.std_prd_id),1,4)=3020 then  '宽带'</t>
  </si>
  <si>
    <t xml:space="preserve">when a.std_prd_id in (60101010,60101020,60101030,60101510) then  'lTV' else c.PROD_NAME   end    产品类型, </t>
  </si>
  <si>
    <t>a.OFR_ID,b.OFFER_name,</t>
  </si>
  <si>
    <t>a.prd_inst_id,a.accs_nbr   acc_nbr,''   ACCOUNT</t>
  </si>
  <si>
    <t>,a1.MEMBER_NBR,a1.CHANNEL_MEMBER_NAME,a1.CHANNEL_NAME</t>
  </si>
  <si>
    <t>from   SJJS_XN.bas_prd_inst_month    a</t>
  </si>
  <si>
    <t>inner  join   xj_ls_dq_f1n_tmp    a1  on ( a.prd_inst_id=a1.prd_inst_id)</t>
  </si>
  <si>
    <t>left join  offer   b  on (a.ofr_id=b.OFFER_ID  )</t>
  </si>
  <si>
    <t>left join  product  c on (a.prd_id=c.prod_id )</t>
  </si>
  <si>
    <t>where  a.INNET_BILLING_CYCLE_ID=]'||TRIM(ACCT_MONTH)||q'[        ---改月份</t>
  </si>
  <si>
    <t>and  a.billing_cycle_id =]'||TRIM(ACCT_MONTH)||q'[              ---改月份</t>
  </si>
  <si>
    <t xml:space="preserve">]');  </t>
  </si>
  <si>
    <t>using  xn_prod_inst  b  on (a.serv_id=b.prod_inst_id)</t>
  </si>
  <si>
    <t>update set   a.account=b.ACCOUNT    ');</t>
  </si>
  <si>
    <t xml:space="preserve"> dbms_output.put_line('对不起，报错啦!');</t>
  </si>
  <si>
    <t>end   yinlin_001;</t>
  </si>
  <si>
    <t xml:space="preserve"> -----========================================================================</t>
  </si>
  <si>
    <t xml:space="preserve"> PROCEDURE  hsp(ACCT_MONTH   IN  VARCHAR2)   is</t>
  </si>
  <si>
    <t>dbms_output.put_line('天翼看家程序运行');</t>
  </si>
  <si>
    <t>pkg_xn_target.pro_tjkj(ACCT_MONTH)   ;</t>
  </si>
  <si>
    <t>KPI_INSERT_REMARK(null,'天翼看家程序运行','202009')</t>
  </si>
  <si>
    <t>dbms_output.put_line('优品包净增');</t>
  </si>
  <si>
    <t>pkg_xn_target.pro_ypb_jz(ACCT_MONTH) ;</t>
  </si>
  <si>
    <t>dbms_output.put_line('全物wifi');</t>
  </si>
  <si>
    <t>pkg_xn_target.pro_qwwifi(ACCT_MONTH) ;</t>
  </si>
  <si>
    <t>dbms_output.put_line('家庭云收费用户发展');</t>
  </si>
  <si>
    <t>pkg_xn_target.pro_jty(ACCT_MONTH)    ;</t>
  </si>
  <si>
    <t xml:space="preserve"> --统计政企来电名片收入</t>
  </si>
  <si>
    <t xml:space="preserve"> dbms_output.put_line('统计政企来电名片收入');</t>
  </si>
  <si>
    <t xml:space="preserve"> pkg_xn_target.pro_zqldmp(ACCT_MONTH) ;</t>
  </si>
  <si>
    <t xml:space="preserve"> ---净增天翼云集约产品计费活跃量</t>
  </si>
  <si>
    <t xml:space="preserve"> dbms_output.put_line('净增天翼云集约产品计费活跃量');</t>
  </si>
  <si>
    <t xml:space="preserve"> pkg_xn_target.pro_tyyjy(ACCT_MONTH)   ;</t>
  </si>
  <si>
    <t xml:space="preserve"> dbms_output.put_line('净增物联网出账用户');</t>
  </si>
  <si>
    <t xml:space="preserve"> pkg_xn_target.pro_wlw_jz(ACCT_MONTH)  ;</t>
  </si>
  <si>
    <t>---两线业务发展统计，只关注新增用户，可能把老电路拆了重新安装新电路的</t>
  </si>
  <si>
    <t xml:space="preserve"> dbms_output.put_line('两线业务发展统计');</t>
  </si>
  <si>
    <t xml:space="preserve"> pkg_xn_target.pro_lxyw_xz(ACCT_MONTH)  ;</t>
  </si>
  <si>
    <t>end     hsp;</t>
  </si>
  <si>
    <t>---========================================================================</t>
  </si>
  <si>
    <t>END XN_KPI;</t>
  </si>
  <si>
    <t>create or replace package body XJ_OFFER is</t>
  </si>
  <si>
    <t xml:space="preserve">PROCEDURE xj_offer_ss(tbName  varchar2 ,offer_tbName  varchar2 </t>
  </si>
  <si>
    <t>, EFF_RQ varchar2,EXP_RQ varchar2 ,offer_tbName_cols   varchar2   )  is</t>
  </si>
  <si>
    <t xml:space="preserve">    log1 xj_log_object := xj_log_object(XX, 'tb_offer_ss');</t>
  </si>
  <si>
    <t xml:space="preserve">    exec   XN_MARKETING_PAC_Eight.xj_sc_offer_ss;</t>
  </si>
  <si>
    <t>tb_offer_ss  varchar(65):=tbName||'_ss';</t>
  </si>
  <si>
    <t xml:space="preserve">     ------------------------------------------------------------------------------</t>
  </si>
  <si>
    <t xml:space="preserve">    if fun_judgetable(tb_offer_ss)=0  then </t>
  </si>
  <si>
    <t>pro_drop_table(tb_offer_ss) ;</t>
  </si>
  <si>
    <t xml:space="preserve">    create table   ]'||tb_offer_ss||q'[     as </t>
  </si>
  <si>
    <t xml:space="preserve">    select a.create_staff_name 营业员 ,a.create_org_name 营业厅,</t>
  </si>
  <si>
    <t xml:space="preserve">    decode(a.region_id,'8421201','温泉','8421202','咸安','8421221','嘉鱼','8421222','通城'</t>
  </si>
  <si>
    <t>,'8421223','崇阳',   '8421224','通山','8421281','赤壁','8421200','咸宁未知') 营业区，</t>
  </si>
  <si>
    <t xml:space="preserve">    a.apply_obj_spec    offer_id,a.APPLY_OBJ_SPEC_NAME offer_name,a.ACCEPT_DATE   竣工时间</t>
  </si>
  <si>
    <t xml:space="preserve">    ,a.create_staff 工号ID,a.cust_order_id,a.order_item_id</t>
  </si>
  <si>
    <t xml:space="preserve">    ,(select b.attr_value_name from code_name_v b where b.attr_nbr='EVT-0001' </t>
  </si>
  <si>
    <t>and b.attr_value=a.status_cd and rownum=1) 订单状态</t>
  </si>
  <si>
    <t xml:space="preserve">    from ORD_SO.ORDER_ITEM@to_crm30 a where </t>
  </si>
  <si>
    <t xml:space="preserve">    a.ACCEPT_DATE &gt;=  sysdate -3</t>
  </si>
  <si>
    <t xml:space="preserve">    and a.accept_lan_id=8421200 </t>
  </si>
  <si>
    <t xml:space="preserve">    and a.SERVICE_OFFER_ID='3010100000' </t>
  </si>
  <si>
    <t xml:space="preserve">    and a.apply_obj_spec in   (select offer_id  from    ]'||offer_tbName||q'[      )  )</t>
  </si>
  <si>
    <t xml:space="preserve"> xn_do_sql_Block(q'[ create index  idx_ORDER_ITEM_ID_]'||random||q'[      on ]'||tb_offer_ss||q'[(ORDER_ITEM_ID)    ]');</t>
  </si>
  <si>
    <t>xn_do_sql_Block(q'[   delete  ]'||tb_offer_ss||q'[  where   竣工时间&lt;sysdate -62          ]');</t>
  </si>
  <si>
    <t xml:space="preserve">  --  commit; </t>
  </si>
  <si>
    <t xml:space="preserve">    insert  into  ]'||tb_offer_ss||q'[(营业员,营业厅,营业区,OFFER_ID,OFFER_NAME,竣工时间,工号ID</t>
  </si>
  <si>
    <t xml:space="preserve">    from ORD_SO.ORDER_ITEM@to_crm30 a </t>
  </si>
  <si>
    <t>where a.ACCEPT_DATE &gt;=  sysdate -3</t>
  </si>
  <si>
    <t xml:space="preserve">    and a.apply_obj_spec in   (select offer_id  from   ]'||offer_tbName||q'[      )  )</t>
  </si>
  <si>
    <t xml:space="preserve">    select * from s1   where   order_item_id  not in (select order_item_id   from   ]'||tb_offer_ss||q'[ )   </t>
  </si>
  <si>
    <t xml:space="preserve">    xj_smallmodule.Module(tb_offer_ss,offer_tbName,offer_tbName_cols,'offer_id'); </t>
  </si>
  <si>
    <t xml:space="preserve">    MERGE INTO   ]'||tb_offer_ss||q'[  A</t>
  </si>
  <si>
    <t xml:space="preserve">    USING  (</t>
  </si>
  <si>
    <t xml:space="preserve">     select   c.ACC_NUM ACC_NBR ,c.ORDER_ITEM_ID ,role_name,prod_inst_id serv_id </t>
  </si>
  <si>
    <t xml:space="preserve">              ,ROW_NUMBER()  OVER (PARTITION BY  ORDER_ITEM_ID    ORDER BY   CREATE_DATE DESC    )   RN  </t>
  </si>
  <si>
    <t xml:space="preserve">     --  select *   </t>
  </si>
  <si>
    <t xml:space="preserve">     from ORD_SO.ORD_OFFER_PROD_INST_REL@to_crmdb c </t>
  </si>
  <si>
    <t xml:space="preserve">     where c.ORDER_ITEM_ID in (select a.ORDER_ITEM_ID from ]'||tb_offer_ss||q'[  a where   SERV_ID IS NULL  OR    ACC_nbr   IS NULL      )</t>
  </si>
  <si>
    <t xml:space="preserve">     and  oper_type='1000'  and  role_name&lt;&gt;'功能产品'       )  B</t>
  </si>
  <si>
    <t xml:space="preserve">     ON (A.ORDER_ITEM_ID=B.ORDER_ITEM_ID   AND B.RN=1  )</t>
  </si>
  <si>
    <t xml:space="preserve">    UPDATE SET   A.ACC_NBR=B.ACC_NBR,A.role_name=B.role_name,A.serv_id=B.serv_id              </t>
  </si>
  <si>
    <t xml:space="preserve">    where      A.SERV_ID IS NULL  OR    A.ACC_nbr   IS NULL  </t>
  </si>
  <si>
    <t xml:space="preserve">    COMMIT;  </t>
  </si>
  <si>
    <t xml:space="preserve">     where c.ORDER_ITEM_ID in (select a.ORDER_ITEM_ID from ]'||tb_offer_ss||q'[  a </t>
  </si>
  <si>
    <t xml:space="preserve"> where   SERV_ID IS NULL  OR    ACC_nbr   IS NULL      )</t>
  </si>
  <si>
    <t xml:space="preserve">    xj_smallmodule.Module(tb_offer_ss,'TMP_STAFF_ORGANIZATION_CHANNEL','NAME 发展人 ','DEV_STAFF_ID  staff_id','','where  发展人  IS NULL   '); </t>
  </si>
  <si>
    <t xml:space="preserve">   merge into  ]'||tb_offer_ss||q'[  a</t>
  </si>
  <si>
    <t xml:space="preserve">   using (</t>
  </si>
  <si>
    <t xml:space="preserve">   select order_item_id,</t>
  </si>
  <si>
    <t xml:space="preserve">             create_staff   DEV_STAFF_ID,</t>
  </si>
  <si>
    <t xml:space="preserve">             DEV_STAFF_NAME   发展人,</t>
  </si>
  <si>
    <t xml:space="preserve">             create_date ,</t>
  </si>
  <si>
    <t xml:space="preserve">             row_number()  over (partition by  order_item_id  order by    create_date   desc    )  rn </t>
  </si>
  <si>
    <t xml:space="preserve">    from ord_dev_staff_info</t>
  </si>
  <si>
    <t xml:space="preserve">    where order_item_id in (select order_item_id from ]'||tb_offer_ss||q'[   where   发展人  IS NULL      )    </t>
  </si>
  <si>
    <t xml:space="preserve">    )  b  on (a.order_item_id=b.order_item_id   and b.rn=1)</t>
  </si>
  <si>
    <t xml:space="preserve">  when matched then </t>
  </si>
  <si>
    <t xml:space="preserve">  update set   a.DEV_STAFF_ID=b.DEV_STAFF_ID,a.发展人=b.发展人</t>
  </si>
  <si>
    <t xml:space="preserve">  where    a.发展人  IS NULL  </t>
  </si>
  <si>
    <t xml:space="preserve">  xj_smallmodule.Module(tb_offer_ss,'tmp_staff_organization_channel','tel','DEV_STAFF_ID  staff_id');</t>
  </si>
  <si>
    <t xml:space="preserve">       ------------------------------------------------------------------------------</t>
  </si>
  <si>
    <t xml:space="preserve">    merge into  XNSJJS.]'||tb_offer_ss||q'[  a  </t>
  </si>
  <si>
    <t xml:space="preserve">where serv_id in  (select  serv_id   from    ]'||tb_offer_ss||q'[   where acct_id is null)  )      b   </t>
  </si>
  <si>
    <t xml:space="preserve">where  a.serv_id in  (select  serv_id   from    ]'||tb_offer_ss||q'[   where acct_id is null)          </t>
  </si>
  <si>
    <t xml:space="preserve">    where        prod_inst_id  in (  select  serv_id   from    ]'||tb_offer_ss||q'[   where acct_id is null   )        ]');</t>
  </si>
  <si>
    <t xml:space="preserve">    where  exists  (select 1   from    ls_xj_acct_id_0002  where   serv_id=a.serv_id  and rowid &lt;a.rowid  )    ]');</t>
  </si>
  <si>
    <t xml:space="preserve">   xj_smallmodule.Module(tb_offer_ss,'ls_xj_acct_id_0002','acct_id'); </t>
  </si>
  <si>
    <t xml:space="preserve">   -- xn_do_sql_Block(q'[  alter table  ]'||tb_offer_ss||q'[    add  存增量     CHAR(1)     ]');</t>
  </si>
  <si>
    <t xml:space="preserve">    merge into   ]'||tb_offer_ss||q'[    a</t>
  </si>
  <si>
    <t xml:space="preserve">    from   ]'||tb_offer_ss||q'[      t1</t>
  </si>
  <si>
    <t xml:space="preserve">   p_rn(tb_offer_ss,'order_item_id','竣工时间  desc ','rn_order_item_id');</t>
  </si>
  <si>
    <t xml:space="preserve">   xn_do_sql_Block(q'[delete    ]'||tbName||q'[   where  ORDER_ITEM_ID  in (select ORDER_ITEM_ID   from  ]'||tb_offer_ss||q'[  )         ]');</t>
  </si>
  <si>
    <t xml:space="preserve">  insert into   ]'||tbName||q'[  (</t>
  </si>
  <si>
    <t xml:space="preserve">  --小合约类型,</t>
  </si>
  <si>
    <t xml:space="preserve">  OFFER_ID,</t>
  </si>
  <si>
    <t xml:space="preserve">  OFFER_NAME,</t>
  </si>
  <si>
    <t xml:space="preserve">  竣工时间,</t>
  </si>
  <si>
    <t xml:space="preserve">  ORDER_ITEM_ID,</t>
  </si>
  <si>
    <t xml:space="preserve">  ACC_NBR,</t>
  </si>
  <si>
    <t xml:space="preserve">  acct_id,</t>
  </si>
  <si>
    <t xml:space="preserve">  ROLE_NAME,</t>
  </si>
  <si>
    <t xml:space="preserve">  DEV_STAFF_ID,</t>
  </si>
  <si>
    <t xml:space="preserve">   发展人   ,</t>
  </si>
  <si>
    <t xml:space="preserve">  TEL,rn_order_item_id,存增量</t>
  </si>
  <si>
    <t xml:space="preserve">  select    --  一级类||'/'||二级类   小合约类型,</t>
  </si>
  <si>
    <t>offer_id,offer_name</t>
  </si>
  <si>
    <t xml:space="preserve">  --,t4.小合约收入,t1.offer_inst_id</t>
  </si>
  <si>
    <t xml:space="preserve">  --,t1.prod_inst_id serv_id </t>
  </si>
  <si>
    <t xml:space="preserve">  ,to_char(竣工时间,'yyyymmdd')  竣工时间</t>
  </si>
  <si>
    <t xml:space="preserve">  --,accept_staff_cd</t>
  </si>
  <si>
    <t xml:space="preserve">  ,  order_item_id</t>
  </si>
  <si>
    <t xml:space="preserve">  , ACC_NBR   </t>
  </si>
  <si>
    <t xml:space="preserve">  ,acct_id</t>
  </si>
  <si>
    <t xml:space="preserve">  , ROLE_NAME   </t>
  </si>
  <si>
    <t xml:space="preserve">  , DEV_STAFF_ID   </t>
  </si>
  <si>
    <t xml:space="preserve">  , 发展人   </t>
  </si>
  <si>
    <t xml:space="preserve">  ,TEL   ,rn_order_item_id,存增量</t>
  </si>
  <si>
    <t xml:space="preserve">  from ]'||tb_offer_ss||q'[</t>
  </si>
  <si>
    <t xml:space="preserve">  where  ORDER_ITEM_ID  not in (select ORDER_ITEM_ID   from    ]'||tbName||q'[  )    ]');</t>
  </si>
  <si>
    <t>end  xj_offer_ss ;</t>
  </si>
  <si>
    <t>end XJ_OFFER;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</si>
</sst>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67D17"/>
      <name val="微软雅黑"/>
      <charset val="134"/>
    </font>
    <font>
      <sz val="11"/>
      <color rgb="FF000000"/>
      <name val="微软雅黑"/>
      <charset val="134"/>
    </font>
    <font>
      <sz val="11"/>
      <color rgb="FF2C3E50"/>
      <name val="微软雅黑"/>
      <charset val="134"/>
    </font>
    <font>
      <sz val="10.5"/>
      <color rgb="FF2C3E50"/>
      <name val="Helvetica"/>
      <charset val="134"/>
    </font>
    <font>
      <sz val="11"/>
      <name val="微软雅黑"/>
      <charset val="134"/>
    </font>
    <font>
      <sz val="10.5"/>
      <color rgb="FF606266"/>
      <name val="Helvetica"/>
      <charset val="134"/>
    </font>
    <font>
      <sz val="11"/>
      <color rgb="FF067D17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14" borderId="2" applyNumberFormat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" fillId="0" borderId="0" xfId="0" applyFont="1" applyAlignment="1">
      <alignment vertical="center" shrinkToFit="1"/>
    </xf>
    <xf numFmtId="0" fontId="1" fillId="0" borderId="1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4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1" fillId="2" borderId="1" xfId="0" applyFont="1" applyFill="1" applyBorder="1" applyAlignment="1">
      <alignment vertical="center" shrinkToFit="1"/>
    </xf>
    <xf numFmtId="0" fontId="6" fillId="0" borderId="1" xfId="0" applyFont="1" applyBorder="1" applyAlignment="1">
      <alignment vertical="center" shrinkToFit="1"/>
    </xf>
    <xf numFmtId="0" fontId="6" fillId="2" borderId="1" xfId="0" applyFont="1" applyFill="1" applyBorder="1" applyAlignment="1">
      <alignment vertical="center" shrinkToFit="1"/>
    </xf>
    <xf numFmtId="0" fontId="1" fillId="0" borderId="0" xfId="0" applyFont="1" applyFill="1" applyAlignment="1">
      <alignment vertical="center" shrinkToFit="1"/>
    </xf>
    <xf numFmtId="0" fontId="1" fillId="0" borderId="1" xfId="0" applyFont="1" applyFill="1" applyBorder="1" applyAlignment="1">
      <alignment vertical="center" shrinkToFit="1"/>
    </xf>
    <xf numFmtId="0" fontId="3" fillId="2" borderId="1" xfId="0" applyFont="1" applyFill="1" applyBorder="1" applyAlignment="1">
      <alignment vertical="center" shrinkToFit="1"/>
    </xf>
    <xf numFmtId="0" fontId="7" fillId="3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vertical="center" shrinkToFit="1"/>
    </xf>
    <xf numFmtId="0" fontId="1" fillId="4" borderId="0" xfId="0" applyFont="1" applyFill="1" applyAlignment="1">
      <alignment vertical="center" shrinkToFit="1"/>
    </xf>
    <xf numFmtId="0" fontId="3" fillId="4" borderId="1" xfId="0" applyFont="1" applyFill="1" applyBorder="1" applyAlignment="1">
      <alignment vertical="center" shrinkToFit="1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D5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1"/>
  <sheetViews>
    <sheetView zoomScale="145" zoomScaleNormal="145" workbookViewId="0">
      <selection activeCell="E16" sqref="E16"/>
    </sheetView>
  </sheetViews>
  <sheetFormatPr defaultColWidth="9" defaultRowHeight="13.5" outlineLevelCol="7"/>
  <cols>
    <col min="1" max="1" width="4.73333333333333" customWidth="1"/>
    <col min="2" max="2" width="32.25" customWidth="1"/>
    <col min="7" max="7" width="8.00833333333333" customWidth="1"/>
    <col min="8" max="8" width="61.25" customWidth="1"/>
  </cols>
  <sheetData>
    <row r="1" s="18" customFormat="1" spans="2:8">
      <c r="B1" s="19" t="s">
        <v>0</v>
      </c>
      <c r="C1" s="19" t="s">
        <v>1</v>
      </c>
      <c r="D1" s="19" t="s">
        <v>2</v>
      </c>
      <c r="E1" s="20" t="s">
        <v>3</v>
      </c>
      <c r="F1" s="19" t="s">
        <v>4</v>
      </c>
      <c r="G1" s="19" t="s">
        <v>5</v>
      </c>
      <c r="H1" s="19" t="s">
        <v>0</v>
      </c>
    </row>
    <row r="2" s="18" customFormat="1" spans="2:8">
      <c r="B2" s="19" t="s">
        <v>6</v>
      </c>
      <c r="C2" s="19" t="s">
        <v>7</v>
      </c>
      <c r="D2" s="19" t="s">
        <v>8</v>
      </c>
      <c r="E2" s="19"/>
      <c r="F2" s="19"/>
      <c r="G2" s="19"/>
      <c r="H2" s="19" t="s">
        <v>6</v>
      </c>
    </row>
    <row r="3" s="18" customFormat="1" spans="2:8">
      <c r="B3" s="19" t="s">
        <v>9</v>
      </c>
      <c r="C3" s="19" t="s">
        <v>7</v>
      </c>
      <c r="D3" s="19" t="s">
        <v>8</v>
      </c>
      <c r="E3" s="19"/>
      <c r="F3" s="19"/>
      <c r="G3" s="19"/>
      <c r="H3" s="19" t="s">
        <v>9</v>
      </c>
    </row>
    <row r="4" s="18" customFormat="1" spans="2:8">
      <c r="B4" s="19" t="s">
        <v>10</v>
      </c>
      <c r="C4" s="19" t="s">
        <v>7</v>
      </c>
      <c r="D4" s="19" t="s">
        <v>8</v>
      </c>
      <c r="E4" s="19"/>
      <c r="F4" s="19"/>
      <c r="G4" s="19"/>
      <c r="H4" s="19" t="s">
        <v>10</v>
      </c>
    </row>
    <row r="5" s="18" customFormat="1" spans="2:8">
      <c r="B5" s="19" t="s">
        <v>11</v>
      </c>
      <c r="C5" s="19" t="s">
        <v>7</v>
      </c>
      <c r="D5" s="19" t="s">
        <v>8</v>
      </c>
      <c r="E5" s="19"/>
      <c r="F5" s="19"/>
      <c r="G5" s="19"/>
      <c r="H5" s="19" t="s">
        <v>11</v>
      </c>
    </row>
    <row r="6" s="18" customFormat="1" spans="2:8">
      <c r="B6" s="19" t="s">
        <v>12</v>
      </c>
      <c r="C6" s="19" t="s">
        <v>7</v>
      </c>
      <c r="D6" s="19" t="s">
        <v>8</v>
      </c>
      <c r="E6" s="19"/>
      <c r="F6" s="19"/>
      <c r="G6" s="19"/>
      <c r="H6" s="19" t="s">
        <v>12</v>
      </c>
    </row>
    <row r="7" s="18" customFormat="1" spans="2:8">
      <c r="B7" s="19" t="s">
        <v>13</v>
      </c>
      <c r="C7" s="19" t="s">
        <v>7</v>
      </c>
      <c r="D7" s="19" t="s">
        <v>8</v>
      </c>
      <c r="E7" s="19"/>
      <c r="F7" s="19"/>
      <c r="G7" s="19"/>
      <c r="H7" s="19" t="s">
        <v>13</v>
      </c>
    </row>
    <row r="8" s="18" customFormat="1" spans="2:8">
      <c r="B8" s="19" t="s">
        <v>14</v>
      </c>
      <c r="C8" s="19" t="s">
        <v>7</v>
      </c>
      <c r="D8" s="19" t="s">
        <v>8</v>
      </c>
      <c r="E8" s="19"/>
      <c r="F8" s="19"/>
      <c r="G8" s="19"/>
      <c r="H8" s="19" t="s">
        <v>14</v>
      </c>
    </row>
    <row r="9" s="18" customFormat="1" spans="2:8">
      <c r="B9" s="19" t="s">
        <v>15</v>
      </c>
      <c r="C9" s="19" t="s">
        <v>7</v>
      </c>
      <c r="D9" s="19" t="s">
        <v>8</v>
      </c>
      <c r="E9" s="19"/>
      <c r="F9" s="19"/>
      <c r="G9" s="19"/>
      <c r="H9" s="19" t="s">
        <v>15</v>
      </c>
    </row>
    <row r="10" s="18" customFormat="1" spans="2:8">
      <c r="B10" s="19" t="s">
        <v>16</v>
      </c>
      <c r="C10" s="19" t="s">
        <v>7</v>
      </c>
      <c r="D10" s="19" t="s">
        <v>8</v>
      </c>
      <c r="E10" s="19"/>
      <c r="F10" s="19"/>
      <c r="G10" s="19"/>
      <c r="H10" s="19" t="s">
        <v>16</v>
      </c>
    </row>
    <row r="11" s="18" customFormat="1" spans="2:8">
      <c r="B11" s="19" t="s">
        <v>17</v>
      </c>
      <c r="C11" s="19" t="s">
        <v>7</v>
      </c>
      <c r="D11" s="19" t="s">
        <v>8</v>
      </c>
      <c r="E11" s="19"/>
      <c r="F11" s="19"/>
      <c r="G11" s="19"/>
      <c r="H11" s="19" t="s">
        <v>17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09"/>
  <sheetViews>
    <sheetView topLeftCell="A767" workbookViewId="0">
      <selection activeCell="C66" sqref="C66"/>
    </sheetView>
  </sheetViews>
  <sheetFormatPr defaultColWidth="9" defaultRowHeight="13.5"/>
  <sheetData>
    <row r="1" spans="1:1">
      <c r="A1" t="s">
        <v>12269</v>
      </c>
    </row>
    <row r="3" spans="1:1">
      <c r="A3" t="s">
        <v>350</v>
      </c>
    </row>
    <row r="4" spans="1:1">
      <c r="A4" t="s">
        <v>11669</v>
      </c>
    </row>
    <row r="5" spans="1:1">
      <c r="A5" t="s">
        <v>354</v>
      </c>
    </row>
    <row r="7" spans="1:1">
      <c r="A7" t="s">
        <v>11670</v>
      </c>
    </row>
    <row r="8" spans="1:1">
      <c r="A8" t="s">
        <v>11671</v>
      </c>
    </row>
    <row r="9" spans="1:1">
      <c r="A9" t="s">
        <v>11672</v>
      </c>
    </row>
    <row r="10" spans="1:1">
      <c r="A10" t="s">
        <v>12270</v>
      </c>
    </row>
    <row r="11" spans="1:1">
      <c r="A11" t="e">
        <f>--xn_back_up.home</f>
        <v>#NAME?</v>
      </c>
    </row>
    <row r="12" spans="1:1">
      <c r="A12" t="s">
        <v>350</v>
      </c>
    </row>
    <row r="13" spans="1:1">
      <c r="A13" t="s">
        <v>3149</v>
      </c>
    </row>
    <row r="14" spans="1:1">
      <c r="A14" t="s">
        <v>12271</v>
      </c>
    </row>
    <row r="15" spans="1:1">
      <c r="A15" t="s">
        <v>354</v>
      </c>
    </row>
    <row r="16" spans="1:1">
      <c r="A16" t="s">
        <v>12272</v>
      </c>
    </row>
    <row r="17" spans="1:1">
      <c r="A17" t="s">
        <v>8146</v>
      </c>
    </row>
    <row r="18" spans="1:1">
      <c r="A18" t="s">
        <v>12273</v>
      </c>
    </row>
    <row r="19" spans="1:1">
      <c r="A19" t="s">
        <v>3019</v>
      </c>
    </row>
    <row r="20" spans="1:1">
      <c r="A20" t="s">
        <v>3248</v>
      </c>
    </row>
    <row r="21" spans="1:1">
      <c r="A21" t="s">
        <v>12108</v>
      </c>
    </row>
    <row r="22" spans="1:1">
      <c r="A22" t="s">
        <v>392</v>
      </c>
    </row>
    <row r="23" spans="1:1">
      <c r="A23" t="s">
        <v>4377</v>
      </c>
    </row>
    <row r="24" spans="1:1">
      <c r="A24" t="s">
        <v>8792</v>
      </c>
    </row>
    <row r="25" spans="1:1">
      <c r="A25" t="s">
        <v>8260</v>
      </c>
    </row>
    <row r="26" spans="1:1">
      <c r="A26" t="s">
        <v>12274</v>
      </c>
    </row>
    <row r="27" spans="2:2">
      <c r="B27" t="s">
        <v>12275</v>
      </c>
    </row>
    <row r="28" spans="1:1">
      <c r="A28" t="s">
        <v>422</v>
      </c>
    </row>
    <row r="30" spans="1:1">
      <c r="A30" t="s">
        <v>12276</v>
      </c>
    </row>
    <row r="31" spans="2:2">
      <c r="B31" t="s">
        <v>12277</v>
      </c>
    </row>
    <row r="33" spans="2:2">
      <c r="B33" t="s">
        <v>12278</v>
      </c>
    </row>
    <row r="34" spans="2:2">
      <c r="B34" t="s">
        <v>12279</v>
      </c>
    </row>
    <row r="35" spans="2:2">
      <c r="B35" t="s">
        <v>12280</v>
      </c>
    </row>
    <row r="36" spans="2:2">
      <c r="B36" t="s">
        <v>6903</v>
      </c>
    </row>
    <row r="37" spans="1:1">
      <c r="A37" t="s">
        <v>422</v>
      </c>
    </row>
    <row r="38" spans="1:1">
      <c r="A38" t="s">
        <v>9370</v>
      </c>
    </row>
    <row r="39" spans="1:1">
      <c r="A39" t="s">
        <v>8322</v>
      </c>
    </row>
    <row r="40" spans="1:1">
      <c r="A40" t="s">
        <v>374</v>
      </c>
    </row>
    <row r="41" spans="1:1">
      <c r="A41" t="s">
        <v>375</v>
      </c>
    </row>
    <row r="42" spans="1:1">
      <c r="A42" t="s">
        <v>2139</v>
      </c>
    </row>
    <row r="43" spans="1:1">
      <c r="A43" t="s">
        <v>8214</v>
      </c>
    </row>
    <row r="44" spans="1:1">
      <c r="A44" t="s">
        <v>376</v>
      </c>
    </row>
    <row r="45" spans="1:1">
      <c r="A45" t="s">
        <v>377</v>
      </c>
    </row>
    <row r="46" spans="1:1">
      <c r="A46" t="s">
        <v>378</v>
      </c>
    </row>
    <row r="47" spans="1:1">
      <c r="A47" t="s">
        <v>379</v>
      </c>
    </row>
    <row r="48" spans="1:1">
      <c r="A48" t="s">
        <v>380</v>
      </c>
    </row>
    <row r="49" spans="1:1">
      <c r="A49" t="s">
        <v>12281</v>
      </c>
    </row>
    <row r="50" spans="1:1">
      <c r="A50" t="s">
        <v>3244</v>
      </c>
    </row>
    <row r="51" spans="1:1">
      <c r="A51" t="s">
        <v>12282</v>
      </c>
    </row>
    <row r="52" spans="2:2">
      <c r="B52" t="s">
        <v>350</v>
      </c>
    </row>
    <row r="53" spans="1:1">
      <c r="A53" t="s">
        <v>3149</v>
      </c>
    </row>
    <row r="54" spans="1:1">
      <c r="A54" t="s">
        <v>12283</v>
      </c>
    </row>
    <row r="55" spans="1:1">
      <c r="A55" t="s">
        <v>354</v>
      </c>
    </row>
    <row r="56" spans="1:1">
      <c r="A56" t="s">
        <v>12284</v>
      </c>
    </row>
    <row r="57" spans="1:1">
      <c r="A57" t="s">
        <v>8146</v>
      </c>
    </row>
    <row r="58" spans="1:1">
      <c r="A58" t="s">
        <v>12285</v>
      </c>
    </row>
    <row r="59" spans="1:1">
      <c r="A59" t="s">
        <v>3019</v>
      </c>
    </row>
    <row r="60" spans="1:1">
      <c r="A60" t="s">
        <v>3248</v>
      </c>
    </row>
    <row r="61" spans="1:1">
      <c r="A61" t="s">
        <v>12108</v>
      </c>
    </row>
    <row r="62" spans="1:1">
      <c r="A62" t="s">
        <v>392</v>
      </c>
    </row>
    <row r="63" spans="1:1">
      <c r="A63" t="s">
        <v>4377</v>
      </c>
    </row>
    <row r="64" spans="1:1">
      <c r="A64" t="s">
        <v>8792</v>
      </c>
    </row>
    <row r="65" spans="1:1">
      <c r="A65" t="s">
        <v>8260</v>
      </c>
    </row>
    <row r="66" spans="2:2">
      <c r="B66" t="s">
        <v>12286</v>
      </c>
    </row>
    <row r="67" spans="2:2">
      <c r="B67" t="s">
        <v>12287</v>
      </c>
    </row>
    <row r="68" spans="3:3">
      <c r="C68" t="s">
        <v>12288</v>
      </c>
    </row>
    <row r="69" spans="3:3">
      <c r="C69" t="e">
        <f>-----综合账单表</f>
        <v>#NAME?</v>
      </c>
    </row>
    <row r="70" spans="3:3">
      <c r="C70" t="s">
        <v>12289</v>
      </c>
    </row>
    <row r="71" spans="3:3">
      <c r="C71" t="e">
        <f>----新欠费回收表</f>
        <v>#NAME?</v>
      </c>
    </row>
    <row r="72" spans="3:3">
      <c r="C72" t="s">
        <v>12290</v>
      </c>
    </row>
    <row r="73" spans="3:3">
      <c r="C73" t="s">
        <v>12291</v>
      </c>
    </row>
    <row r="74" spans="3:3">
      <c r="C74" t="s">
        <v>12292</v>
      </c>
    </row>
    <row r="75" spans="3:3">
      <c r="C75" t="s">
        <v>6903</v>
      </c>
    </row>
    <row r="76" spans="3:3">
      <c r="C76" t="s">
        <v>12293</v>
      </c>
    </row>
    <row r="77" spans="3:3">
      <c r="C77" t="s">
        <v>6903</v>
      </c>
    </row>
    <row r="78" spans="3:3">
      <c r="C78" t="s">
        <v>12294</v>
      </c>
    </row>
    <row r="79" spans="3:3">
      <c r="C79" t="s">
        <v>6903</v>
      </c>
    </row>
    <row r="80" spans="3:3">
      <c r="C80" t="s">
        <v>12295</v>
      </c>
    </row>
    <row r="81" spans="3:3">
      <c r="C81" t="s">
        <v>6903</v>
      </c>
    </row>
    <row r="82" spans="2:2">
      <c r="B82" t="e">
        <f>-----缴费</f>
        <v>#NAME?</v>
      </c>
    </row>
    <row r="83" spans="3:3">
      <c r="C83" t="s">
        <v>12296</v>
      </c>
    </row>
    <row r="84" spans="3:3">
      <c r="C84" t="s">
        <v>12297</v>
      </c>
    </row>
    <row r="85" spans="3:3">
      <c r="C85" t="s">
        <v>12298</v>
      </c>
    </row>
    <row r="86" spans="3:3">
      <c r="C86" t="s">
        <v>12299</v>
      </c>
    </row>
    <row r="87" spans="3:3">
      <c r="C87" t="s">
        <v>6903</v>
      </c>
    </row>
    <row r="88" spans="3:3">
      <c r="C88" t="s">
        <v>12300</v>
      </c>
    </row>
    <row r="89" spans="3:3">
      <c r="C89" t="s">
        <v>6903</v>
      </c>
    </row>
    <row r="90" spans="3:3">
      <c r="C90" t="e">
        <f>----网格收入备份</f>
        <v>#NAME?</v>
      </c>
    </row>
    <row r="91" spans="3:3">
      <c r="C91" t="s">
        <v>12301</v>
      </c>
    </row>
    <row r="92" spans="3:3">
      <c r="C92" t="s">
        <v>6903</v>
      </c>
    </row>
    <row r="93" spans="3:3">
      <c r="C93" t="e">
        <f>----index</f>
        <v>#NAME?</v>
      </c>
    </row>
    <row r="94" spans="3:3">
      <c r="C94" t="s">
        <v>12302</v>
      </c>
    </row>
    <row r="95" spans="3:3">
      <c r="C95" t="s">
        <v>6903</v>
      </c>
    </row>
    <row r="96" spans="3:3">
      <c r="C96" t="s">
        <v>12303</v>
      </c>
    </row>
    <row r="97" spans="3:3">
      <c r="C97" t="s">
        <v>6903</v>
      </c>
    </row>
    <row r="99" spans="1:1">
      <c r="A99" t="s">
        <v>9370</v>
      </c>
    </row>
    <row r="100" spans="1:1">
      <c r="A100" t="s">
        <v>8322</v>
      </c>
    </row>
    <row r="101" spans="1:1">
      <c r="A101" t="s">
        <v>374</v>
      </c>
    </row>
    <row r="102" spans="1:1">
      <c r="A102" t="s">
        <v>375</v>
      </c>
    </row>
    <row r="103" spans="1:1">
      <c r="A103" t="s">
        <v>2139</v>
      </c>
    </row>
    <row r="104" spans="1:1">
      <c r="A104" t="s">
        <v>8214</v>
      </c>
    </row>
    <row r="105" spans="1:1">
      <c r="A105" t="s">
        <v>376</v>
      </c>
    </row>
    <row r="106" spans="1:1">
      <c r="A106" t="s">
        <v>377</v>
      </c>
    </row>
    <row r="107" spans="1:1">
      <c r="A107" t="s">
        <v>378</v>
      </c>
    </row>
    <row r="108" spans="1:1">
      <c r="A108" t="s">
        <v>379</v>
      </c>
    </row>
    <row r="109" spans="1:1">
      <c r="A109" t="s">
        <v>12177</v>
      </c>
    </row>
    <row r="110" spans="1:1">
      <c r="A110" t="s">
        <v>12304</v>
      </c>
    </row>
    <row r="111" spans="1:1">
      <c r="A111" t="s">
        <v>12305</v>
      </c>
    </row>
    <row r="112" spans="1:1">
      <c r="A112" t="s">
        <v>12306</v>
      </c>
    </row>
    <row r="113" spans="2:2">
      <c r="B113" t="s">
        <v>4237</v>
      </c>
    </row>
    <row r="114" spans="2:2">
      <c r="B114" t="s">
        <v>4238</v>
      </c>
    </row>
    <row r="115" spans="1:1">
      <c r="A115" t="s">
        <v>559</v>
      </c>
    </row>
    <row r="116" spans="1:1">
      <c r="A116" t="s">
        <v>3149</v>
      </c>
    </row>
    <row r="117" spans="1:1">
      <c r="A117" t="s">
        <v>12307</v>
      </c>
    </row>
    <row r="118" spans="1:1">
      <c r="A118" t="s">
        <v>354</v>
      </c>
    </row>
    <row r="119" spans="2:2">
      <c r="B119" t="s">
        <v>4240</v>
      </c>
    </row>
    <row r="120" spans="2:2">
      <c r="B120" t="s">
        <v>1522</v>
      </c>
    </row>
    <row r="123" spans="2:2">
      <c r="B123" t="s">
        <v>12308</v>
      </c>
    </row>
    <row r="126" spans="2:2">
      <c r="B126" t="s">
        <v>993</v>
      </c>
    </row>
    <row r="127" spans="1:1">
      <c r="A127" t="s">
        <v>3066</v>
      </c>
    </row>
    <row r="128" spans="1:1">
      <c r="A128" t="s">
        <v>12309</v>
      </c>
    </row>
    <row r="129" spans="1:1">
      <c r="A129" t="s">
        <v>996</v>
      </c>
    </row>
    <row r="130" spans="1:1">
      <c r="A130" t="s">
        <v>997</v>
      </c>
    </row>
    <row r="131" spans="1:1">
      <c r="A131" t="s">
        <v>998</v>
      </c>
    </row>
    <row r="132" spans="1:1">
      <c r="A132" t="s">
        <v>999</v>
      </c>
    </row>
    <row r="133" spans="2:2">
      <c r="B133" t="s">
        <v>12310</v>
      </c>
    </row>
    <row r="134" spans="1:1">
      <c r="A134" t="s">
        <v>11728</v>
      </c>
    </row>
    <row r="135" spans="1:1">
      <c r="A135" t="s">
        <v>12311</v>
      </c>
    </row>
    <row r="136" spans="1:1">
      <c r="A136" t="s">
        <v>5708</v>
      </c>
    </row>
    <row r="137" spans="1:1">
      <c r="A137" t="s">
        <v>12312</v>
      </c>
    </row>
    <row r="138" spans="2:2">
      <c r="B138" t="s">
        <v>12313</v>
      </c>
    </row>
    <row r="139" spans="1:1">
      <c r="A139" t="s">
        <v>5166</v>
      </c>
    </row>
    <row r="140" spans="1:1">
      <c r="A140" t="s">
        <v>12314</v>
      </c>
    </row>
    <row r="141" spans="1:1">
      <c r="A141" t="s">
        <v>5738</v>
      </c>
    </row>
    <row r="142" spans="1:1">
      <c r="A142" t="s">
        <v>5739</v>
      </c>
    </row>
    <row r="143" spans="1:1">
      <c r="A143" t="s">
        <v>12315</v>
      </c>
    </row>
    <row r="144" spans="1:1">
      <c r="A144" t="s">
        <v>12316</v>
      </c>
    </row>
    <row r="145" spans="3:3">
      <c r="C145" t="s">
        <v>3749</v>
      </c>
    </row>
    <row r="146" spans="3:5">
      <c r="C146" t="s">
        <v>12317</v>
      </c>
      <c r="E146" t="s">
        <v>369</v>
      </c>
    </row>
    <row r="147" spans="4:4">
      <c r="D147" t="s">
        <v>4350</v>
      </c>
    </row>
    <row r="148" spans="4:4">
      <c r="D148" t="s">
        <v>1218</v>
      </c>
    </row>
    <row r="149" spans="1:1">
      <c r="A149" t="s">
        <v>4233</v>
      </c>
    </row>
    <row r="150" spans="1:1">
      <c r="A150" t="s">
        <v>5014</v>
      </c>
    </row>
    <row r="151" spans="1:1">
      <c r="A151" t="s">
        <v>5744</v>
      </c>
    </row>
    <row r="152" spans="1:1">
      <c r="A152" t="s">
        <v>12318</v>
      </c>
    </row>
    <row r="153" spans="1:1">
      <c r="A153" t="s">
        <v>11728</v>
      </c>
    </row>
    <row r="154" spans="1:1">
      <c r="A154" t="s">
        <v>369</v>
      </c>
    </row>
    <row r="155" spans="1:1">
      <c r="A155" t="s">
        <v>11974</v>
      </c>
    </row>
    <row r="156" spans="1:1">
      <c r="A156" t="s">
        <v>12319</v>
      </c>
    </row>
    <row r="157" spans="1:1">
      <c r="A157" t="s">
        <v>6795</v>
      </c>
    </row>
    <row r="158" spans="1:1">
      <c r="A158" t="s">
        <v>11976</v>
      </c>
    </row>
    <row r="159" spans="1:1">
      <c r="A159" t="s">
        <v>12320</v>
      </c>
    </row>
    <row r="160" spans="1:1">
      <c r="A160" t="s">
        <v>1465</v>
      </c>
    </row>
    <row r="161" spans="1:1">
      <c r="A161" t="s">
        <v>1653</v>
      </c>
    </row>
    <row r="162" spans="1:1">
      <c r="A162" t="s">
        <v>4574</v>
      </c>
    </row>
    <row r="163" spans="1:1">
      <c r="A163" t="s">
        <v>12321</v>
      </c>
    </row>
    <row r="164" spans="2:2">
      <c r="B164" t="s">
        <v>354</v>
      </c>
    </row>
    <row r="166" spans="2:2">
      <c r="B166" t="s">
        <v>12322</v>
      </c>
    </row>
    <row r="167" spans="2:2">
      <c r="B167" t="s">
        <v>12323</v>
      </c>
    </row>
    <row r="168" spans="2:2">
      <c r="B168" t="s">
        <v>12324</v>
      </c>
    </row>
    <row r="169" spans="2:2">
      <c r="B169" t="s">
        <v>12325</v>
      </c>
    </row>
    <row r="170" spans="2:2">
      <c r="B170" t="s">
        <v>12326</v>
      </c>
    </row>
    <row r="172" spans="1:1">
      <c r="A172" t="s">
        <v>8146</v>
      </c>
    </row>
    <row r="173" spans="1:1">
      <c r="A173" t="s">
        <v>12285</v>
      </c>
    </row>
    <row r="174" spans="1:1">
      <c r="A174" t="s">
        <v>3019</v>
      </c>
    </row>
    <row r="175" spans="1:1">
      <c r="A175" t="s">
        <v>3248</v>
      </c>
    </row>
    <row r="176" spans="1:1">
      <c r="A176" t="s">
        <v>12327</v>
      </c>
    </row>
    <row r="177" spans="1:1">
      <c r="A177" t="s">
        <v>392</v>
      </c>
    </row>
    <row r="178" spans="1:1">
      <c r="A178" t="s">
        <v>4377</v>
      </c>
    </row>
    <row r="179" spans="1:1">
      <c r="A179" t="s">
        <v>8792</v>
      </c>
    </row>
    <row r="180" spans="1:1">
      <c r="A180" t="s">
        <v>8260</v>
      </c>
    </row>
    <row r="181" spans="1:1">
      <c r="A181" t="s">
        <v>12328</v>
      </c>
    </row>
    <row r="182" spans="1:1">
      <c r="A182" t="s">
        <v>12329</v>
      </c>
    </row>
    <row r="183" spans="1:1">
      <c r="A183" t="s">
        <v>12330</v>
      </c>
    </row>
    <row r="184" spans="1:1">
      <c r="A184" t="s">
        <v>12331</v>
      </c>
    </row>
    <row r="185" spans="1:1">
      <c r="A185" t="s">
        <v>12332</v>
      </c>
    </row>
    <row r="186" spans="1:1">
      <c r="A186" t="s">
        <v>369</v>
      </c>
    </row>
    <row r="187" spans="1:1">
      <c r="A187" t="s">
        <v>12333</v>
      </c>
    </row>
    <row r="188" spans="1:1">
      <c r="A188" t="s">
        <v>1838</v>
      </c>
    </row>
    <row r="189" spans="1:1">
      <c r="A189" t="s">
        <v>369</v>
      </c>
    </row>
    <row r="190" spans="1:1">
      <c r="A190" t="s">
        <v>4092</v>
      </c>
    </row>
    <row r="191" spans="1:1">
      <c r="A191" t="s">
        <v>12334</v>
      </c>
    </row>
    <row r="192" spans="1:1">
      <c r="A192" t="s">
        <v>12335</v>
      </c>
    </row>
    <row r="193" spans="1:1">
      <c r="A193" t="s">
        <v>12336</v>
      </c>
    </row>
    <row r="194" spans="1:1">
      <c r="A194" t="s">
        <v>12337</v>
      </c>
    </row>
    <row r="195" spans="1:1">
      <c r="A195" t="s">
        <v>12338</v>
      </c>
    </row>
    <row r="196" spans="1:1">
      <c r="A196" t="s">
        <v>12339</v>
      </c>
    </row>
    <row r="197" spans="1:1">
      <c r="A197" t="s">
        <v>12340</v>
      </c>
    </row>
    <row r="198" spans="1:1">
      <c r="A198" t="s">
        <v>12341</v>
      </c>
    </row>
    <row r="199" spans="1:1">
      <c r="A199" t="s">
        <v>4002</v>
      </c>
    </row>
    <row r="200" spans="1:1">
      <c r="A200" t="s">
        <v>443</v>
      </c>
    </row>
    <row r="202" spans="1:1">
      <c r="A202" t="s">
        <v>12342</v>
      </c>
    </row>
    <row r="204" spans="1:1">
      <c r="A204" t="s">
        <v>12343</v>
      </c>
    </row>
    <row r="205" spans="1:1">
      <c r="A205" t="s">
        <v>1243</v>
      </c>
    </row>
    <row r="206" spans="1:1">
      <c r="A206" t="s">
        <v>12344</v>
      </c>
    </row>
    <row r="207" spans="1:1">
      <c r="A207" t="s">
        <v>12345</v>
      </c>
    </row>
    <row r="208" spans="1:1">
      <c r="A208" t="s">
        <v>8461</v>
      </c>
    </row>
    <row r="209" spans="1:1">
      <c r="A209" t="s">
        <v>12346</v>
      </c>
    </row>
    <row r="210" spans="1:1">
      <c r="A210" t="s">
        <v>12347</v>
      </c>
    </row>
    <row r="211" spans="1:1">
      <c r="A211" t="s">
        <v>12348</v>
      </c>
    </row>
    <row r="212" spans="1:1">
      <c r="A212" t="s">
        <v>12349</v>
      </c>
    </row>
    <row r="213" spans="1:1">
      <c r="A213" t="s">
        <v>12350</v>
      </c>
    </row>
    <row r="214" spans="1:1">
      <c r="A214" t="s">
        <v>12351</v>
      </c>
    </row>
    <row r="215" spans="1:1">
      <c r="A215" t="s">
        <v>12352</v>
      </c>
    </row>
    <row r="216" spans="1:1">
      <c r="A216" t="s">
        <v>12353</v>
      </c>
    </row>
    <row r="217" spans="1:1">
      <c r="A217" t="s">
        <v>12354</v>
      </c>
    </row>
    <row r="218" spans="1:1">
      <c r="A218" t="s">
        <v>12355</v>
      </c>
    </row>
    <row r="219" spans="1:1">
      <c r="A219" t="s">
        <v>12356</v>
      </c>
    </row>
    <row r="220" spans="1:1">
      <c r="A220" t="s">
        <v>12357</v>
      </c>
    </row>
    <row r="221" spans="1:1">
      <c r="A221" t="s">
        <v>12358</v>
      </c>
    </row>
    <row r="222" spans="1:1">
      <c r="A222" t="s">
        <v>12359</v>
      </c>
    </row>
    <row r="223" spans="1:1">
      <c r="A223" t="s">
        <v>12360</v>
      </c>
    </row>
    <row r="224" spans="1:1">
      <c r="A224" t="s">
        <v>12361</v>
      </c>
    </row>
    <row r="225" spans="1:1">
      <c r="A225" t="s">
        <v>854</v>
      </c>
    </row>
    <row r="226" spans="1:1">
      <c r="A226" t="s">
        <v>12362</v>
      </c>
    </row>
    <row r="228" spans="1:1">
      <c r="A228" t="s">
        <v>1243</v>
      </c>
    </row>
    <row r="229" spans="1:1">
      <c r="A229" t="s">
        <v>12363</v>
      </c>
    </row>
    <row r="230" spans="1:1">
      <c r="A230" t="s">
        <v>12364</v>
      </c>
    </row>
    <row r="231" spans="1:1">
      <c r="A231" t="s">
        <v>12365</v>
      </c>
    </row>
    <row r="232" spans="1:1">
      <c r="A232" t="s">
        <v>12366</v>
      </c>
    </row>
    <row r="233" spans="1:1">
      <c r="A233" t="s">
        <v>1128</v>
      </c>
    </row>
    <row r="234" spans="1:1">
      <c r="A234" t="s">
        <v>854</v>
      </c>
    </row>
    <row r="236" spans="1:1">
      <c r="A236" t="s">
        <v>1243</v>
      </c>
    </row>
    <row r="237" spans="1:1">
      <c r="A237" t="s">
        <v>12367</v>
      </c>
    </row>
    <row r="238" spans="1:1">
      <c r="A238" t="s">
        <v>12368</v>
      </c>
    </row>
    <row r="239" spans="1:1">
      <c r="A239" t="s">
        <v>12369</v>
      </c>
    </row>
    <row r="240" spans="1:1">
      <c r="A240" t="s">
        <v>12370</v>
      </c>
    </row>
    <row r="241" spans="1:1">
      <c r="A241" t="s">
        <v>12371</v>
      </c>
    </row>
    <row r="242" spans="1:1">
      <c r="A242" t="s">
        <v>12372</v>
      </c>
    </row>
    <row r="243" spans="1:1">
      <c r="A243" t="s">
        <v>12373</v>
      </c>
    </row>
    <row r="244" spans="1:1">
      <c r="A244" t="s">
        <v>12374</v>
      </c>
    </row>
    <row r="245" spans="1:1">
      <c r="A245" t="s">
        <v>12375</v>
      </c>
    </row>
    <row r="246" spans="1:1">
      <c r="A246" t="s">
        <v>12376</v>
      </c>
    </row>
    <row r="247" spans="1:1">
      <c r="A247" t="s">
        <v>12377</v>
      </c>
    </row>
    <row r="248" spans="1:1">
      <c r="A248" t="s">
        <v>12378</v>
      </c>
    </row>
    <row r="249" spans="1:1">
      <c r="A249" t="s">
        <v>12379</v>
      </c>
    </row>
    <row r="250" spans="1:1">
      <c r="A250" t="s">
        <v>854</v>
      </c>
    </row>
    <row r="251" spans="1:1">
      <c r="A251" t="s">
        <v>443</v>
      </c>
    </row>
    <row r="253" spans="1:1">
      <c r="A253" t="s">
        <v>1243</v>
      </c>
    </row>
    <row r="254" spans="1:1">
      <c r="A254" t="s">
        <v>12380</v>
      </c>
    </row>
    <row r="255" spans="1:1">
      <c r="A255" t="s">
        <v>854</v>
      </c>
    </row>
    <row r="256" spans="1:1">
      <c r="A256" t="s">
        <v>443</v>
      </c>
    </row>
    <row r="258" spans="1:1">
      <c r="A258" t="s">
        <v>1243</v>
      </c>
    </row>
    <row r="259" spans="1:1">
      <c r="A259" t="s">
        <v>12381</v>
      </c>
    </row>
    <row r="260" spans="1:1">
      <c r="A260" t="s">
        <v>12382</v>
      </c>
    </row>
    <row r="261" spans="1:1">
      <c r="A261" t="s">
        <v>776</v>
      </c>
    </row>
    <row r="262" spans="1:1">
      <c r="A262" t="s">
        <v>12383</v>
      </c>
    </row>
    <row r="263" spans="1:1">
      <c r="A263" t="s">
        <v>12384</v>
      </c>
    </row>
    <row r="264" spans="1:1">
      <c r="A264" t="s">
        <v>854</v>
      </c>
    </row>
    <row r="266" spans="1:1">
      <c r="A266" t="s">
        <v>5059</v>
      </c>
    </row>
    <row r="268" spans="1:1">
      <c r="A268" t="s">
        <v>1243</v>
      </c>
    </row>
    <row r="269" spans="1:1">
      <c r="A269" t="s">
        <v>12381</v>
      </c>
    </row>
    <row r="270" spans="1:1">
      <c r="A270" t="s">
        <v>12385</v>
      </c>
    </row>
    <row r="271" spans="1:1">
      <c r="A271" t="s">
        <v>776</v>
      </c>
    </row>
    <row r="272" spans="1:1">
      <c r="A272" t="s">
        <v>3407</v>
      </c>
    </row>
    <row r="273" spans="1:1">
      <c r="A273" t="s">
        <v>12386</v>
      </c>
    </row>
    <row r="274" spans="1:1">
      <c r="A274" t="s">
        <v>12387</v>
      </c>
    </row>
    <row r="275" spans="1:1">
      <c r="A275" t="s">
        <v>12388</v>
      </c>
    </row>
    <row r="276" spans="1:1">
      <c r="A276" t="s">
        <v>854</v>
      </c>
    </row>
    <row r="277" spans="1:1">
      <c r="A277" t="s">
        <v>12389</v>
      </c>
    </row>
    <row r="279" spans="1:1">
      <c r="A279" t="s">
        <v>12390</v>
      </c>
    </row>
    <row r="280" spans="1:1">
      <c r="A280" t="s">
        <v>1243</v>
      </c>
    </row>
    <row r="281" spans="1:1">
      <c r="A281" t="s">
        <v>12391</v>
      </c>
    </row>
    <row r="282" spans="1:1">
      <c r="A282" t="s">
        <v>12392</v>
      </c>
    </row>
    <row r="283" spans="1:1">
      <c r="A283" t="s">
        <v>12393</v>
      </c>
    </row>
    <row r="284" spans="1:1">
      <c r="A284" t="s">
        <v>12394</v>
      </c>
    </row>
    <row r="285" spans="1:1">
      <c r="A285" t="s">
        <v>12395</v>
      </c>
    </row>
    <row r="286" spans="1:1">
      <c r="A286" t="s">
        <v>12396</v>
      </c>
    </row>
    <row r="288" spans="1:1">
      <c r="A288" t="s">
        <v>4319</v>
      </c>
    </row>
    <row r="289" spans="1:1">
      <c r="A289" t="s">
        <v>12397</v>
      </c>
    </row>
    <row r="290" spans="1:1">
      <c r="A290" t="s">
        <v>12398</v>
      </c>
    </row>
    <row r="291" spans="1:1">
      <c r="A291" t="s">
        <v>12399</v>
      </c>
    </row>
    <row r="292" spans="1:1">
      <c r="A292" t="s">
        <v>1205</v>
      </c>
    </row>
    <row r="293" spans="1:1">
      <c r="A293" t="s">
        <v>1564</v>
      </c>
    </row>
    <row r="294" spans="1:1">
      <c r="A294" t="s">
        <v>1207</v>
      </c>
    </row>
    <row r="295" spans="1:1">
      <c r="A295" t="s">
        <v>4319</v>
      </c>
    </row>
    <row r="296" spans="1:1">
      <c r="A296" t="s">
        <v>12381</v>
      </c>
    </row>
    <row r="297" spans="1:1">
      <c r="A297" t="s">
        <v>908</v>
      </c>
    </row>
    <row r="298" spans="1:1">
      <c r="A298" t="s">
        <v>12400</v>
      </c>
    </row>
    <row r="299" spans="1:1">
      <c r="A299" t="s">
        <v>12401</v>
      </c>
    </row>
    <row r="300" spans="1:1">
      <c r="A300" t="s">
        <v>12402</v>
      </c>
    </row>
    <row r="301" spans="1:1">
      <c r="A301" t="s">
        <v>12403</v>
      </c>
    </row>
    <row r="302" spans="1:1">
      <c r="A302" t="s">
        <v>776</v>
      </c>
    </row>
    <row r="303" spans="1:1">
      <c r="A303" t="s">
        <v>12404</v>
      </c>
    </row>
    <row r="304" spans="1:1">
      <c r="A304" t="s">
        <v>12405</v>
      </c>
    </row>
    <row r="305" spans="1:1">
      <c r="A305" t="s">
        <v>1205</v>
      </c>
    </row>
    <row r="306" spans="1:1">
      <c r="A306" t="s">
        <v>1564</v>
      </c>
    </row>
    <row r="308" spans="1:1">
      <c r="A308" t="s">
        <v>4319</v>
      </c>
    </row>
    <row r="309" spans="1:1">
      <c r="A309" t="s">
        <v>12406</v>
      </c>
    </row>
    <row r="310" spans="1:1">
      <c r="A310" t="s">
        <v>12407</v>
      </c>
    </row>
    <row r="311" spans="1:1">
      <c r="A311" t="s">
        <v>1205</v>
      </c>
    </row>
    <row r="312" spans="1:1">
      <c r="A312" t="s">
        <v>1564</v>
      </c>
    </row>
    <row r="313" spans="1:1">
      <c r="A313" t="e">
        <f>---网格</f>
        <v>#NAME?</v>
      </c>
    </row>
    <row r="314" spans="1:1">
      <c r="A314" t="s">
        <v>1252</v>
      </c>
    </row>
    <row r="315" spans="1:1">
      <c r="A315" t="s">
        <v>12408</v>
      </c>
    </row>
    <row r="316" spans="1:1">
      <c r="A316" t="s">
        <v>12409</v>
      </c>
    </row>
    <row r="317" spans="1:1">
      <c r="A317" t="s">
        <v>12410</v>
      </c>
    </row>
    <row r="318" spans="1:1">
      <c r="A318" t="s">
        <v>12411</v>
      </c>
    </row>
    <row r="319" spans="1:1">
      <c r="A319" t="s">
        <v>12412</v>
      </c>
    </row>
    <row r="320" spans="1:1">
      <c r="A320" t="s">
        <v>12413</v>
      </c>
    </row>
    <row r="321" spans="1:1">
      <c r="A321" t="s">
        <v>12414</v>
      </c>
    </row>
    <row r="322" spans="1:1">
      <c r="A322" t="s">
        <v>12415</v>
      </c>
    </row>
    <row r="323" spans="1:1">
      <c r="A323" t="s">
        <v>12416</v>
      </c>
    </row>
    <row r="324" spans="1:1">
      <c r="A324" t="s">
        <v>12417</v>
      </c>
    </row>
    <row r="325" spans="1:1">
      <c r="A325" t="s">
        <v>12418</v>
      </c>
    </row>
    <row r="326" spans="1:1">
      <c r="A326" t="s">
        <v>12419</v>
      </c>
    </row>
    <row r="327" spans="1:1">
      <c r="A327" t="s">
        <v>1205</v>
      </c>
    </row>
    <row r="328" spans="1:1">
      <c r="A328" t="s">
        <v>1027</v>
      </c>
    </row>
    <row r="329" spans="1:1">
      <c r="A329" t="s">
        <v>12420</v>
      </c>
    </row>
    <row r="330" spans="1:1">
      <c r="A330" t="s">
        <v>12421</v>
      </c>
    </row>
    <row r="331" spans="1:1">
      <c r="A331" t="s">
        <v>980</v>
      </c>
    </row>
    <row r="332" spans="1:1">
      <c r="A332" t="s">
        <v>981</v>
      </c>
    </row>
    <row r="333" spans="1:1">
      <c r="A333" t="s">
        <v>12422</v>
      </c>
    </row>
    <row r="334" spans="1:1">
      <c r="A334" t="s">
        <v>12423</v>
      </c>
    </row>
    <row r="335" spans="1:1">
      <c r="A335" t="s">
        <v>12424</v>
      </c>
    </row>
    <row r="336" spans="1:1">
      <c r="A336" t="s">
        <v>779</v>
      </c>
    </row>
    <row r="338" spans="1:1">
      <c r="A338" t="s">
        <v>888</v>
      </c>
    </row>
    <row r="339" spans="1:1">
      <c r="A339" t="s">
        <v>12420</v>
      </c>
    </row>
    <row r="340" spans="1:1">
      <c r="A340" t="s">
        <v>12425</v>
      </c>
    </row>
    <row r="341" spans="1:1">
      <c r="A341" t="s">
        <v>980</v>
      </c>
    </row>
    <row r="342" spans="1:1">
      <c r="A342" t="s">
        <v>981</v>
      </c>
    </row>
    <row r="343" spans="1:1">
      <c r="A343" t="s">
        <v>6183</v>
      </c>
    </row>
    <row r="344" spans="1:1">
      <c r="A344" t="s">
        <v>12426</v>
      </c>
    </row>
    <row r="345" spans="1:1">
      <c r="A345" t="s">
        <v>12427</v>
      </c>
    </row>
    <row r="346" spans="1:1">
      <c r="A346" t="s">
        <v>12428</v>
      </c>
    </row>
    <row r="347" spans="1:1">
      <c r="A347" t="s">
        <v>12429</v>
      </c>
    </row>
    <row r="348" spans="1:1">
      <c r="A348" t="s">
        <v>12430</v>
      </c>
    </row>
    <row r="349" spans="1:1">
      <c r="A349" t="s">
        <v>12431</v>
      </c>
    </row>
    <row r="350" spans="1:1">
      <c r="A350" t="s">
        <v>12432</v>
      </c>
    </row>
    <row r="351" spans="1:1">
      <c r="A351" t="s">
        <v>12433</v>
      </c>
    </row>
    <row r="352" spans="1:1">
      <c r="A352" t="s">
        <v>779</v>
      </c>
    </row>
    <row r="354" spans="1:1">
      <c r="A354" t="s">
        <v>9370</v>
      </c>
    </row>
    <row r="355" spans="1:1">
      <c r="A355" t="s">
        <v>8322</v>
      </c>
    </row>
    <row r="356" spans="1:1">
      <c r="A356" t="s">
        <v>374</v>
      </c>
    </row>
    <row r="357" spans="1:1">
      <c r="A357" t="s">
        <v>375</v>
      </c>
    </row>
    <row r="358" spans="1:1">
      <c r="A358" t="s">
        <v>2139</v>
      </c>
    </row>
    <row r="359" spans="1:1">
      <c r="A359" t="s">
        <v>8214</v>
      </c>
    </row>
    <row r="360" spans="1:1">
      <c r="A360" t="s">
        <v>376</v>
      </c>
    </row>
    <row r="361" spans="1:1">
      <c r="A361" t="s">
        <v>377</v>
      </c>
    </row>
    <row r="362" spans="1:1">
      <c r="A362" t="s">
        <v>378</v>
      </c>
    </row>
    <row r="363" spans="1:1">
      <c r="A363" t="s">
        <v>379</v>
      </c>
    </row>
    <row r="364" spans="1:1">
      <c r="A364" t="s">
        <v>380</v>
      </c>
    </row>
    <row r="365" spans="1:1">
      <c r="A365" t="s">
        <v>12434</v>
      </c>
    </row>
    <row r="366" spans="1:1">
      <c r="A366" t="s">
        <v>11728</v>
      </c>
    </row>
    <row r="367" spans="1:1">
      <c r="A367" t="s">
        <v>12435</v>
      </c>
    </row>
    <row r="368" spans="1:1">
      <c r="A368" t="s">
        <v>6795</v>
      </c>
    </row>
    <row r="369" spans="1:1">
      <c r="A369" t="s">
        <v>561</v>
      </c>
    </row>
    <row r="370" spans="1:1">
      <c r="A370" t="s">
        <v>12436</v>
      </c>
    </row>
    <row r="371" spans="2:2">
      <c r="B371" t="s">
        <v>354</v>
      </c>
    </row>
    <row r="373" spans="1:1">
      <c r="A373" t="s">
        <v>12437</v>
      </c>
    </row>
    <row r="374" spans="1:1">
      <c r="A374" t="s">
        <v>12438</v>
      </c>
    </row>
    <row r="375" spans="1:1">
      <c r="A375" t="s">
        <v>12439</v>
      </c>
    </row>
    <row r="376" spans="1:1">
      <c r="A376" t="s">
        <v>12440</v>
      </c>
    </row>
    <row r="377" spans="1:1">
      <c r="A377" t="s">
        <v>12441</v>
      </c>
    </row>
    <row r="378" spans="1:1">
      <c r="A378" t="s">
        <v>5166</v>
      </c>
    </row>
    <row r="379" spans="1:1">
      <c r="A379" t="s">
        <v>11933</v>
      </c>
    </row>
    <row r="380" spans="1:1">
      <c r="A380" t="s">
        <v>12442</v>
      </c>
    </row>
    <row r="381" spans="1:1">
      <c r="A381" t="s">
        <v>12443</v>
      </c>
    </row>
    <row r="382" spans="1:1">
      <c r="A382" t="s">
        <v>12444</v>
      </c>
    </row>
    <row r="383" spans="1:1">
      <c r="A383" t="s">
        <v>5166</v>
      </c>
    </row>
    <row r="384" spans="1:1">
      <c r="A384" t="s">
        <v>12445</v>
      </c>
    </row>
    <row r="385" spans="1:1">
      <c r="A385" t="s">
        <v>12446</v>
      </c>
    </row>
    <row r="386" spans="1:1">
      <c r="A386" t="s">
        <v>12447</v>
      </c>
    </row>
    <row r="387" spans="1:1">
      <c r="A387" t="s">
        <v>12448</v>
      </c>
    </row>
    <row r="389" spans="1:1">
      <c r="A389" t="s">
        <v>12445</v>
      </c>
    </row>
    <row r="390" spans="1:1">
      <c r="A390" t="s">
        <v>12446</v>
      </c>
    </row>
    <row r="391" spans="1:1">
      <c r="A391" t="s">
        <v>12449</v>
      </c>
    </row>
    <row r="392" spans="1:1">
      <c r="A392" t="s">
        <v>12450</v>
      </c>
    </row>
    <row r="394" spans="1:1">
      <c r="A394" t="s">
        <v>12451</v>
      </c>
    </row>
    <row r="395" spans="1:1">
      <c r="A395" t="s">
        <v>4480</v>
      </c>
    </row>
    <row r="396" spans="1:1">
      <c r="A396" t="s">
        <v>4383</v>
      </c>
    </row>
    <row r="397" spans="1:1">
      <c r="A397" t="s">
        <v>4424</v>
      </c>
    </row>
    <row r="398" spans="1:1">
      <c r="A398" t="s">
        <v>4425</v>
      </c>
    </row>
    <row r="399" spans="1:1">
      <c r="A399" t="s">
        <v>4426</v>
      </c>
    </row>
    <row r="400" spans="1:1">
      <c r="A400" t="s">
        <v>4427</v>
      </c>
    </row>
    <row r="401" spans="1:1">
      <c r="A401" t="s">
        <v>12452</v>
      </c>
    </row>
    <row r="402" spans="1:1">
      <c r="A402" t="s">
        <v>5638</v>
      </c>
    </row>
    <row r="403" spans="1:1">
      <c r="A403" t="s">
        <v>1631</v>
      </c>
    </row>
    <row r="404" spans="1:1">
      <c r="A404" t="s">
        <v>12453</v>
      </c>
    </row>
    <row r="406" spans="1:1">
      <c r="A406" t="s">
        <v>12454</v>
      </c>
    </row>
    <row r="407" spans="1:1">
      <c r="A407" t="s">
        <v>12455</v>
      </c>
    </row>
    <row r="408" spans="1:1">
      <c r="A408" t="s">
        <v>2112</v>
      </c>
    </row>
    <row r="409" spans="1:1">
      <c r="A409" t="s">
        <v>12456</v>
      </c>
    </row>
    <row r="410" spans="1:1">
      <c r="A410" t="s">
        <v>12457</v>
      </c>
    </row>
    <row r="411" spans="1:1">
      <c r="A411" t="s">
        <v>12458</v>
      </c>
    </row>
    <row r="413" spans="1:1">
      <c r="A413" t="s">
        <v>12459</v>
      </c>
    </row>
    <row r="414" spans="1:1">
      <c r="A414" t="s">
        <v>12460</v>
      </c>
    </row>
    <row r="415" spans="1:1">
      <c r="A415" t="s">
        <v>12461</v>
      </c>
    </row>
    <row r="416" spans="1:1">
      <c r="A416" t="s">
        <v>12462</v>
      </c>
    </row>
    <row r="417" spans="1:1">
      <c r="A417" t="s">
        <v>12463</v>
      </c>
    </row>
    <row r="418" spans="1:1">
      <c r="A418" t="s">
        <v>2112</v>
      </c>
    </row>
    <row r="419" spans="1:1">
      <c r="A419" t="s">
        <v>12464</v>
      </c>
    </row>
    <row r="420" spans="1:1">
      <c r="A420" t="s">
        <v>12465</v>
      </c>
    </row>
    <row r="421" spans="1:1">
      <c r="A421" t="s">
        <v>12466</v>
      </c>
    </row>
    <row r="422" spans="1:1">
      <c r="A422" t="s">
        <v>12459</v>
      </c>
    </row>
    <row r="423" spans="1:1">
      <c r="A423" t="s">
        <v>12467</v>
      </c>
    </row>
    <row r="424" spans="1:1">
      <c r="A424" t="s">
        <v>12468</v>
      </c>
    </row>
    <row r="425" spans="1:1">
      <c r="A425" t="s">
        <v>12469</v>
      </c>
    </row>
    <row r="426" spans="1:1">
      <c r="A426" t="s">
        <v>1743</v>
      </c>
    </row>
    <row r="427" spans="1:1">
      <c r="A427" t="s">
        <v>12470</v>
      </c>
    </row>
    <row r="428" spans="1:1">
      <c r="A428" t="s">
        <v>2112</v>
      </c>
    </row>
    <row r="429" spans="1:1">
      <c r="A429" t="s">
        <v>12464</v>
      </c>
    </row>
    <row r="430" spans="3:3">
      <c r="C430" t="s">
        <v>12471</v>
      </c>
    </row>
    <row r="431" spans="3:3">
      <c r="C431" t="s">
        <v>12472</v>
      </c>
    </row>
    <row r="432" spans="3:3">
      <c r="C432" t="s">
        <v>11822</v>
      </c>
    </row>
    <row r="433" spans="3:3">
      <c r="C433" t="s">
        <v>12473</v>
      </c>
    </row>
    <row r="434" spans="3:3">
      <c r="C434" t="s">
        <v>12474</v>
      </c>
    </row>
    <row r="435" spans="3:3">
      <c r="C435" t="s">
        <v>12475</v>
      </c>
    </row>
    <row r="436" spans="3:3">
      <c r="C436" t="s">
        <v>12476</v>
      </c>
    </row>
    <row r="437" spans="3:3">
      <c r="C437" t="s">
        <v>1564</v>
      </c>
    </row>
    <row r="439" spans="3:3">
      <c r="C439" t="s">
        <v>12477</v>
      </c>
    </row>
    <row r="440" spans="3:3">
      <c r="C440" t="s">
        <v>12478</v>
      </c>
    </row>
    <row r="441" spans="3:3">
      <c r="C441" t="s">
        <v>12396</v>
      </c>
    </row>
    <row r="442" spans="3:3">
      <c r="C442" t="s">
        <v>1027</v>
      </c>
    </row>
    <row r="443" spans="3:3">
      <c r="C443" t="s">
        <v>12479</v>
      </c>
    </row>
    <row r="444" spans="3:3">
      <c r="C444" t="s">
        <v>12480</v>
      </c>
    </row>
    <row r="445" spans="3:3">
      <c r="C445" t="s">
        <v>776</v>
      </c>
    </row>
    <row r="446" spans="3:3">
      <c r="C446" t="s">
        <v>12481</v>
      </c>
    </row>
    <row r="447" spans="8:8">
      <c r="H447" t="s">
        <v>12482</v>
      </c>
    </row>
    <row r="448" spans="3:3">
      <c r="C448" t="s">
        <v>5059</v>
      </c>
    </row>
    <row r="450" spans="3:3">
      <c r="C450" t="s">
        <v>12483</v>
      </c>
    </row>
    <row r="451" spans="3:3">
      <c r="C451" t="s">
        <v>1252</v>
      </c>
    </row>
    <row r="452" spans="3:3">
      <c r="C452" t="s">
        <v>12484</v>
      </c>
    </row>
    <row r="453" spans="3:3">
      <c r="C453" t="s">
        <v>12485</v>
      </c>
    </row>
    <row r="454" spans="7:7">
      <c r="G454" t="s">
        <v>12486</v>
      </c>
    </row>
    <row r="455" spans="8:8">
      <c r="H455" t="s">
        <v>12487</v>
      </c>
    </row>
    <row r="456" spans="3:3">
      <c r="C456" t="s">
        <v>12488</v>
      </c>
    </row>
    <row r="457" spans="3:3">
      <c r="C457" t="s">
        <v>12489</v>
      </c>
    </row>
    <row r="458" spans="3:3">
      <c r="C458" t="s">
        <v>12490</v>
      </c>
    </row>
    <row r="460" spans="3:3">
      <c r="C460" t="s">
        <v>12491</v>
      </c>
    </row>
    <row r="461" spans="3:3">
      <c r="C461" t="s">
        <v>12492</v>
      </c>
    </row>
    <row r="462" spans="3:3">
      <c r="C462" t="s">
        <v>977</v>
      </c>
    </row>
    <row r="463" spans="3:3">
      <c r="C463" t="s">
        <v>12493</v>
      </c>
    </row>
    <row r="464" spans="3:3">
      <c r="C464" t="s">
        <v>12494</v>
      </c>
    </row>
    <row r="465" spans="3:3">
      <c r="C465" t="s">
        <v>779</v>
      </c>
    </row>
    <row r="466" spans="3:3">
      <c r="C466" t="s">
        <v>1027</v>
      </c>
    </row>
    <row r="467" spans="3:3">
      <c r="C467" t="s">
        <v>12495</v>
      </c>
    </row>
    <row r="468" spans="3:3">
      <c r="C468" t="s">
        <v>12496</v>
      </c>
    </row>
    <row r="469" spans="3:3">
      <c r="C469" t="s">
        <v>779</v>
      </c>
    </row>
    <row r="470" spans="3:3">
      <c r="C470" t="s">
        <v>12497</v>
      </c>
    </row>
    <row r="471" spans="3:3">
      <c r="C471" t="s">
        <v>12498</v>
      </c>
    </row>
    <row r="472" spans="3:3">
      <c r="C472" t="s">
        <v>12499</v>
      </c>
    </row>
    <row r="473" spans="3:3">
      <c r="C473" t="s">
        <v>2098</v>
      </c>
    </row>
    <row r="474" spans="3:3">
      <c r="C474" t="s">
        <v>12500</v>
      </c>
    </row>
    <row r="475" spans="3:3">
      <c r="C475" t="s">
        <v>12501</v>
      </c>
    </row>
    <row r="476" spans="3:3">
      <c r="C476" t="s">
        <v>776</v>
      </c>
    </row>
    <row r="477" spans="3:3">
      <c r="C477" t="s">
        <v>12502</v>
      </c>
    </row>
    <row r="478" spans="3:3">
      <c r="C478" t="s">
        <v>443</v>
      </c>
    </row>
    <row r="480" spans="3:3">
      <c r="C480" t="s">
        <v>12503</v>
      </c>
    </row>
    <row r="481" spans="3:3">
      <c r="C481" t="s">
        <v>977</v>
      </c>
    </row>
    <row r="482" spans="3:3">
      <c r="C482" t="s">
        <v>12504</v>
      </c>
    </row>
    <row r="483" spans="3:3">
      <c r="C483" t="s">
        <v>12505</v>
      </c>
    </row>
    <row r="484" spans="4:4">
      <c r="D484" t="s">
        <v>12506</v>
      </c>
    </row>
    <row r="485" spans="4:4">
      <c r="D485" t="s">
        <v>12507</v>
      </c>
    </row>
    <row r="486" spans="4:4">
      <c r="D486" t="s">
        <v>12508</v>
      </c>
    </row>
    <row r="487" spans="4:4">
      <c r="D487" t="s">
        <v>12509</v>
      </c>
    </row>
    <row r="488" spans="3:3">
      <c r="C488" t="s">
        <v>12510</v>
      </c>
    </row>
    <row r="489" spans="4:4">
      <c r="D489" t="s">
        <v>12511</v>
      </c>
    </row>
    <row r="490" spans="4:4">
      <c r="D490" t="s">
        <v>12512</v>
      </c>
    </row>
    <row r="491" spans="4:4">
      <c r="D491" t="s">
        <v>12513</v>
      </c>
    </row>
    <row r="492" spans="3:3">
      <c r="C492" t="s">
        <v>12514</v>
      </c>
    </row>
    <row r="493" spans="3:3">
      <c r="C493" t="s">
        <v>12515</v>
      </c>
    </row>
    <row r="495" spans="3:3">
      <c r="C495" t="s">
        <v>12516</v>
      </c>
    </row>
    <row r="496" spans="3:3">
      <c r="C496" t="s">
        <v>1252</v>
      </c>
    </row>
    <row r="497" spans="3:3">
      <c r="C497" t="s">
        <v>12517</v>
      </c>
    </row>
    <row r="498" spans="3:3">
      <c r="C498" t="s">
        <v>12518</v>
      </c>
    </row>
    <row r="499" spans="4:4">
      <c r="D499" t="s">
        <v>12519</v>
      </c>
    </row>
    <row r="500" spans="4:4">
      <c r="D500" t="s">
        <v>12507</v>
      </c>
    </row>
    <row r="501" spans="4:4">
      <c r="D501" t="s">
        <v>12509</v>
      </c>
    </row>
    <row r="502" spans="3:3">
      <c r="C502" t="s">
        <v>12510</v>
      </c>
    </row>
    <row r="503" spans="4:4">
      <c r="D503" t="s">
        <v>12520</v>
      </c>
    </row>
    <row r="504" spans="4:4">
      <c r="D504" t="s">
        <v>12521</v>
      </c>
    </row>
    <row r="505" spans="4:4">
      <c r="D505" t="s">
        <v>12513</v>
      </c>
    </row>
    <row r="506" spans="3:3">
      <c r="C506" t="s">
        <v>12514</v>
      </c>
    </row>
    <row r="507" spans="3:3">
      <c r="C507" t="s">
        <v>12522</v>
      </c>
    </row>
    <row r="508" spans="3:3">
      <c r="C508" t="s">
        <v>12523</v>
      </c>
    </row>
    <row r="510" spans="3:3">
      <c r="C510" t="s">
        <v>977</v>
      </c>
    </row>
    <row r="511" spans="3:3">
      <c r="C511" t="s">
        <v>12524</v>
      </c>
    </row>
    <row r="512" spans="3:3">
      <c r="C512" t="e">
        <f>--select*from xj_czjz_202005_wgsr</f>
        <v>#NAME?</v>
      </c>
    </row>
    <row r="513" spans="3:3">
      <c r="C513" t="s">
        <v>12525</v>
      </c>
    </row>
    <row r="514" spans="3:3">
      <c r="C514" t="s">
        <v>1564</v>
      </c>
    </row>
    <row r="516" spans="3:3">
      <c r="C516" t="s">
        <v>12526</v>
      </c>
    </row>
    <row r="517" spans="3:3">
      <c r="C517" t="s">
        <v>800</v>
      </c>
    </row>
    <row r="518" spans="3:3">
      <c r="C518" t="s">
        <v>12527</v>
      </c>
    </row>
    <row r="519" spans="3:3">
      <c r="C519" t="s">
        <v>12528</v>
      </c>
    </row>
    <row r="520" spans="3:3">
      <c r="C520" t="s">
        <v>12529</v>
      </c>
    </row>
    <row r="521" spans="3:3">
      <c r="C521" t="s">
        <v>12530</v>
      </c>
    </row>
    <row r="522" spans="3:3">
      <c r="C522" t="s">
        <v>12531</v>
      </c>
    </row>
    <row r="523" spans="8:8">
      <c r="H523" s="21" t="s">
        <v>12532</v>
      </c>
    </row>
    <row r="524" spans="8:8">
      <c r="H524" s="21" t="s">
        <v>12533</v>
      </c>
    </row>
    <row r="525" spans="8:8">
      <c r="H525" s="21" t="s">
        <v>12534</v>
      </c>
    </row>
    <row r="526" spans="8:8">
      <c r="H526" s="21" t="s">
        <v>12535</v>
      </c>
    </row>
    <row r="527" spans="8:8">
      <c r="H527" s="21" t="s">
        <v>12536</v>
      </c>
    </row>
    <row r="528" spans="8:8">
      <c r="H528" s="21" t="s">
        <v>12537</v>
      </c>
    </row>
    <row r="529" spans="8:8">
      <c r="H529" s="21" t="s">
        <v>12538</v>
      </c>
    </row>
    <row r="530" spans="3:3">
      <c r="C530" t="s">
        <v>12539</v>
      </c>
    </row>
    <row r="532" spans="3:3">
      <c r="C532" t="s">
        <v>800</v>
      </c>
    </row>
    <row r="533" spans="3:3">
      <c r="C533" t="s">
        <v>12540</v>
      </c>
    </row>
    <row r="534" spans="3:3">
      <c r="C534" t="s">
        <v>12541</v>
      </c>
    </row>
    <row r="535" spans="3:3">
      <c r="C535" t="s">
        <v>12542</v>
      </c>
    </row>
    <row r="536" spans="3:3">
      <c r="C536" t="s">
        <v>12543</v>
      </c>
    </row>
    <row r="537" spans="3:3">
      <c r="C537" t="s">
        <v>12544</v>
      </c>
    </row>
    <row r="538" spans="3:3">
      <c r="C538" t="s">
        <v>12545</v>
      </c>
    </row>
    <row r="539" spans="3:3">
      <c r="C539" t="s">
        <v>12546</v>
      </c>
    </row>
    <row r="540" spans="3:3">
      <c r="C540" t="s">
        <v>12547</v>
      </c>
    </row>
    <row r="542" spans="3:3">
      <c r="C542" t="s">
        <v>977</v>
      </c>
    </row>
    <row r="543" spans="3:3">
      <c r="C543" t="s">
        <v>12548</v>
      </c>
    </row>
    <row r="544" spans="3:3">
      <c r="C544" t="s">
        <v>12549</v>
      </c>
    </row>
    <row r="545" spans="3:3">
      <c r="C545" t="s">
        <v>776</v>
      </c>
    </row>
    <row r="546" spans="3:3">
      <c r="C546" t="s">
        <v>12550</v>
      </c>
    </row>
    <row r="547" spans="7:7">
      <c r="G547" t="s">
        <v>12551</v>
      </c>
    </row>
    <row r="548" spans="8:8">
      <c r="H548" t="s">
        <v>12552</v>
      </c>
    </row>
    <row r="549" spans="9:9">
      <c r="I549" t="s">
        <v>12553</v>
      </c>
    </row>
    <row r="550" spans="10:10">
      <c r="J550" t="s">
        <v>12554</v>
      </c>
    </row>
    <row r="551" spans="11:11">
      <c r="K551" t="s">
        <v>12555</v>
      </c>
    </row>
    <row r="552" spans="12:12">
      <c r="L552" t="s">
        <v>12556</v>
      </c>
    </row>
    <row r="553" spans="3:3">
      <c r="C553" t="s">
        <v>443</v>
      </c>
    </row>
    <row r="554" spans="3:3">
      <c r="C554" t="s">
        <v>12557</v>
      </c>
    </row>
    <row r="555" spans="3:3">
      <c r="C555" t="s">
        <v>1252</v>
      </c>
    </row>
    <row r="556" spans="3:3">
      <c r="C556" t="s">
        <v>12558</v>
      </c>
    </row>
    <row r="557" spans="3:3">
      <c r="C557" t="s">
        <v>12559</v>
      </c>
    </row>
    <row r="558" spans="3:3">
      <c r="C558" t="s">
        <v>12560</v>
      </c>
    </row>
    <row r="559" spans="3:3">
      <c r="C559" t="s">
        <v>12561</v>
      </c>
    </row>
    <row r="560" spans="3:3">
      <c r="C560" t="s">
        <v>12562</v>
      </c>
    </row>
    <row r="561" spans="3:3">
      <c r="C561" t="s">
        <v>7341</v>
      </c>
    </row>
    <row r="562" spans="3:3">
      <c r="C562" t="s">
        <v>800</v>
      </c>
    </row>
    <row r="563" spans="3:3">
      <c r="C563" t="s">
        <v>12563</v>
      </c>
    </row>
    <row r="564" spans="3:3">
      <c r="C564" t="s">
        <v>908</v>
      </c>
    </row>
    <row r="565" spans="3:3">
      <c r="C565" t="s">
        <v>12564</v>
      </c>
    </row>
    <row r="566" spans="3:3">
      <c r="C566" t="s">
        <v>12565</v>
      </c>
    </row>
    <row r="567" spans="3:3">
      <c r="C567" t="s">
        <v>12566</v>
      </c>
    </row>
    <row r="568" spans="3:3">
      <c r="C568" t="s">
        <v>12567</v>
      </c>
    </row>
    <row r="569" spans="3:3">
      <c r="C569" t="s">
        <v>12568</v>
      </c>
    </row>
    <row r="570" spans="3:3">
      <c r="C570" t="s">
        <v>776</v>
      </c>
    </row>
    <row r="571" spans="3:3">
      <c r="C571" t="s">
        <v>12569</v>
      </c>
    </row>
    <row r="572" spans="3:3">
      <c r="C572" t="s">
        <v>902</v>
      </c>
    </row>
    <row r="573" spans="3:3">
      <c r="C573" t="e">
        <f>--分拣列收</f>
        <v>#NAME?</v>
      </c>
    </row>
    <row r="574" spans="3:3">
      <c r="C574" t="s">
        <v>12570</v>
      </c>
    </row>
    <row r="575" spans="3:3">
      <c r="C575" t="s">
        <v>2098</v>
      </c>
    </row>
    <row r="576" spans="3:3">
      <c r="C576" t="s">
        <v>12563</v>
      </c>
    </row>
    <row r="577" spans="3:3">
      <c r="C577" t="s">
        <v>908</v>
      </c>
    </row>
    <row r="578" spans="3:3">
      <c r="C578" t="s">
        <v>12571</v>
      </c>
    </row>
    <row r="579" spans="3:3">
      <c r="C579" t="s">
        <v>12572</v>
      </c>
    </row>
    <row r="580" spans="3:3">
      <c r="C580" t="s">
        <v>12573</v>
      </c>
    </row>
    <row r="581" spans="3:3">
      <c r="C581" t="s">
        <v>12568</v>
      </c>
    </row>
    <row r="582" spans="1:1">
      <c r="A582" t="s">
        <v>824</v>
      </c>
    </row>
    <row r="583" spans="1:1">
      <c r="A583" t="s">
        <v>12574</v>
      </c>
    </row>
    <row r="584" spans="1:1">
      <c r="A584" t="s">
        <v>4688</v>
      </c>
    </row>
    <row r="585" spans="1:1">
      <c r="A585" t="s">
        <v>12575</v>
      </c>
    </row>
    <row r="586" spans="1:1">
      <c r="A586" t="s">
        <v>4711</v>
      </c>
    </row>
    <row r="587" spans="1:1">
      <c r="A587" t="s">
        <v>12576</v>
      </c>
    </row>
    <row r="588" spans="1:1">
      <c r="A588" t="s">
        <v>12577</v>
      </c>
    </row>
    <row r="589" spans="1:1">
      <c r="A589" t="s">
        <v>12578</v>
      </c>
    </row>
    <row r="590" spans="1:1">
      <c r="A590" t="s">
        <v>12579</v>
      </c>
    </row>
    <row r="592" spans="1:1">
      <c r="A592" t="s">
        <v>2112</v>
      </c>
    </row>
    <row r="593" spans="1:1">
      <c r="A593" t="s">
        <v>12580</v>
      </c>
    </row>
    <row r="594" spans="1:1">
      <c r="A594" t="s">
        <v>12581</v>
      </c>
    </row>
    <row r="595" spans="1:1">
      <c r="A595" t="s">
        <v>824</v>
      </c>
    </row>
    <row r="596" spans="1:1">
      <c r="A596" t="s">
        <v>12582</v>
      </c>
    </row>
    <row r="597" spans="1:1">
      <c r="A597" t="s">
        <v>12583</v>
      </c>
    </row>
    <row r="598" spans="1:1">
      <c r="A598" t="s">
        <v>12584</v>
      </c>
    </row>
    <row r="599" spans="1:1">
      <c r="A599" t="s">
        <v>1743</v>
      </c>
    </row>
    <row r="600" spans="1:1">
      <c r="A600" t="s">
        <v>12585</v>
      </c>
    </row>
    <row r="601" spans="1:1">
      <c r="A601" t="s">
        <v>12586</v>
      </c>
    </row>
    <row r="602" spans="1:1">
      <c r="A602" t="s">
        <v>446</v>
      </c>
    </row>
    <row r="603" spans="1:1">
      <c r="A603" t="s">
        <v>12587</v>
      </c>
    </row>
    <row r="604" spans="1:1">
      <c r="A604" t="s">
        <v>2112</v>
      </c>
    </row>
    <row r="605" spans="1:1">
      <c r="A605" t="s">
        <v>12588</v>
      </c>
    </row>
    <row r="606" spans="1:1">
      <c r="A606" t="s">
        <v>12589</v>
      </c>
    </row>
    <row r="607" spans="1:1">
      <c r="A607" t="s">
        <v>12590</v>
      </c>
    </row>
    <row r="608" spans="1:1">
      <c r="A608" t="s">
        <v>12591</v>
      </c>
    </row>
    <row r="609" spans="1:1">
      <c r="A609" t="s">
        <v>3060</v>
      </c>
    </row>
    <row r="610" spans="1:1">
      <c r="A610" t="s">
        <v>914</v>
      </c>
    </row>
    <row r="611" spans="1:1">
      <c r="A611" t="s">
        <v>12592</v>
      </c>
    </row>
    <row r="612" spans="1:1">
      <c r="A612" t="s">
        <v>12589</v>
      </c>
    </row>
    <row r="613" spans="1:1">
      <c r="A613" t="s">
        <v>12590</v>
      </c>
    </row>
    <row r="614" spans="1:1">
      <c r="A614" t="s">
        <v>12593</v>
      </c>
    </row>
    <row r="615" spans="1:1">
      <c r="A615" t="s">
        <v>12594</v>
      </c>
    </row>
    <row r="616" spans="1:1">
      <c r="A616" t="s">
        <v>3060</v>
      </c>
    </row>
    <row r="617" spans="1:1">
      <c r="A617" t="s">
        <v>2112</v>
      </c>
    </row>
    <row r="618" spans="1:1">
      <c r="A618" t="s">
        <v>12595</v>
      </c>
    </row>
    <row r="619" spans="1:1">
      <c r="A619" t="s">
        <v>12589</v>
      </c>
    </row>
    <row r="620" spans="1:1">
      <c r="A620" t="s">
        <v>12590</v>
      </c>
    </row>
    <row r="621" spans="1:1">
      <c r="A621" t="s">
        <v>12596</v>
      </c>
    </row>
    <row r="622" spans="1:1">
      <c r="A622" t="s">
        <v>12597</v>
      </c>
    </row>
    <row r="623" spans="1:1">
      <c r="A623" t="s">
        <v>12598</v>
      </c>
    </row>
    <row r="624" spans="1:1">
      <c r="A624" t="s">
        <v>3060</v>
      </c>
    </row>
    <row r="625" spans="1:1">
      <c r="A625" t="s">
        <v>1049</v>
      </c>
    </row>
    <row r="626" spans="1:1">
      <c r="A626" t="s">
        <v>12599</v>
      </c>
    </row>
    <row r="627" spans="1:1">
      <c r="A627" t="s">
        <v>12600</v>
      </c>
    </row>
    <row r="628" spans="1:1">
      <c r="A628" t="s">
        <v>12589</v>
      </c>
    </row>
    <row r="629" spans="1:1">
      <c r="A629" t="s">
        <v>12590</v>
      </c>
    </row>
    <row r="630" spans="1:1">
      <c r="A630" t="s">
        <v>12596</v>
      </c>
    </row>
    <row r="631" spans="1:1">
      <c r="A631" t="s">
        <v>12601</v>
      </c>
    </row>
    <row r="632" spans="1:1">
      <c r="A632" t="s">
        <v>3060</v>
      </c>
    </row>
    <row r="633" spans="1:1">
      <c r="A633" t="s">
        <v>12602</v>
      </c>
    </row>
    <row r="634" spans="1:1">
      <c r="A634" t="s">
        <v>821</v>
      </c>
    </row>
    <row r="635" spans="1:1">
      <c r="A635" t="s">
        <v>12588</v>
      </c>
    </row>
    <row r="636" spans="1:1">
      <c r="A636" t="s">
        <v>12603</v>
      </c>
    </row>
    <row r="637" spans="1:1">
      <c r="A637" t="s">
        <v>12590</v>
      </c>
    </row>
    <row r="638" spans="1:1">
      <c r="A638" t="s">
        <v>12604</v>
      </c>
    </row>
    <row r="639" spans="1:1">
      <c r="A639" t="s">
        <v>3060</v>
      </c>
    </row>
    <row r="640" spans="1:1">
      <c r="A640" t="s">
        <v>821</v>
      </c>
    </row>
    <row r="641" spans="1:1">
      <c r="A641" t="s">
        <v>12595</v>
      </c>
    </row>
    <row r="642" spans="1:1">
      <c r="A642" t="s">
        <v>12603</v>
      </c>
    </row>
    <row r="643" spans="1:1">
      <c r="A643" t="s">
        <v>12590</v>
      </c>
    </row>
    <row r="644" spans="1:1">
      <c r="A644" t="s">
        <v>12605</v>
      </c>
    </row>
    <row r="645" spans="1:1">
      <c r="A645" t="s">
        <v>12606</v>
      </c>
    </row>
    <row r="646" spans="1:1">
      <c r="A646" t="s">
        <v>3060</v>
      </c>
    </row>
    <row r="647" spans="1:1">
      <c r="A647" t="s">
        <v>931</v>
      </c>
    </row>
    <row r="648" spans="1:1">
      <c r="A648" t="s">
        <v>12607</v>
      </c>
    </row>
    <row r="649" spans="1:1">
      <c r="A649" t="s">
        <v>12603</v>
      </c>
    </row>
    <row r="650" spans="1:1">
      <c r="A650" t="s">
        <v>12590</v>
      </c>
    </row>
    <row r="651" spans="1:1">
      <c r="A651" t="s">
        <v>12608</v>
      </c>
    </row>
    <row r="652" spans="1:1">
      <c r="A652" t="s">
        <v>3060</v>
      </c>
    </row>
    <row r="653" spans="1:1">
      <c r="A653" t="s">
        <v>12609</v>
      </c>
    </row>
    <row r="654" spans="1:1">
      <c r="A654" t="s">
        <v>12610</v>
      </c>
    </row>
    <row r="655" spans="1:1">
      <c r="A655" t="s">
        <v>2112</v>
      </c>
    </row>
    <row r="656" spans="1:1">
      <c r="A656" t="s">
        <v>12611</v>
      </c>
    </row>
    <row r="657" spans="1:1">
      <c r="A657" t="s">
        <v>12612</v>
      </c>
    </row>
    <row r="658" spans="1:1">
      <c r="A658" t="s">
        <v>12613</v>
      </c>
    </row>
    <row r="659" spans="1:1">
      <c r="A659" t="s">
        <v>446</v>
      </c>
    </row>
    <row r="660" spans="1:1">
      <c r="A660" t="s">
        <v>773</v>
      </c>
    </row>
    <row r="661" spans="1:1">
      <c r="A661" t="s">
        <v>12614</v>
      </c>
    </row>
    <row r="662" spans="1:1">
      <c r="A662" t="s">
        <v>12615</v>
      </c>
    </row>
    <row r="663" spans="1:1">
      <c r="A663" t="s">
        <v>12616</v>
      </c>
    </row>
    <row r="664" spans="1:1">
      <c r="A664" t="s">
        <v>12617</v>
      </c>
    </row>
    <row r="665" spans="1:1">
      <c r="A665" t="s">
        <v>12618</v>
      </c>
    </row>
    <row r="666" spans="1:1">
      <c r="A666" t="s">
        <v>3060</v>
      </c>
    </row>
    <row r="667" spans="1:1">
      <c r="A667" t="s">
        <v>914</v>
      </c>
    </row>
    <row r="668" spans="1:1">
      <c r="A668" t="s">
        <v>12619</v>
      </c>
    </row>
    <row r="669" spans="1:1">
      <c r="A669" t="s">
        <v>12615</v>
      </c>
    </row>
    <row r="670" spans="1:1">
      <c r="A670" t="s">
        <v>12616</v>
      </c>
    </row>
    <row r="671" spans="1:1">
      <c r="A671" t="s">
        <v>12617</v>
      </c>
    </row>
    <row r="672" spans="1:1">
      <c r="A672" t="s">
        <v>12620</v>
      </c>
    </row>
    <row r="673" spans="1:1">
      <c r="A673" t="s">
        <v>446</v>
      </c>
    </row>
    <row r="674" spans="1:1">
      <c r="A674" t="s">
        <v>914</v>
      </c>
    </row>
    <row r="675" spans="1:1">
      <c r="A675" t="s">
        <v>12619</v>
      </c>
    </row>
    <row r="676" spans="1:1">
      <c r="A676" t="s">
        <v>12615</v>
      </c>
    </row>
    <row r="677" spans="1:1">
      <c r="A677" t="s">
        <v>12616</v>
      </c>
    </row>
    <row r="678" spans="1:1">
      <c r="A678" t="s">
        <v>12621</v>
      </c>
    </row>
    <row r="679" spans="1:1">
      <c r="A679" t="s">
        <v>446</v>
      </c>
    </row>
    <row r="680" spans="1:1">
      <c r="A680" t="s">
        <v>931</v>
      </c>
    </row>
    <row r="681" spans="1:1">
      <c r="A681" t="s">
        <v>12619</v>
      </c>
    </row>
    <row r="682" spans="1:1">
      <c r="A682" t="s">
        <v>12622</v>
      </c>
    </row>
    <row r="683" spans="1:1">
      <c r="A683" t="s">
        <v>12623</v>
      </c>
    </row>
    <row r="684" spans="1:1">
      <c r="A684" t="s">
        <v>12624</v>
      </c>
    </row>
    <row r="685" spans="1:1">
      <c r="A685" t="s">
        <v>12625</v>
      </c>
    </row>
    <row r="686" spans="1:1">
      <c r="A686" t="s">
        <v>446</v>
      </c>
    </row>
    <row r="687" spans="1:1">
      <c r="A687" t="s">
        <v>914</v>
      </c>
    </row>
    <row r="688" spans="1:1">
      <c r="A688" t="s">
        <v>12614</v>
      </c>
    </row>
    <row r="689" spans="1:1">
      <c r="A689" t="s">
        <v>12622</v>
      </c>
    </row>
    <row r="690" spans="1:1">
      <c r="A690" t="s">
        <v>12623</v>
      </c>
    </row>
    <row r="691" spans="1:1">
      <c r="A691" t="s">
        <v>12624</v>
      </c>
    </row>
    <row r="692" spans="1:1">
      <c r="A692" t="s">
        <v>12626</v>
      </c>
    </row>
    <row r="693" spans="1:1">
      <c r="A693" t="s">
        <v>446</v>
      </c>
    </row>
    <row r="694" spans="1:1">
      <c r="A694" t="s">
        <v>2112</v>
      </c>
    </row>
    <row r="695" spans="1:1">
      <c r="A695" t="s">
        <v>12627</v>
      </c>
    </row>
    <row r="696" spans="1:1">
      <c r="A696" t="s">
        <v>12622</v>
      </c>
    </row>
    <row r="697" spans="1:1">
      <c r="A697" t="s">
        <v>12623</v>
      </c>
    </row>
    <row r="698" spans="1:1">
      <c r="A698" t="s">
        <v>12624</v>
      </c>
    </row>
    <row r="699" spans="1:1">
      <c r="A699" t="s">
        <v>12628</v>
      </c>
    </row>
    <row r="700" spans="1:1">
      <c r="A700" t="s">
        <v>12629</v>
      </c>
    </row>
    <row r="701" spans="1:1">
      <c r="A701" t="s">
        <v>446</v>
      </c>
    </row>
    <row r="702" spans="1:1">
      <c r="A702" t="s">
        <v>2112</v>
      </c>
    </row>
    <row r="703" spans="1:1">
      <c r="A703" t="s">
        <v>12630</v>
      </c>
    </row>
    <row r="704" spans="1:1">
      <c r="A704" t="s">
        <v>12622</v>
      </c>
    </row>
    <row r="705" spans="1:1">
      <c r="A705" t="s">
        <v>12623</v>
      </c>
    </row>
    <row r="706" spans="1:1">
      <c r="A706" t="s">
        <v>12624</v>
      </c>
    </row>
    <row r="707" spans="1:1">
      <c r="A707" t="s">
        <v>12631</v>
      </c>
    </row>
    <row r="708" spans="1:1">
      <c r="A708" t="s">
        <v>12632</v>
      </c>
    </row>
    <row r="709" spans="1:1">
      <c r="A709" t="s">
        <v>446</v>
      </c>
    </row>
    <row r="710" spans="1:1">
      <c r="A710" t="s">
        <v>914</v>
      </c>
    </row>
    <row r="711" spans="1:1">
      <c r="A711" t="s">
        <v>12633</v>
      </c>
    </row>
    <row r="712" spans="1:1">
      <c r="A712" t="s">
        <v>12622</v>
      </c>
    </row>
    <row r="713" spans="1:1">
      <c r="A713" t="s">
        <v>12623</v>
      </c>
    </row>
    <row r="714" spans="1:1">
      <c r="A714" t="s">
        <v>12624</v>
      </c>
    </row>
    <row r="715" spans="1:1">
      <c r="A715" t="s">
        <v>12634</v>
      </c>
    </row>
    <row r="716" spans="1:1">
      <c r="A716" t="s">
        <v>446</v>
      </c>
    </row>
    <row r="717" spans="1:1">
      <c r="A717" t="s">
        <v>914</v>
      </c>
    </row>
    <row r="718" spans="1:1">
      <c r="A718" t="s">
        <v>12635</v>
      </c>
    </row>
    <row r="719" spans="1:1">
      <c r="A719" t="s">
        <v>12622</v>
      </c>
    </row>
    <row r="720" spans="1:1">
      <c r="A720" t="s">
        <v>12623</v>
      </c>
    </row>
    <row r="721" spans="1:1">
      <c r="A721" t="s">
        <v>12624</v>
      </c>
    </row>
    <row r="722" spans="1:1">
      <c r="A722" t="s">
        <v>12636</v>
      </c>
    </row>
    <row r="723" spans="1:1">
      <c r="A723" t="s">
        <v>446</v>
      </c>
    </row>
    <row r="724" spans="1:1">
      <c r="A724" t="s">
        <v>821</v>
      </c>
    </row>
    <row r="725" spans="1:1">
      <c r="A725" t="s">
        <v>12637</v>
      </c>
    </row>
    <row r="726" spans="1:1">
      <c r="A726" t="s">
        <v>12622</v>
      </c>
    </row>
    <row r="727" spans="1:1">
      <c r="A727" t="s">
        <v>12623</v>
      </c>
    </row>
    <row r="728" spans="1:1">
      <c r="A728" t="s">
        <v>12624</v>
      </c>
    </row>
    <row r="729" spans="1:1">
      <c r="A729" t="s">
        <v>1741</v>
      </c>
    </row>
    <row r="730" spans="1:1">
      <c r="A730" t="s">
        <v>446</v>
      </c>
    </row>
    <row r="731" spans="1:1">
      <c r="A731" t="s">
        <v>12638</v>
      </c>
    </row>
    <row r="732" spans="1:1">
      <c r="A732" t="s">
        <v>3060</v>
      </c>
    </row>
    <row r="733" spans="3:3">
      <c r="C733" t="s">
        <v>12639</v>
      </c>
    </row>
    <row r="734" spans="1:1">
      <c r="A734" t="s">
        <v>12640</v>
      </c>
    </row>
    <row r="736" spans="1:1">
      <c r="A736" t="s">
        <v>12641</v>
      </c>
    </row>
    <row r="737" spans="1:1">
      <c r="A737" t="s">
        <v>12642</v>
      </c>
    </row>
    <row r="738" spans="1:1">
      <c r="A738" t="s">
        <v>12643</v>
      </c>
    </row>
    <row r="739" spans="1:1">
      <c r="A739" t="s">
        <v>12644</v>
      </c>
    </row>
    <row r="740" spans="1:1">
      <c r="A740" t="s">
        <v>12622</v>
      </c>
    </row>
    <row r="741" spans="1:1">
      <c r="A741" t="s">
        <v>12645</v>
      </c>
    </row>
    <row r="743" spans="1:1">
      <c r="A743" t="s">
        <v>12646</v>
      </c>
    </row>
    <row r="744" spans="1:1">
      <c r="A744" t="s">
        <v>12647</v>
      </c>
    </row>
    <row r="745" spans="1:1">
      <c r="A745" t="s">
        <v>12590</v>
      </c>
    </row>
    <row r="746" spans="1:1">
      <c r="A746" t="s">
        <v>12648</v>
      </c>
    </row>
    <row r="747" spans="1:1">
      <c r="A747" t="s">
        <v>12649</v>
      </c>
    </row>
    <row r="748" spans="1:1">
      <c r="A748" t="s">
        <v>12650</v>
      </c>
    </row>
    <row r="749" spans="1:1">
      <c r="A749" t="s">
        <v>12590</v>
      </c>
    </row>
    <row r="750" spans="1:1">
      <c r="A750" t="s">
        <v>12624</v>
      </c>
    </row>
    <row r="752" spans="1:1">
      <c r="A752" t="s">
        <v>12651</v>
      </c>
    </row>
    <row r="753" spans="1:1">
      <c r="A753" t="s">
        <v>12652</v>
      </c>
    </row>
    <row r="754" spans="1:1">
      <c r="A754" t="s">
        <v>12653</v>
      </c>
    </row>
    <row r="755" spans="1:1">
      <c r="A755" t="s">
        <v>12654</v>
      </c>
    </row>
    <row r="756" spans="1:1">
      <c r="A756" t="s">
        <v>12644</v>
      </c>
    </row>
    <row r="757" spans="1:1">
      <c r="A757" t="s">
        <v>12622</v>
      </c>
    </row>
    <row r="758" spans="1:1">
      <c r="A758" t="s">
        <v>12655</v>
      </c>
    </row>
    <row r="760" spans="1:1">
      <c r="A760" t="s">
        <v>12646</v>
      </c>
    </row>
    <row r="761" spans="1:1">
      <c r="A761" t="s">
        <v>12647</v>
      </c>
    </row>
    <row r="762" spans="1:1">
      <c r="A762" t="s">
        <v>12590</v>
      </c>
    </row>
    <row r="763" spans="1:1">
      <c r="A763" t="s">
        <v>12648</v>
      </c>
    </row>
    <row r="766" spans="1:1">
      <c r="A766" t="s">
        <v>12656</v>
      </c>
    </row>
    <row r="767" spans="1:1">
      <c r="A767" t="s">
        <v>12647</v>
      </c>
    </row>
    <row r="768" spans="1:1">
      <c r="A768" t="s">
        <v>12590</v>
      </c>
    </row>
    <row r="769" spans="1:1">
      <c r="A769" t="s">
        <v>12657</v>
      </c>
    </row>
    <row r="771" spans="1:1">
      <c r="A771" t="s">
        <v>12658</v>
      </c>
    </row>
    <row r="772" spans="1:1">
      <c r="A772" t="s">
        <v>12656</v>
      </c>
    </row>
    <row r="773" spans="1:1">
      <c r="A773" t="s">
        <v>12647</v>
      </c>
    </row>
    <row r="774" spans="1:1">
      <c r="A774" t="s">
        <v>12590</v>
      </c>
    </row>
    <row r="775" spans="1:1">
      <c r="A775" t="s">
        <v>12659</v>
      </c>
    </row>
    <row r="776" spans="1:1">
      <c r="A776" t="s">
        <v>12660</v>
      </c>
    </row>
    <row r="777" spans="1:1">
      <c r="A777" t="s">
        <v>12661</v>
      </c>
    </row>
    <row r="778" spans="1:1">
      <c r="A778" t="s">
        <v>12662</v>
      </c>
    </row>
    <row r="779" spans="1:1">
      <c r="A779" t="s">
        <v>12663</v>
      </c>
    </row>
    <row r="780" spans="1:1">
      <c r="A780" t="s">
        <v>12664</v>
      </c>
    </row>
    <row r="781" spans="1:1">
      <c r="A781" t="s">
        <v>12665</v>
      </c>
    </row>
    <row r="782" spans="1:1">
      <c r="A782" t="s">
        <v>12666</v>
      </c>
    </row>
    <row r="783" spans="1:1">
      <c r="A783" t="s">
        <v>12667</v>
      </c>
    </row>
    <row r="784" spans="1:1">
      <c r="A784" t="s">
        <v>12668</v>
      </c>
    </row>
    <row r="785" spans="1:1">
      <c r="A785" t="s">
        <v>12669</v>
      </c>
    </row>
    <row r="786" spans="1:1">
      <c r="A786" t="s">
        <v>12670</v>
      </c>
    </row>
    <row r="788" spans="1:1">
      <c r="A788" t="s">
        <v>12671</v>
      </c>
    </row>
    <row r="789" spans="1:1">
      <c r="A789" t="s">
        <v>12672</v>
      </c>
    </row>
    <row r="790" spans="1:1">
      <c r="A790" t="s">
        <v>12673</v>
      </c>
    </row>
    <row r="791" spans="1:1">
      <c r="A791" t="s">
        <v>4603</v>
      </c>
    </row>
    <row r="792" spans="1:1">
      <c r="A792" t="s">
        <v>4383</v>
      </c>
    </row>
    <row r="793" spans="3:3">
      <c r="C793" t="s">
        <v>3067</v>
      </c>
    </row>
    <row r="794" spans="1:1">
      <c r="A794" t="s">
        <v>4424</v>
      </c>
    </row>
    <row r="795" spans="1:1">
      <c r="A795" t="s">
        <v>4425</v>
      </c>
    </row>
    <row r="796" spans="1:1">
      <c r="A796" t="s">
        <v>4426</v>
      </c>
    </row>
    <row r="797" spans="1:1">
      <c r="A797" t="s">
        <v>4427</v>
      </c>
    </row>
    <row r="798" spans="1:1">
      <c r="A798" t="s">
        <v>7601</v>
      </c>
    </row>
    <row r="799" spans="1:1">
      <c r="A799" t="s">
        <v>12674</v>
      </c>
    </row>
    <row r="800" spans="1:1">
      <c r="A800" t="s">
        <v>11974</v>
      </c>
    </row>
    <row r="801" spans="1:1">
      <c r="A801" t="s">
        <v>12264</v>
      </c>
    </row>
    <row r="802" spans="1:1">
      <c r="A802" t="s">
        <v>5166</v>
      </c>
    </row>
    <row r="803" spans="1:1">
      <c r="A803" t="s">
        <v>369</v>
      </c>
    </row>
    <row r="804" spans="1:1">
      <c r="A804" t="s">
        <v>12265</v>
      </c>
    </row>
    <row r="805" spans="1:1">
      <c r="A805" t="s">
        <v>369</v>
      </c>
    </row>
    <row r="806" spans="1:1">
      <c r="A806" t="s">
        <v>12266</v>
      </c>
    </row>
    <row r="807" spans="1:1">
      <c r="A807" t="s">
        <v>12267</v>
      </c>
    </row>
    <row r="808" spans="1:1">
      <c r="A808" t="s">
        <v>11670</v>
      </c>
    </row>
    <row r="809" spans="1:1">
      <c r="A809" t="s">
        <v>12675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7"/>
  <sheetViews>
    <sheetView workbookViewId="0">
      <selection activeCell="I20" sqref="I20"/>
    </sheetView>
  </sheetViews>
  <sheetFormatPr defaultColWidth="9" defaultRowHeight="13.5" outlineLevelCol="3"/>
  <sheetData>
    <row r="1" spans="1:1">
      <c r="A1" t="s">
        <v>12676</v>
      </c>
    </row>
    <row r="3" spans="1:1">
      <c r="A3" t="s">
        <v>12677</v>
      </c>
    </row>
    <row r="4" spans="1:1">
      <c r="A4" t="s">
        <v>2912</v>
      </c>
    </row>
    <row r="5" spans="1:1">
      <c r="A5" t="s">
        <v>12678</v>
      </c>
    </row>
    <row r="6" spans="1:1">
      <c r="A6" t="s">
        <v>12679</v>
      </c>
    </row>
    <row r="7" spans="1:1">
      <c r="A7" t="s">
        <v>12680</v>
      </c>
    </row>
    <row r="8" spans="1:1">
      <c r="A8" t="s">
        <v>12681</v>
      </c>
    </row>
    <row r="9" spans="1:1">
      <c r="A9" t="s">
        <v>12682</v>
      </c>
    </row>
    <row r="10" spans="1:1">
      <c r="A10" t="s">
        <v>12683</v>
      </c>
    </row>
    <row r="11" spans="1:1">
      <c r="A11" t="s">
        <v>12684</v>
      </c>
    </row>
    <row r="12" spans="1:1">
      <c r="A12" t="s">
        <v>12685</v>
      </c>
    </row>
    <row r="13" spans="1:1">
      <c r="A13" t="s">
        <v>12686</v>
      </c>
    </row>
    <row r="14" spans="1:1">
      <c r="A14" t="s">
        <v>12687</v>
      </c>
    </row>
    <row r="15" spans="1:1">
      <c r="A15" t="s">
        <v>12688</v>
      </c>
    </row>
    <row r="16" spans="1:1">
      <c r="A16" t="s">
        <v>12689</v>
      </c>
    </row>
    <row r="17" spans="1:1">
      <c r="A17" t="s">
        <v>12690</v>
      </c>
    </row>
    <row r="18" spans="1:1">
      <c r="A18" t="s">
        <v>12691</v>
      </c>
    </row>
    <row r="19" spans="1:1">
      <c r="A19" t="s">
        <v>12692</v>
      </c>
    </row>
    <row r="20" spans="1:1">
      <c r="A20" t="s">
        <v>12693</v>
      </c>
    </row>
    <row r="21" spans="1:1">
      <c r="A21" t="s">
        <v>12694</v>
      </c>
    </row>
    <row r="22" spans="1:1">
      <c r="A22" t="s">
        <v>12695</v>
      </c>
    </row>
    <row r="23" spans="1:1">
      <c r="A23" t="s">
        <v>12696</v>
      </c>
    </row>
    <row r="24" spans="1:1">
      <c r="A24" t="s">
        <v>12697</v>
      </c>
    </row>
    <row r="25" spans="1:1">
      <c r="A25" t="s">
        <v>12698</v>
      </c>
    </row>
    <row r="26" spans="1:1">
      <c r="A26" t="s">
        <v>12699</v>
      </c>
    </row>
    <row r="27" spans="1:1">
      <c r="A27" t="s">
        <v>12700</v>
      </c>
    </row>
    <row r="28" spans="1:1">
      <c r="A28" t="s">
        <v>12701</v>
      </c>
    </row>
    <row r="29" spans="1:1">
      <c r="A29" t="s">
        <v>12702</v>
      </c>
    </row>
    <row r="30" spans="1:1">
      <c r="A30" t="s">
        <v>12703</v>
      </c>
    </row>
    <row r="31" spans="1:1">
      <c r="A31" t="s">
        <v>12704</v>
      </c>
    </row>
    <row r="32" spans="1:1">
      <c r="A32" t="s">
        <v>12705</v>
      </c>
    </row>
    <row r="33" spans="1:1">
      <c r="A33" t="s">
        <v>12706</v>
      </c>
    </row>
    <row r="34" spans="1:1">
      <c r="A34" t="s">
        <v>12707</v>
      </c>
    </row>
    <row r="35" spans="1:1">
      <c r="A35" t="s">
        <v>12708</v>
      </c>
    </row>
    <row r="36" spans="1:1">
      <c r="A36" t="s">
        <v>12709</v>
      </c>
    </row>
    <row r="37" spans="1:1">
      <c r="A37" t="s">
        <v>354</v>
      </c>
    </row>
    <row r="39" spans="2:2">
      <c r="B39" t="s">
        <v>350</v>
      </c>
    </row>
    <row r="40" spans="1:1">
      <c r="A40" t="s">
        <v>3149</v>
      </c>
    </row>
    <row r="41" spans="1:1">
      <c r="A41" t="s">
        <v>12710</v>
      </c>
    </row>
    <row r="43" spans="1:1">
      <c r="A43" t="s">
        <v>3149</v>
      </c>
    </row>
    <row r="44" spans="1:1">
      <c r="A44" t="s">
        <v>12711</v>
      </c>
    </row>
    <row r="45" spans="1:1">
      <c r="A45" t="s">
        <v>354</v>
      </c>
    </row>
    <row r="46" spans="1:1">
      <c r="A46" t="s">
        <v>12712</v>
      </c>
    </row>
    <row r="47" spans="1:1">
      <c r="A47" t="s">
        <v>12713</v>
      </c>
    </row>
    <row r="48" spans="1:1">
      <c r="A48" t="s">
        <v>12714</v>
      </c>
    </row>
    <row r="50" spans="1:1">
      <c r="A50" t="s">
        <v>12715</v>
      </c>
    </row>
    <row r="51" spans="2:2">
      <c r="B51" t="s">
        <v>12716</v>
      </c>
    </row>
    <row r="52" spans="1:1">
      <c r="A52" t="s">
        <v>525</v>
      </c>
    </row>
    <row r="53" spans="2:2">
      <c r="B53" t="s">
        <v>479</v>
      </c>
    </row>
    <row r="54" spans="1:1">
      <c r="A54" t="s">
        <v>12717</v>
      </c>
    </row>
    <row r="55" spans="1:1">
      <c r="A55" t="s">
        <v>443</v>
      </c>
    </row>
    <row r="56" spans="1:1">
      <c r="A56" t="s">
        <v>12718</v>
      </c>
    </row>
    <row r="57" spans="3:3">
      <c r="C57" t="s">
        <v>4092</v>
      </c>
    </row>
    <row r="58" spans="2:2">
      <c r="B58" t="s">
        <v>12719</v>
      </c>
    </row>
    <row r="59" spans="2:2">
      <c r="B59" t="s">
        <v>12720</v>
      </c>
    </row>
    <row r="60" spans="2:2">
      <c r="B60" t="s">
        <v>12721</v>
      </c>
    </row>
    <row r="61" spans="2:2">
      <c r="B61" t="s">
        <v>12722</v>
      </c>
    </row>
    <row r="62" spans="2:2">
      <c r="B62" t="s">
        <v>12723</v>
      </c>
    </row>
    <row r="63" spans="2:2">
      <c r="B63" t="s">
        <v>12724</v>
      </c>
    </row>
    <row r="64" spans="2:2">
      <c r="B64" t="s">
        <v>446</v>
      </c>
    </row>
    <row r="65" spans="2:2">
      <c r="B65" t="s">
        <v>827</v>
      </c>
    </row>
    <row r="67" spans="1:1">
      <c r="A67" t="s">
        <v>12725</v>
      </c>
    </row>
    <row r="68" spans="4:4">
      <c r="D68" t="s">
        <v>1045</v>
      </c>
    </row>
    <row r="69" spans="1:1">
      <c r="A69" t="s">
        <v>12726</v>
      </c>
    </row>
    <row r="70" spans="1:1">
      <c r="A70" t="s">
        <v>12727</v>
      </c>
    </row>
    <row r="71" spans="1:1">
      <c r="A71" t="s">
        <v>12728</v>
      </c>
    </row>
    <row r="72" spans="1:1">
      <c r="A72" t="s">
        <v>12729</v>
      </c>
    </row>
    <row r="73" spans="1:1">
      <c r="A73" t="s">
        <v>12730</v>
      </c>
    </row>
    <row r="74" spans="1:1">
      <c r="A74" t="s">
        <v>12731</v>
      </c>
    </row>
    <row r="75" spans="1:1">
      <c r="A75" t="s">
        <v>841</v>
      </c>
    </row>
    <row r="76" spans="1:1">
      <c r="A76" t="s">
        <v>665</v>
      </c>
    </row>
    <row r="77" spans="1:1">
      <c r="A77" t="s">
        <v>12732</v>
      </c>
    </row>
    <row r="78" spans="1:1">
      <c r="A78" t="s">
        <v>12733</v>
      </c>
    </row>
    <row r="79" spans="1:1">
      <c r="A79" t="s">
        <v>12734</v>
      </c>
    </row>
    <row r="80" spans="1:1">
      <c r="A80" t="s">
        <v>12735</v>
      </c>
    </row>
    <row r="81" spans="1:1">
      <c r="A81" t="s">
        <v>12736</v>
      </c>
    </row>
    <row r="82" spans="1:1">
      <c r="A82" t="s">
        <v>12730</v>
      </c>
    </row>
    <row r="83" spans="1:1">
      <c r="A83" t="s">
        <v>12737</v>
      </c>
    </row>
    <row r="84" spans="1:1">
      <c r="A84" t="s">
        <v>12738</v>
      </c>
    </row>
    <row r="85" spans="1:1">
      <c r="A85" t="s">
        <v>665</v>
      </c>
    </row>
    <row r="86" spans="1:1">
      <c r="A86" t="s">
        <v>12739</v>
      </c>
    </row>
    <row r="87" spans="1:1">
      <c r="A87" t="s">
        <v>12733</v>
      </c>
    </row>
    <row r="88" spans="1:1">
      <c r="A88" t="s">
        <v>12740</v>
      </c>
    </row>
    <row r="89" spans="1:1">
      <c r="A89" t="s">
        <v>12735</v>
      </c>
    </row>
    <row r="90" spans="1:1">
      <c r="A90" t="s">
        <v>12741</v>
      </c>
    </row>
    <row r="91" spans="1:1">
      <c r="A91" t="s">
        <v>12730</v>
      </c>
    </row>
    <row r="92" spans="1:1">
      <c r="A92" t="s">
        <v>12737</v>
      </c>
    </row>
    <row r="93" spans="2:2">
      <c r="B93" t="s">
        <v>446</v>
      </c>
    </row>
    <row r="94" spans="2:2">
      <c r="B94" t="s">
        <v>827</v>
      </c>
    </row>
    <row r="95" spans="2:2">
      <c r="B95" t="s">
        <v>12742</v>
      </c>
    </row>
    <row r="96" spans="2:2">
      <c r="B96" t="s">
        <v>12743</v>
      </c>
    </row>
    <row r="97" spans="2:2">
      <c r="B97" t="s">
        <v>12744</v>
      </c>
    </row>
    <row r="98" spans="2:2">
      <c r="B98" t="s">
        <v>12745</v>
      </c>
    </row>
    <row r="99" spans="2:2">
      <c r="B99" t="s">
        <v>12746</v>
      </c>
    </row>
    <row r="100" spans="2:2">
      <c r="B100" t="s">
        <v>12723</v>
      </c>
    </row>
    <row r="101" spans="2:2">
      <c r="B101" t="s">
        <v>12747</v>
      </c>
    </row>
    <row r="102" spans="2:2">
      <c r="B102" t="s">
        <v>446</v>
      </c>
    </row>
    <row r="103" spans="2:2">
      <c r="B103" t="s">
        <v>827</v>
      </c>
    </row>
    <row r="104" spans="2:2">
      <c r="B104" t="s">
        <v>12748</v>
      </c>
    </row>
    <row r="105" spans="2:2">
      <c r="B105" t="s">
        <v>12743</v>
      </c>
    </row>
    <row r="106" spans="2:2">
      <c r="B106" t="s">
        <v>12749</v>
      </c>
    </row>
    <row r="107" spans="2:2">
      <c r="B107" t="s">
        <v>12721</v>
      </c>
    </row>
    <row r="108" spans="2:2">
      <c r="B108" t="s">
        <v>12750</v>
      </c>
    </row>
    <row r="109" spans="2:2">
      <c r="B109" t="s">
        <v>12723</v>
      </c>
    </row>
    <row r="110" spans="2:2">
      <c r="B110" t="s">
        <v>12751</v>
      </c>
    </row>
    <row r="111" spans="2:2">
      <c r="B111" t="s">
        <v>446</v>
      </c>
    </row>
    <row r="112" spans="2:2">
      <c r="B112" t="s">
        <v>827</v>
      </c>
    </row>
    <row r="113" spans="2:2">
      <c r="B113" t="s">
        <v>12752</v>
      </c>
    </row>
    <row r="114" spans="2:2">
      <c r="B114" t="s">
        <v>12743</v>
      </c>
    </row>
    <row r="115" spans="2:2">
      <c r="B115" t="s">
        <v>12753</v>
      </c>
    </row>
    <row r="116" spans="2:2">
      <c r="B116" t="s">
        <v>12754</v>
      </c>
    </row>
    <row r="117" spans="2:2">
      <c r="B117" t="s">
        <v>12755</v>
      </c>
    </row>
    <row r="118" spans="2:2">
      <c r="B118" t="s">
        <v>12723</v>
      </c>
    </row>
    <row r="119" spans="2:2">
      <c r="B119" t="s">
        <v>12756</v>
      </c>
    </row>
    <row r="120" spans="2:2">
      <c r="B120" t="s">
        <v>446</v>
      </c>
    </row>
    <row r="121" spans="2:2">
      <c r="B121" t="s">
        <v>827</v>
      </c>
    </row>
    <row r="123" spans="1:1">
      <c r="A123" t="s">
        <v>4382</v>
      </c>
    </row>
    <row r="124" spans="1:1">
      <c r="A124" t="s">
        <v>4383</v>
      </c>
    </row>
    <row r="125" spans="3:3">
      <c r="C125" t="s">
        <v>3067</v>
      </c>
    </row>
    <row r="126" spans="1:1">
      <c r="A126" t="s">
        <v>4424</v>
      </c>
    </row>
    <row r="127" spans="1:1">
      <c r="A127" t="s">
        <v>4425</v>
      </c>
    </row>
    <row r="128" spans="1:1">
      <c r="A128" t="s">
        <v>4426</v>
      </c>
    </row>
    <row r="129" spans="1:1">
      <c r="A129" t="s">
        <v>4427</v>
      </c>
    </row>
    <row r="130" spans="1:1">
      <c r="A130" t="s">
        <v>7601</v>
      </c>
    </row>
    <row r="131" spans="1:1">
      <c r="A131" t="s">
        <v>12757</v>
      </c>
    </row>
    <row r="132" spans="1:1">
      <c r="A132" t="s">
        <v>12758</v>
      </c>
    </row>
    <row r="133" spans="1:1">
      <c r="A133" t="s">
        <v>369</v>
      </c>
    </row>
    <row r="134" spans="1:1">
      <c r="A134" t="s">
        <v>1481</v>
      </c>
    </row>
    <row r="135" spans="1:1">
      <c r="A135" t="s">
        <v>12759</v>
      </c>
    </row>
    <row r="136" spans="1:1">
      <c r="A136" t="s">
        <v>12760</v>
      </c>
    </row>
    <row r="137" spans="1:1">
      <c r="A137" t="s">
        <v>4281</v>
      </c>
    </row>
    <row r="138" spans="1:1">
      <c r="A138" t="s">
        <v>5910</v>
      </c>
    </row>
    <row r="140" spans="2:2">
      <c r="B140" t="s">
        <v>4650</v>
      </c>
    </row>
    <row r="141" spans="1:1">
      <c r="A141" t="s">
        <v>1656</v>
      </c>
    </row>
    <row r="142" spans="1:1">
      <c r="A142" t="s">
        <v>12761</v>
      </c>
    </row>
    <row r="143" spans="1:1">
      <c r="A143" t="s">
        <v>12762</v>
      </c>
    </row>
    <row r="144" spans="1:1">
      <c r="A144" t="s">
        <v>12763</v>
      </c>
    </row>
    <row r="145" spans="1:1">
      <c r="A145" t="s">
        <v>12764</v>
      </c>
    </row>
    <row r="146" spans="1:1">
      <c r="A146" t="s">
        <v>12765</v>
      </c>
    </row>
    <row r="147" spans="1:1">
      <c r="A147" t="s">
        <v>369</v>
      </c>
    </row>
    <row r="148" spans="1:1">
      <c r="A148" t="s">
        <v>12766</v>
      </c>
    </row>
    <row r="149" spans="1:1">
      <c r="A149" t="s">
        <v>5166</v>
      </c>
    </row>
    <row r="150" spans="1:1">
      <c r="A150" t="s">
        <v>12767</v>
      </c>
    </row>
    <row r="151" spans="1:1">
      <c r="A151" t="s">
        <v>12768</v>
      </c>
    </row>
    <row r="152" spans="1:1">
      <c r="A152" t="s">
        <v>12769</v>
      </c>
    </row>
    <row r="153" spans="1:1">
      <c r="A153" t="s">
        <v>12770</v>
      </c>
    </row>
    <row r="154" spans="1:1">
      <c r="A154" t="s">
        <v>12771</v>
      </c>
    </row>
    <row r="155" spans="1:1">
      <c r="A155" t="s">
        <v>12772</v>
      </c>
    </row>
    <row r="156" spans="1:1">
      <c r="A156" t="s">
        <v>5299</v>
      </c>
    </row>
    <row r="157" spans="1:1">
      <c r="A157" t="s">
        <v>4425</v>
      </c>
    </row>
    <row r="158" spans="1:1">
      <c r="A158" t="s">
        <v>4426</v>
      </c>
    </row>
    <row r="159" spans="4:4">
      <c r="D159" t="s">
        <v>12773</v>
      </c>
    </row>
    <row r="160" spans="4:4">
      <c r="D160" t="s">
        <v>12774</v>
      </c>
    </row>
    <row r="161" spans="1:1">
      <c r="A161" t="s">
        <v>4427</v>
      </c>
    </row>
    <row r="162" spans="1:1">
      <c r="A162" t="s">
        <v>4428</v>
      </c>
    </row>
    <row r="163" spans="1:1">
      <c r="A163" t="s">
        <v>12775</v>
      </c>
    </row>
    <row r="164" spans="1:1">
      <c r="A164" t="s">
        <v>12776</v>
      </c>
    </row>
    <row r="166" spans="1:1">
      <c r="A166" t="s">
        <v>12777</v>
      </c>
    </row>
    <row r="167" spans="1:1">
      <c r="A167" t="s">
        <v>12778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8"/>
  <sheetViews>
    <sheetView workbookViewId="0">
      <selection activeCell="I24" sqref="I24"/>
    </sheetView>
  </sheetViews>
  <sheetFormatPr defaultColWidth="9" defaultRowHeight="13.5" outlineLevelCol="3"/>
  <sheetData>
    <row r="1" spans="1:1">
      <c r="A1" t="s">
        <v>12779</v>
      </c>
    </row>
    <row r="3" spans="1:1">
      <c r="A3" t="s">
        <v>12780</v>
      </c>
    </row>
    <row r="4" spans="1:1">
      <c r="A4" t="s">
        <v>12781</v>
      </c>
    </row>
    <row r="5" spans="1:1">
      <c r="A5" t="s">
        <v>479</v>
      </c>
    </row>
    <row r="6" spans="1:1">
      <c r="A6" t="s">
        <v>12782</v>
      </c>
    </row>
    <row r="7" spans="1:1">
      <c r="A7" t="s">
        <v>12783</v>
      </c>
    </row>
    <row r="8" spans="1:1">
      <c r="A8" t="s">
        <v>479</v>
      </c>
    </row>
    <row r="9" spans="1:1">
      <c r="A9" t="s">
        <v>12784</v>
      </c>
    </row>
    <row r="10" spans="1:1">
      <c r="A10" t="s">
        <v>12785</v>
      </c>
    </row>
    <row r="11" spans="1:1">
      <c r="A11" t="s">
        <v>479</v>
      </c>
    </row>
    <row r="12" spans="1:1">
      <c r="A12" t="s">
        <v>12786</v>
      </c>
    </row>
    <row r="13" spans="1:1">
      <c r="A13" t="s">
        <v>12787</v>
      </c>
    </row>
    <row r="14" spans="1:1">
      <c r="A14" t="s">
        <v>12788</v>
      </c>
    </row>
    <row r="15" spans="1:1">
      <c r="A15" t="s">
        <v>392</v>
      </c>
    </row>
    <row r="17" spans="1:1">
      <c r="A17" t="s">
        <v>12677</v>
      </c>
    </row>
    <row r="18" spans="1:1">
      <c r="A18" t="s">
        <v>12789</v>
      </c>
    </row>
    <row r="19" spans="1:1">
      <c r="A19" t="s">
        <v>12790</v>
      </c>
    </row>
    <row r="20" spans="1:1">
      <c r="A20" t="s">
        <v>1653</v>
      </c>
    </row>
    <row r="21" spans="1:1">
      <c r="A21" t="s">
        <v>1654</v>
      </c>
    </row>
    <row r="22" spans="1:1">
      <c r="A22" t="s">
        <v>12791</v>
      </c>
    </row>
    <row r="23" spans="1:1">
      <c r="A23" t="s">
        <v>369</v>
      </c>
    </row>
    <row r="24" spans="1:1">
      <c r="A24" t="s">
        <v>12792</v>
      </c>
    </row>
    <row r="25" spans="1:1">
      <c r="A25" t="s">
        <v>5112</v>
      </c>
    </row>
    <row r="26" spans="1:1">
      <c r="A26">
        <v>684</v>
      </c>
    </row>
    <row r="27" spans="1:1">
      <c r="A27" t="s">
        <v>354</v>
      </c>
    </row>
    <row r="28" spans="1:1">
      <c r="A28" t="s">
        <v>1656</v>
      </c>
    </row>
    <row r="29" spans="1:1">
      <c r="A29" t="s">
        <v>12793</v>
      </c>
    </row>
    <row r="30" spans="1:1">
      <c r="A30" t="s">
        <v>525</v>
      </c>
    </row>
    <row r="31" spans="1:1">
      <c r="A31" t="s">
        <v>1659</v>
      </c>
    </row>
    <row r="32" spans="1:1">
      <c r="A32" t="s">
        <v>12794</v>
      </c>
    </row>
    <row r="33" spans="1:1">
      <c r="A33" t="s">
        <v>12795</v>
      </c>
    </row>
    <row r="34" spans="1:1">
      <c r="A34" t="s">
        <v>1659</v>
      </c>
    </row>
    <row r="35" spans="1:1">
      <c r="A35" t="s">
        <v>12796</v>
      </c>
    </row>
    <row r="36" spans="2:2">
      <c r="B36" t="s">
        <v>12797</v>
      </c>
    </row>
    <row r="37" spans="1:1">
      <c r="A37" t="s">
        <v>1659</v>
      </c>
    </row>
    <row r="38" spans="1:1">
      <c r="A38" t="s">
        <v>12798</v>
      </c>
    </row>
    <row r="39" spans="1:1">
      <c r="A39" t="s">
        <v>12799</v>
      </c>
    </row>
    <row r="41" spans="1:1">
      <c r="A41" t="s">
        <v>1659</v>
      </c>
    </row>
    <row r="42" spans="1:1">
      <c r="A42" t="s">
        <v>1678</v>
      </c>
    </row>
    <row r="43" spans="1:1">
      <c r="A43" t="s">
        <v>993</v>
      </c>
    </row>
    <row r="44" spans="1:1">
      <c r="A44" t="s">
        <v>994</v>
      </c>
    </row>
    <row r="45" spans="1:1">
      <c r="A45" t="s">
        <v>995</v>
      </c>
    </row>
    <row r="46" spans="1:1">
      <c r="A46" t="s">
        <v>996</v>
      </c>
    </row>
    <row r="47" spans="1:1">
      <c r="A47" t="s">
        <v>997</v>
      </c>
    </row>
    <row r="48" spans="1:1">
      <c r="A48" t="s">
        <v>998</v>
      </c>
    </row>
    <row r="49" spans="1:1">
      <c r="A49" t="s">
        <v>999</v>
      </c>
    </row>
    <row r="50" spans="1:1">
      <c r="A50" t="s">
        <v>1000</v>
      </c>
    </row>
    <row r="51" spans="1:1">
      <c r="A51" t="s">
        <v>381</v>
      </c>
    </row>
    <row r="52" spans="1:1">
      <c r="A52" t="s">
        <v>1218</v>
      </c>
    </row>
    <row r="53" spans="1:1">
      <c r="A53" t="s">
        <v>2163</v>
      </c>
    </row>
    <row r="54" spans="1:1">
      <c r="A54" t="s">
        <v>12800</v>
      </c>
    </row>
    <row r="55" spans="1:1">
      <c r="A55" t="s">
        <v>1653</v>
      </c>
    </row>
    <row r="56" spans="1:1">
      <c r="A56" t="s">
        <v>1654</v>
      </c>
    </row>
    <row r="57" spans="1:1">
      <c r="A57" t="s">
        <v>12801</v>
      </c>
    </row>
    <row r="58" spans="1:1">
      <c r="A58" t="s">
        <v>354</v>
      </c>
    </row>
    <row r="59" spans="1:1">
      <c r="A59" t="s">
        <v>525</v>
      </c>
    </row>
    <row r="60" spans="1:1">
      <c r="A60" t="s">
        <v>12802</v>
      </c>
    </row>
    <row r="61" spans="1:1">
      <c r="A61" t="s">
        <v>3998</v>
      </c>
    </row>
    <row r="62" spans="2:2">
      <c r="B62" t="s">
        <v>12803</v>
      </c>
    </row>
    <row r="63" spans="2:2">
      <c r="B63" t="s">
        <v>12804</v>
      </c>
    </row>
    <row r="64" spans="2:2">
      <c r="B64" t="s">
        <v>10576</v>
      </c>
    </row>
    <row r="65" spans="1:1">
      <c r="A65" t="s">
        <v>12805</v>
      </c>
    </row>
    <row r="66" spans="1:1">
      <c r="A66" t="s">
        <v>3998</v>
      </c>
    </row>
    <row r="67" spans="1:1">
      <c r="A67" t="s">
        <v>12806</v>
      </c>
    </row>
    <row r="68" spans="2:2">
      <c r="B68" t="s">
        <v>12804</v>
      </c>
    </row>
    <row r="69" spans="2:2">
      <c r="B69" t="s">
        <v>10576</v>
      </c>
    </row>
    <row r="70" spans="1:1">
      <c r="A70" t="s">
        <v>422</v>
      </c>
    </row>
    <row r="71" spans="1:1">
      <c r="A71" t="s">
        <v>993</v>
      </c>
    </row>
    <row r="72" spans="1:1">
      <c r="A72" t="s">
        <v>994</v>
      </c>
    </row>
    <row r="73" spans="1:1">
      <c r="A73" t="s">
        <v>995</v>
      </c>
    </row>
    <row r="74" spans="1:1">
      <c r="A74" t="s">
        <v>996</v>
      </c>
    </row>
    <row r="75" spans="1:1">
      <c r="A75" t="s">
        <v>997</v>
      </c>
    </row>
    <row r="76" spans="1:1">
      <c r="A76" t="s">
        <v>998</v>
      </c>
    </row>
    <row r="77" spans="1:1">
      <c r="A77" t="s">
        <v>999</v>
      </c>
    </row>
    <row r="78" spans="1:1">
      <c r="A78" t="s">
        <v>1218</v>
      </c>
    </row>
    <row r="79" spans="1:1">
      <c r="A79" t="s">
        <v>12789</v>
      </c>
    </row>
    <row r="80" spans="1:1">
      <c r="A80" t="s">
        <v>12807</v>
      </c>
    </row>
    <row r="81" spans="1:1">
      <c r="A81" t="s">
        <v>1653</v>
      </c>
    </row>
    <row r="82" spans="1:1">
      <c r="A82" t="s">
        <v>1654</v>
      </c>
    </row>
    <row r="83" spans="1:1">
      <c r="A83" t="s">
        <v>12808</v>
      </c>
    </row>
    <row r="84" spans="1:1">
      <c r="A84" t="s">
        <v>354</v>
      </c>
    </row>
    <row r="85" spans="1:1">
      <c r="A85" t="s">
        <v>1656</v>
      </c>
    </row>
    <row r="86" spans="1:1">
      <c r="A86" t="s">
        <v>12809</v>
      </c>
    </row>
    <row r="87" spans="1:1">
      <c r="A87" t="s">
        <v>1658</v>
      </c>
    </row>
    <row r="88" spans="1:1">
      <c r="A88" t="s">
        <v>1260</v>
      </c>
    </row>
    <row r="89" spans="1:1">
      <c r="A89" t="s">
        <v>1659</v>
      </c>
    </row>
    <row r="90" spans="1:1">
      <c r="A90" t="s">
        <v>1660</v>
      </c>
    </row>
    <row r="91" spans="1:1">
      <c r="A91" t="s">
        <v>350</v>
      </c>
    </row>
    <row r="92" spans="1:1">
      <c r="A92" t="s">
        <v>12810</v>
      </c>
    </row>
    <row r="93" spans="1:1">
      <c r="A93" t="s">
        <v>12811</v>
      </c>
    </row>
    <row r="94" spans="1:1">
      <c r="A94" t="s">
        <v>12812</v>
      </c>
    </row>
    <row r="95" spans="1:1">
      <c r="A95" t="s">
        <v>12813</v>
      </c>
    </row>
    <row r="96" spans="1:1">
      <c r="A96" t="s">
        <v>12814</v>
      </c>
    </row>
    <row r="97" spans="1:1">
      <c r="A97" t="s">
        <v>12815</v>
      </c>
    </row>
    <row r="98" spans="1:1">
      <c r="A98" t="s">
        <v>12816</v>
      </c>
    </row>
    <row r="99" spans="1:1">
      <c r="A99" t="s">
        <v>12817</v>
      </c>
    </row>
    <row r="100" spans="1:1">
      <c r="A100" t="s">
        <v>12818</v>
      </c>
    </row>
    <row r="101" spans="1:1">
      <c r="A101" t="s">
        <v>12819</v>
      </c>
    </row>
    <row r="102" spans="1:1">
      <c r="A102" t="s">
        <v>12820</v>
      </c>
    </row>
    <row r="103" spans="1:1">
      <c r="A103" t="s">
        <v>12821</v>
      </c>
    </row>
    <row r="104" spans="1:1">
      <c r="A104" t="s">
        <v>12822</v>
      </c>
    </row>
    <row r="105" spans="1:1">
      <c r="A105" t="s">
        <v>354</v>
      </c>
    </row>
    <row r="106" spans="1:1">
      <c r="A106" t="s">
        <v>12823</v>
      </c>
    </row>
    <row r="107" spans="1:1">
      <c r="A107" t="e">
        <f>-----CONT_ICT_T</f>
        <v>#NAME?</v>
      </c>
    </row>
    <row r="108" spans="1:1">
      <c r="A108" t="s">
        <v>12824</v>
      </c>
    </row>
    <row r="109" spans="2:2">
      <c r="B109" t="s">
        <v>12825</v>
      </c>
    </row>
    <row r="110" spans="1:2">
      <c r="A110" t="s">
        <v>4195</v>
      </c>
      <c r="B110" t="s">
        <v>12826</v>
      </c>
    </row>
    <row r="111" spans="1:1">
      <c r="A111" t="s">
        <v>422</v>
      </c>
    </row>
    <row r="113" spans="1:1">
      <c r="A113" t="s">
        <v>12827</v>
      </c>
    </row>
    <row r="114" spans="1:1">
      <c r="A114" t="s">
        <v>443</v>
      </c>
    </row>
    <row r="115" spans="1:1">
      <c r="A115" t="s">
        <v>1074</v>
      </c>
    </row>
    <row r="116" spans="1:1">
      <c r="A116" t="s">
        <v>12828</v>
      </c>
    </row>
    <row r="117" spans="1:1">
      <c r="A117" t="s">
        <v>12829</v>
      </c>
    </row>
    <row r="118" spans="1:1">
      <c r="A118" t="s">
        <v>738</v>
      </c>
    </row>
    <row r="119" spans="1:1">
      <c r="A119" t="s">
        <v>12830</v>
      </c>
    </row>
    <row r="120" spans="1:1">
      <c r="A120" t="s">
        <v>12831</v>
      </c>
    </row>
    <row r="121" spans="1:1">
      <c r="A121" t="s">
        <v>739</v>
      </c>
    </row>
    <row r="122" spans="1:1">
      <c r="A122" t="s">
        <v>12832</v>
      </c>
    </row>
    <row r="123" spans="1:1">
      <c r="A123" t="s">
        <v>12833</v>
      </c>
    </row>
    <row r="124" spans="1:1">
      <c r="A124" t="s">
        <v>2918</v>
      </c>
    </row>
    <row r="125" spans="1:1">
      <c r="A125" t="s">
        <v>12834</v>
      </c>
    </row>
    <row r="126" spans="1:1">
      <c r="A126" t="s">
        <v>12835</v>
      </c>
    </row>
    <row r="127" spans="1:1">
      <c r="A127" t="s">
        <v>12836</v>
      </c>
    </row>
    <row r="128" spans="1:1">
      <c r="A128" t="s">
        <v>12837</v>
      </c>
    </row>
    <row r="129" spans="1:1">
      <c r="A129" t="s">
        <v>12838</v>
      </c>
    </row>
    <row r="130" spans="1:1">
      <c r="A130" t="s">
        <v>12839</v>
      </c>
    </row>
    <row r="131" spans="1:1">
      <c r="A131" t="s">
        <v>12840</v>
      </c>
    </row>
    <row r="132" spans="1:1">
      <c r="A132" t="s">
        <v>12841</v>
      </c>
    </row>
    <row r="134" spans="1:1">
      <c r="A134" t="e">
        <f>-----预出账检查</f>
        <v>#NAME?</v>
      </c>
    </row>
    <row r="135" spans="1:1">
      <c r="A135" t="s">
        <v>12842</v>
      </c>
    </row>
    <row r="136" spans="1:1">
      <c r="A136" t="s">
        <v>977</v>
      </c>
    </row>
    <row r="137" spans="1:1">
      <c r="A137" t="s">
        <v>12843</v>
      </c>
    </row>
    <row r="138" spans="1:1">
      <c r="A138" t="s">
        <v>12811</v>
      </c>
    </row>
    <row r="139" spans="1:1">
      <c r="A139" t="s">
        <v>12812</v>
      </c>
    </row>
    <row r="140" spans="1:1">
      <c r="A140" t="s">
        <v>12813</v>
      </c>
    </row>
    <row r="141" spans="1:1">
      <c r="A141" t="s">
        <v>12844</v>
      </c>
    </row>
    <row r="142" spans="1:1">
      <c r="A142" t="s">
        <v>12845</v>
      </c>
    </row>
    <row r="143" spans="1:1">
      <c r="A143" t="s">
        <v>12817</v>
      </c>
    </row>
    <row r="144" spans="1:1">
      <c r="A144" t="s">
        <v>12846</v>
      </c>
    </row>
    <row r="145" spans="1:1">
      <c r="A145" t="s">
        <v>12847</v>
      </c>
    </row>
    <row r="146" spans="1:1">
      <c r="A146" t="s">
        <v>12848</v>
      </c>
    </row>
    <row r="147" spans="1:1">
      <c r="A147" t="s">
        <v>12821</v>
      </c>
    </row>
    <row r="148" spans="1:1">
      <c r="A148" t="s">
        <v>12849</v>
      </c>
    </row>
    <row r="149" spans="1:1">
      <c r="A149" t="s">
        <v>12850</v>
      </c>
    </row>
    <row r="150" spans="1:1">
      <c r="A150" t="s">
        <v>12851</v>
      </c>
    </row>
    <row r="151" spans="1:1">
      <c r="A151" t="s">
        <v>12852</v>
      </c>
    </row>
    <row r="152" spans="1:1">
      <c r="A152" t="s">
        <v>12853</v>
      </c>
    </row>
    <row r="153" spans="1:1">
      <c r="A153" t="s">
        <v>12854</v>
      </c>
    </row>
    <row r="154" spans="1:1">
      <c r="A154" t="s">
        <v>12855</v>
      </c>
    </row>
    <row r="155" spans="1:1">
      <c r="A155" t="s">
        <v>12856</v>
      </c>
    </row>
    <row r="156" spans="1:1">
      <c r="A156" t="s">
        <v>12857</v>
      </c>
    </row>
    <row r="157" spans="1:1">
      <c r="A157" t="s">
        <v>12858</v>
      </c>
    </row>
    <row r="158" spans="1:1">
      <c r="A158" t="s">
        <v>12859</v>
      </c>
    </row>
    <row r="159" spans="1:1">
      <c r="A159" t="s">
        <v>12860</v>
      </c>
    </row>
    <row r="160" spans="1:1">
      <c r="A160" t="s">
        <v>12861</v>
      </c>
    </row>
    <row r="161" spans="1:1">
      <c r="A161" t="s">
        <v>800</v>
      </c>
    </row>
    <row r="162" spans="1:1">
      <c r="A162" t="s">
        <v>12862</v>
      </c>
    </row>
    <row r="163" spans="1:1">
      <c r="A163" t="s">
        <v>443</v>
      </c>
    </row>
    <row r="165" spans="1:1">
      <c r="A165" t="s">
        <v>1252</v>
      </c>
    </row>
    <row r="166" spans="1:1">
      <c r="A166" t="s">
        <v>12863</v>
      </c>
    </row>
    <row r="167" spans="1:1">
      <c r="A167" t="s">
        <v>12864</v>
      </c>
    </row>
    <row r="168" spans="1:1">
      <c r="A168" t="s">
        <v>738</v>
      </c>
    </row>
    <row r="169" spans="1:1">
      <c r="A169" t="s">
        <v>12865</v>
      </c>
    </row>
    <row r="170" spans="1:1">
      <c r="A170" t="s">
        <v>12866</v>
      </c>
    </row>
    <row r="171" spans="1:1">
      <c r="A171" t="s">
        <v>12867</v>
      </c>
    </row>
    <row r="172" spans="1:1">
      <c r="A172" t="s">
        <v>12868</v>
      </c>
    </row>
    <row r="173" spans="1:1">
      <c r="A173" t="s">
        <v>12869</v>
      </c>
    </row>
    <row r="174" spans="1:1">
      <c r="A174" s="21" t="s">
        <v>12870</v>
      </c>
    </row>
    <row r="175" spans="1:1">
      <c r="A175" t="s">
        <v>8283</v>
      </c>
    </row>
    <row r="176" spans="1:1">
      <c r="A176" t="s">
        <v>12871</v>
      </c>
    </row>
    <row r="177" spans="1:1">
      <c r="A177" t="s">
        <v>12872</v>
      </c>
    </row>
    <row r="178" spans="1:1">
      <c r="A178" t="s">
        <v>12873</v>
      </c>
    </row>
    <row r="179" spans="1:1">
      <c r="A179" t="s">
        <v>12874</v>
      </c>
    </row>
    <row r="180" spans="1:1">
      <c r="A180" t="s">
        <v>12875</v>
      </c>
    </row>
    <row r="181" spans="1:1">
      <c r="A181" t="s">
        <v>443</v>
      </c>
    </row>
    <row r="183" spans="1:1">
      <c r="A183" t="s">
        <v>12876</v>
      </c>
    </row>
    <row r="184" spans="1:1">
      <c r="A184" t="s">
        <v>350</v>
      </c>
    </row>
    <row r="185" spans="1:1">
      <c r="A185" t="s">
        <v>12877</v>
      </c>
    </row>
    <row r="186" spans="1:1">
      <c r="A186" s="21" t="s">
        <v>12878</v>
      </c>
    </row>
    <row r="187" spans="1:1">
      <c r="A187" t="s">
        <v>12879</v>
      </c>
    </row>
    <row r="188" spans="1:1">
      <c r="A188" t="s">
        <v>12880</v>
      </c>
    </row>
    <row r="189" spans="1:1">
      <c r="A189" t="s">
        <v>12881</v>
      </c>
    </row>
    <row r="190" spans="1:1">
      <c r="A190" t="s">
        <v>12882</v>
      </c>
    </row>
    <row r="191" spans="1:1">
      <c r="A191" t="s">
        <v>12883</v>
      </c>
    </row>
    <row r="192" spans="1:1">
      <c r="A192" t="s">
        <v>12884</v>
      </c>
    </row>
    <row r="193" spans="1:1">
      <c r="A193" t="s">
        <v>12885</v>
      </c>
    </row>
    <row r="194" spans="1:1">
      <c r="A194" t="s">
        <v>443</v>
      </c>
    </row>
    <row r="195" spans="1:1">
      <c r="A195" t="s">
        <v>354</v>
      </c>
    </row>
    <row r="198" spans="1:1">
      <c r="A198" t="s">
        <v>12886</v>
      </c>
    </row>
    <row r="199" spans="1:1">
      <c r="A199" t="s">
        <v>1252</v>
      </c>
    </row>
    <row r="200" spans="1:1">
      <c r="A200" t="s">
        <v>12887</v>
      </c>
    </row>
    <row r="201" spans="1:1">
      <c r="A201" t="s">
        <v>12888</v>
      </c>
    </row>
    <row r="202" spans="1:1">
      <c r="A202" t="s">
        <v>12889</v>
      </c>
    </row>
    <row r="203" spans="1:1">
      <c r="A203" t="s">
        <v>12890</v>
      </c>
    </row>
    <row r="204" spans="1:1">
      <c r="A204" t="s">
        <v>12891</v>
      </c>
    </row>
    <row r="205" spans="1:1">
      <c r="A205" t="s">
        <v>12892</v>
      </c>
    </row>
    <row r="206" spans="1:1">
      <c r="A206" t="s">
        <v>12893</v>
      </c>
    </row>
    <row r="208" spans="1:1">
      <c r="A208" t="s">
        <v>12894</v>
      </c>
    </row>
    <row r="209" spans="1:1">
      <c r="A209" t="s">
        <v>888</v>
      </c>
    </row>
    <row r="210" spans="1:1">
      <c r="A210" t="s">
        <v>12895</v>
      </c>
    </row>
    <row r="211" spans="1:1">
      <c r="A211" t="s">
        <v>12896</v>
      </c>
    </row>
    <row r="212" spans="1:1">
      <c r="A212" t="s">
        <v>12897</v>
      </c>
    </row>
    <row r="213" spans="1:1">
      <c r="A213" t="s">
        <v>12889</v>
      </c>
    </row>
    <row r="214" spans="1:1">
      <c r="A214" t="s">
        <v>12898</v>
      </c>
    </row>
    <row r="215" spans="1:1">
      <c r="A215" t="s">
        <v>12891</v>
      </c>
    </row>
    <row r="216" spans="1:2">
      <c r="A216" t="s">
        <v>7380</v>
      </c>
      <c r="B216">
        <f>1008</f>
        <v>1008</v>
      </c>
    </row>
    <row r="217" spans="1:1">
      <c r="A217" t="s">
        <v>12899</v>
      </c>
    </row>
    <row r="218" spans="1:1">
      <c r="A218" t="s">
        <v>12893</v>
      </c>
    </row>
    <row r="220" spans="1:1">
      <c r="A220" t="s">
        <v>977</v>
      </c>
    </row>
    <row r="221" spans="1:1">
      <c r="A221" t="s">
        <v>12900</v>
      </c>
    </row>
    <row r="222" spans="1:1">
      <c r="A222" t="s">
        <v>12901</v>
      </c>
    </row>
    <row r="223" spans="1:1">
      <c r="A223" t="s">
        <v>12902</v>
      </c>
    </row>
    <row r="224" spans="1:1">
      <c r="A224" t="s">
        <v>12903</v>
      </c>
    </row>
    <row r="225" spans="1:1">
      <c r="A225" t="s">
        <v>779</v>
      </c>
    </row>
    <row r="227" spans="1:1">
      <c r="A227" t="s">
        <v>977</v>
      </c>
    </row>
    <row r="228" spans="1:1">
      <c r="A228" t="s">
        <v>12900</v>
      </c>
    </row>
    <row r="229" spans="1:1">
      <c r="A229" t="s">
        <v>12901</v>
      </c>
    </row>
    <row r="230" spans="1:1">
      <c r="A230" t="s">
        <v>12904</v>
      </c>
    </row>
    <row r="231" spans="1:1">
      <c r="A231" t="s">
        <v>12905</v>
      </c>
    </row>
    <row r="232" spans="1:1">
      <c r="A232" t="s">
        <v>779</v>
      </c>
    </row>
    <row r="234" spans="1:1">
      <c r="A234" t="s">
        <v>12906</v>
      </c>
    </row>
    <row r="235" spans="1:1">
      <c r="A235" t="s">
        <v>12907</v>
      </c>
    </row>
    <row r="236" spans="1:1">
      <c r="A236" t="s">
        <v>12908</v>
      </c>
    </row>
    <row r="237" spans="1:1">
      <c r="A237" t="s">
        <v>12909</v>
      </c>
    </row>
    <row r="239" spans="2:2">
      <c r="B239" t="s">
        <v>883</v>
      </c>
    </row>
    <row r="240" spans="2:2">
      <c r="B240" t="s">
        <v>12910</v>
      </c>
    </row>
    <row r="241" spans="2:2">
      <c r="B241" t="s">
        <v>12911</v>
      </c>
    </row>
    <row r="242" spans="2:2">
      <c r="B242" t="s">
        <v>12912</v>
      </c>
    </row>
    <row r="243" spans="2:2">
      <c r="B243" t="s">
        <v>12913</v>
      </c>
    </row>
    <row r="244" spans="2:2">
      <c r="B244" t="s">
        <v>12914</v>
      </c>
    </row>
    <row r="245" spans="2:2">
      <c r="B245" t="s">
        <v>980</v>
      </c>
    </row>
    <row r="246" spans="2:2">
      <c r="B246" t="s">
        <v>981</v>
      </c>
    </row>
    <row r="247" spans="2:2">
      <c r="B247" t="s">
        <v>12915</v>
      </c>
    </row>
    <row r="248" spans="1:3">
      <c r="A248" t="s">
        <v>962</v>
      </c>
      <c r="C248" t="s">
        <v>369</v>
      </c>
    </row>
    <row r="249" spans="2:2">
      <c r="B249" t="s">
        <v>779</v>
      </c>
    </row>
    <row r="250" spans="1:1">
      <c r="A250" t="s">
        <v>12916</v>
      </c>
    </row>
    <row r="251" spans="1:1">
      <c r="A251" t="s">
        <v>12917</v>
      </c>
    </row>
    <row r="252" spans="1:1">
      <c r="A252" t="s">
        <v>977</v>
      </c>
    </row>
    <row r="253" spans="1:1">
      <c r="A253" t="s">
        <v>12918</v>
      </c>
    </row>
    <row r="254" spans="1:1">
      <c r="A254" t="s">
        <v>12919</v>
      </c>
    </row>
    <row r="255" spans="1:1">
      <c r="A255" t="s">
        <v>12920</v>
      </c>
    </row>
    <row r="256" spans="1:1">
      <c r="A256" t="s">
        <v>12921</v>
      </c>
    </row>
    <row r="257" spans="1:1">
      <c r="A257" t="s">
        <v>12922</v>
      </c>
    </row>
    <row r="258" spans="1:1">
      <c r="A258" t="s">
        <v>12923</v>
      </c>
    </row>
    <row r="259" spans="1:1">
      <c r="A259" t="s">
        <v>12924</v>
      </c>
    </row>
    <row r="260" spans="1:1">
      <c r="A260" t="s">
        <v>977</v>
      </c>
    </row>
    <row r="261" spans="1:1">
      <c r="A261" t="s">
        <v>12925</v>
      </c>
    </row>
    <row r="262" spans="1:1">
      <c r="A262" t="s">
        <v>12926</v>
      </c>
    </row>
    <row r="263" spans="1:1">
      <c r="A263" t="s">
        <v>776</v>
      </c>
    </row>
    <row r="264" spans="1:1">
      <c r="A264" t="s">
        <v>12927</v>
      </c>
    </row>
    <row r="265" spans="1:1">
      <c r="A265" t="s">
        <v>12928</v>
      </c>
    </row>
    <row r="266" spans="1:1">
      <c r="A266" t="s">
        <v>779</v>
      </c>
    </row>
    <row r="268" spans="1:1">
      <c r="A268" t="s">
        <v>1027</v>
      </c>
    </row>
    <row r="269" spans="1:1">
      <c r="A269" t="s">
        <v>12929</v>
      </c>
    </row>
    <row r="270" spans="1:1">
      <c r="A270" t="s">
        <v>2398</v>
      </c>
    </row>
    <row r="271" spans="1:1">
      <c r="A271" t="s">
        <v>12930</v>
      </c>
    </row>
    <row r="272" spans="1:1">
      <c r="A272" t="s">
        <v>12931</v>
      </c>
    </row>
    <row r="273" spans="1:1">
      <c r="A273" t="s">
        <v>12932</v>
      </c>
    </row>
    <row r="274" spans="1:1">
      <c r="A274" t="s">
        <v>12933</v>
      </c>
    </row>
    <row r="275" spans="1:1">
      <c r="A275" t="s">
        <v>12934</v>
      </c>
    </row>
    <row r="276" spans="1:1">
      <c r="A276" t="s">
        <v>12935</v>
      </c>
    </row>
    <row r="277" spans="1:1">
      <c r="A277" t="s">
        <v>12936</v>
      </c>
    </row>
    <row r="278" spans="1:1">
      <c r="A278" t="s">
        <v>12937</v>
      </c>
    </row>
    <row r="279" spans="1:1">
      <c r="A279" t="s">
        <v>12938</v>
      </c>
    </row>
    <row r="280" spans="1:1">
      <c r="A280" t="s">
        <v>12939</v>
      </c>
    </row>
    <row r="281" spans="1:1">
      <c r="A281" t="s">
        <v>12940</v>
      </c>
    </row>
    <row r="282" spans="1:1">
      <c r="A282" t="s">
        <v>1209</v>
      </c>
    </row>
    <row r="283" spans="1:1">
      <c r="A283" t="s">
        <v>776</v>
      </c>
    </row>
    <row r="284" spans="1:1">
      <c r="A284" t="s">
        <v>12941</v>
      </c>
    </row>
    <row r="285" spans="1:1">
      <c r="A285" t="s">
        <v>12942</v>
      </c>
    </row>
    <row r="286" spans="1:1">
      <c r="A286" t="s">
        <v>12943</v>
      </c>
    </row>
    <row r="287" spans="1:1">
      <c r="A287" t="s">
        <v>12944</v>
      </c>
    </row>
    <row r="288" spans="1:1">
      <c r="A288" t="s">
        <v>833</v>
      </c>
    </row>
    <row r="289" spans="1:1">
      <c r="A289" t="s">
        <v>779</v>
      </c>
    </row>
    <row r="290" spans="1:1">
      <c r="A290" t="s">
        <v>1074</v>
      </c>
    </row>
    <row r="291" spans="1:1">
      <c r="A291" t="s">
        <v>12929</v>
      </c>
    </row>
    <row r="292" spans="1:1">
      <c r="A292" t="s">
        <v>2398</v>
      </c>
    </row>
    <row r="293" spans="1:1">
      <c r="A293" t="s">
        <v>12945</v>
      </c>
    </row>
    <row r="294" spans="1:1">
      <c r="A294" t="s">
        <v>12946</v>
      </c>
    </row>
    <row r="295" spans="1:1">
      <c r="A295" t="s">
        <v>12947</v>
      </c>
    </row>
    <row r="296" spans="1:1">
      <c r="A296" t="s">
        <v>12948</v>
      </c>
    </row>
    <row r="297" spans="1:1">
      <c r="A297" t="s">
        <v>12949</v>
      </c>
    </row>
    <row r="298" spans="1:1">
      <c r="A298" t="s">
        <v>12950</v>
      </c>
    </row>
    <row r="299" spans="1:1">
      <c r="A299" t="s">
        <v>12951</v>
      </c>
    </row>
    <row r="300" spans="1:1">
      <c r="A300" t="s">
        <v>1209</v>
      </c>
    </row>
    <row r="301" spans="1:1">
      <c r="A301" t="s">
        <v>776</v>
      </c>
    </row>
    <row r="302" spans="1:1">
      <c r="A302" t="s">
        <v>12952</v>
      </c>
    </row>
    <row r="303" spans="1:1">
      <c r="A303" t="s">
        <v>779</v>
      </c>
    </row>
    <row r="304" spans="1:1">
      <c r="A304" t="s">
        <v>1659</v>
      </c>
    </row>
    <row r="305" spans="1:1">
      <c r="A305" t="s">
        <v>1678</v>
      </c>
    </row>
    <row r="306" spans="1:1">
      <c r="A306" t="s">
        <v>993</v>
      </c>
    </row>
    <row r="307" spans="1:1">
      <c r="A307" t="s">
        <v>994</v>
      </c>
    </row>
    <row r="308" spans="1:1">
      <c r="A308" t="s">
        <v>995</v>
      </c>
    </row>
    <row r="309" spans="1:1">
      <c r="A309" t="s">
        <v>996</v>
      </c>
    </row>
    <row r="310" spans="1:1">
      <c r="A310" t="s">
        <v>997</v>
      </c>
    </row>
    <row r="311" spans="1:1">
      <c r="A311" t="s">
        <v>998</v>
      </c>
    </row>
    <row r="312" spans="1:1">
      <c r="A312" t="s">
        <v>999</v>
      </c>
    </row>
    <row r="313" spans="1:1">
      <c r="A313" t="s">
        <v>1000</v>
      </c>
    </row>
    <row r="314" spans="1:1">
      <c r="A314" t="s">
        <v>381</v>
      </c>
    </row>
    <row r="315" spans="1:1">
      <c r="A315" t="s">
        <v>1265</v>
      </c>
    </row>
    <row r="316" spans="1:1">
      <c r="A316" t="s">
        <v>3146</v>
      </c>
    </row>
    <row r="317" spans="1:1">
      <c r="A317" t="s">
        <v>12953</v>
      </c>
    </row>
    <row r="318" spans="1:1">
      <c r="A318" t="s">
        <v>1653</v>
      </c>
    </row>
    <row r="319" spans="1:1">
      <c r="A319" t="s">
        <v>1654</v>
      </c>
    </row>
    <row r="320" spans="1:1">
      <c r="A320" t="s">
        <v>12954</v>
      </c>
    </row>
    <row r="321" spans="1:1">
      <c r="A321" t="s">
        <v>354</v>
      </c>
    </row>
    <row r="322" spans="1:1">
      <c r="A322" t="s">
        <v>1656</v>
      </c>
    </row>
    <row r="323" spans="1:1">
      <c r="A323" t="s">
        <v>12955</v>
      </c>
    </row>
    <row r="324" spans="1:1">
      <c r="A324" t="s">
        <v>1658</v>
      </c>
    </row>
    <row r="325" spans="1:1">
      <c r="A325" t="s">
        <v>1260</v>
      </c>
    </row>
    <row r="326" spans="1:1">
      <c r="A326" t="s">
        <v>1659</v>
      </c>
    </row>
    <row r="327" spans="1:1">
      <c r="A327" t="s">
        <v>1660</v>
      </c>
    </row>
    <row r="329" spans="1:1">
      <c r="A329" t="s">
        <v>12956</v>
      </c>
    </row>
    <row r="330" spans="1:1">
      <c r="A330" t="s">
        <v>12957</v>
      </c>
    </row>
    <row r="331" spans="1:1">
      <c r="A331" t="s">
        <v>2098</v>
      </c>
    </row>
    <row r="332" spans="1:1">
      <c r="A332" t="s">
        <v>12958</v>
      </c>
    </row>
    <row r="333" spans="1:1">
      <c r="A333" t="s">
        <v>12959</v>
      </c>
    </row>
    <row r="334" spans="1:1">
      <c r="A334" t="s">
        <v>12960</v>
      </c>
    </row>
    <row r="335" spans="1:1">
      <c r="A335" t="s">
        <v>12961</v>
      </c>
    </row>
    <row r="336" spans="1:1">
      <c r="A336" t="s">
        <v>12962</v>
      </c>
    </row>
    <row r="337" spans="1:1">
      <c r="A337" t="s">
        <v>12963</v>
      </c>
    </row>
    <row r="338" spans="1:1">
      <c r="A338" t="s">
        <v>12964</v>
      </c>
    </row>
    <row r="339" spans="1:1">
      <c r="A339" t="s">
        <v>12965</v>
      </c>
    </row>
    <row r="340" spans="1:1">
      <c r="A340" t="s">
        <v>1252</v>
      </c>
    </row>
    <row r="341" spans="1:1">
      <c r="A341" t="s">
        <v>12966</v>
      </c>
    </row>
    <row r="342" spans="1:1">
      <c r="A342" t="s">
        <v>12967</v>
      </c>
    </row>
    <row r="343" spans="1:1">
      <c r="A343" t="s">
        <v>12968</v>
      </c>
    </row>
    <row r="344" spans="1:1">
      <c r="A344" t="s">
        <v>12960</v>
      </c>
    </row>
    <row r="345" spans="1:1">
      <c r="A345" t="s">
        <v>12969</v>
      </c>
    </row>
    <row r="346" spans="1:1">
      <c r="A346" t="s">
        <v>12970</v>
      </c>
    </row>
    <row r="347" spans="1:1">
      <c r="A347" t="s">
        <v>12962</v>
      </c>
    </row>
    <row r="348" spans="1:1">
      <c r="A348" t="s">
        <v>12971</v>
      </c>
    </row>
    <row r="349" spans="1:1">
      <c r="A349" t="s">
        <v>12972</v>
      </c>
    </row>
    <row r="350" spans="1:1">
      <c r="A350" t="s">
        <v>12973</v>
      </c>
    </row>
    <row r="351" spans="1:1">
      <c r="A351" t="s">
        <v>12974</v>
      </c>
    </row>
    <row r="352" spans="1:1">
      <c r="A352" t="s">
        <v>443</v>
      </c>
    </row>
    <row r="353" spans="1:1">
      <c r="A353" t="e">
        <f>----取B端实例和B端金额</f>
        <v>#NAME?</v>
      </c>
    </row>
    <row r="354" spans="1:1">
      <c r="A354" t="s">
        <v>12975</v>
      </c>
    </row>
    <row r="355" spans="1:1">
      <c r="A355" t="s">
        <v>1027</v>
      </c>
    </row>
    <row r="356" spans="1:1">
      <c r="A356" t="s">
        <v>12976</v>
      </c>
    </row>
    <row r="357" spans="1:1">
      <c r="A357" t="s">
        <v>12967</v>
      </c>
    </row>
    <row r="358" spans="1:1">
      <c r="A358" t="s">
        <v>12968</v>
      </c>
    </row>
    <row r="359" spans="1:1">
      <c r="A359" t="s">
        <v>12960</v>
      </c>
    </row>
    <row r="360" spans="1:1">
      <c r="A360" t="s">
        <v>12969</v>
      </c>
    </row>
    <row r="361" spans="1:1">
      <c r="A361" t="s">
        <v>12970</v>
      </c>
    </row>
    <row r="362" spans="1:1">
      <c r="A362" t="s">
        <v>12962</v>
      </c>
    </row>
    <row r="363" spans="1:1">
      <c r="A363" t="s">
        <v>12971</v>
      </c>
    </row>
    <row r="364" spans="1:1">
      <c r="A364" t="s">
        <v>12972</v>
      </c>
    </row>
    <row r="365" spans="1:1">
      <c r="A365" t="s">
        <v>12977</v>
      </c>
    </row>
    <row r="366" spans="1:1">
      <c r="A366" t="s">
        <v>12978</v>
      </c>
    </row>
    <row r="367" spans="1:1">
      <c r="A367" t="s">
        <v>443</v>
      </c>
    </row>
    <row r="368" spans="1:1">
      <c r="A368" t="s">
        <v>12979</v>
      </c>
    </row>
    <row r="369" spans="1:1">
      <c r="A369" t="e">
        <f>--select*from xj_jcbt_t</f>
        <v>#NAME?</v>
      </c>
    </row>
    <row r="370" spans="1:1">
      <c r="A370" t="e">
        <f>------汇总A端B端实例和金额</f>
        <v>#NAME?</v>
      </c>
    </row>
    <row r="371" spans="1:1">
      <c r="A371" t="s">
        <v>888</v>
      </c>
    </row>
    <row r="372" spans="1:1">
      <c r="A372" t="s">
        <v>12980</v>
      </c>
    </row>
    <row r="373" spans="1:1">
      <c r="A373" t="s">
        <v>12981</v>
      </c>
    </row>
    <row r="374" spans="1:1">
      <c r="A374" t="s">
        <v>776</v>
      </c>
    </row>
    <row r="375" spans="1:1">
      <c r="A375" t="s">
        <v>12982</v>
      </c>
    </row>
    <row r="376" spans="1:1">
      <c r="A376" t="s">
        <v>443</v>
      </c>
    </row>
    <row r="377" spans="1:1">
      <c r="A377" t="s">
        <v>977</v>
      </c>
    </row>
    <row r="378" spans="1:1">
      <c r="A378" t="s">
        <v>12980</v>
      </c>
    </row>
    <row r="379" spans="1:1">
      <c r="A379" t="s">
        <v>12983</v>
      </c>
    </row>
    <row r="380" spans="1:1">
      <c r="A380" t="s">
        <v>776</v>
      </c>
    </row>
    <row r="381" spans="1:1">
      <c r="A381" t="s">
        <v>12984</v>
      </c>
    </row>
    <row r="382" spans="1:1">
      <c r="A382" t="s">
        <v>12985</v>
      </c>
    </row>
    <row r="383" spans="1:1">
      <c r="A383" t="s">
        <v>443</v>
      </c>
    </row>
    <row r="384" spans="1:1">
      <c r="A384" t="s">
        <v>12986</v>
      </c>
    </row>
    <row r="385" spans="1:1">
      <c r="A385" t="s">
        <v>888</v>
      </c>
    </row>
    <row r="386" spans="1:1">
      <c r="A386" t="s">
        <v>12987</v>
      </c>
    </row>
    <row r="387" spans="1:1">
      <c r="A387" t="s">
        <v>908</v>
      </c>
    </row>
    <row r="388" spans="1:1">
      <c r="A388" t="s">
        <v>12988</v>
      </c>
    </row>
    <row r="389" spans="1:1">
      <c r="A389" t="s">
        <v>12989</v>
      </c>
    </row>
    <row r="390" spans="1:2">
      <c r="A390" t="s">
        <v>12990</v>
      </c>
      <c r="B390" s="21" t="s">
        <v>12991</v>
      </c>
    </row>
    <row r="391" spans="1:1">
      <c r="A391" t="s">
        <v>12992</v>
      </c>
    </row>
    <row r="392" spans="1:1">
      <c r="A392" t="s">
        <v>776</v>
      </c>
    </row>
    <row r="393" spans="1:1">
      <c r="A393" t="s">
        <v>12993</v>
      </c>
    </row>
    <row r="394" spans="1:1">
      <c r="A394" t="s">
        <v>1199</v>
      </c>
    </row>
    <row r="395" spans="1:1">
      <c r="A395" t="s">
        <v>12994</v>
      </c>
    </row>
    <row r="396" spans="1:1">
      <c r="A396" t="s">
        <v>12995</v>
      </c>
    </row>
    <row r="397" spans="1:1">
      <c r="A397" t="s">
        <v>12996</v>
      </c>
    </row>
    <row r="398" spans="1:1">
      <c r="A398" t="s">
        <v>12997</v>
      </c>
    </row>
    <row r="399" spans="1:1">
      <c r="A399" t="s">
        <v>1659</v>
      </c>
    </row>
    <row r="400" spans="1:1">
      <c r="A400" t="s">
        <v>1678</v>
      </c>
    </row>
    <row r="401" spans="1:1">
      <c r="A401" t="s">
        <v>993</v>
      </c>
    </row>
    <row r="402" spans="1:1">
      <c r="A402" t="s">
        <v>994</v>
      </c>
    </row>
    <row r="403" spans="1:1">
      <c r="A403" t="s">
        <v>995</v>
      </c>
    </row>
    <row r="404" spans="1:1">
      <c r="A404" t="s">
        <v>996</v>
      </c>
    </row>
    <row r="405" spans="1:1">
      <c r="A405" t="s">
        <v>997</v>
      </c>
    </row>
    <row r="406" spans="1:1">
      <c r="A406" t="s">
        <v>998</v>
      </c>
    </row>
    <row r="407" spans="1:1">
      <c r="A407" t="s">
        <v>999</v>
      </c>
    </row>
    <row r="408" spans="1:1">
      <c r="A408" t="s">
        <v>1000</v>
      </c>
    </row>
    <row r="409" spans="1:1">
      <c r="A409" t="s">
        <v>381</v>
      </c>
    </row>
    <row r="410" spans="1:1">
      <c r="A410" t="s">
        <v>1265</v>
      </c>
    </row>
    <row r="411" spans="1:1">
      <c r="A411" t="s">
        <v>383</v>
      </c>
    </row>
    <row r="412" spans="1:1">
      <c r="A412" t="s">
        <v>12998</v>
      </c>
    </row>
    <row r="413" spans="1:1">
      <c r="A413" t="s">
        <v>1653</v>
      </c>
    </row>
    <row r="414" spans="1:1">
      <c r="A414" t="s">
        <v>1654</v>
      </c>
    </row>
    <row r="415" spans="1:1">
      <c r="A415" t="s">
        <v>12999</v>
      </c>
    </row>
    <row r="416" spans="1:1">
      <c r="A416" t="s">
        <v>354</v>
      </c>
    </row>
    <row r="417" spans="1:1">
      <c r="A417" t="s">
        <v>1656</v>
      </c>
    </row>
    <row r="418" spans="1:1">
      <c r="A418" t="s">
        <v>1657</v>
      </c>
    </row>
    <row r="419" spans="1:1">
      <c r="A419" t="s">
        <v>1658</v>
      </c>
    </row>
    <row r="420" spans="1:1">
      <c r="A420" t="s">
        <v>1260</v>
      </c>
    </row>
    <row r="421" spans="1:1">
      <c r="A421" t="s">
        <v>1659</v>
      </c>
    </row>
    <row r="422" spans="1:1">
      <c r="A422" t="s">
        <v>1660</v>
      </c>
    </row>
    <row r="423" spans="1:1">
      <c r="A423" t="s">
        <v>13000</v>
      </c>
    </row>
    <row r="424" spans="1:1">
      <c r="A424" t="s">
        <v>13001</v>
      </c>
    </row>
    <row r="425" spans="1:1">
      <c r="A425" t="s">
        <v>13002</v>
      </c>
    </row>
    <row r="426" spans="1:1">
      <c r="A426" t="s">
        <v>2554</v>
      </c>
    </row>
    <row r="427" spans="1:1">
      <c r="A427" t="s">
        <v>941</v>
      </c>
    </row>
    <row r="428" spans="1:1">
      <c r="A428" t="s">
        <v>13003</v>
      </c>
    </row>
    <row r="429" spans="1:1">
      <c r="A429" t="s">
        <v>13004</v>
      </c>
    </row>
    <row r="430" spans="1:1">
      <c r="A430" t="s">
        <v>13005</v>
      </c>
    </row>
    <row r="431" spans="1:1">
      <c r="A431" s="21" t="s">
        <v>13006</v>
      </c>
    </row>
    <row r="432" spans="1:1">
      <c r="A432" s="21" t="s">
        <v>13007</v>
      </c>
    </row>
    <row r="433" spans="1:1">
      <c r="A433" s="21" t="s">
        <v>13008</v>
      </c>
    </row>
    <row r="434" spans="1:1">
      <c r="A434" s="21" t="s">
        <v>13009</v>
      </c>
    </row>
    <row r="435" spans="1:1">
      <c r="A435" s="21" t="s">
        <v>13010</v>
      </c>
    </row>
    <row r="436" spans="1:1">
      <c r="A436" s="21" t="s">
        <v>13011</v>
      </c>
    </row>
    <row r="437" spans="1:1">
      <c r="A437" s="21" t="s">
        <v>13012</v>
      </c>
    </row>
    <row r="438" spans="1:1">
      <c r="A438" s="21" t="s">
        <v>13013</v>
      </c>
    </row>
    <row r="439" spans="1:1">
      <c r="A439" s="21" t="s">
        <v>13014</v>
      </c>
    </row>
    <row r="440" spans="1:1">
      <c r="A440" s="21" t="s">
        <v>13015</v>
      </c>
    </row>
    <row r="441" spans="1:1">
      <c r="A441" s="21" t="s">
        <v>13016</v>
      </c>
    </row>
    <row r="442" spans="1:1">
      <c r="A442" s="21" t="s">
        <v>13017</v>
      </c>
    </row>
    <row r="443" spans="1:1">
      <c r="A443" s="21" t="s">
        <v>13018</v>
      </c>
    </row>
    <row r="444" spans="1:1">
      <c r="A444" s="21" t="s">
        <v>13019</v>
      </c>
    </row>
    <row r="445" spans="1:1">
      <c r="A445" s="21" t="s">
        <v>13020</v>
      </c>
    </row>
    <row r="446" spans="1:1">
      <c r="A446" s="21" t="s">
        <v>13021</v>
      </c>
    </row>
    <row r="447" spans="1:1">
      <c r="A447" s="21" t="s">
        <v>13022</v>
      </c>
    </row>
    <row r="448" spans="1:1">
      <c r="A448" s="21" t="s">
        <v>13023</v>
      </c>
    </row>
    <row r="449" spans="1:1">
      <c r="A449" s="21" t="s">
        <v>13024</v>
      </c>
    </row>
    <row r="450" spans="1:1">
      <c r="A450" s="21" t="s">
        <v>13025</v>
      </c>
    </row>
    <row r="451" spans="1:1">
      <c r="A451" s="21" t="s">
        <v>13026</v>
      </c>
    </row>
    <row r="452" spans="1:1">
      <c r="A452" s="21" t="s">
        <v>13027</v>
      </c>
    </row>
    <row r="453" spans="1:1">
      <c r="A453" s="21" t="s">
        <v>13028</v>
      </c>
    </row>
    <row r="454" spans="1:1">
      <c r="A454" s="21" t="s">
        <v>13029</v>
      </c>
    </row>
    <row r="455" spans="1:1">
      <c r="A455" s="21" t="s">
        <v>13030</v>
      </c>
    </row>
    <row r="456" spans="1:1">
      <c r="A456" s="21" t="s">
        <v>13031</v>
      </c>
    </row>
    <row r="457" spans="1:1">
      <c r="A457" s="21" t="s">
        <v>13032</v>
      </c>
    </row>
    <row r="458" spans="1:1">
      <c r="A458" s="21" t="s">
        <v>13033</v>
      </c>
    </row>
    <row r="459" spans="1:1">
      <c r="A459" s="21" t="s">
        <v>13034</v>
      </c>
    </row>
    <row r="460" spans="1:2">
      <c r="A460" t="s">
        <v>13035</v>
      </c>
      <c r="B460" t="s">
        <v>13036</v>
      </c>
    </row>
    <row r="461" spans="1:1">
      <c r="A461" t="s">
        <v>13037</v>
      </c>
    </row>
    <row r="462" spans="1:1">
      <c r="A462" t="s">
        <v>13038</v>
      </c>
    </row>
    <row r="463" spans="1:1">
      <c r="A463" t="s">
        <v>13039</v>
      </c>
    </row>
    <row r="464" spans="1:1">
      <c r="A464" t="s">
        <v>13040</v>
      </c>
    </row>
    <row r="465" spans="1:2">
      <c r="A465" t="s">
        <v>13041</v>
      </c>
      <c r="B465" t="s">
        <v>13042</v>
      </c>
    </row>
    <row r="466" spans="1:2">
      <c r="A466" t="s">
        <v>13043</v>
      </c>
      <c r="B466" t="s">
        <v>13044</v>
      </c>
    </row>
    <row r="467" spans="1:1">
      <c r="A467" t="s">
        <v>854</v>
      </c>
    </row>
    <row r="469" spans="1:1">
      <c r="A469" t="s">
        <v>13045</v>
      </c>
    </row>
    <row r="470" spans="1:1">
      <c r="A470" t="s">
        <v>13046</v>
      </c>
    </row>
    <row r="471" spans="1:1">
      <c r="A471" t="s">
        <v>779</v>
      </c>
    </row>
    <row r="473" spans="1:1">
      <c r="A473" t="s">
        <v>1668</v>
      </c>
    </row>
    <row r="474" spans="1:1">
      <c r="A474" t="s">
        <v>1669</v>
      </c>
    </row>
    <row r="475" spans="1:1">
      <c r="A475" t="s">
        <v>1670</v>
      </c>
    </row>
    <row r="476" spans="1:1">
      <c r="A476" t="s">
        <v>1671</v>
      </c>
    </row>
    <row r="477" spans="1:1">
      <c r="A477" t="s">
        <v>1214</v>
      </c>
    </row>
    <row r="479" spans="1:1">
      <c r="A479" t="s">
        <v>13047</v>
      </c>
    </row>
    <row r="480" spans="1:1">
      <c r="A480" t="s">
        <v>1673</v>
      </c>
    </row>
    <row r="481" spans="1:1">
      <c r="A481" t="s">
        <v>1674</v>
      </c>
    </row>
    <row r="482" spans="1:1">
      <c r="A482" t="s">
        <v>779</v>
      </c>
    </row>
    <row r="484" spans="1:1">
      <c r="A484" t="s">
        <v>13048</v>
      </c>
    </row>
    <row r="485" spans="1:1">
      <c r="A485" t="e">
        <f>--select*from xj_ls_tkj</f>
        <v>#NAME?</v>
      </c>
    </row>
    <row r="486" spans="1:1">
      <c r="A486" t="s">
        <v>1676</v>
      </c>
    </row>
    <row r="487" spans="1:1">
      <c r="A487" t="s">
        <v>779</v>
      </c>
    </row>
    <row r="494" spans="1:1">
      <c r="A494" t="s">
        <v>359</v>
      </c>
    </row>
    <row r="495" spans="1:1">
      <c r="A495" t="s">
        <v>350</v>
      </c>
    </row>
    <row r="497" spans="1:1">
      <c r="A497" t="s">
        <v>13049</v>
      </c>
    </row>
    <row r="498" spans="1:1">
      <c r="A498" t="s">
        <v>13050</v>
      </c>
    </row>
    <row r="499" spans="1:1">
      <c r="A499" t="s">
        <v>13051</v>
      </c>
    </row>
    <row r="500" spans="1:1">
      <c r="A500" t="s">
        <v>13052</v>
      </c>
    </row>
    <row r="501" spans="1:1">
      <c r="A501" t="s">
        <v>13053</v>
      </c>
    </row>
    <row r="505" spans="1:1">
      <c r="A505" t="s">
        <v>13054</v>
      </c>
    </row>
    <row r="506" spans="1:1">
      <c r="A506" t="s">
        <v>13055</v>
      </c>
    </row>
    <row r="507" spans="1:1">
      <c r="A507" t="s">
        <v>13056</v>
      </c>
    </row>
    <row r="508" spans="1:1">
      <c r="A508" t="s">
        <v>13057</v>
      </c>
    </row>
    <row r="509" spans="1:1">
      <c r="A509" t="s">
        <v>4181</v>
      </c>
    </row>
    <row r="510" spans="1:1">
      <c r="A510" t="s">
        <v>13058</v>
      </c>
    </row>
    <row r="511" spans="1:1">
      <c r="A511" t="s">
        <v>13059</v>
      </c>
    </row>
    <row r="512" spans="1:1">
      <c r="A512" t="s">
        <v>13060</v>
      </c>
    </row>
    <row r="513" spans="1:1">
      <c r="A513" t="s">
        <v>13061</v>
      </c>
    </row>
    <row r="514" spans="1:1">
      <c r="A514" t="s">
        <v>13062</v>
      </c>
    </row>
    <row r="515" spans="1:1">
      <c r="A515" t="s">
        <v>13063</v>
      </c>
    </row>
    <row r="516" spans="1:1">
      <c r="A516" t="s">
        <v>13064</v>
      </c>
    </row>
    <row r="518" spans="1:1">
      <c r="A518" t="s">
        <v>354</v>
      </c>
    </row>
    <row r="519" spans="1:1">
      <c r="A519" t="s">
        <v>369</v>
      </c>
    </row>
    <row r="520" spans="1:1">
      <c r="A520" t="s">
        <v>13065</v>
      </c>
    </row>
    <row r="521" spans="1:1">
      <c r="A521" t="s">
        <v>1678</v>
      </c>
    </row>
    <row r="522" spans="1:1">
      <c r="A522" t="s">
        <v>993</v>
      </c>
    </row>
    <row r="523" spans="1:1">
      <c r="A523" t="s">
        <v>994</v>
      </c>
    </row>
    <row r="524" spans="1:1">
      <c r="A524" t="s">
        <v>995</v>
      </c>
    </row>
    <row r="525" spans="1:1">
      <c r="A525" t="s">
        <v>996</v>
      </c>
    </row>
    <row r="526" spans="1:1">
      <c r="A526" t="s">
        <v>997</v>
      </c>
    </row>
    <row r="527" spans="1:1">
      <c r="A527" t="s">
        <v>998</v>
      </c>
    </row>
    <row r="528" spans="1:1">
      <c r="A528" t="s">
        <v>999</v>
      </c>
    </row>
    <row r="529" spans="1:1">
      <c r="A529" t="s">
        <v>1000</v>
      </c>
    </row>
    <row r="530" spans="1:1">
      <c r="A530" t="s">
        <v>381</v>
      </c>
    </row>
    <row r="531" spans="1:1">
      <c r="A531" t="s">
        <v>369</v>
      </c>
    </row>
    <row r="532" spans="1:1">
      <c r="A532" t="s">
        <v>13066</v>
      </c>
    </row>
    <row r="533" spans="1:1">
      <c r="A533" t="s">
        <v>13067</v>
      </c>
    </row>
    <row r="534" spans="1:1">
      <c r="A534" t="s">
        <v>13068</v>
      </c>
    </row>
    <row r="535" spans="1:1">
      <c r="A535" t="s">
        <v>1653</v>
      </c>
    </row>
    <row r="536" spans="1:1">
      <c r="A536" t="s">
        <v>1654</v>
      </c>
    </row>
    <row r="537" spans="1:1">
      <c r="A537" t="s">
        <v>13069</v>
      </c>
    </row>
    <row r="538" spans="1:1">
      <c r="A538" t="s">
        <v>13070</v>
      </c>
    </row>
    <row r="539" spans="1:1">
      <c r="A539" t="s">
        <v>354</v>
      </c>
    </row>
    <row r="540" spans="1:1">
      <c r="A540" t="s">
        <v>1656</v>
      </c>
    </row>
    <row r="541" spans="1:1">
      <c r="A541" t="s">
        <v>13071</v>
      </c>
    </row>
    <row r="542" spans="1:1">
      <c r="A542" t="s">
        <v>1658</v>
      </c>
    </row>
    <row r="543" spans="1:1">
      <c r="A543" t="s">
        <v>1260</v>
      </c>
    </row>
    <row r="544" spans="1:1">
      <c r="A544" t="s">
        <v>1659</v>
      </c>
    </row>
    <row r="545" spans="1:1">
      <c r="A545" t="s">
        <v>1660</v>
      </c>
    </row>
    <row r="547" spans="1:1">
      <c r="A547" t="s">
        <v>13072</v>
      </c>
    </row>
    <row r="548" spans="1:1">
      <c r="A548" t="s">
        <v>977</v>
      </c>
    </row>
    <row r="549" spans="1:1">
      <c r="A549" t="s">
        <v>13073</v>
      </c>
    </row>
    <row r="550" spans="1:1">
      <c r="A550" t="s">
        <v>13074</v>
      </c>
    </row>
    <row r="551" spans="1:1">
      <c r="A551" t="s">
        <v>13075</v>
      </c>
    </row>
    <row r="552" spans="1:1">
      <c r="A552" t="s">
        <v>13076</v>
      </c>
    </row>
    <row r="553" spans="1:1">
      <c r="A553" t="s">
        <v>13077</v>
      </c>
    </row>
    <row r="554" spans="1:1">
      <c r="A554" t="s">
        <v>4701</v>
      </c>
    </row>
    <row r="555" spans="1:1">
      <c r="A555" t="s">
        <v>13078</v>
      </c>
    </row>
    <row r="556" spans="1:1">
      <c r="A556" t="s">
        <v>13079</v>
      </c>
    </row>
    <row r="557" spans="1:1">
      <c r="A557" t="s">
        <v>854</v>
      </c>
    </row>
    <row r="559" spans="1:1">
      <c r="A559" t="s">
        <v>13080</v>
      </c>
    </row>
    <row r="560" spans="1:1">
      <c r="A560" t="s">
        <v>13081</v>
      </c>
    </row>
    <row r="562" spans="2:2">
      <c r="B562" t="s">
        <v>13082</v>
      </c>
    </row>
    <row r="563" spans="1:1">
      <c r="A563" t="s">
        <v>13083</v>
      </c>
    </row>
    <row r="564" spans="1:1">
      <c r="A564" t="s">
        <v>6320</v>
      </c>
    </row>
    <row r="565" spans="1:1">
      <c r="A565" t="s">
        <v>13084</v>
      </c>
    </row>
    <row r="566" spans="1:1">
      <c r="A566" t="s">
        <v>13085</v>
      </c>
    </row>
    <row r="567" spans="1:1">
      <c r="A567" t="s">
        <v>13086</v>
      </c>
    </row>
    <row r="568" spans="1:1">
      <c r="A568" t="s">
        <v>13087</v>
      </c>
    </row>
    <row r="569" spans="1:1">
      <c r="A569" t="s">
        <v>13088</v>
      </c>
    </row>
    <row r="570" spans="1:1">
      <c r="A570" t="s">
        <v>13089</v>
      </c>
    </row>
    <row r="571" spans="3:3">
      <c r="C571" t="s">
        <v>13090</v>
      </c>
    </row>
    <row r="572" spans="3:3">
      <c r="C572" t="s">
        <v>13091</v>
      </c>
    </row>
    <row r="573" spans="3:3">
      <c r="C573" t="s">
        <v>3481</v>
      </c>
    </row>
    <row r="574" spans="3:3">
      <c r="C574" t="s">
        <v>13092</v>
      </c>
    </row>
    <row r="575" spans="4:4">
      <c r="D575" t="s">
        <v>1205</v>
      </c>
    </row>
    <row r="576" spans="4:4">
      <c r="D576" t="s">
        <v>5059</v>
      </c>
    </row>
    <row r="577" spans="2:2">
      <c r="B577" t="s">
        <v>13093</v>
      </c>
    </row>
    <row r="579" spans="2:2">
      <c r="B579" t="s">
        <v>13065</v>
      </c>
    </row>
    <row r="580" spans="1:1">
      <c r="A580" t="s">
        <v>1678</v>
      </c>
    </row>
    <row r="581" spans="1:1">
      <c r="A581" t="s">
        <v>993</v>
      </c>
    </row>
    <row r="582" spans="1:1">
      <c r="A582" t="s">
        <v>994</v>
      </c>
    </row>
    <row r="583" spans="1:1">
      <c r="A583" t="s">
        <v>995</v>
      </c>
    </row>
    <row r="584" spans="1:1">
      <c r="A584" t="s">
        <v>996</v>
      </c>
    </row>
    <row r="585" spans="1:1">
      <c r="A585" t="s">
        <v>997</v>
      </c>
    </row>
    <row r="586" spans="1:1">
      <c r="A586" t="s">
        <v>998</v>
      </c>
    </row>
    <row r="587" spans="1:1">
      <c r="A587" t="s">
        <v>999</v>
      </c>
    </row>
    <row r="588" spans="1:1">
      <c r="A588" t="s">
        <v>1000</v>
      </c>
    </row>
    <row r="589" spans="1:1">
      <c r="A589" t="s">
        <v>381</v>
      </c>
    </row>
    <row r="590" spans="2:2">
      <c r="B590" t="s">
        <v>13094</v>
      </c>
    </row>
    <row r="591" spans="1:1">
      <c r="A591" t="s">
        <v>1481</v>
      </c>
    </row>
    <row r="592" spans="1:1">
      <c r="A592" t="s">
        <v>13095</v>
      </c>
    </row>
    <row r="593" spans="1:1">
      <c r="A593" t="s">
        <v>12760</v>
      </c>
    </row>
    <row r="594" spans="1:1">
      <c r="A594" t="s">
        <v>4281</v>
      </c>
    </row>
    <row r="595" spans="1:1">
      <c r="A595" t="s">
        <v>5910</v>
      </c>
    </row>
    <row r="596" spans="1:1">
      <c r="A596" t="s">
        <v>12764</v>
      </c>
    </row>
    <row r="597" spans="1:1">
      <c r="A597" t="s">
        <v>12765</v>
      </c>
    </row>
    <row r="598" spans="1:1">
      <c r="A598" t="s">
        <v>12766</v>
      </c>
    </row>
    <row r="599" spans="1:1">
      <c r="A599" t="s">
        <v>525</v>
      </c>
    </row>
    <row r="600" spans="1:1">
      <c r="A600" t="s">
        <v>13096</v>
      </c>
    </row>
    <row r="601" spans="1:1">
      <c r="A601" t="s">
        <v>13097</v>
      </c>
    </row>
    <row r="602" spans="1:1">
      <c r="A602" t="s">
        <v>13098</v>
      </c>
    </row>
    <row r="603" spans="1:1">
      <c r="A603" t="s">
        <v>12769</v>
      </c>
    </row>
    <row r="605" spans="1:1">
      <c r="A605" t="s">
        <v>12771</v>
      </c>
    </row>
    <row r="606" spans="1:1">
      <c r="A606" t="s">
        <v>12772</v>
      </c>
    </row>
    <row r="607" spans="1:1">
      <c r="A607" t="s">
        <v>5299</v>
      </c>
    </row>
    <row r="608" spans="1:1">
      <c r="A608" t="s">
        <v>4425</v>
      </c>
    </row>
    <row r="609" spans="1:1">
      <c r="A609" t="s">
        <v>4426</v>
      </c>
    </row>
    <row r="610" spans="4:4">
      <c r="D610" t="s">
        <v>12773</v>
      </c>
    </row>
    <row r="611" spans="4:4">
      <c r="D611" t="s">
        <v>12774</v>
      </c>
    </row>
    <row r="612" spans="1:1">
      <c r="A612" t="s">
        <v>4427</v>
      </c>
    </row>
    <row r="613" spans="1:1">
      <c r="A613" t="s">
        <v>4428</v>
      </c>
    </row>
    <row r="614" spans="1:1">
      <c r="A614" t="s">
        <v>13099</v>
      </c>
    </row>
    <row r="615" spans="1:1">
      <c r="A615" t="s">
        <v>12776</v>
      </c>
    </row>
    <row r="617" spans="1:1">
      <c r="A617" t="s">
        <v>12777</v>
      </c>
    </row>
    <row r="618" spans="1:1">
      <c r="A618" t="s">
        <v>13100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04"/>
  <sheetViews>
    <sheetView workbookViewId="0">
      <selection activeCell="K18" sqref="K18"/>
    </sheetView>
  </sheetViews>
  <sheetFormatPr defaultColWidth="9" defaultRowHeight="13.5" outlineLevelCol="5"/>
  <sheetData>
    <row r="1" spans="1:1">
      <c r="A1" t="s">
        <v>13101</v>
      </c>
    </row>
    <row r="2" spans="1:1">
      <c r="A2" t="s">
        <v>350</v>
      </c>
    </row>
    <row r="3" spans="1:1">
      <c r="A3" t="s">
        <v>13102</v>
      </c>
    </row>
    <row r="4" spans="1:1">
      <c r="A4" t="s">
        <v>13103</v>
      </c>
    </row>
    <row r="5" spans="1:1">
      <c r="A5" t="s">
        <v>354</v>
      </c>
    </row>
    <row r="6" spans="1:1">
      <c r="A6" t="s">
        <v>13104</v>
      </c>
    </row>
    <row r="7" spans="1:1">
      <c r="A7" t="s">
        <v>13105</v>
      </c>
    </row>
    <row r="8" spans="1:1">
      <c r="A8" t="s">
        <v>13106</v>
      </c>
    </row>
    <row r="9" spans="1:1">
      <c r="A9" t="s">
        <v>13107</v>
      </c>
    </row>
    <row r="10" spans="1:1">
      <c r="A10" t="s">
        <v>13108</v>
      </c>
    </row>
    <row r="11" spans="1:1">
      <c r="A11" t="s">
        <v>13109</v>
      </c>
    </row>
    <row r="12" spans="1:1">
      <c r="A12" t="s">
        <v>13110</v>
      </c>
    </row>
    <row r="13" spans="1:5">
      <c r="A13" t="s">
        <v>13111</v>
      </c>
      <c r="E13" t="s">
        <v>13112</v>
      </c>
    </row>
    <row r="14" spans="1:4">
      <c r="A14" t="s">
        <v>13113</v>
      </c>
      <c r="D14" t="s">
        <v>13114</v>
      </c>
    </row>
    <row r="15" spans="1:4">
      <c r="A15" t="s">
        <v>13115</v>
      </c>
      <c r="D15" t="s">
        <v>13114</v>
      </c>
    </row>
    <row r="16" spans="1:3">
      <c r="A16" t="s">
        <v>13116</v>
      </c>
      <c r="C16" t="s">
        <v>13117</v>
      </c>
    </row>
    <row r="17" spans="1:1">
      <c r="A17" t="s">
        <v>13118</v>
      </c>
    </row>
    <row r="18" spans="1:1">
      <c r="A18" t="s">
        <v>13119</v>
      </c>
    </row>
    <row r="19" spans="1:1">
      <c r="A19" t="s">
        <v>13120</v>
      </c>
    </row>
    <row r="20" spans="1:1">
      <c r="A20" t="s">
        <v>13121</v>
      </c>
    </row>
    <row r="21" spans="1:1">
      <c r="A21" t="s">
        <v>13122</v>
      </c>
    </row>
    <row r="22" spans="1:1">
      <c r="A22" t="s">
        <v>13123</v>
      </c>
    </row>
    <row r="23" spans="1:1">
      <c r="A23" t="s">
        <v>13124</v>
      </c>
    </row>
    <row r="24" spans="1:1">
      <c r="A24" t="s">
        <v>13125</v>
      </c>
    </row>
    <row r="25" spans="2:2">
      <c r="B25" t="s">
        <v>2066</v>
      </c>
    </row>
    <row r="26" spans="1:1">
      <c r="A26" t="s">
        <v>13126</v>
      </c>
    </row>
    <row r="27" spans="1:1">
      <c r="A27" t="s">
        <v>12298</v>
      </c>
    </row>
    <row r="28" spans="1:1">
      <c r="A28" t="s">
        <v>13127</v>
      </c>
    </row>
    <row r="29" spans="1:1">
      <c r="A29" t="s">
        <v>13128</v>
      </c>
    </row>
    <row r="30" spans="1:1">
      <c r="A30" t="s">
        <v>355</v>
      </c>
    </row>
    <row r="31" spans="1:1">
      <c r="A31" t="s">
        <v>13129</v>
      </c>
    </row>
    <row r="32" spans="1:1">
      <c r="A32" t="s">
        <v>13130</v>
      </c>
    </row>
    <row r="33" spans="1:1">
      <c r="A33" t="s">
        <v>4382</v>
      </c>
    </row>
    <row r="34" spans="2:2">
      <c r="B34" t="s">
        <v>13131</v>
      </c>
    </row>
    <row r="35" spans="1:1">
      <c r="A35" t="s">
        <v>13132</v>
      </c>
    </row>
    <row r="36" spans="1:1">
      <c r="A36" t="s">
        <v>13133</v>
      </c>
    </row>
    <row r="37" spans="1:1">
      <c r="A37" t="s">
        <v>879</v>
      </c>
    </row>
    <row r="38" spans="1:1">
      <c r="A38" t="s">
        <v>13134</v>
      </c>
    </row>
    <row r="39" spans="1:1">
      <c r="A39" t="s">
        <v>13135</v>
      </c>
    </row>
    <row r="40" spans="1:1">
      <c r="A40" t="s">
        <v>13136</v>
      </c>
    </row>
    <row r="41" spans="1:1">
      <c r="A41" t="s">
        <v>13137</v>
      </c>
    </row>
    <row r="42" spans="1:1">
      <c r="A42" t="s">
        <v>13138</v>
      </c>
    </row>
    <row r="43" spans="1:1">
      <c r="A43" t="s">
        <v>13139</v>
      </c>
    </row>
    <row r="44" spans="1:1">
      <c r="A44" t="s">
        <v>13140</v>
      </c>
    </row>
    <row r="45" spans="1:1">
      <c r="A45" t="s">
        <v>13141</v>
      </c>
    </row>
    <row r="46" spans="1:1">
      <c r="A46" t="s">
        <v>13142</v>
      </c>
    </row>
    <row r="47" spans="1:1">
      <c r="A47" t="s">
        <v>13143</v>
      </c>
    </row>
    <row r="48" spans="1:1">
      <c r="A48" t="s">
        <v>13144</v>
      </c>
    </row>
    <row r="49" spans="1:1">
      <c r="A49" t="s">
        <v>13145</v>
      </c>
    </row>
    <row r="50" spans="1:1">
      <c r="A50" t="s">
        <v>13146</v>
      </c>
    </row>
    <row r="51" spans="1:1">
      <c r="A51" t="s">
        <v>13147</v>
      </c>
    </row>
    <row r="52" spans="1:1">
      <c r="A52" t="s">
        <v>354</v>
      </c>
    </row>
    <row r="54" spans="1:1">
      <c r="A54" t="s">
        <v>13148</v>
      </c>
    </row>
    <row r="55" spans="1:1">
      <c r="A55" t="s">
        <v>665</v>
      </c>
    </row>
    <row r="56" spans="1:1">
      <c r="A56" t="s">
        <v>13149</v>
      </c>
    </row>
    <row r="57" spans="1:1">
      <c r="A57" t="s">
        <v>13150</v>
      </c>
    </row>
    <row r="58" spans="1:1">
      <c r="A58" t="s">
        <v>941</v>
      </c>
    </row>
    <row r="59" spans="1:1">
      <c r="A59" t="s">
        <v>13151</v>
      </c>
    </row>
    <row r="60" spans="1:1">
      <c r="A60" t="s">
        <v>13152</v>
      </c>
    </row>
    <row r="62" spans="1:1">
      <c r="A62" t="s">
        <v>13153</v>
      </c>
    </row>
    <row r="63" spans="1:1">
      <c r="A63" t="s">
        <v>387</v>
      </c>
    </row>
    <row r="64" spans="1:1">
      <c r="A64" t="s">
        <v>13154</v>
      </c>
    </row>
    <row r="65" spans="1:1">
      <c r="A65" t="s">
        <v>13155</v>
      </c>
    </row>
    <row r="66" spans="1:1">
      <c r="A66" t="s">
        <v>13156</v>
      </c>
    </row>
    <row r="67" spans="1:1">
      <c r="A67" t="s">
        <v>13139</v>
      </c>
    </row>
    <row r="68" spans="1:1">
      <c r="A68" t="s">
        <v>13140</v>
      </c>
    </row>
    <row r="69" spans="1:1">
      <c r="A69" t="s">
        <v>13157</v>
      </c>
    </row>
    <row r="70" spans="1:1">
      <c r="A70" t="s">
        <v>13158</v>
      </c>
    </row>
    <row r="71" spans="1:1">
      <c r="A71" t="s">
        <v>13159</v>
      </c>
    </row>
    <row r="72" spans="1:1">
      <c r="A72" t="s">
        <v>13155</v>
      </c>
    </row>
    <row r="73" spans="1:1">
      <c r="A73" t="s">
        <v>13160</v>
      </c>
    </row>
    <row r="74" spans="1:2">
      <c r="A74" t="s">
        <v>13161</v>
      </c>
      <c r="B74" t="s">
        <v>13162</v>
      </c>
    </row>
    <row r="75" spans="1:1">
      <c r="A75" t="s">
        <v>13163</v>
      </c>
    </row>
    <row r="76" spans="1:1">
      <c r="A76" t="s">
        <v>13164</v>
      </c>
    </row>
    <row r="77" spans="1:1">
      <c r="A77" t="s">
        <v>13139</v>
      </c>
    </row>
    <row r="78" spans="1:1">
      <c r="A78" t="s">
        <v>13140</v>
      </c>
    </row>
    <row r="79" spans="1:1">
      <c r="A79" t="s">
        <v>13157</v>
      </c>
    </row>
    <row r="80" spans="1:1">
      <c r="A80" t="s">
        <v>13158</v>
      </c>
    </row>
    <row r="81" spans="1:1">
      <c r="A81" t="s">
        <v>13165</v>
      </c>
    </row>
    <row r="83" spans="1:1">
      <c r="A83" t="s">
        <v>13166</v>
      </c>
    </row>
    <row r="84" spans="1:1">
      <c r="A84" t="s">
        <v>13167</v>
      </c>
    </row>
    <row r="85" spans="1:1">
      <c r="A85" t="s">
        <v>13155</v>
      </c>
    </row>
    <row r="86" spans="1:1">
      <c r="A86" t="s">
        <v>13168</v>
      </c>
    </row>
    <row r="87" spans="1:1">
      <c r="A87" t="s">
        <v>13169</v>
      </c>
    </row>
    <row r="88" spans="1:1">
      <c r="A88" t="s">
        <v>13170</v>
      </c>
    </row>
    <row r="89" spans="1:1">
      <c r="A89" t="s">
        <v>13171</v>
      </c>
    </row>
    <row r="90" spans="1:1">
      <c r="A90" t="s">
        <v>13172</v>
      </c>
    </row>
    <row r="91" spans="1:1">
      <c r="A91" t="s">
        <v>13173</v>
      </c>
    </row>
    <row r="92" spans="1:1">
      <c r="A92" t="s">
        <v>13174</v>
      </c>
    </row>
    <row r="93" spans="1:1">
      <c r="A93" t="s">
        <v>13139</v>
      </c>
    </row>
    <row r="94" spans="1:1">
      <c r="A94" t="s">
        <v>13140</v>
      </c>
    </row>
    <row r="95" spans="1:1">
      <c r="A95" t="s">
        <v>13157</v>
      </c>
    </row>
    <row r="96" spans="1:1">
      <c r="A96" t="s">
        <v>13175</v>
      </c>
    </row>
    <row r="97" spans="1:1">
      <c r="A97" t="s">
        <v>13176</v>
      </c>
    </row>
    <row r="98" spans="1:1">
      <c r="A98" t="s">
        <v>369</v>
      </c>
    </row>
    <row r="99" spans="1:1">
      <c r="A99" t="s">
        <v>13177</v>
      </c>
    </row>
    <row r="100" spans="1:1">
      <c r="A100" t="s">
        <v>13178</v>
      </c>
    </row>
    <row r="101" spans="1:1">
      <c r="A101" t="s">
        <v>13179</v>
      </c>
    </row>
    <row r="102" spans="1:1">
      <c r="A102" t="s">
        <v>13180</v>
      </c>
    </row>
    <row r="103" spans="1:1">
      <c r="A103" t="s">
        <v>13181</v>
      </c>
    </row>
    <row r="104" spans="1:1">
      <c r="A104" t="s">
        <v>13182</v>
      </c>
    </row>
    <row r="105" spans="1:1">
      <c r="A105" t="s">
        <v>13183</v>
      </c>
    </row>
    <row r="106" spans="1:1">
      <c r="A106" t="s">
        <v>13184</v>
      </c>
    </row>
    <row r="107" spans="1:1">
      <c r="A107" t="s">
        <v>13185</v>
      </c>
    </row>
    <row r="108" spans="1:1">
      <c r="A108" t="s">
        <v>13186</v>
      </c>
    </row>
    <row r="109" spans="1:1">
      <c r="A109" t="s">
        <v>13187</v>
      </c>
    </row>
    <row r="110" spans="1:1">
      <c r="A110" t="s">
        <v>13188</v>
      </c>
    </row>
    <row r="111" spans="1:1">
      <c r="A111" t="s">
        <v>13189</v>
      </c>
    </row>
    <row r="112" spans="1:1">
      <c r="A112" t="s">
        <v>13190</v>
      </c>
    </row>
    <row r="113" spans="1:1">
      <c r="A113" t="s">
        <v>13191</v>
      </c>
    </row>
    <row r="114" spans="1:1">
      <c r="A114" t="s">
        <v>13192</v>
      </c>
    </row>
    <row r="115" spans="1:1">
      <c r="A115" t="s">
        <v>13193</v>
      </c>
    </row>
    <row r="116" spans="1:1">
      <c r="A116" t="s">
        <v>13174</v>
      </c>
    </row>
    <row r="117" spans="1:1">
      <c r="A117" t="s">
        <v>13139</v>
      </c>
    </row>
    <row r="118" spans="1:1">
      <c r="A118" t="s">
        <v>13140</v>
      </c>
    </row>
    <row r="119" spans="1:1">
      <c r="A119" t="s">
        <v>13157</v>
      </c>
    </row>
    <row r="120" spans="1:1">
      <c r="A120" t="s">
        <v>13158</v>
      </c>
    </row>
    <row r="121" spans="1:1">
      <c r="A121" t="s">
        <v>13180</v>
      </c>
    </row>
    <row r="122" spans="1:1">
      <c r="A122" t="s">
        <v>13194</v>
      </c>
    </row>
    <row r="123" spans="1:1">
      <c r="A123" t="s">
        <v>13139</v>
      </c>
    </row>
    <row r="124" spans="1:1">
      <c r="A124" t="s">
        <v>13140</v>
      </c>
    </row>
    <row r="125" spans="1:1">
      <c r="A125" t="s">
        <v>13157</v>
      </c>
    </row>
    <row r="126" spans="1:1">
      <c r="A126" t="s">
        <v>13158</v>
      </c>
    </row>
    <row r="127" spans="1:1">
      <c r="A127" t="s">
        <v>13195</v>
      </c>
    </row>
    <row r="128" spans="1:1">
      <c r="A128" t="s">
        <v>13196</v>
      </c>
    </row>
    <row r="129" spans="1:1">
      <c r="A129" t="s">
        <v>13197</v>
      </c>
    </row>
    <row r="130" spans="1:1">
      <c r="A130" t="s">
        <v>13180</v>
      </c>
    </row>
    <row r="131" spans="1:1">
      <c r="A131" t="s">
        <v>13198</v>
      </c>
    </row>
    <row r="132" spans="1:1">
      <c r="A132" t="s">
        <v>13199</v>
      </c>
    </row>
    <row r="133" spans="1:1">
      <c r="A133" t="s">
        <v>13200</v>
      </c>
    </row>
    <row r="134" spans="1:1">
      <c r="A134" t="s">
        <v>13190</v>
      </c>
    </row>
    <row r="135" spans="1:1">
      <c r="A135" t="s">
        <v>13201</v>
      </c>
    </row>
    <row r="136" spans="1:1">
      <c r="A136" t="s">
        <v>13202</v>
      </c>
    </row>
    <row r="137" spans="1:1">
      <c r="A137" t="s">
        <v>13139</v>
      </c>
    </row>
    <row r="138" spans="1:1">
      <c r="A138" t="s">
        <v>13140</v>
      </c>
    </row>
    <row r="139" spans="1:1">
      <c r="A139" t="s">
        <v>13157</v>
      </c>
    </row>
    <row r="140" spans="1:1">
      <c r="A140" t="s">
        <v>13158</v>
      </c>
    </row>
    <row r="141" spans="1:1">
      <c r="A141" t="s">
        <v>13180</v>
      </c>
    </row>
    <row r="142" spans="1:1">
      <c r="A142" t="s">
        <v>13203</v>
      </c>
    </row>
    <row r="143" spans="1:1">
      <c r="A143" t="s">
        <v>13139</v>
      </c>
    </row>
    <row r="144" spans="1:1">
      <c r="A144" t="s">
        <v>13140</v>
      </c>
    </row>
    <row r="145" spans="1:1">
      <c r="A145" t="s">
        <v>13157</v>
      </c>
    </row>
    <row r="146" spans="1:1">
      <c r="A146" t="s">
        <v>13158</v>
      </c>
    </row>
    <row r="147" spans="1:1">
      <c r="A147" t="s">
        <v>13204</v>
      </c>
    </row>
    <row r="148" spans="1:1">
      <c r="A148" t="s">
        <v>13205</v>
      </c>
    </row>
    <row r="149" spans="1:1">
      <c r="A149" t="s">
        <v>13206</v>
      </c>
    </row>
    <row r="150" spans="1:1">
      <c r="A150" t="s">
        <v>13180</v>
      </c>
    </row>
    <row r="151" spans="1:1">
      <c r="A151" t="s">
        <v>13207</v>
      </c>
    </row>
    <row r="152" spans="1:1">
      <c r="A152" t="s">
        <v>13208</v>
      </c>
    </row>
    <row r="153" spans="1:1">
      <c r="A153" t="s">
        <v>13200</v>
      </c>
    </row>
    <row r="154" spans="1:1">
      <c r="A154" t="s">
        <v>13209</v>
      </c>
    </row>
    <row r="155" spans="1:1">
      <c r="A155" t="s">
        <v>13172</v>
      </c>
    </row>
    <row r="156" spans="1:1">
      <c r="A156" t="s">
        <v>13173</v>
      </c>
    </row>
    <row r="157" spans="1:1">
      <c r="A157" t="s">
        <v>13174</v>
      </c>
    </row>
    <row r="158" spans="1:1">
      <c r="A158" t="s">
        <v>13139</v>
      </c>
    </row>
    <row r="159" spans="1:1">
      <c r="A159" t="s">
        <v>13140</v>
      </c>
    </row>
    <row r="160" spans="1:1">
      <c r="A160" t="s">
        <v>13157</v>
      </c>
    </row>
    <row r="161" spans="1:1">
      <c r="A161" t="s">
        <v>13158</v>
      </c>
    </row>
    <row r="162" spans="1:1">
      <c r="A162" t="s">
        <v>13180</v>
      </c>
    </row>
    <row r="163" spans="1:1">
      <c r="A163" t="s">
        <v>13210</v>
      </c>
    </row>
    <row r="164" spans="1:1">
      <c r="A164" t="s">
        <v>13139</v>
      </c>
    </row>
    <row r="165" spans="1:1">
      <c r="A165" t="s">
        <v>13140</v>
      </c>
    </row>
    <row r="166" spans="1:1">
      <c r="A166" t="s">
        <v>13157</v>
      </c>
    </row>
    <row r="167" spans="1:1">
      <c r="A167" t="s">
        <v>13158</v>
      </c>
    </row>
    <row r="168" spans="1:1">
      <c r="A168" t="s">
        <v>563</v>
      </c>
    </row>
    <row r="169" spans="1:1">
      <c r="A169" t="s">
        <v>13211</v>
      </c>
    </row>
    <row r="171" spans="1:1">
      <c r="A171" t="s">
        <v>13212</v>
      </c>
    </row>
    <row r="172" spans="1:1">
      <c r="A172" t="s">
        <v>13213</v>
      </c>
    </row>
    <row r="173" spans="1:1">
      <c r="A173" t="s">
        <v>4092</v>
      </c>
    </row>
    <row r="174" spans="1:1">
      <c r="A174" t="s">
        <v>13214</v>
      </c>
    </row>
    <row r="175" spans="1:1">
      <c r="A175" t="s">
        <v>13215</v>
      </c>
    </row>
    <row r="176" spans="1:1">
      <c r="A176" t="s">
        <v>13216</v>
      </c>
    </row>
    <row r="177" spans="1:1">
      <c r="A177" t="s">
        <v>13217</v>
      </c>
    </row>
    <row r="178" spans="1:1">
      <c r="A178" t="s">
        <v>13218</v>
      </c>
    </row>
    <row r="179" spans="1:1">
      <c r="A179" t="s">
        <v>13219</v>
      </c>
    </row>
    <row r="180" spans="1:1">
      <c r="A180" t="s">
        <v>13220</v>
      </c>
    </row>
    <row r="181" spans="1:1">
      <c r="A181" t="s">
        <v>13221</v>
      </c>
    </row>
    <row r="182" spans="1:2">
      <c r="A182" t="s">
        <v>13222</v>
      </c>
      <c r="B182" t="s">
        <v>13223</v>
      </c>
    </row>
    <row r="183" spans="1:2">
      <c r="A183" t="s">
        <v>13222</v>
      </c>
      <c r="B183" t="s">
        <v>13224</v>
      </c>
    </row>
    <row r="184" spans="1:2">
      <c r="A184" t="s">
        <v>13225</v>
      </c>
      <c r="B184" t="s">
        <v>13226</v>
      </c>
    </row>
    <row r="185" spans="1:1">
      <c r="A185" t="s">
        <v>13227</v>
      </c>
    </row>
    <row r="186" spans="1:1">
      <c r="A186" t="s">
        <v>13228</v>
      </c>
    </row>
    <row r="187" spans="1:1">
      <c r="A187" t="s">
        <v>13229</v>
      </c>
    </row>
    <row r="188" spans="1:1">
      <c r="A188" t="s">
        <v>13230</v>
      </c>
    </row>
    <row r="189" spans="1:1">
      <c r="A189" t="s">
        <v>13231</v>
      </c>
    </row>
    <row r="190" spans="1:1">
      <c r="A190" t="s">
        <v>13232</v>
      </c>
    </row>
    <row r="191" spans="1:1">
      <c r="A191" t="s">
        <v>13233</v>
      </c>
    </row>
    <row r="192" spans="1:1">
      <c r="A192" t="s">
        <v>13234</v>
      </c>
    </row>
    <row r="193" spans="1:2">
      <c r="A193" t="s">
        <v>13235</v>
      </c>
      <c r="B193" t="s">
        <v>13236</v>
      </c>
    </row>
    <row r="194" spans="1:2">
      <c r="A194" t="s">
        <v>13237</v>
      </c>
      <c r="B194" t="s">
        <v>13238</v>
      </c>
    </row>
    <row r="195" spans="1:1">
      <c r="A195" t="s">
        <v>13239</v>
      </c>
    </row>
    <row r="196" spans="1:1">
      <c r="A196" t="s">
        <v>13240</v>
      </c>
    </row>
    <row r="197" spans="1:1">
      <c r="A197" t="s">
        <v>13241</v>
      </c>
    </row>
    <row r="198" spans="1:1">
      <c r="A198" t="s">
        <v>13242</v>
      </c>
    </row>
    <row r="199" spans="1:2">
      <c r="A199" t="s">
        <v>13243</v>
      </c>
      <c r="B199" t="s">
        <v>13244</v>
      </c>
    </row>
    <row r="200" spans="1:1">
      <c r="A200" t="s">
        <v>13245</v>
      </c>
    </row>
    <row r="201" spans="1:1">
      <c r="A201" t="s">
        <v>13246</v>
      </c>
    </row>
    <row r="202" spans="1:1">
      <c r="A202" t="s">
        <v>13247</v>
      </c>
    </row>
    <row r="203" spans="1:1">
      <c r="A203" t="s">
        <v>13248</v>
      </c>
    </row>
    <row r="204" spans="1:1">
      <c r="A204" s="21" t="s">
        <v>13249</v>
      </c>
    </row>
    <row r="205" spans="1:1">
      <c r="A205" t="s">
        <v>13250</v>
      </c>
    </row>
    <row r="206" spans="1:1">
      <c r="A206" t="s">
        <v>13251</v>
      </c>
    </row>
    <row r="207" spans="1:1">
      <c r="A207" t="s">
        <v>13252</v>
      </c>
    </row>
    <row r="208" spans="1:1">
      <c r="A208" t="s">
        <v>4092</v>
      </c>
    </row>
    <row r="209" spans="1:1">
      <c r="A209" t="s">
        <v>13253</v>
      </c>
    </row>
    <row r="210" spans="1:1">
      <c r="A210" t="s">
        <v>13215</v>
      </c>
    </row>
    <row r="211" spans="1:1">
      <c r="A211" t="s">
        <v>13216</v>
      </c>
    </row>
    <row r="212" spans="1:1">
      <c r="A212" t="s">
        <v>13217</v>
      </c>
    </row>
    <row r="213" spans="1:1">
      <c r="A213" t="s">
        <v>13254</v>
      </c>
    </row>
    <row r="214" spans="1:1">
      <c r="A214" t="s">
        <v>13219</v>
      </c>
    </row>
    <row r="215" spans="1:1">
      <c r="A215" t="s">
        <v>13220</v>
      </c>
    </row>
    <row r="216" spans="1:1">
      <c r="A216" t="s">
        <v>13221</v>
      </c>
    </row>
    <row r="217" spans="1:2">
      <c r="A217" t="s">
        <v>13222</v>
      </c>
      <c r="B217" t="s">
        <v>13223</v>
      </c>
    </row>
    <row r="218" spans="1:2">
      <c r="A218" t="s">
        <v>13222</v>
      </c>
      <c r="B218" t="s">
        <v>13224</v>
      </c>
    </row>
    <row r="219" spans="1:2">
      <c r="A219" t="s">
        <v>13225</v>
      </c>
      <c r="B219" t="s">
        <v>13226</v>
      </c>
    </row>
    <row r="220" spans="1:1">
      <c r="A220" t="s">
        <v>13227</v>
      </c>
    </row>
    <row r="221" spans="1:1">
      <c r="A221" t="s">
        <v>13228</v>
      </c>
    </row>
    <row r="222" spans="1:1">
      <c r="A222" t="s">
        <v>13231</v>
      </c>
    </row>
    <row r="223" spans="1:1">
      <c r="A223" t="s">
        <v>13255</v>
      </c>
    </row>
    <row r="224" spans="1:1">
      <c r="A224" t="s">
        <v>13233</v>
      </c>
    </row>
    <row r="225" spans="1:2">
      <c r="A225" t="s">
        <v>13235</v>
      </c>
      <c r="B225" t="s">
        <v>13236</v>
      </c>
    </row>
    <row r="226" spans="1:2">
      <c r="A226" t="s">
        <v>13237</v>
      </c>
      <c r="B226" t="s">
        <v>13238</v>
      </c>
    </row>
    <row r="227" spans="1:1">
      <c r="A227" t="s">
        <v>13239</v>
      </c>
    </row>
    <row r="228" spans="1:1">
      <c r="A228" t="s">
        <v>13240</v>
      </c>
    </row>
    <row r="229" spans="1:1">
      <c r="A229" t="s">
        <v>13241</v>
      </c>
    </row>
    <row r="230" spans="1:1">
      <c r="A230" t="s">
        <v>13242</v>
      </c>
    </row>
    <row r="231" spans="1:2">
      <c r="A231" t="s">
        <v>13243</v>
      </c>
      <c r="B231" t="s">
        <v>13244</v>
      </c>
    </row>
    <row r="232" spans="1:1">
      <c r="A232" t="s">
        <v>13245</v>
      </c>
    </row>
    <row r="233" spans="1:1">
      <c r="A233" t="s">
        <v>13256</v>
      </c>
    </row>
    <row r="234" spans="1:1">
      <c r="A234" t="s">
        <v>13257</v>
      </c>
    </row>
    <row r="235" spans="1:1">
      <c r="A235" s="21" t="s">
        <v>13249</v>
      </c>
    </row>
    <row r="236" spans="1:1">
      <c r="A236" t="s">
        <v>13258</v>
      </c>
    </row>
    <row r="237" spans="1:1">
      <c r="A237" t="s">
        <v>13259</v>
      </c>
    </row>
    <row r="238" spans="1:1">
      <c r="A238" t="s">
        <v>13260</v>
      </c>
    </row>
    <row r="239" spans="1:1">
      <c r="A239" t="s">
        <v>4092</v>
      </c>
    </row>
    <row r="240" spans="1:1">
      <c r="A240" t="s">
        <v>13261</v>
      </c>
    </row>
    <row r="241" spans="1:1">
      <c r="A241" t="s">
        <v>13262</v>
      </c>
    </row>
    <row r="242" spans="1:1">
      <c r="A242" t="s">
        <v>13263</v>
      </c>
    </row>
    <row r="243" spans="1:1">
      <c r="A243" t="s">
        <v>13264</v>
      </c>
    </row>
    <row r="244" spans="1:1">
      <c r="A244" t="s">
        <v>13218</v>
      </c>
    </row>
    <row r="245" spans="1:1">
      <c r="A245" t="s">
        <v>13220</v>
      </c>
    </row>
    <row r="246" spans="1:1">
      <c r="A246" t="s">
        <v>13221</v>
      </c>
    </row>
    <row r="247" spans="1:1">
      <c r="A247" t="s">
        <v>13227</v>
      </c>
    </row>
    <row r="248" spans="1:1">
      <c r="A248" t="s">
        <v>13231</v>
      </c>
    </row>
    <row r="249" spans="1:1">
      <c r="A249" t="s">
        <v>13232</v>
      </c>
    </row>
    <row r="250" spans="1:1">
      <c r="A250" t="s">
        <v>13233</v>
      </c>
    </row>
    <row r="251" spans="1:1">
      <c r="A251" t="s">
        <v>13265</v>
      </c>
    </row>
    <row r="252" spans="1:1">
      <c r="A252" t="s">
        <v>13266</v>
      </c>
    </row>
    <row r="253" spans="1:1">
      <c r="A253" t="s">
        <v>13267</v>
      </c>
    </row>
    <row r="254" spans="1:2">
      <c r="A254" t="s">
        <v>13268</v>
      </c>
      <c r="B254" t="s">
        <v>13269</v>
      </c>
    </row>
    <row r="255" spans="1:1">
      <c r="A255" t="s">
        <v>13270</v>
      </c>
    </row>
    <row r="256" spans="1:1">
      <c r="A256" s="21" t="s">
        <v>13249</v>
      </c>
    </row>
    <row r="257" spans="1:1">
      <c r="A257" t="s">
        <v>1301</v>
      </c>
    </row>
    <row r="258" spans="1:1">
      <c r="A258" t="s">
        <v>13271</v>
      </c>
    </row>
    <row r="259" spans="1:1">
      <c r="A259" t="s">
        <v>4092</v>
      </c>
    </row>
    <row r="260" spans="1:1">
      <c r="A260" t="s">
        <v>13272</v>
      </c>
    </row>
    <row r="261" spans="1:1">
      <c r="A261" t="s">
        <v>13273</v>
      </c>
    </row>
    <row r="262" spans="1:1">
      <c r="A262" t="s">
        <v>13274</v>
      </c>
    </row>
    <row r="263" spans="1:1">
      <c r="A263" t="s">
        <v>13275</v>
      </c>
    </row>
    <row r="264" spans="1:1">
      <c r="A264" t="s">
        <v>13276</v>
      </c>
    </row>
    <row r="265" spans="1:1">
      <c r="A265" t="s">
        <v>13277</v>
      </c>
    </row>
    <row r="266" spans="1:1">
      <c r="A266" t="s">
        <v>13278</v>
      </c>
    </row>
    <row r="267" spans="1:1">
      <c r="A267" s="21" t="s">
        <v>13249</v>
      </c>
    </row>
    <row r="268" spans="1:1">
      <c r="A268" t="s">
        <v>431</v>
      </c>
    </row>
    <row r="269" spans="1:1">
      <c r="A269" t="s">
        <v>13279</v>
      </c>
    </row>
    <row r="270" spans="1:1">
      <c r="A270" t="s">
        <v>13280</v>
      </c>
    </row>
    <row r="271" spans="2:2">
      <c r="B271" t="s">
        <v>443</v>
      </c>
    </row>
    <row r="272" spans="1:1">
      <c r="A272" t="s">
        <v>13281</v>
      </c>
    </row>
    <row r="273" spans="1:1">
      <c r="A273" t="s">
        <v>13282</v>
      </c>
    </row>
    <row r="274" spans="1:1">
      <c r="A274" t="s">
        <v>13283</v>
      </c>
    </row>
    <row r="275" spans="1:1">
      <c r="A275" t="s">
        <v>13284</v>
      </c>
    </row>
    <row r="276" spans="1:1">
      <c r="A276" t="s">
        <v>13285</v>
      </c>
    </row>
    <row r="277" spans="1:1">
      <c r="A277" t="s">
        <v>13280</v>
      </c>
    </row>
    <row r="278" spans="2:2">
      <c r="B278" t="s">
        <v>443</v>
      </c>
    </row>
    <row r="280" spans="1:1">
      <c r="A280" t="s">
        <v>13286</v>
      </c>
    </row>
    <row r="281" spans="1:1">
      <c r="A281" t="s">
        <v>13287</v>
      </c>
    </row>
    <row r="282" spans="1:1">
      <c r="A282" t="s">
        <v>4092</v>
      </c>
    </row>
    <row r="283" spans="1:1">
      <c r="A283" t="s">
        <v>13288</v>
      </c>
    </row>
    <row r="284" spans="1:1">
      <c r="A284" t="s">
        <v>13289</v>
      </c>
    </row>
    <row r="285" spans="1:1">
      <c r="A285" t="s">
        <v>13290</v>
      </c>
    </row>
    <row r="286" spans="1:1">
      <c r="A286" t="s">
        <v>13291</v>
      </c>
    </row>
    <row r="287" spans="1:1">
      <c r="A287" t="s">
        <v>13292</v>
      </c>
    </row>
    <row r="288" spans="1:2">
      <c r="A288" t="s">
        <v>13293</v>
      </c>
      <c r="B288" t="s">
        <v>13294</v>
      </c>
    </row>
    <row r="289" spans="1:1">
      <c r="A289" s="21" t="s">
        <v>13249</v>
      </c>
    </row>
    <row r="290" spans="1:1">
      <c r="A290" t="s">
        <v>7139</v>
      </c>
    </row>
    <row r="291" spans="1:1">
      <c r="A291" t="s">
        <v>13295</v>
      </c>
    </row>
    <row r="292" spans="1:1">
      <c r="A292" t="s">
        <v>4092</v>
      </c>
    </row>
    <row r="293" spans="1:1">
      <c r="A293" t="s">
        <v>13296</v>
      </c>
    </row>
    <row r="294" spans="1:1">
      <c r="A294" t="s">
        <v>13289</v>
      </c>
    </row>
    <row r="295" spans="1:1">
      <c r="A295" t="s">
        <v>13290</v>
      </c>
    </row>
    <row r="296" spans="1:1">
      <c r="A296" t="s">
        <v>13291</v>
      </c>
    </row>
    <row r="297" spans="1:1">
      <c r="A297" t="s">
        <v>13297</v>
      </c>
    </row>
    <row r="298" spans="1:2">
      <c r="A298" t="s">
        <v>13298</v>
      </c>
      <c r="B298" t="s">
        <v>13299</v>
      </c>
    </row>
    <row r="299" spans="1:1">
      <c r="A299" s="21" t="s">
        <v>13300</v>
      </c>
    </row>
    <row r="300" spans="1:1">
      <c r="A300" t="s">
        <v>13301</v>
      </c>
    </row>
    <row r="301" spans="1:2">
      <c r="A301" t="s">
        <v>13302</v>
      </c>
      <c r="B301" t="s">
        <v>13303</v>
      </c>
    </row>
    <row r="302" spans="1:1">
      <c r="A302" t="s">
        <v>13304</v>
      </c>
    </row>
    <row r="303" spans="1:1">
      <c r="A303" t="s">
        <v>446</v>
      </c>
    </row>
    <row r="305" spans="1:2">
      <c r="A305" t="s">
        <v>13305</v>
      </c>
      <c r="B305" t="s">
        <v>13303</v>
      </c>
    </row>
    <row r="306" spans="1:1">
      <c r="A306" t="s">
        <v>13304</v>
      </c>
    </row>
    <row r="307" spans="1:1">
      <c r="A307" t="s">
        <v>446</v>
      </c>
    </row>
    <row r="308" spans="1:1">
      <c r="A308" t="s">
        <v>13306</v>
      </c>
    </row>
    <row r="309" spans="1:1">
      <c r="A309" t="s">
        <v>13307</v>
      </c>
    </row>
    <row r="310" spans="1:1">
      <c r="A310" t="s">
        <v>13308</v>
      </c>
    </row>
    <row r="311" spans="1:1">
      <c r="A311" t="s">
        <v>13309</v>
      </c>
    </row>
    <row r="312" spans="1:1">
      <c r="A312" t="s">
        <v>13310</v>
      </c>
    </row>
    <row r="313" spans="1:1">
      <c r="A313" t="s">
        <v>13311</v>
      </c>
    </row>
    <row r="314" spans="1:1">
      <c r="A314" t="s">
        <v>13312</v>
      </c>
    </row>
    <row r="315" spans="1:1">
      <c r="A315" t="s">
        <v>13304</v>
      </c>
    </row>
    <row r="316" spans="1:1">
      <c r="A316" t="s">
        <v>446</v>
      </c>
    </row>
    <row r="317" spans="1:1">
      <c r="A317" t="s">
        <v>13313</v>
      </c>
    </row>
    <row r="318" spans="1:1">
      <c r="A318" t="s">
        <v>13314</v>
      </c>
    </row>
    <row r="319" spans="1:1">
      <c r="A319" t="s">
        <v>13308</v>
      </c>
    </row>
    <row r="320" spans="1:1">
      <c r="A320" t="s">
        <v>13309</v>
      </c>
    </row>
    <row r="321" spans="1:1">
      <c r="A321" t="s">
        <v>13315</v>
      </c>
    </row>
    <row r="322" spans="1:2">
      <c r="A322" t="s">
        <v>13311</v>
      </c>
      <c r="B322" t="s">
        <v>13303</v>
      </c>
    </row>
    <row r="323" spans="1:1">
      <c r="A323" t="s">
        <v>13304</v>
      </c>
    </row>
    <row r="324" spans="1:1">
      <c r="A324" t="s">
        <v>446</v>
      </c>
    </row>
    <row r="325" spans="1:1">
      <c r="A325" t="s">
        <v>13316</v>
      </c>
    </row>
    <row r="326" spans="1:2">
      <c r="A326" t="s">
        <v>13317</v>
      </c>
      <c r="B326" t="s">
        <v>13303</v>
      </c>
    </row>
    <row r="327" spans="1:1">
      <c r="A327" t="s">
        <v>13304</v>
      </c>
    </row>
    <row r="328" spans="1:1">
      <c r="A328" t="s">
        <v>446</v>
      </c>
    </row>
    <row r="329" spans="1:1">
      <c r="A329" t="s">
        <v>13318</v>
      </c>
    </row>
    <row r="330" spans="1:1">
      <c r="A330" t="s">
        <v>13319</v>
      </c>
    </row>
    <row r="331" spans="1:2">
      <c r="A331" t="s">
        <v>13320</v>
      </c>
      <c r="B331" t="s">
        <v>13303</v>
      </c>
    </row>
    <row r="332" spans="1:1">
      <c r="A332" t="s">
        <v>13304</v>
      </c>
    </row>
    <row r="333" spans="1:1">
      <c r="A333" t="s">
        <v>446</v>
      </c>
    </row>
    <row r="334" spans="1:1">
      <c r="A334" t="s">
        <v>13321</v>
      </c>
    </row>
    <row r="335" spans="1:1">
      <c r="A335" t="s">
        <v>13322</v>
      </c>
    </row>
    <row r="336" spans="1:2">
      <c r="A336" t="s">
        <v>13323</v>
      </c>
      <c r="B336" t="s">
        <v>13303</v>
      </c>
    </row>
    <row r="337" spans="1:1">
      <c r="A337" t="s">
        <v>13304</v>
      </c>
    </row>
    <row r="338" spans="1:1">
      <c r="A338" t="s">
        <v>6614</v>
      </c>
    </row>
    <row r="339" spans="1:1">
      <c r="A339" t="s">
        <v>2696</v>
      </c>
    </row>
    <row r="340" spans="1:1">
      <c r="A340" t="s">
        <v>13324</v>
      </c>
    </row>
    <row r="341" spans="1:1">
      <c r="A341" t="s">
        <v>13280</v>
      </c>
    </row>
    <row r="342" spans="2:2">
      <c r="B342" t="s">
        <v>443</v>
      </c>
    </row>
    <row r="343" spans="1:1">
      <c r="A343" t="s">
        <v>13325</v>
      </c>
    </row>
    <row r="344" spans="1:2">
      <c r="A344" t="s">
        <v>13326</v>
      </c>
      <c r="B344" t="s">
        <v>13327</v>
      </c>
    </row>
    <row r="345" spans="1:2">
      <c r="A345" t="s">
        <v>13328</v>
      </c>
      <c r="B345" t="s">
        <v>13329</v>
      </c>
    </row>
    <row r="346" spans="1:1">
      <c r="A346" t="s">
        <v>13330</v>
      </c>
    </row>
    <row r="347" spans="1:1">
      <c r="A347" t="s">
        <v>13280</v>
      </c>
    </row>
    <row r="348" spans="2:2">
      <c r="B348" t="s">
        <v>443</v>
      </c>
    </row>
    <row r="350" spans="1:1">
      <c r="A350" t="s">
        <v>13331</v>
      </c>
    </row>
    <row r="351" spans="1:1">
      <c r="A351" t="s">
        <v>4092</v>
      </c>
    </row>
    <row r="352" spans="1:1">
      <c r="A352" t="s">
        <v>13332</v>
      </c>
    </row>
    <row r="353" spans="1:1">
      <c r="A353" t="s">
        <v>13333</v>
      </c>
    </row>
    <row r="354" spans="1:3">
      <c r="A354" t="s">
        <v>13334</v>
      </c>
      <c r="B354" t="s">
        <v>13335</v>
      </c>
      <c r="C354" t="s">
        <v>13336</v>
      </c>
    </row>
    <row r="355" spans="1:2">
      <c r="A355" t="s">
        <v>13337</v>
      </c>
      <c r="B355" t="s">
        <v>13338</v>
      </c>
    </row>
    <row r="356" spans="1:4">
      <c r="A356" t="s">
        <v>13339</v>
      </c>
      <c r="B356" t="s">
        <v>9871</v>
      </c>
      <c r="C356" t="s">
        <v>13340</v>
      </c>
      <c r="D356" t="s">
        <v>3267</v>
      </c>
    </row>
    <row r="357" spans="1:2">
      <c r="A357" t="s">
        <v>13341</v>
      </c>
      <c r="B357" t="s">
        <v>13342</v>
      </c>
    </row>
    <row r="358" spans="1:5">
      <c r="A358" t="s">
        <v>13343</v>
      </c>
      <c r="B358" t="s">
        <v>13344</v>
      </c>
      <c r="C358" t="s">
        <v>13345</v>
      </c>
      <c r="D358" t="s">
        <v>13346</v>
      </c>
      <c r="E358" t="s">
        <v>13347</v>
      </c>
    </row>
    <row r="359" spans="1:2">
      <c r="A359" t="s">
        <v>748</v>
      </c>
      <c r="B359" t="s">
        <v>13348</v>
      </c>
    </row>
    <row r="360" spans="1:3">
      <c r="A360" t="s">
        <v>13349</v>
      </c>
      <c r="B360" t="s">
        <v>13350</v>
      </c>
      <c r="C360" t="s">
        <v>13351</v>
      </c>
    </row>
    <row r="361" spans="1:1">
      <c r="A361" t="s">
        <v>13352</v>
      </c>
    </row>
    <row r="362" spans="1:3">
      <c r="A362" t="s">
        <v>13353</v>
      </c>
      <c r="C362" t="s">
        <v>13348</v>
      </c>
    </row>
    <row r="363" spans="1:3">
      <c r="A363" t="s">
        <v>13349</v>
      </c>
      <c r="B363" t="s">
        <v>13350</v>
      </c>
      <c r="C363" t="s">
        <v>13354</v>
      </c>
    </row>
    <row r="364" spans="1:1">
      <c r="A364" t="s">
        <v>13355</v>
      </c>
    </row>
    <row r="365" spans="1:1">
      <c r="A365" t="s">
        <v>13356</v>
      </c>
    </row>
    <row r="366" spans="1:1">
      <c r="A366" t="s">
        <v>13357</v>
      </c>
    </row>
    <row r="367" spans="1:1">
      <c r="A367" t="s">
        <v>13358</v>
      </c>
    </row>
    <row r="368" spans="1:2">
      <c r="A368" t="s">
        <v>13359</v>
      </c>
      <c r="B368" t="s">
        <v>13360</v>
      </c>
    </row>
    <row r="369" spans="1:1">
      <c r="A369" t="s">
        <v>13361</v>
      </c>
    </row>
    <row r="370" spans="1:1">
      <c r="A370" t="s">
        <v>13362</v>
      </c>
    </row>
    <row r="371" spans="1:1">
      <c r="A371" t="s">
        <v>13363</v>
      </c>
    </row>
    <row r="372" spans="1:1">
      <c r="A372" t="s">
        <v>13364</v>
      </c>
    </row>
    <row r="373" spans="1:1">
      <c r="A373" s="21" t="s">
        <v>13249</v>
      </c>
    </row>
    <row r="374" spans="1:1">
      <c r="A374" t="s">
        <v>13365</v>
      </c>
    </row>
    <row r="375" spans="1:1">
      <c r="A375" t="s">
        <v>13366</v>
      </c>
    </row>
    <row r="376" spans="1:1">
      <c r="A376" t="s">
        <v>13367</v>
      </c>
    </row>
    <row r="377" spans="1:1">
      <c r="A377" t="s">
        <v>4092</v>
      </c>
    </row>
    <row r="378" spans="1:1">
      <c r="A378" t="s">
        <v>13368</v>
      </c>
    </row>
    <row r="379" spans="1:1">
      <c r="A379" t="s">
        <v>13369</v>
      </c>
    </row>
    <row r="380" spans="1:1">
      <c r="A380" t="s">
        <v>13370</v>
      </c>
    </row>
    <row r="381" spans="1:1">
      <c r="A381" t="s">
        <v>13371</v>
      </c>
    </row>
    <row r="382" spans="1:1">
      <c r="A382" t="s">
        <v>13372</v>
      </c>
    </row>
    <row r="383" spans="1:1">
      <c r="A383" t="s">
        <v>13373</v>
      </c>
    </row>
    <row r="384" spans="1:1">
      <c r="A384" t="s">
        <v>13374</v>
      </c>
    </row>
    <row r="385" spans="1:1">
      <c r="A385" t="s">
        <v>13375</v>
      </c>
    </row>
    <row r="386" spans="1:1">
      <c r="A386" t="s">
        <v>13376</v>
      </c>
    </row>
    <row r="387" spans="1:1">
      <c r="A387" t="s">
        <v>13377</v>
      </c>
    </row>
    <row r="388" spans="1:1">
      <c r="A388" t="s">
        <v>13378</v>
      </c>
    </row>
    <row r="389" spans="1:1">
      <c r="A389" t="s">
        <v>13379</v>
      </c>
    </row>
    <row r="390" spans="1:1">
      <c r="A390" t="s">
        <v>13380</v>
      </c>
    </row>
    <row r="391" spans="1:1">
      <c r="A391" t="s">
        <v>13381</v>
      </c>
    </row>
    <row r="392" spans="1:1">
      <c r="A392" t="s">
        <v>13382</v>
      </c>
    </row>
    <row r="393" spans="1:1">
      <c r="A393" t="s">
        <v>13383</v>
      </c>
    </row>
    <row r="394" spans="1:1">
      <c r="A394" t="s">
        <v>13243</v>
      </c>
    </row>
    <row r="395" spans="1:1">
      <c r="A395" t="s">
        <v>13384</v>
      </c>
    </row>
    <row r="396" spans="1:1">
      <c r="A396" t="s">
        <v>13385</v>
      </c>
    </row>
    <row r="397" spans="1:1">
      <c r="A397" s="21" t="s">
        <v>13249</v>
      </c>
    </row>
    <row r="398" spans="1:1">
      <c r="A398" t="s">
        <v>13386</v>
      </c>
    </row>
    <row r="399" spans="1:1">
      <c r="A399" t="s">
        <v>13387</v>
      </c>
    </row>
    <row r="400" spans="1:1">
      <c r="A400" t="s">
        <v>4092</v>
      </c>
    </row>
    <row r="401" spans="1:1">
      <c r="A401" t="s">
        <v>13388</v>
      </c>
    </row>
    <row r="402" spans="1:1">
      <c r="A402" t="s">
        <v>13369</v>
      </c>
    </row>
    <row r="403" spans="1:1">
      <c r="A403" t="s">
        <v>13370</v>
      </c>
    </row>
    <row r="404" spans="1:1">
      <c r="A404" t="s">
        <v>13371</v>
      </c>
    </row>
    <row r="405" spans="1:1">
      <c r="A405" t="s">
        <v>13372</v>
      </c>
    </row>
    <row r="406" spans="1:1">
      <c r="A406" t="s">
        <v>13373</v>
      </c>
    </row>
    <row r="407" spans="1:1">
      <c r="A407" t="s">
        <v>13374</v>
      </c>
    </row>
    <row r="408" spans="1:1">
      <c r="A408" t="s">
        <v>13375</v>
      </c>
    </row>
    <row r="409" spans="1:1">
      <c r="A409" t="s">
        <v>13376</v>
      </c>
    </row>
    <row r="410" spans="1:1">
      <c r="A410" t="s">
        <v>13377</v>
      </c>
    </row>
    <row r="411" spans="1:1">
      <c r="A411" t="s">
        <v>13378</v>
      </c>
    </row>
    <row r="412" spans="1:1">
      <c r="A412" t="s">
        <v>13379</v>
      </c>
    </row>
    <row r="413" spans="1:1">
      <c r="A413" t="s">
        <v>13380</v>
      </c>
    </row>
    <row r="414" spans="1:1">
      <c r="A414" t="s">
        <v>13381</v>
      </c>
    </row>
    <row r="415" spans="1:1">
      <c r="A415" t="s">
        <v>13382</v>
      </c>
    </row>
    <row r="416" spans="1:1">
      <c r="A416" t="s">
        <v>13383</v>
      </c>
    </row>
    <row r="417" spans="1:1">
      <c r="A417" t="s">
        <v>13243</v>
      </c>
    </row>
    <row r="418" spans="1:1">
      <c r="A418" t="s">
        <v>13389</v>
      </c>
    </row>
    <row r="419" spans="1:1">
      <c r="A419" t="s">
        <v>13385</v>
      </c>
    </row>
    <row r="420" spans="1:1">
      <c r="A420" s="21" t="s">
        <v>13249</v>
      </c>
    </row>
    <row r="421" spans="1:1">
      <c r="A421" t="s">
        <v>13390</v>
      </c>
    </row>
    <row r="422" spans="1:1">
      <c r="A422" t="s">
        <v>13391</v>
      </c>
    </row>
    <row r="423" spans="1:1">
      <c r="A423" t="s">
        <v>13392</v>
      </c>
    </row>
    <row r="424" spans="1:1">
      <c r="A424" t="s">
        <v>13393</v>
      </c>
    </row>
    <row r="425" spans="1:3">
      <c r="A425" t="s">
        <v>13394</v>
      </c>
      <c r="B425" t="s">
        <v>13395</v>
      </c>
      <c r="C425" t="s">
        <v>13396</v>
      </c>
    </row>
    <row r="426" spans="1:1">
      <c r="A426" t="s">
        <v>13397</v>
      </c>
    </row>
    <row r="427" spans="1:2">
      <c r="A427" t="s">
        <v>13398</v>
      </c>
      <c r="B427" t="s">
        <v>13399</v>
      </c>
    </row>
    <row r="428" spans="1:1">
      <c r="A428" t="s">
        <v>13304</v>
      </c>
    </row>
    <row r="429" spans="1:1">
      <c r="A429" t="s">
        <v>446</v>
      </c>
    </row>
    <row r="430" spans="1:1">
      <c r="A430" t="s">
        <v>13400</v>
      </c>
    </row>
    <row r="431" spans="1:1">
      <c r="A431" t="s">
        <v>13401</v>
      </c>
    </row>
    <row r="432" spans="1:1">
      <c r="A432" t="s">
        <v>13402</v>
      </c>
    </row>
    <row r="433" spans="1:1">
      <c r="A433" t="s">
        <v>13403</v>
      </c>
    </row>
    <row r="434" spans="1:2">
      <c r="A434" t="s">
        <v>13404</v>
      </c>
      <c r="B434" t="s">
        <v>13399</v>
      </c>
    </row>
    <row r="435" spans="1:1">
      <c r="A435" t="s">
        <v>13304</v>
      </c>
    </row>
    <row r="436" spans="1:1">
      <c r="A436" t="s">
        <v>446</v>
      </c>
    </row>
    <row r="437" spans="1:1">
      <c r="A437" t="s">
        <v>827</v>
      </c>
    </row>
    <row r="438" spans="1:1">
      <c r="A438" t="s">
        <v>13405</v>
      </c>
    </row>
    <row r="439" spans="1:2">
      <c r="A439" t="s">
        <v>13406</v>
      </c>
      <c r="B439" t="s">
        <v>13407</v>
      </c>
    </row>
    <row r="440" spans="1:1">
      <c r="A440" t="s">
        <v>13408</v>
      </c>
    </row>
    <row r="441" spans="1:1">
      <c r="A441" t="s">
        <v>13304</v>
      </c>
    </row>
    <row r="442" spans="1:1">
      <c r="A442" t="s">
        <v>446</v>
      </c>
    </row>
    <row r="443" spans="1:2">
      <c r="A443" t="s">
        <v>13409</v>
      </c>
      <c r="B443" t="s">
        <v>13407</v>
      </c>
    </row>
    <row r="444" spans="1:1">
      <c r="A444" t="s">
        <v>13410</v>
      </c>
    </row>
    <row r="445" spans="1:1">
      <c r="A445" t="s">
        <v>13411</v>
      </c>
    </row>
    <row r="446" spans="1:1">
      <c r="A446" t="s">
        <v>446</v>
      </c>
    </row>
    <row r="447" spans="1:1">
      <c r="A447" t="s">
        <v>13412</v>
      </c>
    </row>
    <row r="448" spans="1:1">
      <c r="A448" t="s">
        <v>13413</v>
      </c>
    </row>
    <row r="449" spans="1:1">
      <c r="A449" t="s">
        <v>446</v>
      </c>
    </row>
    <row r="450" spans="1:1">
      <c r="A450" t="s">
        <v>13414</v>
      </c>
    </row>
    <row r="451" spans="1:1">
      <c r="A451" t="s">
        <v>13415</v>
      </c>
    </row>
    <row r="452" spans="1:1">
      <c r="A452" t="s">
        <v>13416</v>
      </c>
    </row>
    <row r="453" spans="1:1">
      <c r="A453" t="s">
        <v>13417</v>
      </c>
    </row>
    <row r="454" spans="1:1">
      <c r="A454" t="s">
        <v>13418</v>
      </c>
    </row>
    <row r="455" spans="1:1">
      <c r="A455" t="s">
        <v>13419</v>
      </c>
    </row>
    <row r="456" spans="1:1">
      <c r="A456" t="s">
        <v>446</v>
      </c>
    </row>
    <row r="457" spans="1:1">
      <c r="A457" t="s">
        <v>13420</v>
      </c>
    </row>
    <row r="458" spans="1:1">
      <c r="A458" t="s">
        <v>13421</v>
      </c>
    </row>
    <row r="459" spans="1:2">
      <c r="A459" t="s">
        <v>13422</v>
      </c>
      <c r="B459" t="s">
        <v>13423</v>
      </c>
    </row>
    <row r="460" spans="1:1">
      <c r="A460" t="s">
        <v>13424</v>
      </c>
    </row>
    <row r="461" spans="1:1">
      <c r="A461" t="s">
        <v>13425</v>
      </c>
    </row>
    <row r="462" spans="1:1">
      <c r="A462" t="s">
        <v>13426</v>
      </c>
    </row>
    <row r="463" spans="1:1">
      <c r="A463" t="s">
        <v>13427</v>
      </c>
    </row>
    <row r="464" spans="1:1">
      <c r="A464" t="s">
        <v>13428</v>
      </c>
    </row>
    <row r="465" spans="1:1">
      <c r="A465" t="s">
        <v>13429</v>
      </c>
    </row>
    <row r="467" spans="1:1">
      <c r="A467" t="s">
        <v>13149</v>
      </c>
    </row>
    <row r="468" spans="1:1">
      <c r="A468" t="s">
        <v>13430</v>
      </c>
    </row>
    <row r="469" spans="1:1">
      <c r="A469" t="s">
        <v>888</v>
      </c>
    </row>
    <row r="470" spans="1:1">
      <c r="A470" t="s">
        <v>13431</v>
      </c>
    </row>
    <row r="471" spans="1:1">
      <c r="A471" t="s">
        <v>13432</v>
      </c>
    </row>
    <row r="472" spans="1:1">
      <c r="A472" t="s">
        <v>13433</v>
      </c>
    </row>
    <row r="473" spans="1:1">
      <c r="A473" t="s">
        <v>13434</v>
      </c>
    </row>
    <row r="474" spans="1:1">
      <c r="A474" t="s">
        <v>13435</v>
      </c>
    </row>
    <row r="475" spans="1:1">
      <c r="A475" s="21" t="s">
        <v>13436</v>
      </c>
    </row>
    <row r="476" spans="1:1">
      <c r="A476" t="s">
        <v>13437</v>
      </c>
    </row>
    <row r="477" spans="1:1">
      <c r="A477" t="s">
        <v>13438</v>
      </c>
    </row>
    <row r="478" spans="1:1">
      <c r="A478" t="s">
        <v>13439</v>
      </c>
    </row>
    <row r="480" spans="1:1">
      <c r="A480" t="s">
        <v>13440</v>
      </c>
    </row>
    <row r="481" spans="1:1">
      <c r="A481" t="s">
        <v>13441</v>
      </c>
    </row>
    <row r="482" spans="1:1">
      <c r="A482" t="s">
        <v>13442</v>
      </c>
    </row>
    <row r="483" spans="1:1">
      <c r="A483" t="s">
        <v>13429</v>
      </c>
    </row>
    <row r="485" spans="1:1">
      <c r="A485" t="s">
        <v>13443</v>
      </c>
    </row>
    <row r="486" spans="1:1">
      <c r="A486" t="s">
        <v>13444</v>
      </c>
    </row>
    <row r="487" spans="1:1">
      <c r="A487" t="s">
        <v>1418</v>
      </c>
    </row>
    <row r="488" spans="1:1">
      <c r="A488" t="s">
        <v>13445</v>
      </c>
    </row>
    <row r="489" spans="1:1">
      <c r="A489" t="s">
        <v>13446</v>
      </c>
    </row>
    <row r="490" spans="1:1">
      <c r="A490" t="s">
        <v>13447</v>
      </c>
    </row>
    <row r="491" spans="1:1">
      <c r="A491" t="s">
        <v>13448</v>
      </c>
    </row>
    <row r="492" spans="1:1">
      <c r="A492" t="s">
        <v>13449</v>
      </c>
    </row>
    <row r="493" spans="1:1">
      <c r="A493" t="s">
        <v>13450</v>
      </c>
    </row>
    <row r="494" spans="1:1">
      <c r="A494" t="s">
        <v>13451</v>
      </c>
    </row>
    <row r="495" spans="1:1">
      <c r="A495" t="s">
        <v>13452</v>
      </c>
    </row>
    <row r="496" spans="1:1">
      <c r="A496" t="s">
        <v>13453</v>
      </c>
    </row>
    <row r="497" spans="1:1">
      <c r="A497" t="s">
        <v>13454</v>
      </c>
    </row>
    <row r="498" spans="1:1">
      <c r="A498" t="s">
        <v>13455</v>
      </c>
    </row>
    <row r="499" spans="1:1">
      <c r="A499" t="s">
        <v>962</v>
      </c>
    </row>
    <row r="501" spans="1:1">
      <c r="A501" t="s">
        <v>13456</v>
      </c>
    </row>
    <row r="502" spans="1:1">
      <c r="A502" t="s">
        <v>1418</v>
      </c>
    </row>
    <row r="503" spans="1:1">
      <c r="A503" t="s">
        <v>13457</v>
      </c>
    </row>
    <row r="504" spans="1:1">
      <c r="A504" t="s">
        <v>13458</v>
      </c>
    </row>
    <row r="505" spans="1:1">
      <c r="A505" t="s">
        <v>13459</v>
      </c>
    </row>
    <row r="506" spans="1:1">
      <c r="A506" t="s">
        <v>13460</v>
      </c>
    </row>
    <row r="507" spans="1:1">
      <c r="A507" t="s">
        <v>13417</v>
      </c>
    </row>
    <row r="508" spans="1:2">
      <c r="A508" t="s">
        <v>13461</v>
      </c>
      <c r="B508" t="s">
        <v>13462</v>
      </c>
    </row>
    <row r="509" spans="1:1">
      <c r="A509" t="s">
        <v>13463</v>
      </c>
    </row>
    <row r="510" spans="1:1">
      <c r="A510" t="s">
        <v>962</v>
      </c>
    </row>
    <row r="512" spans="1:1">
      <c r="A512" t="s">
        <v>13464</v>
      </c>
    </row>
    <row r="513" spans="1:1">
      <c r="A513" t="s">
        <v>13465</v>
      </c>
    </row>
    <row r="514" spans="1:1">
      <c r="A514" t="s">
        <v>1418</v>
      </c>
    </row>
    <row r="515" spans="1:1">
      <c r="A515" t="s">
        <v>13466</v>
      </c>
    </row>
    <row r="516" spans="1:3">
      <c r="A516" t="s">
        <v>13467</v>
      </c>
      <c r="B516" t="s">
        <v>13468</v>
      </c>
      <c r="C516" t="s">
        <v>13469</v>
      </c>
    </row>
    <row r="517" spans="1:1">
      <c r="A517" t="s">
        <v>13470</v>
      </c>
    </row>
    <row r="518" spans="1:3">
      <c r="A518" t="s">
        <v>13471</v>
      </c>
      <c r="B518" t="s">
        <v>13472</v>
      </c>
      <c r="C518" t="s">
        <v>13473</v>
      </c>
    </row>
    <row r="519" spans="1:2">
      <c r="A519" t="s">
        <v>13474</v>
      </c>
      <c r="B519" t="s">
        <v>13475</v>
      </c>
    </row>
    <row r="520" spans="1:2">
      <c r="A520" t="s">
        <v>13476</v>
      </c>
      <c r="B520" t="s">
        <v>13477</v>
      </c>
    </row>
    <row r="521" spans="1:1">
      <c r="A521" t="s">
        <v>13478</v>
      </c>
    </row>
    <row r="522" spans="1:1">
      <c r="A522" t="s">
        <v>13479</v>
      </c>
    </row>
    <row r="523" spans="1:1">
      <c r="A523" t="s">
        <v>962</v>
      </c>
    </row>
    <row r="524" spans="1:1">
      <c r="A524" t="s">
        <v>931</v>
      </c>
    </row>
    <row r="525" spans="1:1">
      <c r="A525" t="s">
        <v>13480</v>
      </c>
    </row>
    <row r="526" spans="1:1">
      <c r="A526" t="s">
        <v>13481</v>
      </c>
    </row>
    <row r="527" spans="1:1">
      <c r="A527" t="s">
        <v>13482</v>
      </c>
    </row>
    <row r="528" spans="1:1">
      <c r="A528" t="s">
        <v>13483</v>
      </c>
    </row>
    <row r="529" spans="1:1">
      <c r="A529" t="s">
        <v>1418</v>
      </c>
    </row>
    <row r="530" spans="1:1">
      <c r="A530" t="s">
        <v>13484</v>
      </c>
    </row>
    <row r="531" spans="1:1">
      <c r="A531" t="s">
        <v>13485</v>
      </c>
    </row>
    <row r="532" spans="1:2">
      <c r="A532" t="s">
        <v>13486</v>
      </c>
      <c r="B532" t="s">
        <v>13487</v>
      </c>
    </row>
    <row r="533" spans="1:1">
      <c r="A533" t="s">
        <v>13488</v>
      </c>
    </row>
    <row r="534" spans="1:2">
      <c r="A534" t="s">
        <v>13489</v>
      </c>
      <c r="B534" t="s">
        <v>13490</v>
      </c>
    </row>
    <row r="535" spans="1:1">
      <c r="A535" t="s">
        <v>962</v>
      </c>
    </row>
    <row r="536" spans="1:1">
      <c r="A536" t="s">
        <v>931</v>
      </c>
    </row>
    <row r="537" spans="1:1">
      <c r="A537" t="s">
        <v>13491</v>
      </c>
    </row>
    <row r="538" spans="1:1">
      <c r="A538" t="s">
        <v>13481</v>
      </c>
    </row>
    <row r="540" spans="1:1">
      <c r="A540" t="s">
        <v>13492</v>
      </c>
    </row>
    <row r="541" spans="1:1">
      <c r="A541" t="s">
        <v>13493</v>
      </c>
    </row>
    <row r="542" spans="1:1">
      <c r="A542" t="s">
        <v>13494</v>
      </c>
    </row>
    <row r="543" spans="1:1">
      <c r="A543" t="s">
        <v>13495</v>
      </c>
    </row>
    <row r="544" spans="1:1">
      <c r="A544" t="s">
        <v>13496</v>
      </c>
    </row>
    <row r="545" spans="1:1">
      <c r="A545" t="s">
        <v>13497</v>
      </c>
    </row>
    <row r="546" spans="1:1">
      <c r="A546" t="s">
        <v>13498</v>
      </c>
    </row>
    <row r="547" spans="1:1">
      <c r="A547" t="s">
        <v>13499</v>
      </c>
    </row>
    <row r="548" spans="1:1">
      <c r="A548" t="s">
        <v>13500</v>
      </c>
    </row>
    <row r="549" spans="1:1">
      <c r="A549" t="s">
        <v>13494</v>
      </c>
    </row>
    <row r="550" spans="1:2">
      <c r="A550" t="s">
        <v>13501</v>
      </c>
      <c r="B550" t="s">
        <v>13502</v>
      </c>
    </row>
    <row r="551" spans="1:3">
      <c r="A551" t="s">
        <v>13503</v>
      </c>
      <c r="B551" t="s">
        <v>13504</v>
      </c>
      <c r="C551" t="s">
        <v>13505</v>
      </c>
    </row>
    <row r="552" spans="1:2">
      <c r="A552" t="s">
        <v>13506</v>
      </c>
      <c r="B552" t="s">
        <v>13507</v>
      </c>
    </row>
    <row r="553" spans="1:1">
      <c r="A553" t="s">
        <v>13508</v>
      </c>
    </row>
    <row r="554" spans="1:1">
      <c r="A554" t="s">
        <v>13499</v>
      </c>
    </row>
    <row r="555" spans="1:1">
      <c r="A555" t="s">
        <v>13509</v>
      </c>
    </row>
    <row r="556" spans="1:1">
      <c r="A556" t="s">
        <v>13494</v>
      </c>
    </row>
    <row r="557" spans="1:2">
      <c r="A557" t="s">
        <v>13510</v>
      </c>
      <c r="B557" t="s">
        <v>13511</v>
      </c>
    </row>
    <row r="558" spans="1:3">
      <c r="A558" t="s">
        <v>13512</v>
      </c>
      <c r="B558" t="s">
        <v>13513</v>
      </c>
      <c r="C558" t="s">
        <v>13514</v>
      </c>
    </row>
    <row r="559" spans="1:1">
      <c r="A559" t="s">
        <v>13515</v>
      </c>
    </row>
    <row r="560" spans="1:1">
      <c r="A560" t="s">
        <v>13494</v>
      </c>
    </row>
    <row r="561" spans="1:3">
      <c r="A561" t="s">
        <v>13516</v>
      </c>
      <c r="B561" t="s">
        <v>13517</v>
      </c>
      <c r="C561" t="s">
        <v>13518</v>
      </c>
    </row>
    <row r="562" spans="1:1">
      <c r="A562" t="s">
        <v>13519</v>
      </c>
    </row>
    <row r="563" spans="1:1">
      <c r="A563" t="s">
        <v>13520</v>
      </c>
    </row>
    <row r="564" spans="1:1">
      <c r="A564" t="s">
        <v>446</v>
      </c>
    </row>
    <row r="565" spans="1:1">
      <c r="A565" t="s">
        <v>13521</v>
      </c>
    </row>
    <row r="566" spans="1:1">
      <c r="A566" t="s">
        <v>13494</v>
      </c>
    </row>
    <row r="567" spans="1:1">
      <c r="A567" t="s">
        <v>13522</v>
      </c>
    </row>
    <row r="568" spans="1:1">
      <c r="A568" t="s">
        <v>13523</v>
      </c>
    </row>
    <row r="569" spans="1:1">
      <c r="A569" t="s">
        <v>13524</v>
      </c>
    </row>
    <row r="570" spans="1:1">
      <c r="A570" t="s">
        <v>13525</v>
      </c>
    </row>
    <row r="571" spans="1:2">
      <c r="A571" t="s">
        <v>13526</v>
      </c>
      <c r="B571" s="21" t="s">
        <v>13527</v>
      </c>
    </row>
    <row r="572" spans="1:1">
      <c r="A572" t="s">
        <v>13528</v>
      </c>
    </row>
    <row r="573" spans="1:1">
      <c r="A573" t="s">
        <v>13529</v>
      </c>
    </row>
    <row r="574" spans="1:1">
      <c r="A574" t="s">
        <v>13494</v>
      </c>
    </row>
    <row r="575" spans="1:1">
      <c r="A575" t="s">
        <v>13530</v>
      </c>
    </row>
    <row r="576" spans="1:1">
      <c r="A576" t="s">
        <v>13531</v>
      </c>
    </row>
    <row r="577" spans="1:1">
      <c r="A577" t="s">
        <v>13532</v>
      </c>
    </row>
    <row r="578" spans="1:1">
      <c r="A578" t="s">
        <v>13533</v>
      </c>
    </row>
    <row r="579" spans="1:1">
      <c r="A579" t="s">
        <v>13534</v>
      </c>
    </row>
    <row r="580" spans="1:1">
      <c r="A580" t="s">
        <v>13530</v>
      </c>
    </row>
    <row r="581" spans="1:1">
      <c r="A581" t="s">
        <v>13535</v>
      </c>
    </row>
    <row r="582" spans="1:1">
      <c r="A582" t="s">
        <v>13536</v>
      </c>
    </row>
    <row r="583" spans="1:1">
      <c r="A583" t="s">
        <v>13537</v>
      </c>
    </row>
    <row r="584" spans="1:1">
      <c r="A584" t="s">
        <v>13494</v>
      </c>
    </row>
    <row r="585" spans="1:1">
      <c r="A585" t="s">
        <v>13495</v>
      </c>
    </row>
    <row r="586" spans="1:1">
      <c r="A586" t="s">
        <v>13538</v>
      </c>
    </row>
    <row r="587" spans="1:1">
      <c r="A587" t="s">
        <v>13539</v>
      </c>
    </row>
    <row r="588" spans="1:1">
      <c r="A588" t="s">
        <v>13540</v>
      </c>
    </row>
    <row r="589" spans="1:1">
      <c r="A589" t="s">
        <v>13541</v>
      </c>
    </row>
    <row r="590" spans="1:1">
      <c r="A590" t="s">
        <v>13542</v>
      </c>
    </row>
    <row r="591" spans="1:1">
      <c r="A591" t="s">
        <v>13495</v>
      </c>
    </row>
    <row r="592" spans="1:1">
      <c r="A592" t="s">
        <v>13543</v>
      </c>
    </row>
    <row r="593" spans="1:1">
      <c r="A593" t="s">
        <v>13544</v>
      </c>
    </row>
    <row r="594" spans="1:1">
      <c r="A594" t="s">
        <v>13545</v>
      </c>
    </row>
    <row r="595" spans="1:1">
      <c r="A595" t="s">
        <v>13534</v>
      </c>
    </row>
    <row r="596" spans="1:1">
      <c r="A596" t="s">
        <v>13530</v>
      </c>
    </row>
    <row r="597" spans="1:1">
      <c r="A597" t="s">
        <v>13546</v>
      </c>
    </row>
    <row r="598" spans="1:1">
      <c r="A598" t="s">
        <v>13547</v>
      </c>
    </row>
    <row r="599" spans="1:1">
      <c r="A599" t="s">
        <v>13548</v>
      </c>
    </row>
    <row r="600" spans="1:1">
      <c r="A600" t="s">
        <v>13549</v>
      </c>
    </row>
    <row r="601" spans="1:1">
      <c r="A601" t="s">
        <v>13542</v>
      </c>
    </row>
    <row r="602" spans="1:1">
      <c r="A602" t="s">
        <v>13495</v>
      </c>
    </row>
    <row r="603" spans="1:1">
      <c r="A603" t="s">
        <v>13550</v>
      </c>
    </row>
    <row r="604" spans="1:1">
      <c r="A604" t="s">
        <v>13551</v>
      </c>
    </row>
    <row r="605" spans="1:1">
      <c r="A605" t="s">
        <v>13552</v>
      </c>
    </row>
    <row r="606" spans="1:1">
      <c r="A606" t="s">
        <v>13553</v>
      </c>
    </row>
    <row r="607" spans="1:1">
      <c r="A607" t="s">
        <v>13554</v>
      </c>
    </row>
    <row r="608" spans="1:1">
      <c r="A608" t="s">
        <v>13494</v>
      </c>
    </row>
    <row r="609" spans="1:1">
      <c r="A609" t="s">
        <v>13495</v>
      </c>
    </row>
    <row r="610" spans="1:1">
      <c r="A610" t="s">
        <v>13555</v>
      </c>
    </row>
    <row r="611" spans="1:1">
      <c r="A611" t="s">
        <v>13556</v>
      </c>
    </row>
    <row r="612" spans="1:1">
      <c r="A612" t="s">
        <v>13557</v>
      </c>
    </row>
    <row r="613" spans="1:3">
      <c r="A613" t="s">
        <v>13558</v>
      </c>
      <c r="B613" t="s">
        <v>13559</v>
      </c>
      <c r="C613" t="s">
        <v>1128</v>
      </c>
    </row>
    <row r="614" spans="1:4">
      <c r="A614" t="s">
        <v>13560</v>
      </c>
      <c r="B614" t="s">
        <v>13561</v>
      </c>
      <c r="C614" t="s">
        <v>13562</v>
      </c>
      <c r="D614" t="s">
        <v>13563</v>
      </c>
    </row>
    <row r="615" spans="1:1">
      <c r="A615" t="s">
        <v>2554</v>
      </c>
    </row>
    <row r="616" spans="1:1">
      <c r="A616" t="s">
        <v>13564</v>
      </c>
    </row>
    <row r="617" spans="1:1">
      <c r="A617" t="s">
        <v>13534</v>
      </c>
    </row>
    <row r="618" spans="1:1">
      <c r="A618" t="s">
        <v>13495</v>
      </c>
    </row>
    <row r="619" spans="1:1">
      <c r="A619" t="s">
        <v>13565</v>
      </c>
    </row>
    <row r="620" spans="1:3">
      <c r="A620" t="s">
        <v>13566</v>
      </c>
      <c r="B620" t="s">
        <v>13567</v>
      </c>
      <c r="C620" t="s">
        <v>13568</v>
      </c>
    </row>
    <row r="621" spans="1:1">
      <c r="A621" t="s">
        <v>2554</v>
      </c>
    </row>
    <row r="622" spans="1:1">
      <c r="A622" t="s">
        <v>13569</v>
      </c>
    </row>
    <row r="623" spans="1:1">
      <c r="A623" t="s">
        <v>13570</v>
      </c>
    </row>
    <row r="624" spans="1:1">
      <c r="A624" t="s">
        <v>13571</v>
      </c>
    </row>
    <row r="625" spans="1:1">
      <c r="A625" t="s">
        <v>13572</v>
      </c>
    </row>
    <row r="626" spans="1:1">
      <c r="A626" t="s">
        <v>13573</v>
      </c>
    </row>
    <row r="627" spans="1:3">
      <c r="A627" t="s">
        <v>13350</v>
      </c>
      <c r="B627" t="s">
        <v>13574</v>
      </c>
      <c r="C627" t="s">
        <v>13575</v>
      </c>
    </row>
    <row r="628" spans="1:1">
      <c r="A628" t="s">
        <v>13576</v>
      </c>
    </row>
    <row r="629" spans="1:2">
      <c r="A629" t="s">
        <v>13350</v>
      </c>
      <c r="B629" t="s">
        <v>13577</v>
      </c>
    </row>
    <row r="630" spans="1:1">
      <c r="A630" t="s">
        <v>13578</v>
      </c>
    </row>
    <row r="631" spans="1:1">
      <c r="A631" t="s">
        <v>13579</v>
      </c>
    </row>
    <row r="632" spans="1:1">
      <c r="A632" t="s">
        <v>2554</v>
      </c>
    </row>
    <row r="633" spans="1:1">
      <c r="A633" t="s">
        <v>13580</v>
      </c>
    </row>
    <row r="634" spans="1:1">
      <c r="A634" t="s">
        <v>13581</v>
      </c>
    </row>
    <row r="635" spans="1:3">
      <c r="A635" t="s">
        <v>13582</v>
      </c>
      <c r="B635" t="s">
        <v>13583</v>
      </c>
      <c r="C635" t="s">
        <v>13502</v>
      </c>
    </row>
    <row r="636" spans="1:2">
      <c r="A636" t="s">
        <v>13584</v>
      </c>
      <c r="B636" t="s">
        <v>13585</v>
      </c>
    </row>
    <row r="637" spans="1:1">
      <c r="A637" t="s">
        <v>13586</v>
      </c>
    </row>
    <row r="638" spans="1:2">
      <c r="A638" t="s">
        <v>13587</v>
      </c>
      <c r="B638" t="s">
        <v>13588</v>
      </c>
    </row>
    <row r="639" spans="1:2">
      <c r="A639" t="s">
        <v>13589</v>
      </c>
      <c r="B639" t="s">
        <v>13590</v>
      </c>
    </row>
    <row r="640" spans="1:2">
      <c r="A640" t="s">
        <v>13591</v>
      </c>
      <c r="B640" t="s">
        <v>13592</v>
      </c>
    </row>
    <row r="641" spans="1:1">
      <c r="A641" t="s">
        <v>13593</v>
      </c>
    </row>
    <row r="642" spans="1:1">
      <c r="A642" t="s">
        <v>13594</v>
      </c>
    </row>
    <row r="643" spans="1:1">
      <c r="A643" t="s">
        <v>13595</v>
      </c>
    </row>
    <row r="644" spans="1:1">
      <c r="A644" t="s">
        <v>13596</v>
      </c>
    </row>
    <row r="645" spans="1:1">
      <c r="A645" t="s">
        <v>2554</v>
      </c>
    </row>
    <row r="646" spans="1:1">
      <c r="A646" t="s">
        <v>13597</v>
      </c>
    </row>
    <row r="647" spans="1:1">
      <c r="A647" t="s">
        <v>13570</v>
      </c>
    </row>
    <row r="648" spans="1:3">
      <c r="A648" t="s">
        <v>13582</v>
      </c>
      <c r="B648" t="s">
        <v>13583</v>
      </c>
      <c r="C648" t="s">
        <v>13502</v>
      </c>
    </row>
    <row r="649" spans="1:2">
      <c r="A649" t="s">
        <v>13598</v>
      </c>
      <c r="B649" t="s">
        <v>13585</v>
      </c>
    </row>
    <row r="650" spans="1:1">
      <c r="A650" t="s">
        <v>13599</v>
      </c>
    </row>
    <row r="651" spans="1:1">
      <c r="A651" t="s">
        <v>13600</v>
      </c>
    </row>
    <row r="652" spans="1:1">
      <c r="A652" t="s">
        <v>2554</v>
      </c>
    </row>
    <row r="653" spans="1:1">
      <c r="A653" t="s">
        <v>13601</v>
      </c>
    </row>
    <row r="654" spans="1:3">
      <c r="A654" t="s">
        <v>13582</v>
      </c>
      <c r="B654" t="s">
        <v>13583</v>
      </c>
      <c r="C654" t="s">
        <v>13502</v>
      </c>
    </row>
    <row r="655" spans="1:2">
      <c r="A655" t="s">
        <v>13602</v>
      </c>
      <c r="B655" t="s">
        <v>13585</v>
      </c>
    </row>
    <row r="656" spans="1:1">
      <c r="A656" t="s">
        <v>13599</v>
      </c>
    </row>
    <row r="657" spans="1:1">
      <c r="A657" t="s">
        <v>13603</v>
      </c>
    </row>
    <row r="658" spans="1:1">
      <c r="A658" t="s">
        <v>2554</v>
      </c>
    </row>
    <row r="659" spans="1:1">
      <c r="A659" t="s">
        <v>13604</v>
      </c>
    </row>
    <row r="660" spans="1:1">
      <c r="A660" t="s">
        <v>13581</v>
      </c>
    </row>
    <row r="661" spans="1:3">
      <c r="A661" t="s">
        <v>13582</v>
      </c>
      <c r="B661" t="s">
        <v>13583</v>
      </c>
      <c r="C661" t="s">
        <v>13502</v>
      </c>
    </row>
    <row r="662" spans="1:2">
      <c r="A662" t="s">
        <v>13605</v>
      </c>
      <c r="B662" t="s">
        <v>13585</v>
      </c>
    </row>
    <row r="663" spans="1:2">
      <c r="A663" t="s">
        <v>13599</v>
      </c>
      <c r="B663" t="s">
        <v>13606</v>
      </c>
    </row>
    <row r="664" spans="1:1">
      <c r="A664" t="s">
        <v>13607</v>
      </c>
    </row>
    <row r="665" spans="1:1">
      <c r="A665" t="s">
        <v>2554</v>
      </c>
    </row>
    <row r="666" spans="1:1">
      <c r="A666" t="s">
        <v>13608</v>
      </c>
    </row>
    <row r="667" spans="1:1">
      <c r="A667" t="s">
        <v>13494</v>
      </c>
    </row>
    <row r="668" spans="1:1">
      <c r="A668" t="s">
        <v>13609</v>
      </c>
    </row>
    <row r="669" spans="1:1">
      <c r="A669" t="s">
        <v>13610</v>
      </c>
    </row>
    <row r="670" spans="1:1">
      <c r="A670" t="s">
        <v>13611</v>
      </c>
    </row>
    <row r="671" spans="1:1">
      <c r="A671" t="s">
        <v>13612</v>
      </c>
    </row>
    <row r="672" spans="1:1">
      <c r="A672" t="s">
        <v>13613</v>
      </c>
    </row>
    <row r="673" spans="1:1">
      <c r="A673" t="s">
        <v>13614</v>
      </c>
    </row>
    <row r="674" spans="1:1">
      <c r="A674" t="s">
        <v>13615</v>
      </c>
    </row>
    <row r="675" spans="1:1">
      <c r="A675" t="s">
        <v>13616</v>
      </c>
    </row>
    <row r="676" spans="1:1">
      <c r="A676" t="s">
        <v>13617</v>
      </c>
    </row>
    <row r="677" spans="1:1">
      <c r="A677" t="s">
        <v>13618</v>
      </c>
    </row>
    <row r="678" spans="1:1">
      <c r="A678" t="s">
        <v>13619</v>
      </c>
    </row>
    <row r="679" spans="1:1">
      <c r="A679" t="s">
        <v>13620</v>
      </c>
    </row>
    <row r="680" spans="1:1">
      <c r="A680" t="s">
        <v>13621</v>
      </c>
    </row>
    <row r="681" spans="1:1">
      <c r="A681" t="s">
        <v>13622</v>
      </c>
    </row>
    <row r="682" spans="1:1">
      <c r="A682" t="s">
        <v>886</v>
      </c>
    </row>
    <row r="683" spans="1:1">
      <c r="A683" t="s">
        <v>369</v>
      </c>
    </row>
    <row r="684" spans="1:1">
      <c r="A684" t="s">
        <v>13623</v>
      </c>
    </row>
    <row r="685" spans="1:1">
      <c r="A685" t="s">
        <v>350</v>
      </c>
    </row>
    <row r="686" spans="1:1">
      <c r="A686" t="s">
        <v>1252</v>
      </c>
    </row>
    <row r="687" spans="1:1">
      <c r="A687" t="s">
        <v>13624</v>
      </c>
    </row>
    <row r="688" spans="1:1">
      <c r="A688" t="s">
        <v>13625</v>
      </c>
    </row>
    <row r="689" spans="1:1">
      <c r="A689" t="s">
        <v>13626</v>
      </c>
    </row>
    <row r="690" spans="1:1">
      <c r="A690" t="s">
        <v>13627</v>
      </c>
    </row>
    <row r="691" spans="1:1">
      <c r="A691" t="s">
        <v>767</v>
      </c>
    </row>
    <row r="692" spans="1:1">
      <c r="A692" t="s">
        <v>886</v>
      </c>
    </row>
    <row r="693" spans="1:1">
      <c r="A693" t="s">
        <v>354</v>
      </c>
    </row>
    <row r="694" spans="1:1">
      <c r="A694" t="s">
        <v>13628</v>
      </c>
    </row>
    <row r="695" spans="1:1">
      <c r="A695" t="s">
        <v>1252</v>
      </c>
    </row>
    <row r="696" spans="1:1">
      <c r="A696" t="s">
        <v>13629</v>
      </c>
    </row>
    <row r="697" spans="1:1">
      <c r="A697" t="s">
        <v>13630</v>
      </c>
    </row>
    <row r="698" spans="1:1">
      <c r="A698" t="s">
        <v>767</v>
      </c>
    </row>
    <row r="699" spans="1:1">
      <c r="A699" t="s">
        <v>886</v>
      </c>
    </row>
    <row r="700" spans="1:1">
      <c r="A700" t="s">
        <v>1252</v>
      </c>
    </row>
    <row r="701" spans="1:1">
      <c r="A701" t="s">
        <v>13631</v>
      </c>
    </row>
    <row r="702" spans="1:1">
      <c r="A702" t="s">
        <v>13632</v>
      </c>
    </row>
    <row r="703" spans="1:1">
      <c r="A703" t="s">
        <v>767</v>
      </c>
    </row>
    <row r="704" spans="1:1">
      <c r="A704" t="s">
        <v>886</v>
      </c>
    </row>
    <row r="705" spans="1:1">
      <c r="A705" t="s">
        <v>931</v>
      </c>
    </row>
    <row r="706" spans="1:2">
      <c r="A706" t="s">
        <v>13633</v>
      </c>
      <c r="B706" t="s">
        <v>13634</v>
      </c>
    </row>
    <row r="707" spans="1:1">
      <c r="A707" t="s">
        <v>13635</v>
      </c>
    </row>
    <row r="708" spans="1:1">
      <c r="A708" t="s">
        <v>962</v>
      </c>
    </row>
    <row r="709" spans="1:1">
      <c r="A709" t="s">
        <v>886</v>
      </c>
    </row>
    <row r="710" spans="1:1">
      <c r="A710" t="s">
        <v>479</v>
      </c>
    </row>
    <row r="711" spans="1:1">
      <c r="A711" t="s">
        <v>13636</v>
      </c>
    </row>
    <row r="712" spans="1:1">
      <c r="A712" t="s">
        <v>13166</v>
      </c>
    </row>
    <row r="713" spans="1:1">
      <c r="A713" t="s">
        <v>13637</v>
      </c>
    </row>
    <row r="714" spans="1:1">
      <c r="A714" t="s">
        <v>13638</v>
      </c>
    </row>
    <row r="715" spans="1:1">
      <c r="A715" t="s">
        <v>1045</v>
      </c>
    </row>
    <row r="716" spans="1:1">
      <c r="A716" t="s">
        <v>13639</v>
      </c>
    </row>
    <row r="717" spans="1:1">
      <c r="A717" t="s">
        <v>13640</v>
      </c>
    </row>
    <row r="718" spans="1:1">
      <c r="A718" t="s">
        <v>13641</v>
      </c>
    </row>
    <row r="720" spans="1:1">
      <c r="A720" t="s">
        <v>13642</v>
      </c>
    </row>
    <row r="721" spans="1:1">
      <c r="A721" t="s">
        <v>1252</v>
      </c>
    </row>
    <row r="722" spans="1:1">
      <c r="A722" t="s">
        <v>13643</v>
      </c>
    </row>
    <row r="723" spans="1:1">
      <c r="A723" t="s">
        <v>13644</v>
      </c>
    </row>
    <row r="724" spans="1:1">
      <c r="A724" t="s">
        <v>13645</v>
      </c>
    </row>
    <row r="725" spans="1:1">
      <c r="A725" t="s">
        <v>767</v>
      </c>
    </row>
    <row r="727" spans="1:1">
      <c r="A727" t="s">
        <v>13646</v>
      </c>
    </row>
    <row r="728" spans="1:1">
      <c r="A728" t="s">
        <v>13647</v>
      </c>
    </row>
    <row r="729" spans="1:1">
      <c r="A729" t="s">
        <v>13648</v>
      </c>
    </row>
    <row r="730" spans="1:1">
      <c r="A730" t="s">
        <v>1045</v>
      </c>
    </row>
    <row r="731" spans="1:1">
      <c r="A731" t="s">
        <v>13649</v>
      </c>
    </row>
    <row r="732" spans="1:1">
      <c r="A732" t="s">
        <v>13650</v>
      </c>
    </row>
    <row r="733" spans="1:1">
      <c r="A733" t="s">
        <v>13651</v>
      </c>
    </row>
    <row r="734" spans="1:1">
      <c r="A734" t="s">
        <v>13652</v>
      </c>
    </row>
    <row r="735" spans="1:1">
      <c r="A735" t="s">
        <v>13653</v>
      </c>
    </row>
    <row r="736" spans="1:1">
      <c r="A736" t="s">
        <v>800</v>
      </c>
    </row>
    <row r="737" spans="1:1">
      <c r="A737" t="s">
        <v>13654</v>
      </c>
    </row>
    <row r="738" spans="1:1">
      <c r="A738" t="s">
        <v>13655</v>
      </c>
    </row>
    <row r="739" spans="1:1">
      <c r="A739" t="s">
        <v>13656</v>
      </c>
    </row>
    <row r="740" spans="1:1">
      <c r="A740" t="s">
        <v>13657</v>
      </c>
    </row>
    <row r="741" spans="1:1">
      <c r="A741" t="s">
        <v>13658</v>
      </c>
    </row>
    <row r="742" spans="1:1">
      <c r="A742" t="s">
        <v>13659</v>
      </c>
    </row>
    <row r="743" spans="1:1">
      <c r="A743" t="s">
        <v>13660</v>
      </c>
    </row>
    <row r="744" spans="1:1">
      <c r="A744" t="s">
        <v>13661</v>
      </c>
    </row>
    <row r="745" spans="1:1">
      <c r="A745" t="s">
        <v>13662</v>
      </c>
    </row>
    <row r="746" spans="1:1">
      <c r="A746" t="s">
        <v>13663</v>
      </c>
    </row>
    <row r="747" spans="1:1">
      <c r="A747" t="s">
        <v>13664</v>
      </c>
    </row>
    <row r="748" spans="1:1">
      <c r="A748" t="s">
        <v>13665</v>
      </c>
    </row>
    <row r="749" spans="1:1">
      <c r="A749" t="s">
        <v>13666</v>
      </c>
    </row>
    <row r="750" spans="1:1">
      <c r="A750" t="s">
        <v>13667</v>
      </c>
    </row>
    <row r="751" spans="1:1">
      <c r="A751" t="s">
        <v>13668</v>
      </c>
    </row>
    <row r="752" spans="1:1">
      <c r="A752" t="s">
        <v>13669</v>
      </c>
    </row>
    <row r="753" spans="1:1">
      <c r="A753" t="s">
        <v>13670</v>
      </c>
    </row>
    <row r="754" spans="1:1">
      <c r="A754" t="s">
        <v>13671</v>
      </c>
    </row>
    <row r="755" spans="1:1">
      <c r="A755" t="s">
        <v>13672</v>
      </c>
    </row>
    <row r="756" spans="1:1">
      <c r="A756" t="s">
        <v>13673</v>
      </c>
    </row>
    <row r="757" spans="1:1">
      <c r="A757" t="s">
        <v>13674</v>
      </c>
    </row>
    <row r="758" spans="1:1">
      <c r="A758" t="s">
        <v>13675</v>
      </c>
    </row>
    <row r="759" spans="1:1">
      <c r="A759" t="s">
        <v>13676</v>
      </c>
    </row>
    <row r="760" spans="1:1">
      <c r="A760" t="s">
        <v>13677</v>
      </c>
    </row>
    <row r="761" spans="1:1">
      <c r="A761" t="s">
        <v>13678</v>
      </c>
    </row>
    <row r="762" spans="1:1">
      <c r="A762" t="s">
        <v>13679</v>
      </c>
    </row>
    <row r="763" spans="1:1">
      <c r="A763" t="s">
        <v>13680</v>
      </c>
    </row>
    <row r="764" spans="1:1">
      <c r="A764" t="s">
        <v>13681</v>
      </c>
    </row>
    <row r="765" spans="1:1">
      <c r="A765" t="s">
        <v>13682</v>
      </c>
    </row>
    <row r="766" spans="1:1">
      <c r="A766" t="s">
        <v>13683</v>
      </c>
    </row>
    <row r="767" spans="1:1">
      <c r="A767" t="s">
        <v>13684</v>
      </c>
    </row>
    <row r="768" spans="1:1">
      <c r="A768" t="s">
        <v>13685</v>
      </c>
    </row>
    <row r="769" spans="1:1">
      <c r="A769" t="s">
        <v>13686</v>
      </c>
    </row>
    <row r="770" spans="1:1">
      <c r="A770" t="s">
        <v>13687</v>
      </c>
    </row>
    <row r="771" spans="1:1">
      <c r="A771" t="s">
        <v>13688</v>
      </c>
    </row>
    <row r="772" spans="1:1">
      <c r="A772" t="s">
        <v>13689</v>
      </c>
    </row>
    <row r="773" spans="1:1">
      <c r="A773" t="s">
        <v>13690</v>
      </c>
    </row>
    <row r="774" spans="1:1">
      <c r="A774" t="s">
        <v>13691</v>
      </c>
    </row>
    <row r="775" spans="1:1">
      <c r="A775" t="s">
        <v>13692</v>
      </c>
    </row>
    <row r="776" spans="1:1">
      <c r="A776" t="s">
        <v>13693</v>
      </c>
    </row>
    <row r="777" spans="1:1">
      <c r="A777" t="s">
        <v>13694</v>
      </c>
    </row>
    <row r="778" spans="1:1">
      <c r="A778" t="s">
        <v>13695</v>
      </c>
    </row>
    <row r="779" spans="1:1">
      <c r="A779" t="s">
        <v>13696</v>
      </c>
    </row>
    <row r="780" spans="1:1">
      <c r="A780" t="s">
        <v>13697</v>
      </c>
    </row>
    <row r="781" spans="1:1">
      <c r="A781" t="s">
        <v>13698</v>
      </c>
    </row>
    <row r="782" spans="1:1">
      <c r="A782" t="s">
        <v>13699</v>
      </c>
    </row>
    <row r="783" spans="1:1">
      <c r="A783" t="s">
        <v>13700</v>
      </c>
    </row>
    <row r="784" spans="1:1">
      <c r="A784" t="s">
        <v>1389</v>
      </c>
    </row>
    <row r="785" spans="1:1">
      <c r="A785" t="s">
        <v>1240</v>
      </c>
    </row>
    <row r="786" spans="1:1">
      <c r="A786" t="s">
        <v>13701</v>
      </c>
    </row>
    <row r="787" spans="1:1">
      <c r="A787" t="s">
        <v>888</v>
      </c>
    </row>
    <row r="788" spans="1:1">
      <c r="A788" t="s">
        <v>13702</v>
      </c>
    </row>
    <row r="789" spans="1:1">
      <c r="A789" t="s">
        <v>13703</v>
      </c>
    </row>
    <row r="790" spans="1:1">
      <c r="A790" t="s">
        <v>13704</v>
      </c>
    </row>
    <row r="791" spans="1:1">
      <c r="A791" t="s">
        <v>13705</v>
      </c>
    </row>
    <row r="792" spans="1:1">
      <c r="A792" t="s">
        <v>13706</v>
      </c>
    </row>
    <row r="793" spans="1:1">
      <c r="A793" t="s">
        <v>767</v>
      </c>
    </row>
    <row r="794" spans="1:1">
      <c r="A794" t="s">
        <v>13707</v>
      </c>
    </row>
    <row r="795" spans="1:1">
      <c r="A795" t="s">
        <v>13708</v>
      </c>
    </row>
    <row r="797" spans="1:1">
      <c r="A797" t="s">
        <v>13709</v>
      </c>
    </row>
    <row r="798" spans="1:1">
      <c r="A798" t="s">
        <v>13710</v>
      </c>
    </row>
    <row r="799" spans="1:1">
      <c r="A799" t="s">
        <v>13494</v>
      </c>
    </row>
    <row r="800" spans="1:1">
      <c r="A800" t="s">
        <v>13711</v>
      </c>
    </row>
    <row r="801" spans="1:2">
      <c r="A801" t="s">
        <v>13712</v>
      </c>
      <c r="B801" t="s">
        <v>13713</v>
      </c>
    </row>
    <row r="802" spans="1:5">
      <c r="A802" t="s">
        <v>13714</v>
      </c>
      <c r="B802" t="s">
        <v>13715</v>
      </c>
      <c r="C802" t="s">
        <v>13716</v>
      </c>
      <c r="D802" t="s">
        <v>13717</v>
      </c>
      <c r="E802" t="s">
        <v>13718</v>
      </c>
    </row>
    <row r="803" spans="1:1">
      <c r="A803" t="s">
        <v>10050</v>
      </c>
    </row>
    <row r="804" spans="1:1">
      <c r="A804" t="s">
        <v>13719</v>
      </c>
    </row>
    <row r="805" spans="1:1">
      <c r="A805" t="s">
        <v>13720</v>
      </c>
    </row>
    <row r="806" spans="1:1">
      <c r="A806" t="s">
        <v>13721</v>
      </c>
    </row>
    <row r="807" spans="1:1">
      <c r="A807" t="s">
        <v>13722</v>
      </c>
    </row>
    <row r="808" spans="1:1">
      <c r="A808" t="s">
        <v>13723</v>
      </c>
    </row>
    <row r="809" spans="1:2">
      <c r="A809" t="s">
        <v>13724</v>
      </c>
      <c r="B809" t="s">
        <v>13725</v>
      </c>
    </row>
    <row r="810" spans="1:1">
      <c r="A810" t="s">
        <v>13726</v>
      </c>
    </row>
    <row r="811" spans="1:1">
      <c r="A811" t="s">
        <v>13727</v>
      </c>
    </row>
    <row r="812" spans="1:4">
      <c r="A812" t="s">
        <v>13728</v>
      </c>
      <c r="B812" t="s">
        <v>13729</v>
      </c>
      <c r="D812" t="s">
        <v>13730</v>
      </c>
    </row>
    <row r="813" spans="1:1">
      <c r="A813" t="s">
        <v>13731</v>
      </c>
    </row>
    <row r="814" spans="1:1">
      <c r="A814" t="s">
        <v>13732</v>
      </c>
    </row>
    <row r="815" spans="1:1">
      <c r="A815" t="s">
        <v>13733</v>
      </c>
    </row>
    <row r="816" spans="1:1">
      <c r="A816" t="s">
        <v>886</v>
      </c>
    </row>
    <row r="817" spans="1:1">
      <c r="A817" t="s">
        <v>13734</v>
      </c>
    </row>
    <row r="818" spans="1:1">
      <c r="A818" t="s">
        <v>13735</v>
      </c>
    </row>
    <row r="819" spans="1:1">
      <c r="A819" t="s">
        <v>13494</v>
      </c>
    </row>
    <row r="820" spans="1:1">
      <c r="A820" t="s">
        <v>13736</v>
      </c>
    </row>
    <row r="821" spans="1:2">
      <c r="A821" t="s">
        <v>13737</v>
      </c>
      <c r="B821" t="s">
        <v>13738</v>
      </c>
    </row>
    <row r="822" spans="1:2">
      <c r="A822" t="s">
        <v>13739</v>
      </c>
      <c r="B822" t="s">
        <v>13044</v>
      </c>
    </row>
    <row r="823" spans="1:1">
      <c r="A823" t="s">
        <v>13740</v>
      </c>
    </row>
    <row r="824" spans="1:1">
      <c r="A824" t="s">
        <v>13733</v>
      </c>
    </row>
    <row r="825" spans="1:1">
      <c r="A825" t="s">
        <v>886</v>
      </c>
    </row>
    <row r="826" spans="1:1">
      <c r="A826" t="s">
        <v>13741</v>
      </c>
    </row>
    <row r="827" spans="1:1">
      <c r="A827" t="s">
        <v>13494</v>
      </c>
    </row>
    <row r="828" spans="1:1">
      <c r="A828" t="s">
        <v>13742</v>
      </c>
    </row>
    <row r="829" spans="1:2">
      <c r="A829" t="s">
        <v>13743</v>
      </c>
      <c r="B829" t="s">
        <v>3267</v>
      </c>
    </row>
    <row r="830" spans="1:4">
      <c r="A830" t="s">
        <v>13744</v>
      </c>
      <c r="B830" t="s">
        <v>13745</v>
      </c>
      <c r="C830" t="s">
        <v>13746</v>
      </c>
      <c r="D830" t="s">
        <v>3267</v>
      </c>
    </row>
    <row r="831" spans="1:3">
      <c r="A831" t="s">
        <v>13747</v>
      </c>
      <c r="B831" t="s">
        <v>13748</v>
      </c>
      <c r="C831" t="s">
        <v>13749</v>
      </c>
    </row>
    <row r="832" spans="1:2">
      <c r="A832" t="s">
        <v>6225</v>
      </c>
      <c r="B832" t="s">
        <v>3267</v>
      </c>
    </row>
    <row r="833" spans="1:2">
      <c r="A833" t="s">
        <v>13750</v>
      </c>
      <c r="B833" t="s">
        <v>3267</v>
      </c>
    </row>
    <row r="834" spans="1:3">
      <c r="A834" t="s">
        <v>13751</v>
      </c>
      <c r="B834" t="s">
        <v>6228</v>
      </c>
      <c r="C834" t="s">
        <v>3267</v>
      </c>
    </row>
    <row r="835" spans="1:3">
      <c r="A835" t="s">
        <v>13752</v>
      </c>
      <c r="B835" t="s">
        <v>13753</v>
      </c>
      <c r="C835" t="s">
        <v>3267</v>
      </c>
    </row>
    <row r="836" spans="1:2">
      <c r="A836" t="s">
        <v>13754</v>
      </c>
      <c r="B836" t="s">
        <v>3267</v>
      </c>
    </row>
    <row r="837" spans="1:2">
      <c r="A837" t="s">
        <v>13755</v>
      </c>
      <c r="B837" t="s">
        <v>3267</v>
      </c>
    </row>
    <row r="838" spans="1:3">
      <c r="A838" t="s">
        <v>13756</v>
      </c>
      <c r="B838" t="s">
        <v>13757</v>
      </c>
      <c r="C838" t="s">
        <v>13758</v>
      </c>
    </row>
    <row r="839" spans="1:1">
      <c r="A839" t="s">
        <v>13759</v>
      </c>
    </row>
    <row r="840" spans="1:1">
      <c r="A840" t="s">
        <v>13760</v>
      </c>
    </row>
    <row r="841" spans="1:2">
      <c r="A841" t="s">
        <v>13761</v>
      </c>
      <c r="B841" t="e">
        <f>D.PARTY_ID</f>
        <v>#NAME?</v>
      </c>
    </row>
    <row r="842" spans="1:1">
      <c r="A842" t="s">
        <v>13733</v>
      </c>
    </row>
    <row r="843" spans="1:1">
      <c r="A843" t="s">
        <v>1648</v>
      </c>
    </row>
    <row r="844" spans="1:1">
      <c r="A844" t="s">
        <v>13601</v>
      </c>
    </row>
    <row r="845" spans="1:1">
      <c r="A845" t="s">
        <v>13762</v>
      </c>
    </row>
    <row r="846" spans="1:2">
      <c r="A846" t="s">
        <v>13763</v>
      </c>
      <c r="B846" t="s">
        <v>13764</v>
      </c>
    </row>
    <row r="847" spans="1:1">
      <c r="A847" t="s">
        <v>13765</v>
      </c>
    </row>
    <row r="848" spans="1:1">
      <c r="A848" t="s">
        <v>13733</v>
      </c>
    </row>
    <row r="849" spans="1:1">
      <c r="A849" t="s">
        <v>886</v>
      </c>
    </row>
    <row r="850" spans="1:1">
      <c r="A850" t="s">
        <v>13534</v>
      </c>
    </row>
    <row r="851" spans="1:1">
      <c r="A851" t="s">
        <v>13762</v>
      </c>
    </row>
    <row r="852" spans="1:2">
      <c r="A852" t="s">
        <v>13763</v>
      </c>
      <c r="B852" t="s">
        <v>13766</v>
      </c>
    </row>
    <row r="853" spans="1:1">
      <c r="A853" t="s">
        <v>13767</v>
      </c>
    </row>
    <row r="854" spans="1:1">
      <c r="A854" t="s">
        <v>13733</v>
      </c>
    </row>
    <row r="855" spans="1:1">
      <c r="A855" t="s">
        <v>886</v>
      </c>
    </row>
    <row r="856" spans="1:1">
      <c r="A856" t="s">
        <v>479</v>
      </c>
    </row>
    <row r="857" spans="1:1">
      <c r="A857" t="e">
        <f>--______________________________________________________________</f>
        <v>#NAME?</v>
      </c>
    </row>
    <row r="858" spans="1:1">
      <c r="A858" t="s">
        <v>350</v>
      </c>
    </row>
    <row r="859" spans="1:1">
      <c r="A859" t="s">
        <v>13768</v>
      </c>
    </row>
    <row r="860" spans="1:1">
      <c r="A860" t="s">
        <v>13769</v>
      </c>
    </row>
    <row r="861" spans="1:1">
      <c r="A861" t="s">
        <v>13155</v>
      </c>
    </row>
    <row r="862" spans="1:1">
      <c r="A862" t="s">
        <v>13770</v>
      </c>
    </row>
    <row r="863" spans="1:1">
      <c r="A863" t="s">
        <v>13771</v>
      </c>
    </row>
    <row r="864" spans="1:1">
      <c r="A864" t="s">
        <v>13139</v>
      </c>
    </row>
    <row r="865" spans="1:1">
      <c r="A865" t="s">
        <v>13140</v>
      </c>
    </row>
    <row r="866" spans="1:1">
      <c r="A866" t="s">
        <v>13157</v>
      </c>
    </row>
    <row r="867" spans="1:1">
      <c r="A867" t="s">
        <v>13158</v>
      </c>
    </row>
    <row r="868" spans="1:1">
      <c r="A868" t="s">
        <v>13772</v>
      </c>
    </row>
    <row r="869" spans="1:1">
      <c r="A869" t="s">
        <v>13773</v>
      </c>
    </row>
    <row r="870" spans="1:1">
      <c r="A870" t="s">
        <v>13774</v>
      </c>
    </row>
    <row r="871" spans="1:1">
      <c r="A871" t="s">
        <v>13775</v>
      </c>
    </row>
    <row r="872" spans="1:2">
      <c r="A872" t="s">
        <v>13776</v>
      </c>
      <c r="B872" t="s">
        <v>13777</v>
      </c>
    </row>
    <row r="873" spans="1:1">
      <c r="A873" t="s">
        <v>13139</v>
      </c>
    </row>
    <row r="874" spans="1:1">
      <c r="A874" t="s">
        <v>13140</v>
      </c>
    </row>
    <row r="875" spans="1:1">
      <c r="A875" t="s">
        <v>13157</v>
      </c>
    </row>
    <row r="876" spans="1:1">
      <c r="A876" t="s">
        <v>13158</v>
      </c>
    </row>
    <row r="878" spans="1:1">
      <c r="A878" t="s">
        <v>13778</v>
      </c>
    </row>
    <row r="879" spans="1:1">
      <c r="A879" t="s">
        <v>13779</v>
      </c>
    </row>
    <row r="880" spans="1:1">
      <c r="A880" t="s">
        <v>13780</v>
      </c>
    </row>
    <row r="881" spans="1:1">
      <c r="A881" t="s">
        <v>13781</v>
      </c>
    </row>
    <row r="882" spans="1:1">
      <c r="A882" t="s">
        <v>13782</v>
      </c>
    </row>
    <row r="883" spans="1:1">
      <c r="A883" t="s">
        <v>13783</v>
      </c>
    </row>
    <row r="884" spans="1:1">
      <c r="A884" t="s">
        <v>13139</v>
      </c>
    </row>
    <row r="885" spans="1:1">
      <c r="A885" t="s">
        <v>13140</v>
      </c>
    </row>
    <row r="886" spans="1:1">
      <c r="A886" t="s">
        <v>13157</v>
      </c>
    </row>
    <row r="887" spans="1:1">
      <c r="A887" t="s">
        <v>13784</v>
      </c>
    </row>
    <row r="888" spans="1:1">
      <c r="A888" t="s">
        <v>1465</v>
      </c>
    </row>
    <row r="890" spans="1:1">
      <c r="A890" t="s">
        <v>13785</v>
      </c>
    </row>
    <row r="891" spans="1:1">
      <c r="A891" t="s">
        <v>6249</v>
      </c>
    </row>
    <row r="892" spans="1:1">
      <c r="A892" t="s">
        <v>13786</v>
      </c>
    </row>
    <row r="893" spans="1:1">
      <c r="A893" t="s">
        <v>13787</v>
      </c>
    </row>
    <row r="894" spans="1:1">
      <c r="A894" t="s">
        <v>13788</v>
      </c>
    </row>
    <row r="895" spans="1:1">
      <c r="A895" t="s">
        <v>13789</v>
      </c>
    </row>
    <row r="896" spans="1:1">
      <c r="A896" t="s">
        <v>13790</v>
      </c>
    </row>
    <row r="897" spans="1:1">
      <c r="A897" t="s">
        <v>13791</v>
      </c>
    </row>
    <row r="898" spans="1:1">
      <c r="A898" t="s">
        <v>13792</v>
      </c>
    </row>
    <row r="899" spans="1:1">
      <c r="A899" t="s">
        <v>13793</v>
      </c>
    </row>
    <row r="900" spans="1:1">
      <c r="A900" t="s">
        <v>13794</v>
      </c>
    </row>
    <row r="901" spans="1:1">
      <c r="A901" t="s">
        <v>13795</v>
      </c>
    </row>
    <row r="902" spans="1:1">
      <c r="A902" t="s">
        <v>13796</v>
      </c>
    </row>
    <row r="903" spans="1:1">
      <c r="A903" t="s">
        <v>13797</v>
      </c>
    </row>
    <row r="904" spans="1:1">
      <c r="A904" t="s">
        <v>13798</v>
      </c>
    </row>
    <row r="905" spans="1:1">
      <c r="A905" t="s">
        <v>13799</v>
      </c>
    </row>
    <row r="906" spans="1:1">
      <c r="A906" t="s">
        <v>13800</v>
      </c>
    </row>
    <row r="907" spans="1:1">
      <c r="A907" t="s">
        <v>13419</v>
      </c>
    </row>
    <row r="908" spans="1:1">
      <c r="A908" t="s">
        <v>13801</v>
      </c>
    </row>
    <row r="909" spans="1:1">
      <c r="A909" t="s">
        <v>13802</v>
      </c>
    </row>
    <row r="910" spans="1:1">
      <c r="A910" t="s">
        <v>13803</v>
      </c>
    </row>
    <row r="911" spans="1:1">
      <c r="A911" t="s">
        <v>5960</v>
      </c>
    </row>
    <row r="912" spans="1:1">
      <c r="A912" t="s">
        <v>13804</v>
      </c>
    </row>
    <row r="913" spans="1:1">
      <c r="A913" t="s">
        <v>13805</v>
      </c>
    </row>
    <row r="914" spans="2:2">
      <c r="B914" t="s">
        <v>525</v>
      </c>
    </row>
    <row r="915" spans="2:2">
      <c r="B915" t="s">
        <v>13806</v>
      </c>
    </row>
    <row r="916" spans="2:2">
      <c r="B916" t="s">
        <v>13807</v>
      </c>
    </row>
    <row r="917" spans="2:6">
      <c r="B917" t="s">
        <v>13808</v>
      </c>
      <c r="C917" t="s">
        <v>13809</v>
      </c>
      <c r="D917" t="s">
        <v>13810</v>
      </c>
      <c r="F917" t="s">
        <v>13811</v>
      </c>
    </row>
    <row r="918" spans="2:3">
      <c r="B918" t="s">
        <v>13812</v>
      </c>
      <c r="C918" t="s">
        <v>13813</v>
      </c>
    </row>
    <row r="919" spans="2:2">
      <c r="B919" t="s">
        <v>13814</v>
      </c>
    </row>
    <row r="920" spans="2:2">
      <c r="B920" t="s">
        <v>13815</v>
      </c>
    </row>
    <row r="921" spans="2:2">
      <c r="B921" t="s">
        <v>13816</v>
      </c>
    </row>
    <row r="922" spans="2:2">
      <c r="B922" t="s">
        <v>13817</v>
      </c>
    </row>
    <row r="923" spans="2:2">
      <c r="B923" t="s">
        <v>13419</v>
      </c>
    </row>
    <row r="924" spans="3:3">
      <c r="C924" t="s">
        <v>443</v>
      </c>
    </row>
    <row r="926" spans="3:3">
      <c r="C926" t="s">
        <v>13818</v>
      </c>
    </row>
    <row r="927" spans="2:2">
      <c r="B927" t="s">
        <v>13819</v>
      </c>
    </row>
    <row r="928" spans="2:2">
      <c r="B928" t="s">
        <v>13820</v>
      </c>
    </row>
    <row r="929" spans="2:2">
      <c r="B929" t="s">
        <v>13821</v>
      </c>
    </row>
    <row r="930" spans="2:2">
      <c r="B930" t="s">
        <v>13822</v>
      </c>
    </row>
    <row r="931" spans="2:2">
      <c r="B931" t="s">
        <v>13429</v>
      </c>
    </row>
    <row r="932" spans="3:3">
      <c r="C932" t="s">
        <v>443</v>
      </c>
    </row>
    <row r="933" spans="2:2">
      <c r="B933" t="s">
        <v>1215</v>
      </c>
    </row>
    <row r="934" spans="4:4">
      <c r="D934" t="s">
        <v>13823</v>
      </c>
    </row>
    <row r="935" spans="4:4">
      <c r="D935" t="s">
        <v>13824</v>
      </c>
    </row>
    <row r="936" spans="2:2">
      <c r="B936" t="s">
        <v>1218</v>
      </c>
    </row>
    <row r="937" spans="1:1">
      <c r="A937" t="s">
        <v>13825</v>
      </c>
    </row>
    <row r="938" spans="1:1">
      <c r="A938" t="s">
        <v>13826</v>
      </c>
    </row>
    <row r="939" spans="1:1">
      <c r="A939" t="s">
        <v>13827</v>
      </c>
    </row>
    <row r="940" spans="1:1">
      <c r="A940" t="s">
        <v>13828</v>
      </c>
    </row>
    <row r="941" spans="1:1">
      <c r="A941" t="s">
        <v>13429</v>
      </c>
    </row>
    <row r="942" spans="2:2">
      <c r="B942" t="s">
        <v>1705</v>
      </c>
    </row>
    <row r="943" spans="1:1">
      <c r="A943" t="s">
        <v>13829</v>
      </c>
    </row>
    <row r="945" spans="1:1">
      <c r="A945" t="s">
        <v>13830</v>
      </c>
    </row>
    <row r="946" spans="1:1">
      <c r="A946" t="s">
        <v>13429</v>
      </c>
    </row>
    <row r="947" spans="2:2">
      <c r="B947" t="s">
        <v>443</v>
      </c>
    </row>
    <row r="949" spans="1:1">
      <c r="A949" t="s">
        <v>13831</v>
      </c>
    </row>
    <row r="950" spans="1:1">
      <c r="A950" t="s">
        <v>13832</v>
      </c>
    </row>
    <row r="951" spans="1:1">
      <c r="A951" t="s">
        <v>13429</v>
      </c>
    </row>
    <row r="952" spans="2:2">
      <c r="B952" t="s">
        <v>443</v>
      </c>
    </row>
    <row r="953" spans="1:1">
      <c r="A953" t="s">
        <v>13833</v>
      </c>
    </row>
    <row r="954" spans="1:1">
      <c r="A954" t="s">
        <v>6104</v>
      </c>
    </row>
    <row r="955" spans="1:1">
      <c r="A955" t="s">
        <v>13834</v>
      </c>
    </row>
    <row r="956" spans="1:1">
      <c r="A956" t="s">
        <v>13835</v>
      </c>
    </row>
    <row r="957" spans="1:1">
      <c r="A957" t="s">
        <v>13836</v>
      </c>
    </row>
    <row r="958" spans="1:2">
      <c r="A958" t="s">
        <v>13837</v>
      </c>
      <c r="B958" t="s">
        <v>13838</v>
      </c>
    </row>
    <row r="959" spans="1:1">
      <c r="A959" t="s">
        <v>13839</v>
      </c>
    </row>
    <row r="960" spans="1:1">
      <c r="A960" t="s">
        <v>13840</v>
      </c>
    </row>
    <row r="961" spans="1:1">
      <c r="A961" t="s">
        <v>13841</v>
      </c>
    </row>
    <row r="962" spans="1:1">
      <c r="A962" t="s">
        <v>13842</v>
      </c>
    </row>
    <row r="963" spans="1:1">
      <c r="A963" t="s">
        <v>13843</v>
      </c>
    </row>
    <row r="964" spans="1:2">
      <c r="A964" t="s">
        <v>13844</v>
      </c>
      <c r="B964" t="s">
        <v>13845</v>
      </c>
    </row>
    <row r="965" spans="1:1">
      <c r="A965" t="s">
        <v>13846</v>
      </c>
    </row>
    <row r="966" spans="1:1">
      <c r="A966" t="s">
        <v>13847</v>
      </c>
    </row>
    <row r="967" spans="1:1">
      <c r="A967" t="s">
        <v>13848</v>
      </c>
    </row>
    <row r="968" spans="1:1">
      <c r="A968" t="s">
        <v>13849</v>
      </c>
    </row>
    <row r="969" spans="1:1">
      <c r="A969" t="s">
        <v>13850</v>
      </c>
    </row>
    <row r="970" spans="1:1">
      <c r="A970" t="s">
        <v>13419</v>
      </c>
    </row>
    <row r="971" spans="2:2">
      <c r="B971" t="s">
        <v>1705</v>
      </c>
    </row>
    <row r="972" spans="1:1">
      <c r="A972" t="s">
        <v>13851</v>
      </c>
    </row>
    <row r="973" spans="1:1">
      <c r="A973" t="s">
        <v>430</v>
      </c>
    </row>
    <row r="976" spans="1:1">
      <c r="A976" t="s">
        <v>13852</v>
      </c>
    </row>
    <row r="977" spans="1:1">
      <c r="A977" t="s">
        <v>13853</v>
      </c>
    </row>
    <row r="978" spans="1:1">
      <c r="A978" t="s">
        <v>13854</v>
      </c>
    </row>
    <row r="979" spans="1:1">
      <c r="A979" t="s">
        <v>13855</v>
      </c>
    </row>
    <row r="980" spans="1:1">
      <c r="A980" t="s">
        <v>13856</v>
      </c>
    </row>
    <row r="981" spans="1:1">
      <c r="A981" t="s">
        <v>13857</v>
      </c>
    </row>
    <row r="982" spans="1:1">
      <c r="A982" t="s">
        <v>13419</v>
      </c>
    </row>
    <row r="983" spans="2:2">
      <c r="B983" t="s">
        <v>443</v>
      </c>
    </row>
    <row r="985" spans="1:1">
      <c r="A985" t="s">
        <v>13858</v>
      </c>
    </row>
    <row r="986" spans="1:1">
      <c r="A986" t="s">
        <v>13859</v>
      </c>
    </row>
    <row r="987" spans="1:1">
      <c r="A987" t="s">
        <v>13429</v>
      </c>
    </row>
    <row r="988" spans="2:2">
      <c r="B988" t="s">
        <v>443</v>
      </c>
    </row>
    <row r="990" spans="1:1">
      <c r="A990" t="s">
        <v>525</v>
      </c>
    </row>
    <row r="991" spans="1:1">
      <c r="A991" t="s">
        <v>13860</v>
      </c>
    </row>
    <row r="992" spans="1:1">
      <c r="A992" t="s">
        <v>13429</v>
      </c>
    </row>
    <row r="993" spans="2:2">
      <c r="B993" t="s">
        <v>443</v>
      </c>
    </row>
    <row r="994" spans="1:1">
      <c r="A994" t="s">
        <v>4350</v>
      </c>
    </row>
    <row r="995" spans="1:1">
      <c r="A995" t="s">
        <v>4259</v>
      </c>
    </row>
    <row r="996" spans="1:1">
      <c r="A996" t="s">
        <v>13861</v>
      </c>
    </row>
    <row r="997" spans="1:1">
      <c r="A997" t="s">
        <v>5960</v>
      </c>
    </row>
    <row r="998" spans="1:1">
      <c r="A998" t="s">
        <v>13862</v>
      </c>
    </row>
    <row r="999" spans="1:1">
      <c r="A999" t="s">
        <v>13863</v>
      </c>
    </row>
    <row r="1000" spans="1:1">
      <c r="A1000" t="s">
        <v>13864</v>
      </c>
    </row>
    <row r="1001" spans="1:1">
      <c r="A1001" t="s">
        <v>13865</v>
      </c>
    </row>
    <row r="1002" spans="1:1">
      <c r="A1002" t="s">
        <v>13866</v>
      </c>
    </row>
    <row r="1003" spans="1:1">
      <c r="A1003" t="s">
        <v>13429</v>
      </c>
    </row>
    <row r="1004" spans="1:1">
      <c r="A1004" t="s">
        <v>443</v>
      </c>
    </row>
    <row r="1005" spans="1:1">
      <c r="A1005" t="s">
        <v>13867</v>
      </c>
    </row>
    <row r="1006" spans="1:1">
      <c r="A1006" t="s">
        <v>13868</v>
      </c>
    </row>
    <row r="1007" spans="1:1">
      <c r="A1007" t="s">
        <v>13869</v>
      </c>
    </row>
    <row r="1008" spans="1:1">
      <c r="A1008" t="s">
        <v>13429</v>
      </c>
    </row>
    <row r="1009" spans="1:1">
      <c r="A1009" t="s">
        <v>443</v>
      </c>
    </row>
    <row r="1011" spans="1:1">
      <c r="A1011" t="s">
        <v>13870</v>
      </c>
    </row>
    <row r="1012" spans="1:1">
      <c r="A1012" t="s">
        <v>13429</v>
      </c>
    </row>
    <row r="1013" spans="1:1">
      <c r="A1013" t="s">
        <v>443</v>
      </c>
    </row>
    <row r="1015" spans="1:1">
      <c r="A1015" t="s">
        <v>13871</v>
      </c>
    </row>
    <row r="1016" spans="1:1">
      <c r="A1016" t="s">
        <v>13429</v>
      </c>
    </row>
    <row r="1017" spans="1:1">
      <c r="A1017" t="s">
        <v>443</v>
      </c>
    </row>
    <row r="1019" spans="1:1">
      <c r="A1019" t="s">
        <v>13872</v>
      </c>
    </row>
    <row r="1020" spans="1:1">
      <c r="A1020" t="s">
        <v>13873</v>
      </c>
    </row>
    <row r="1021" spans="1:1">
      <c r="A1021" t="s">
        <v>13874</v>
      </c>
    </row>
    <row r="1022" spans="1:1">
      <c r="A1022" t="s">
        <v>13429</v>
      </c>
    </row>
    <row r="1023" spans="1:1">
      <c r="A1023" t="s">
        <v>443</v>
      </c>
    </row>
    <row r="1024" spans="1:1">
      <c r="A1024" t="s">
        <v>6795</v>
      </c>
    </row>
    <row r="1025" spans="1:1">
      <c r="A1025" t="s">
        <v>13155</v>
      </c>
    </row>
    <row r="1026" spans="1:1">
      <c r="A1026" t="s">
        <v>13875</v>
      </c>
    </row>
    <row r="1027" spans="1:1">
      <c r="A1027" t="s">
        <v>13876</v>
      </c>
    </row>
    <row r="1028" spans="1:1">
      <c r="A1028" t="s">
        <v>13139</v>
      </c>
    </row>
    <row r="1029" spans="1:1">
      <c r="A1029" t="s">
        <v>13140</v>
      </c>
    </row>
    <row r="1030" spans="1:1">
      <c r="A1030" t="s">
        <v>13157</v>
      </c>
    </row>
    <row r="1031" spans="1:1">
      <c r="A1031" t="s">
        <v>13877</v>
      </c>
    </row>
    <row r="1032" spans="1:1">
      <c r="A1032" t="s">
        <v>13878</v>
      </c>
    </row>
    <row r="1033" spans="1:1">
      <c r="A1033" t="s">
        <v>13879</v>
      </c>
    </row>
    <row r="1034" spans="1:1">
      <c r="A1034" t="s">
        <v>13880</v>
      </c>
    </row>
    <row r="1035" spans="1:2">
      <c r="A1035" t="s">
        <v>13881</v>
      </c>
      <c r="B1035" t="s">
        <v>13882</v>
      </c>
    </row>
    <row r="1036" spans="1:1">
      <c r="A1036" t="s">
        <v>13883</v>
      </c>
    </row>
    <row r="1037" spans="1:1">
      <c r="A1037" t="s">
        <v>13884</v>
      </c>
    </row>
    <row r="1038" spans="1:2">
      <c r="A1038" t="s">
        <v>13885</v>
      </c>
      <c r="B1038" t="s">
        <v>13886</v>
      </c>
    </row>
    <row r="1039" spans="1:2">
      <c r="A1039" t="s">
        <v>13887</v>
      </c>
      <c r="B1039" t="s">
        <v>13888</v>
      </c>
    </row>
    <row r="1040" spans="1:1">
      <c r="A1040" t="s">
        <v>13889</v>
      </c>
    </row>
    <row r="1041" spans="1:1">
      <c r="A1041" t="s">
        <v>13890</v>
      </c>
    </row>
    <row r="1042" spans="1:1">
      <c r="A1042" t="s">
        <v>13891</v>
      </c>
    </row>
    <row r="1043" spans="1:1">
      <c r="A1043" t="s">
        <v>13429</v>
      </c>
    </row>
    <row r="1044" spans="1:1">
      <c r="A1044" t="s">
        <v>13892</v>
      </c>
    </row>
    <row r="1045" spans="1:1">
      <c r="A1045" t="s">
        <v>13893</v>
      </c>
    </row>
    <row r="1046" spans="1:1">
      <c r="A1046" t="s">
        <v>13894</v>
      </c>
    </row>
    <row r="1047" spans="1:1">
      <c r="A1047" t="s">
        <v>13895</v>
      </c>
    </row>
    <row r="1048" spans="1:1">
      <c r="A1048" t="s">
        <v>13896</v>
      </c>
    </row>
    <row r="1049" spans="1:1">
      <c r="A1049" t="s">
        <v>13897</v>
      </c>
    </row>
    <row r="1050" spans="1:1">
      <c r="A1050" t="s">
        <v>13898</v>
      </c>
    </row>
    <row r="1051" spans="1:1">
      <c r="A1051" s="21" t="s">
        <v>13899</v>
      </c>
    </row>
    <row r="1052" spans="1:2">
      <c r="A1052" t="s">
        <v>13900</v>
      </c>
      <c r="B1052" t="s">
        <v>13901</v>
      </c>
    </row>
    <row r="1053" spans="1:1">
      <c r="A1053" t="s">
        <v>10050</v>
      </c>
    </row>
    <row r="1054" spans="1:1">
      <c r="A1054" t="s">
        <v>13902</v>
      </c>
    </row>
    <row r="1055" spans="1:1">
      <c r="A1055" t="s">
        <v>13903</v>
      </c>
    </row>
    <row r="1056" spans="1:1">
      <c r="A1056" t="s">
        <v>13904</v>
      </c>
    </row>
    <row r="1057" spans="1:1">
      <c r="A1057" t="s">
        <v>13905</v>
      </c>
    </row>
    <row r="1058" spans="1:1">
      <c r="A1058" t="s">
        <v>13906</v>
      </c>
    </row>
    <row r="1059" spans="1:1">
      <c r="A1059" t="s">
        <v>13907</v>
      </c>
    </row>
    <row r="1060" spans="1:1">
      <c r="A1060" t="s">
        <v>13908</v>
      </c>
    </row>
    <row r="1061" spans="1:1">
      <c r="A1061" t="s">
        <v>13909</v>
      </c>
    </row>
    <row r="1062" spans="1:1">
      <c r="A1062" t="s">
        <v>13910</v>
      </c>
    </row>
    <row r="1063" spans="1:1">
      <c r="A1063" t="s">
        <v>13911</v>
      </c>
    </row>
    <row r="1064" spans="1:1">
      <c r="A1064" t="s">
        <v>13912</v>
      </c>
    </row>
    <row r="1065" spans="1:1">
      <c r="A1065" t="s">
        <v>13913</v>
      </c>
    </row>
    <row r="1066" spans="1:1">
      <c r="A1066" t="s">
        <v>13914</v>
      </c>
    </row>
    <row r="1067" spans="1:1">
      <c r="A1067" s="21" t="s">
        <v>13915</v>
      </c>
    </row>
    <row r="1068" spans="1:1">
      <c r="A1068" s="21" t="s">
        <v>13916</v>
      </c>
    </row>
    <row r="1069" spans="1:1">
      <c r="A1069" t="s">
        <v>13917</v>
      </c>
    </row>
    <row r="1070" spans="1:1">
      <c r="A1070" t="s">
        <v>13918</v>
      </c>
    </row>
    <row r="1071" spans="1:1">
      <c r="A1071" t="s">
        <v>13919</v>
      </c>
    </row>
    <row r="1072" spans="1:1">
      <c r="A1072" t="s">
        <v>13920</v>
      </c>
    </row>
    <row r="1073" spans="1:1">
      <c r="A1073" t="s">
        <v>13921</v>
      </c>
    </row>
    <row r="1074" spans="1:1">
      <c r="A1074" t="s">
        <v>13922</v>
      </c>
    </row>
    <row r="1075" spans="1:2">
      <c r="A1075" t="s">
        <v>13923</v>
      </c>
      <c r="B1075" t="s">
        <v>13924</v>
      </c>
    </row>
    <row r="1076" spans="1:1">
      <c r="A1076" t="s">
        <v>13925</v>
      </c>
    </row>
    <row r="1077" spans="1:1">
      <c r="A1077" t="s">
        <v>13926</v>
      </c>
    </row>
    <row r="1078" spans="1:1">
      <c r="A1078" t="s">
        <v>13927</v>
      </c>
    </row>
    <row r="1079" spans="1:1">
      <c r="A1079" t="s">
        <v>13928</v>
      </c>
    </row>
    <row r="1080" spans="1:1">
      <c r="A1080" t="s">
        <v>13929</v>
      </c>
    </row>
    <row r="1081" spans="1:1">
      <c r="A1081" t="s">
        <v>13429</v>
      </c>
    </row>
    <row r="1082" spans="1:1">
      <c r="A1082" t="s">
        <v>13892</v>
      </c>
    </row>
    <row r="1083" spans="1:1">
      <c r="A1083" t="s">
        <v>13930</v>
      </c>
    </row>
    <row r="1084" spans="1:1">
      <c r="A1084" t="s">
        <v>5166</v>
      </c>
    </row>
    <row r="1085" spans="1:1">
      <c r="A1085" t="s">
        <v>941</v>
      </c>
    </row>
    <row r="1086" spans="1:1">
      <c r="A1086" t="s">
        <v>13931</v>
      </c>
    </row>
    <row r="1087" spans="1:1">
      <c r="A1087" t="s">
        <v>13932</v>
      </c>
    </row>
    <row r="1088" spans="1:1">
      <c r="A1088" t="s">
        <v>13933</v>
      </c>
    </row>
    <row r="1089" spans="1:1">
      <c r="A1089" t="s">
        <v>13934</v>
      </c>
    </row>
    <row r="1090" spans="1:1">
      <c r="A1090" t="s">
        <v>13935</v>
      </c>
    </row>
    <row r="1091" spans="1:1">
      <c r="A1091" t="s">
        <v>13936</v>
      </c>
    </row>
    <row r="1092" spans="1:1">
      <c r="A1092" t="s">
        <v>13937</v>
      </c>
    </row>
    <row r="1093" spans="1:1">
      <c r="A1093" t="s">
        <v>13938</v>
      </c>
    </row>
    <row r="1094" spans="1:1">
      <c r="A1094" t="s">
        <v>13939</v>
      </c>
    </row>
    <row r="1095" spans="1:1">
      <c r="A1095" t="s">
        <v>13940</v>
      </c>
    </row>
    <row r="1096" spans="1:1">
      <c r="A1096" t="s">
        <v>13941</v>
      </c>
    </row>
    <row r="1097" spans="1:1">
      <c r="A1097" t="s">
        <v>13942</v>
      </c>
    </row>
    <row r="1098" spans="1:1">
      <c r="A1098" t="s">
        <v>13943</v>
      </c>
    </row>
    <row r="1099" spans="1:1">
      <c r="A1099" t="s">
        <v>13944</v>
      </c>
    </row>
    <row r="1100" spans="1:1">
      <c r="A1100" t="s">
        <v>776</v>
      </c>
    </row>
    <row r="1101" spans="1:1">
      <c r="A1101" t="s">
        <v>13945</v>
      </c>
    </row>
    <row r="1102" spans="1:1">
      <c r="A1102" t="s">
        <v>13946</v>
      </c>
    </row>
    <row r="1103" spans="1:1">
      <c r="A1103" t="s">
        <v>13947</v>
      </c>
    </row>
    <row r="1104" spans="1:1">
      <c r="A1104" t="s">
        <v>13948</v>
      </c>
    </row>
    <row r="1105" spans="1:1">
      <c r="A1105" t="s">
        <v>13949</v>
      </c>
    </row>
    <row r="1106" spans="1:1">
      <c r="A1106" t="s">
        <v>13950</v>
      </c>
    </row>
    <row r="1107" spans="1:1">
      <c r="A1107" t="s">
        <v>13951</v>
      </c>
    </row>
    <row r="1108" spans="1:1">
      <c r="A1108" t="s">
        <v>13952</v>
      </c>
    </row>
    <row r="1109" spans="1:1">
      <c r="A1109" t="s">
        <v>13953</v>
      </c>
    </row>
    <row r="1110" spans="1:1">
      <c r="A1110" t="s">
        <v>13954</v>
      </c>
    </row>
    <row r="1111" spans="1:1">
      <c r="A1111" t="s">
        <v>443</v>
      </c>
    </row>
    <row r="1112" spans="1:1">
      <c r="A1112" t="s">
        <v>3751</v>
      </c>
    </row>
    <row r="1113" spans="1:1">
      <c r="A1113" t="s">
        <v>1218</v>
      </c>
    </row>
    <row r="1114" spans="1:1">
      <c r="A1114" t="s">
        <v>13955</v>
      </c>
    </row>
    <row r="1115" spans="1:1">
      <c r="A1115" t="s">
        <v>443</v>
      </c>
    </row>
    <row r="1116" spans="1:1">
      <c r="A1116" t="s">
        <v>13956</v>
      </c>
    </row>
    <row r="1117" spans="1:1">
      <c r="A1117" t="s">
        <v>1045</v>
      </c>
    </row>
    <row r="1118" spans="1:1">
      <c r="A1118" t="s">
        <v>13957</v>
      </c>
    </row>
    <row r="1119" spans="1:1">
      <c r="A1119" t="s">
        <v>13958</v>
      </c>
    </row>
    <row r="1120" spans="1:1">
      <c r="A1120" t="s">
        <v>13959</v>
      </c>
    </row>
    <row r="1121" spans="1:1">
      <c r="A1121" t="s">
        <v>13960</v>
      </c>
    </row>
    <row r="1122" spans="1:1">
      <c r="A1122" t="s">
        <v>13961</v>
      </c>
    </row>
    <row r="1123" spans="1:1">
      <c r="A1123" t="s">
        <v>13962</v>
      </c>
    </row>
    <row r="1124" spans="1:1">
      <c r="A1124" t="s">
        <v>13963</v>
      </c>
    </row>
    <row r="1125" spans="1:1">
      <c r="A1125" t="s">
        <v>13964</v>
      </c>
    </row>
    <row r="1126" spans="1:1">
      <c r="A1126" t="s">
        <v>13965</v>
      </c>
    </row>
    <row r="1127" spans="1:1">
      <c r="A1127" t="s">
        <v>13966</v>
      </c>
    </row>
    <row r="1128" spans="1:1">
      <c r="A1128" t="s">
        <v>13967</v>
      </c>
    </row>
    <row r="1129" spans="1:1">
      <c r="A1129" t="s">
        <v>13968</v>
      </c>
    </row>
    <row r="1130" spans="1:1">
      <c r="A1130" t="s">
        <v>13969</v>
      </c>
    </row>
    <row r="1131" spans="1:1">
      <c r="A1131" t="s">
        <v>13970</v>
      </c>
    </row>
    <row r="1132" spans="1:1">
      <c r="A1132" t="s">
        <v>13429</v>
      </c>
    </row>
    <row r="1133" spans="1:1">
      <c r="A1133" t="s">
        <v>443</v>
      </c>
    </row>
    <row r="1134" spans="1:1">
      <c r="A1134" t="s">
        <v>13971</v>
      </c>
    </row>
    <row r="1135" spans="1:1">
      <c r="A1135" t="s">
        <v>13972</v>
      </c>
    </row>
    <row r="1136" spans="1:1">
      <c r="A1136" t="s">
        <v>13973</v>
      </c>
    </row>
    <row r="1137" spans="1:1">
      <c r="A1137" t="s">
        <v>13974</v>
      </c>
    </row>
    <row r="1138" spans="1:1">
      <c r="A1138" t="s">
        <v>13969</v>
      </c>
    </row>
    <row r="1139" spans="1:1">
      <c r="A1139" t="s">
        <v>13970</v>
      </c>
    </row>
    <row r="1140" spans="1:1">
      <c r="A1140" t="s">
        <v>13419</v>
      </c>
    </row>
    <row r="1141" spans="1:1">
      <c r="A1141" t="s">
        <v>443</v>
      </c>
    </row>
    <row r="1142" spans="1:1">
      <c r="A1142" t="s">
        <v>13973</v>
      </c>
    </row>
    <row r="1143" spans="1:1">
      <c r="A1143" t="s">
        <v>13974</v>
      </c>
    </row>
    <row r="1144" spans="1:1">
      <c r="A1144" t="s">
        <v>13969</v>
      </c>
    </row>
    <row r="1145" spans="1:1">
      <c r="A1145" t="s">
        <v>13970</v>
      </c>
    </row>
    <row r="1146" spans="1:1">
      <c r="A1146" t="s">
        <v>13429</v>
      </c>
    </row>
    <row r="1147" spans="1:1">
      <c r="A1147" t="s">
        <v>443</v>
      </c>
    </row>
    <row r="1148" spans="1:1">
      <c r="A1148" t="s">
        <v>13975</v>
      </c>
    </row>
    <row r="1149" spans="1:1">
      <c r="A1149" t="s">
        <v>13976</v>
      </c>
    </row>
    <row r="1150" spans="1:1">
      <c r="A1150" t="s">
        <v>13977</v>
      </c>
    </row>
    <row r="1151" spans="1:1">
      <c r="A1151" t="s">
        <v>13978</v>
      </c>
    </row>
    <row r="1152" spans="1:2">
      <c r="A1152" t="s">
        <v>13979</v>
      </c>
      <c r="B1152" t="s">
        <v>13980</v>
      </c>
    </row>
    <row r="1153" spans="1:1">
      <c r="A1153" t="s">
        <v>13981</v>
      </c>
    </row>
    <row r="1154" spans="1:1">
      <c r="A1154" t="s">
        <v>13429</v>
      </c>
    </row>
    <row r="1155" spans="1:1">
      <c r="A1155" t="s">
        <v>1705</v>
      </c>
    </row>
    <row r="1157" spans="1:1">
      <c r="A1157" t="s">
        <v>13977</v>
      </c>
    </row>
    <row r="1158" spans="1:1">
      <c r="A1158" t="s">
        <v>13982</v>
      </c>
    </row>
    <row r="1159" spans="1:1">
      <c r="A1159" t="s">
        <v>13983</v>
      </c>
    </row>
    <row r="1160" spans="1:1">
      <c r="A1160" t="s">
        <v>13429</v>
      </c>
    </row>
    <row r="1161" spans="1:1">
      <c r="A1161" t="s">
        <v>443</v>
      </c>
    </row>
    <row r="1163" spans="1:1">
      <c r="A1163" t="s">
        <v>13984</v>
      </c>
    </row>
    <row r="1164" spans="1:1">
      <c r="A1164" t="s">
        <v>13985</v>
      </c>
    </row>
    <row r="1165" spans="1:1">
      <c r="A1165" t="s">
        <v>13986</v>
      </c>
    </row>
    <row r="1166" spans="1:1">
      <c r="A1166" t="s">
        <v>13987</v>
      </c>
    </row>
    <row r="1167" spans="1:1">
      <c r="A1167" t="s">
        <v>13988</v>
      </c>
    </row>
    <row r="1168" spans="1:1">
      <c r="A1168" t="s">
        <v>13429</v>
      </c>
    </row>
    <row r="1169" spans="1:1">
      <c r="A1169" t="s">
        <v>443</v>
      </c>
    </row>
    <row r="1170" spans="1:1">
      <c r="A1170" t="s">
        <v>13989</v>
      </c>
    </row>
    <row r="1172" spans="1:1">
      <c r="A1172" t="s">
        <v>13984</v>
      </c>
    </row>
    <row r="1173" spans="1:1">
      <c r="A1173" t="s">
        <v>13990</v>
      </c>
    </row>
    <row r="1174" spans="1:1">
      <c r="A1174" t="s">
        <v>13991</v>
      </c>
    </row>
    <row r="1175" spans="1:2">
      <c r="A1175" t="s">
        <v>13992</v>
      </c>
      <c r="B1175" t="s">
        <v>13993</v>
      </c>
    </row>
    <row r="1176" spans="1:1">
      <c r="A1176" t="s">
        <v>13429</v>
      </c>
    </row>
    <row r="1177" spans="1:1">
      <c r="A1177" t="s">
        <v>443</v>
      </c>
    </row>
    <row r="1178" spans="1:1">
      <c r="A1178" t="s">
        <v>13994</v>
      </c>
    </row>
    <row r="1179" spans="1:1">
      <c r="A1179" t="s">
        <v>13984</v>
      </c>
    </row>
    <row r="1180" spans="1:1">
      <c r="A1180" t="s">
        <v>13995</v>
      </c>
    </row>
    <row r="1181" spans="1:1">
      <c r="A1181" t="s">
        <v>13996</v>
      </c>
    </row>
    <row r="1182" spans="1:1">
      <c r="A1182" t="s">
        <v>13997</v>
      </c>
    </row>
    <row r="1183" spans="1:1">
      <c r="A1183" t="s">
        <v>13998</v>
      </c>
    </row>
    <row r="1184" spans="1:1">
      <c r="A1184" t="s">
        <v>13429</v>
      </c>
    </row>
    <row r="1185" spans="1:1">
      <c r="A1185" t="s">
        <v>443</v>
      </c>
    </row>
    <row r="1186" spans="1:1">
      <c r="A1186" t="s">
        <v>13999</v>
      </c>
    </row>
    <row r="1187" spans="1:1">
      <c r="A1187" t="s">
        <v>13984</v>
      </c>
    </row>
    <row r="1188" spans="1:1">
      <c r="A1188" t="s">
        <v>14000</v>
      </c>
    </row>
    <row r="1189" spans="1:1">
      <c r="A1189" t="s">
        <v>14001</v>
      </c>
    </row>
    <row r="1190" spans="1:1">
      <c r="A1190" t="s">
        <v>13429</v>
      </c>
    </row>
    <row r="1191" spans="1:1">
      <c r="A1191" t="s">
        <v>443</v>
      </c>
    </row>
    <row r="1192" spans="1:1">
      <c r="A1192" t="s">
        <v>14002</v>
      </c>
    </row>
    <row r="1193" spans="1:1">
      <c r="A1193" t="s">
        <v>1012</v>
      </c>
    </row>
    <row r="1194" spans="1:1">
      <c r="A1194" t="s">
        <v>14003</v>
      </c>
    </row>
    <row r="1195" spans="1:1">
      <c r="A1195" t="s">
        <v>14004</v>
      </c>
    </row>
    <row r="1196" spans="1:1">
      <c r="A1196" t="s">
        <v>14005</v>
      </c>
    </row>
    <row r="1197" spans="1:1">
      <c r="A1197" t="s">
        <v>14006</v>
      </c>
    </row>
    <row r="1198" spans="1:2">
      <c r="A1198" t="s">
        <v>14007</v>
      </c>
      <c r="B1198" t="s">
        <v>14008</v>
      </c>
    </row>
    <row r="1199" spans="1:1">
      <c r="A1199" t="s">
        <v>14009</v>
      </c>
    </row>
    <row r="1200" spans="1:1">
      <c r="A1200" t="s">
        <v>14010</v>
      </c>
    </row>
    <row r="1201" spans="1:1">
      <c r="A1201" t="s">
        <v>14011</v>
      </c>
    </row>
    <row r="1202" spans="1:1">
      <c r="A1202" t="s">
        <v>14012</v>
      </c>
    </row>
    <row r="1203" spans="1:1">
      <c r="A1203" t="s">
        <v>13429</v>
      </c>
    </row>
    <row r="1204" spans="1:1">
      <c r="A1204" t="s">
        <v>443</v>
      </c>
    </row>
    <row r="1205" spans="1:1">
      <c r="A1205" t="s">
        <v>14013</v>
      </c>
    </row>
    <row r="1206" spans="1:3">
      <c r="A1206" t="s">
        <v>479</v>
      </c>
      <c r="C1206" t="e">
        <f>--__________________________断点________________________________________________________</f>
        <v>#NAME?</v>
      </c>
    </row>
    <row r="1207" spans="4:4">
      <c r="D1207" t="s">
        <v>14014</v>
      </c>
    </row>
    <row r="1208" spans="1:1">
      <c r="A1208" t="s">
        <v>5166</v>
      </c>
    </row>
    <row r="1209" spans="1:1">
      <c r="A1209" t="s">
        <v>14015</v>
      </c>
    </row>
    <row r="1210" spans="1:1">
      <c r="A1210" t="s">
        <v>1045</v>
      </c>
    </row>
    <row r="1211" spans="1:1">
      <c r="A1211" t="s">
        <v>14016</v>
      </c>
    </row>
    <row r="1212" spans="1:1">
      <c r="A1212" t="s">
        <v>14017</v>
      </c>
    </row>
    <row r="1213" spans="1:1">
      <c r="A1213" t="s">
        <v>14018</v>
      </c>
    </row>
    <row r="1214" spans="1:1">
      <c r="A1214" t="s">
        <v>8363</v>
      </c>
    </row>
    <row r="1215" spans="1:1">
      <c r="A1215" t="s">
        <v>14019</v>
      </c>
    </row>
    <row r="1216" spans="1:1">
      <c r="A1216" t="s">
        <v>779</v>
      </c>
    </row>
    <row r="1217" spans="1:1">
      <c r="A1217" t="s">
        <v>14020</v>
      </c>
    </row>
    <row r="1218" spans="1:1">
      <c r="A1218" t="s">
        <v>525</v>
      </c>
    </row>
    <row r="1219" spans="1:1">
      <c r="A1219" t="s">
        <v>14021</v>
      </c>
    </row>
    <row r="1220" spans="1:1">
      <c r="A1220" t="s">
        <v>4350</v>
      </c>
    </row>
    <row r="1221" spans="1:1">
      <c r="A1221" t="s">
        <v>1218</v>
      </c>
    </row>
    <row r="1222" spans="1:1">
      <c r="A1222" t="s">
        <v>1855</v>
      </c>
    </row>
    <row r="1223" spans="1:1">
      <c r="A1223" t="s">
        <v>14022</v>
      </c>
    </row>
    <row r="1224" spans="1:1">
      <c r="A1224" t="s">
        <v>908</v>
      </c>
    </row>
    <row r="1225" spans="1:1">
      <c r="A1225" t="s">
        <v>14023</v>
      </c>
    </row>
    <row r="1226" spans="1:1">
      <c r="A1226" t="s">
        <v>14024</v>
      </c>
    </row>
    <row r="1227" spans="1:1">
      <c r="A1227" t="s">
        <v>14025</v>
      </c>
    </row>
    <row r="1228" spans="1:2">
      <c r="A1228" t="s">
        <v>14026</v>
      </c>
      <c r="B1228" t="s">
        <v>14027</v>
      </c>
    </row>
    <row r="1229" spans="1:1">
      <c r="A1229" t="s">
        <v>14028</v>
      </c>
    </row>
    <row r="1230" spans="1:1">
      <c r="A1230" t="s">
        <v>14029</v>
      </c>
    </row>
    <row r="1231" spans="1:1">
      <c r="A1231" t="s">
        <v>13962</v>
      </c>
    </row>
    <row r="1232" spans="1:1">
      <c r="A1232" t="s">
        <v>13963</v>
      </c>
    </row>
    <row r="1233" spans="1:1">
      <c r="A1233" t="s">
        <v>14030</v>
      </c>
    </row>
    <row r="1234" spans="2:2">
      <c r="B1234" t="s">
        <v>14031</v>
      </c>
    </row>
    <row r="1235" spans="1:1">
      <c r="A1235" t="s">
        <v>443</v>
      </c>
    </row>
    <row r="1236" spans="1:1">
      <c r="A1236" t="s">
        <v>14032</v>
      </c>
    </row>
    <row r="1237" spans="1:1">
      <c r="A1237" t="s">
        <v>1045</v>
      </c>
    </row>
    <row r="1238" spans="1:1">
      <c r="A1238" t="s">
        <v>14022</v>
      </c>
    </row>
    <row r="1239" spans="1:1">
      <c r="A1239" t="s">
        <v>908</v>
      </c>
    </row>
    <row r="1240" spans="1:1">
      <c r="A1240" t="s">
        <v>14033</v>
      </c>
    </row>
    <row r="1241" spans="1:1">
      <c r="A1241" t="s">
        <v>14034</v>
      </c>
    </row>
    <row r="1242" spans="1:1">
      <c r="A1242" t="s">
        <v>14035</v>
      </c>
    </row>
    <row r="1243" spans="1:1">
      <c r="A1243" t="s">
        <v>14036</v>
      </c>
    </row>
    <row r="1244" spans="1:1">
      <c r="A1244" t="s">
        <v>14037</v>
      </c>
    </row>
    <row r="1245" spans="1:1">
      <c r="A1245" t="s">
        <v>14038</v>
      </c>
    </row>
    <row r="1246" spans="1:1">
      <c r="A1246" t="s">
        <v>13962</v>
      </c>
    </row>
    <row r="1247" spans="1:1">
      <c r="A1247" t="s">
        <v>13963</v>
      </c>
    </row>
    <row r="1248" spans="1:1">
      <c r="A1248" t="s">
        <v>14039</v>
      </c>
    </row>
    <row r="1249" spans="1:1">
      <c r="A1249" t="s">
        <v>369</v>
      </c>
    </row>
    <row r="1250" spans="1:1">
      <c r="A1250" t="s">
        <v>14040</v>
      </c>
    </row>
    <row r="1251" spans="1:1">
      <c r="A1251" t="s">
        <v>14041</v>
      </c>
    </row>
    <row r="1252" spans="1:1">
      <c r="A1252" t="s">
        <v>1045</v>
      </c>
    </row>
    <row r="1253" spans="1:1">
      <c r="A1253" t="s">
        <v>14042</v>
      </c>
    </row>
    <row r="1254" spans="1:1">
      <c r="A1254" t="s">
        <v>14043</v>
      </c>
    </row>
    <row r="1255" spans="1:1">
      <c r="A1255" t="s">
        <v>14044</v>
      </c>
    </row>
    <row r="1256" spans="1:1">
      <c r="A1256" t="s">
        <v>776</v>
      </c>
    </row>
    <row r="1257" spans="1:1">
      <c r="A1257" t="s">
        <v>14045</v>
      </c>
    </row>
    <row r="1258" spans="1:1">
      <c r="A1258" t="s">
        <v>1705</v>
      </c>
    </row>
    <row r="1260" spans="1:1">
      <c r="A1260" t="s">
        <v>525</v>
      </c>
    </row>
    <row r="1261" spans="1:1">
      <c r="A1261" t="s">
        <v>14046</v>
      </c>
    </row>
    <row r="1262" spans="1:1">
      <c r="A1262" t="s">
        <v>4350</v>
      </c>
    </row>
    <row r="1263" spans="1:1">
      <c r="A1263" t="s">
        <v>1218</v>
      </c>
    </row>
    <row r="1264" spans="1:1">
      <c r="A1264" t="s">
        <v>1045</v>
      </c>
    </row>
    <row r="1265" spans="1:1">
      <c r="A1265" t="s">
        <v>14042</v>
      </c>
    </row>
    <row r="1266" spans="1:1">
      <c r="A1266" t="s">
        <v>14047</v>
      </c>
    </row>
    <row r="1267" spans="1:1">
      <c r="A1267" t="s">
        <v>14048</v>
      </c>
    </row>
    <row r="1268" spans="1:1">
      <c r="A1268" t="s">
        <v>14044</v>
      </c>
    </row>
    <row r="1269" spans="1:1">
      <c r="A1269" t="s">
        <v>776</v>
      </c>
    </row>
    <row r="1270" spans="1:1">
      <c r="A1270" t="s">
        <v>14049</v>
      </c>
    </row>
    <row r="1271" spans="1:1">
      <c r="A1271" t="s">
        <v>443</v>
      </c>
    </row>
    <row r="1272" spans="1:1">
      <c r="A1272" t="s">
        <v>14050</v>
      </c>
    </row>
    <row r="1273" spans="1:1">
      <c r="A1273" t="s">
        <v>14051</v>
      </c>
    </row>
    <row r="1274" spans="1:1">
      <c r="A1274" t="s">
        <v>1045</v>
      </c>
    </row>
    <row r="1275" spans="1:1">
      <c r="A1275" t="s">
        <v>14052</v>
      </c>
    </row>
    <row r="1276" spans="1:1">
      <c r="A1276" t="s">
        <v>14053</v>
      </c>
    </row>
    <row r="1277" spans="1:1">
      <c r="A1277" t="s">
        <v>443</v>
      </c>
    </row>
    <row r="1278" spans="1:1">
      <c r="A1278" t="s">
        <v>4480</v>
      </c>
    </row>
    <row r="1279" spans="1:1">
      <c r="A1279" t="s">
        <v>14054</v>
      </c>
    </row>
    <row r="1280" spans="1:1">
      <c r="A1280" t="s">
        <v>5962</v>
      </c>
    </row>
    <row r="1281" spans="2:2">
      <c r="B1281" t="s">
        <v>1264</v>
      </c>
    </row>
    <row r="1282" spans="4:4">
      <c r="D1282" t="s">
        <v>5299</v>
      </c>
    </row>
    <row r="1283" spans="1:1">
      <c r="A1283" t="s">
        <v>4425</v>
      </c>
    </row>
    <row r="1284" spans="1:1">
      <c r="A1284" t="s">
        <v>4426</v>
      </c>
    </row>
    <row r="1285" spans="1:1">
      <c r="A1285" t="s">
        <v>4427</v>
      </c>
    </row>
    <row r="1286" spans="1:1">
      <c r="A1286" t="s">
        <v>4606</v>
      </c>
    </row>
    <row r="1287" spans="1:1">
      <c r="A1287" t="s">
        <v>1218</v>
      </c>
    </row>
    <row r="1288" spans="1:1">
      <c r="A1288" t="s">
        <v>14055</v>
      </c>
    </row>
    <row r="1289" spans="1:1">
      <c r="A1289" t="s">
        <v>14056</v>
      </c>
    </row>
    <row r="1290" spans="1:1">
      <c r="A1290" t="s">
        <v>1392</v>
      </c>
    </row>
    <row r="1291" spans="1:1">
      <c r="A1291" t="s">
        <v>14057</v>
      </c>
    </row>
    <row r="1292" spans="1:1">
      <c r="A1292" t="s">
        <v>665</v>
      </c>
    </row>
    <row r="1293" spans="1:1">
      <c r="A1293" t="s">
        <v>14058</v>
      </c>
    </row>
    <row r="1294" spans="1:1">
      <c r="A1294" t="s">
        <v>14059</v>
      </c>
    </row>
    <row r="1295" spans="1:1">
      <c r="A1295" t="s">
        <v>14060</v>
      </c>
    </row>
    <row r="1296" spans="1:1">
      <c r="A1296" t="s">
        <v>13180</v>
      </c>
    </row>
    <row r="1297" spans="1:1">
      <c r="A1297" t="s">
        <v>14061</v>
      </c>
    </row>
    <row r="1298" spans="1:1">
      <c r="A1298" t="s">
        <v>14062</v>
      </c>
    </row>
    <row r="1299" spans="1:1">
      <c r="A1299" t="s">
        <v>14063</v>
      </c>
    </row>
    <row r="1300" spans="1:1">
      <c r="A1300" t="s">
        <v>13240</v>
      </c>
    </row>
    <row r="1301" spans="1:1">
      <c r="A1301" t="s">
        <v>14064</v>
      </c>
    </row>
    <row r="1302" spans="1:1">
      <c r="A1302" t="s">
        <v>14065</v>
      </c>
    </row>
    <row r="1303" spans="1:2">
      <c r="A1303" t="s">
        <v>14066</v>
      </c>
      <c r="B1303" t="s">
        <v>14067</v>
      </c>
    </row>
    <row r="1304" spans="1:1">
      <c r="A1304" t="s">
        <v>14068</v>
      </c>
    </row>
    <row r="1305" spans="1:1">
      <c r="A1305" t="s">
        <v>14069</v>
      </c>
    </row>
    <row r="1306" spans="1:1">
      <c r="A1306" t="s">
        <v>14070</v>
      </c>
    </row>
    <row r="1307" spans="1:1">
      <c r="A1307" t="s">
        <v>14071</v>
      </c>
    </row>
    <row r="1308" spans="1:1">
      <c r="A1308" t="s">
        <v>13139</v>
      </c>
    </row>
    <row r="1309" spans="1:1">
      <c r="A1309" t="s">
        <v>13140</v>
      </c>
    </row>
    <row r="1310" spans="1:1">
      <c r="A1310" t="s">
        <v>13157</v>
      </c>
    </row>
    <row r="1311" spans="1:1">
      <c r="A1311" t="s">
        <v>13877</v>
      </c>
    </row>
    <row r="1312" spans="1:1">
      <c r="A1312" t="s">
        <v>14072</v>
      </c>
    </row>
    <row r="1313" spans="1:1">
      <c r="A1313" t="s">
        <v>14073</v>
      </c>
    </row>
    <row r="1314" spans="1:1">
      <c r="A1314" t="s">
        <v>13180</v>
      </c>
    </row>
    <row r="1315" spans="1:1">
      <c r="A1315" t="s">
        <v>14074</v>
      </c>
    </row>
    <row r="1316" spans="1:1">
      <c r="A1316" t="s">
        <v>14075</v>
      </c>
    </row>
    <row r="1317" spans="1:1">
      <c r="A1317" t="s">
        <v>14076</v>
      </c>
    </row>
    <row r="1318" spans="1:1">
      <c r="A1318" t="s">
        <v>14077</v>
      </c>
    </row>
    <row r="1319" spans="1:1">
      <c r="A1319" t="s">
        <v>14078</v>
      </c>
    </row>
    <row r="1320" spans="1:1">
      <c r="A1320" t="s">
        <v>13139</v>
      </c>
    </row>
    <row r="1321" spans="1:1">
      <c r="A1321" t="s">
        <v>13140</v>
      </c>
    </row>
    <row r="1322" spans="1:1">
      <c r="A1322" t="s">
        <v>13157</v>
      </c>
    </row>
    <row r="1323" spans="1:1">
      <c r="A1323" t="s">
        <v>13877</v>
      </c>
    </row>
    <row r="1324" spans="1:1">
      <c r="A1324" t="s">
        <v>14079</v>
      </c>
    </row>
    <row r="1325" spans="1:1">
      <c r="A1325" t="s">
        <v>14080</v>
      </c>
    </row>
    <row r="1326" spans="1:1">
      <c r="A1326" t="s">
        <v>14081</v>
      </c>
    </row>
    <row r="1327" spans="1:1">
      <c r="A1327" t="s">
        <v>14082</v>
      </c>
    </row>
    <row r="1328" spans="1:1">
      <c r="A1328" t="s">
        <v>14083</v>
      </c>
    </row>
    <row r="1329" spans="1:1">
      <c r="A1329" t="s">
        <v>13180</v>
      </c>
    </row>
    <row r="1330" spans="1:1">
      <c r="A1330" t="s">
        <v>14084</v>
      </c>
    </row>
    <row r="1331" spans="1:1">
      <c r="A1331" t="s">
        <v>14085</v>
      </c>
    </row>
    <row r="1332" spans="1:1">
      <c r="A1332" t="s">
        <v>14086</v>
      </c>
    </row>
    <row r="1333" spans="1:1">
      <c r="A1333" t="s">
        <v>14087</v>
      </c>
    </row>
    <row r="1334" spans="1:1">
      <c r="A1334" t="s">
        <v>14088</v>
      </c>
    </row>
    <row r="1335" spans="1:1">
      <c r="A1335" t="s">
        <v>14089</v>
      </c>
    </row>
    <row r="1336" spans="1:1">
      <c r="A1336" t="s">
        <v>14090</v>
      </c>
    </row>
    <row r="1337" spans="1:1">
      <c r="A1337" t="s">
        <v>14091</v>
      </c>
    </row>
    <row r="1338" spans="1:1">
      <c r="A1338" t="s">
        <v>14092</v>
      </c>
    </row>
    <row r="1339" spans="1:2">
      <c r="A1339" t="s">
        <v>14093</v>
      </c>
      <c r="B1339" t="s">
        <v>14094</v>
      </c>
    </row>
    <row r="1340" spans="1:1">
      <c r="A1340" t="s">
        <v>14095</v>
      </c>
    </row>
    <row r="1341" spans="1:1">
      <c r="A1341" t="s">
        <v>14096</v>
      </c>
    </row>
    <row r="1342" spans="1:1">
      <c r="A1342" t="s">
        <v>14097</v>
      </c>
    </row>
    <row r="1343" spans="1:1">
      <c r="A1343" t="s">
        <v>13139</v>
      </c>
    </row>
    <row r="1344" spans="1:1">
      <c r="A1344" t="s">
        <v>13140</v>
      </c>
    </row>
    <row r="1345" spans="1:1">
      <c r="A1345" t="s">
        <v>13157</v>
      </c>
    </row>
    <row r="1346" spans="1:1">
      <c r="A1346" t="s">
        <v>13158</v>
      </c>
    </row>
    <row r="1347" spans="1:1">
      <c r="A1347" t="s">
        <v>14098</v>
      </c>
    </row>
    <row r="1348" spans="1:1">
      <c r="A1348" t="s">
        <v>14099</v>
      </c>
    </row>
    <row r="1349" spans="1:1">
      <c r="A1349" t="s">
        <v>14100</v>
      </c>
    </row>
    <row r="1350" spans="1:1">
      <c r="A1350" t="s">
        <v>13180</v>
      </c>
    </row>
    <row r="1351" spans="1:1">
      <c r="A1351" t="s">
        <v>14101</v>
      </c>
    </row>
    <row r="1352" spans="1:1">
      <c r="A1352" t="s">
        <v>14102</v>
      </c>
    </row>
    <row r="1353" spans="1:1">
      <c r="A1353" t="s">
        <v>14103</v>
      </c>
    </row>
    <row r="1354" spans="1:1">
      <c r="A1354" t="s">
        <v>14104</v>
      </c>
    </row>
    <row r="1355" spans="1:1">
      <c r="A1355" t="s">
        <v>13139</v>
      </c>
    </row>
    <row r="1356" spans="1:1">
      <c r="A1356" t="s">
        <v>13140</v>
      </c>
    </row>
    <row r="1357" spans="1:1">
      <c r="A1357" t="s">
        <v>13157</v>
      </c>
    </row>
    <row r="1358" spans="1:1">
      <c r="A1358" t="s">
        <v>13877</v>
      </c>
    </row>
    <row r="1359" spans="1:1">
      <c r="A1359" t="s">
        <v>14105</v>
      </c>
    </row>
    <row r="1360" spans="1:1">
      <c r="A1360" t="s">
        <v>14106</v>
      </c>
    </row>
    <row r="1361" spans="1:1">
      <c r="A1361" t="s">
        <v>13180</v>
      </c>
    </row>
    <row r="1362" spans="1:1">
      <c r="A1362" t="s">
        <v>14107</v>
      </c>
    </row>
    <row r="1363" spans="1:1">
      <c r="A1363" t="s">
        <v>13139</v>
      </c>
    </row>
    <row r="1364" spans="1:1">
      <c r="A1364" t="s">
        <v>13140</v>
      </c>
    </row>
    <row r="1365" spans="1:1">
      <c r="A1365" t="s">
        <v>13157</v>
      </c>
    </row>
    <row r="1366" spans="1:1">
      <c r="A1366" t="s">
        <v>13158</v>
      </c>
    </row>
    <row r="1367" spans="1:1">
      <c r="A1367" t="s">
        <v>13180</v>
      </c>
    </row>
    <row r="1368" spans="1:1">
      <c r="A1368" t="s">
        <v>14108</v>
      </c>
    </row>
    <row r="1369" spans="1:2">
      <c r="A1369" t="s">
        <v>14109</v>
      </c>
      <c r="B1369" t="s">
        <v>3267</v>
      </c>
    </row>
    <row r="1370" spans="1:3">
      <c r="A1370" t="s">
        <v>14110</v>
      </c>
      <c r="B1370" t="s">
        <v>14111</v>
      </c>
      <c r="C1370" t="s">
        <v>14112</v>
      </c>
    </row>
    <row r="1371" spans="1:4">
      <c r="A1371" t="s">
        <v>14113</v>
      </c>
      <c r="B1371" t="s">
        <v>14114</v>
      </c>
      <c r="C1371" t="s">
        <v>14115</v>
      </c>
      <c r="D1371" t="s">
        <v>14116</v>
      </c>
    </row>
    <row r="1372" spans="1:1">
      <c r="A1372" t="s">
        <v>14117</v>
      </c>
    </row>
    <row r="1373" spans="1:1">
      <c r="A1373" t="s">
        <v>14118</v>
      </c>
    </row>
    <row r="1374" spans="1:1">
      <c r="A1374" t="s">
        <v>13139</v>
      </c>
    </row>
    <row r="1375" spans="1:1">
      <c r="A1375" t="s">
        <v>13140</v>
      </c>
    </row>
    <row r="1376" spans="1:1">
      <c r="A1376" t="s">
        <v>13157</v>
      </c>
    </row>
    <row r="1377" spans="1:1">
      <c r="A1377" t="s">
        <v>13158</v>
      </c>
    </row>
    <row r="1378" spans="1:1">
      <c r="A1378" t="s">
        <v>14119</v>
      </c>
    </row>
    <row r="1379" spans="1:1">
      <c r="A1379" t="s">
        <v>13155</v>
      </c>
    </row>
    <row r="1380" spans="1:1">
      <c r="A1380" t="s">
        <v>14120</v>
      </c>
    </row>
    <row r="1381" spans="1:1">
      <c r="A1381" t="s">
        <v>14121</v>
      </c>
    </row>
    <row r="1382" spans="1:1">
      <c r="A1382" t="s">
        <v>14122</v>
      </c>
    </row>
    <row r="1383" spans="1:1">
      <c r="A1383" t="s">
        <v>14123</v>
      </c>
    </row>
    <row r="1384" spans="1:1">
      <c r="A1384" t="s">
        <v>14124</v>
      </c>
    </row>
    <row r="1385" spans="1:1">
      <c r="A1385" t="s">
        <v>13139</v>
      </c>
    </row>
    <row r="1386" spans="1:1">
      <c r="A1386" t="s">
        <v>13140</v>
      </c>
    </row>
    <row r="1387" spans="1:1">
      <c r="A1387" t="s">
        <v>13157</v>
      </c>
    </row>
    <row r="1388" spans="1:1">
      <c r="A1388" t="s">
        <v>13158</v>
      </c>
    </row>
    <row r="1390" spans="1:1">
      <c r="A1390" t="s">
        <v>14081</v>
      </c>
    </row>
    <row r="1391" spans="1:1">
      <c r="A1391" t="s">
        <v>14125</v>
      </c>
    </row>
    <row r="1392" spans="1:2">
      <c r="A1392" t="s">
        <v>479</v>
      </c>
      <c r="B1392" t="s">
        <v>4603</v>
      </c>
    </row>
    <row r="1393" spans="2:2">
      <c r="B1393" t="s">
        <v>13131</v>
      </c>
    </row>
    <row r="1394" spans="2:2">
      <c r="B1394" t="e">
        <f>--_________________________________________________________________________________________</f>
        <v>#NAME?</v>
      </c>
    </row>
    <row r="1395" spans="2:2">
      <c r="B1395" t="s">
        <v>1264</v>
      </c>
    </row>
    <row r="1396" spans="3:4">
      <c r="C1396" t="s">
        <v>13116</v>
      </c>
      <c r="D1396" t="s">
        <v>14126</v>
      </c>
    </row>
    <row r="1397" spans="3:3">
      <c r="C1397" t="s">
        <v>14127</v>
      </c>
    </row>
    <row r="1398" spans="3:3">
      <c r="C1398" t="s">
        <v>12213</v>
      </c>
    </row>
    <row r="1399" spans="1:1">
      <c r="A1399" t="s">
        <v>14128</v>
      </c>
    </row>
    <row r="1400" spans="1:1">
      <c r="A1400" t="s">
        <v>14129</v>
      </c>
    </row>
    <row r="1401" spans="1:1">
      <c r="A1401" t="s">
        <v>14130</v>
      </c>
    </row>
    <row r="1402" spans="1:1">
      <c r="A1402" t="s">
        <v>14131</v>
      </c>
    </row>
    <row r="1403" spans="1:1">
      <c r="A1403" t="s">
        <v>14132</v>
      </c>
    </row>
    <row r="1404" spans="1:1">
      <c r="A1404" t="s">
        <v>2097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18"/>
  <sheetViews>
    <sheetView workbookViewId="0">
      <selection activeCell="J16" sqref="J16"/>
    </sheetView>
  </sheetViews>
  <sheetFormatPr defaultColWidth="9" defaultRowHeight="13.5" outlineLevelCol="5"/>
  <sheetData>
    <row r="1" spans="1:1">
      <c r="A1" t="s">
        <v>14133</v>
      </c>
    </row>
    <row r="2" spans="1:1">
      <c r="A2" t="s">
        <v>13124</v>
      </c>
    </row>
    <row r="3" spans="1:1">
      <c r="A3" t="s">
        <v>14134</v>
      </c>
    </row>
    <row r="4" spans="1:1">
      <c r="A4" t="s">
        <v>14135</v>
      </c>
    </row>
    <row r="5" spans="1:1">
      <c r="A5" t="s">
        <v>14136</v>
      </c>
    </row>
    <row r="6" spans="1:1">
      <c r="A6" t="s">
        <v>14137</v>
      </c>
    </row>
    <row r="7" spans="1:1">
      <c r="A7" t="s">
        <v>14138</v>
      </c>
    </row>
    <row r="8" spans="1:1">
      <c r="A8" t="s">
        <v>14139</v>
      </c>
    </row>
    <row r="9" spans="1:1">
      <c r="A9" t="s">
        <v>14140</v>
      </c>
    </row>
    <row r="10" spans="1:1">
      <c r="A10" t="s">
        <v>14141</v>
      </c>
    </row>
    <row r="11" spans="1:1">
      <c r="A11" t="s">
        <v>14142</v>
      </c>
    </row>
    <row r="12" spans="1:1">
      <c r="A12" t="s">
        <v>14143</v>
      </c>
    </row>
    <row r="13" spans="1:1">
      <c r="A13" t="s">
        <v>14144</v>
      </c>
    </row>
    <row r="14" spans="1:1">
      <c r="A14" t="s">
        <v>14145</v>
      </c>
    </row>
    <row r="15" spans="1:1">
      <c r="A15" t="s">
        <v>14146</v>
      </c>
    </row>
    <row r="16" spans="1:1">
      <c r="A16" t="s">
        <v>14147</v>
      </c>
    </row>
    <row r="17" spans="1:1">
      <c r="A17" t="s">
        <v>14148</v>
      </c>
    </row>
    <row r="18" spans="2:2">
      <c r="B18" t="s">
        <v>14149</v>
      </c>
    </row>
    <row r="19" spans="2:2">
      <c r="B19" t="s">
        <v>2066</v>
      </c>
    </row>
    <row r="20" spans="1:1">
      <c r="A20" t="s">
        <v>14150</v>
      </c>
    </row>
    <row r="21" spans="1:1">
      <c r="A21" t="s">
        <v>1522</v>
      </c>
    </row>
    <row r="22" spans="2:2">
      <c r="B22" t="s">
        <v>5918</v>
      </c>
    </row>
    <row r="23" spans="3:3">
      <c r="C23" t="s">
        <v>3907</v>
      </c>
    </row>
    <row r="24" spans="2:2">
      <c r="B24" t="s">
        <v>14151</v>
      </c>
    </row>
    <row r="25" spans="2:2">
      <c r="B25" t="s">
        <v>14152</v>
      </c>
    </row>
    <row r="26" spans="2:2">
      <c r="B26" t="s">
        <v>14153</v>
      </c>
    </row>
    <row r="27" spans="2:2">
      <c r="B27" t="s">
        <v>14154</v>
      </c>
    </row>
    <row r="28" spans="2:2">
      <c r="B28" t="s">
        <v>14155</v>
      </c>
    </row>
    <row r="29" spans="2:3">
      <c r="B29" t="s">
        <v>479</v>
      </c>
      <c r="C29" t="e">
        <f>--______________________________________________________________</f>
        <v>#NAME?</v>
      </c>
    </row>
    <row r="30" spans="1:1">
      <c r="A30" t="s">
        <v>14156</v>
      </c>
    </row>
    <row r="31" spans="2:2">
      <c r="B31" t="s">
        <v>14157</v>
      </c>
    </row>
    <row r="32" spans="2:2">
      <c r="B32" t="s">
        <v>14158</v>
      </c>
    </row>
    <row r="33" spans="2:2">
      <c r="B33" t="s">
        <v>14159</v>
      </c>
    </row>
    <row r="34" spans="1:1">
      <c r="A34" t="s">
        <v>14160</v>
      </c>
    </row>
    <row r="35" spans="1:2">
      <c r="A35" t="s">
        <v>369</v>
      </c>
      <c r="B35" t="s">
        <v>14161</v>
      </c>
    </row>
    <row r="36" spans="1:1">
      <c r="A36" t="s">
        <v>10880</v>
      </c>
    </row>
    <row r="37" spans="1:1">
      <c r="A37" t="s">
        <v>14162</v>
      </c>
    </row>
    <row r="38" spans="1:1">
      <c r="A38" t="s">
        <v>14163</v>
      </c>
    </row>
    <row r="39" spans="1:1">
      <c r="A39" t="s">
        <v>375</v>
      </c>
    </row>
    <row r="40" spans="1:1">
      <c r="A40" t="s">
        <v>995</v>
      </c>
    </row>
    <row r="41" spans="1:1">
      <c r="A41" t="s">
        <v>4625</v>
      </c>
    </row>
    <row r="42" spans="1:1">
      <c r="A42" t="s">
        <v>4626</v>
      </c>
    </row>
    <row r="43" spans="1:1">
      <c r="A43" t="s">
        <v>4627</v>
      </c>
    </row>
    <row r="44" spans="1:1">
      <c r="A44" t="s">
        <v>14164</v>
      </c>
    </row>
    <row r="45" spans="1:1">
      <c r="A45" t="s">
        <v>14165</v>
      </c>
    </row>
    <row r="47" spans="1:1">
      <c r="A47" t="s">
        <v>14166</v>
      </c>
    </row>
    <row r="48" spans="1:1">
      <c r="A48" t="s">
        <v>14167</v>
      </c>
    </row>
    <row r="49" spans="1:1">
      <c r="A49" t="s">
        <v>14168</v>
      </c>
    </row>
    <row r="50" spans="1:1">
      <c r="A50" t="s">
        <v>1260</v>
      </c>
    </row>
    <row r="51" spans="1:1">
      <c r="A51" t="s">
        <v>14169</v>
      </c>
    </row>
    <row r="52" spans="1:1">
      <c r="A52" t="s">
        <v>14170</v>
      </c>
    </row>
    <row r="53" spans="1:1">
      <c r="A53" t="s">
        <v>14171</v>
      </c>
    </row>
    <row r="54" spans="1:1">
      <c r="A54" t="s">
        <v>14172</v>
      </c>
    </row>
    <row r="55" spans="1:1">
      <c r="A55" t="s">
        <v>14173</v>
      </c>
    </row>
    <row r="56" spans="1:1">
      <c r="A56" t="s">
        <v>14174</v>
      </c>
    </row>
    <row r="57" spans="1:1">
      <c r="A57" t="s">
        <v>14175</v>
      </c>
    </row>
    <row r="58" spans="1:1">
      <c r="A58" t="s">
        <v>14176</v>
      </c>
    </row>
    <row r="59" spans="1:1">
      <c r="A59" t="s">
        <v>14177</v>
      </c>
    </row>
    <row r="60" spans="1:1">
      <c r="A60" t="s">
        <v>14178</v>
      </c>
    </row>
    <row r="61" spans="1:1">
      <c r="A61" t="s">
        <v>13280</v>
      </c>
    </row>
    <row r="62" spans="1:1">
      <c r="A62" t="s">
        <v>14172</v>
      </c>
    </row>
    <row r="63" spans="1:1">
      <c r="A63" t="s">
        <v>14179</v>
      </c>
    </row>
    <row r="64" spans="1:1">
      <c r="A64" t="s">
        <v>14180</v>
      </c>
    </row>
    <row r="65" spans="1:1">
      <c r="A65" t="s">
        <v>14181</v>
      </c>
    </row>
    <row r="66" spans="1:1">
      <c r="A66" t="s">
        <v>14182</v>
      </c>
    </row>
    <row r="67" spans="1:1">
      <c r="A67" t="s">
        <v>14183</v>
      </c>
    </row>
    <row r="68" spans="1:1">
      <c r="A68" t="s">
        <v>14184</v>
      </c>
    </row>
    <row r="69" spans="1:1">
      <c r="A69" t="s">
        <v>14185</v>
      </c>
    </row>
    <row r="70" spans="1:1">
      <c r="A70" t="s">
        <v>13280</v>
      </c>
    </row>
    <row r="71" spans="1:1">
      <c r="A71" t="s">
        <v>14172</v>
      </c>
    </row>
    <row r="72" spans="1:1">
      <c r="A72" t="s">
        <v>479</v>
      </c>
    </row>
    <row r="73" spans="1:1">
      <c r="A73" t="s">
        <v>14186</v>
      </c>
    </row>
    <row r="74" spans="1:1">
      <c r="A74" t="s">
        <v>14187</v>
      </c>
    </row>
    <row r="75" spans="1:1">
      <c r="A75" t="s">
        <v>14188</v>
      </c>
    </row>
    <row r="76" spans="1:1">
      <c r="A76" t="s">
        <v>14189</v>
      </c>
    </row>
    <row r="77" spans="1:1">
      <c r="A77" t="s">
        <v>14190</v>
      </c>
    </row>
    <row r="78" spans="1:1">
      <c r="A78" t="s">
        <v>14191</v>
      </c>
    </row>
    <row r="79" spans="1:1">
      <c r="A79" t="s">
        <v>14184</v>
      </c>
    </row>
    <row r="80" spans="1:1">
      <c r="A80" t="s">
        <v>14185</v>
      </c>
    </row>
    <row r="81" spans="1:1">
      <c r="A81" t="s">
        <v>13280</v>
      </c>
    </row>
    <row r="82" spans="1:1">
      <c r="A82" t="s">
        <v>14172</v>
      </c>
    </row>
    <row r="83" spans="1:1">
      <c r="A83" t="s">
        <v>479</v>
      </c>
    </row>
    <row r="84" spans="1:1">
      <c r="A84" t="s">
        <v>14192</v>
      </c>
    </row>
    <row r="85" spans="1:1">
      <c r="A85" t="s">
        <v>14193</v>
      </c>
    </row>
    <row r="86" spans="1:1">
      <c r="A86" t="s">
        <v>14194</v>
      </c>
    </row>
    <row r="87" spans="1:1">
      <c r="A87" t="s">
        <v>14195</v>
      </c>
    </row>
    <row r="88" spans="1:1">
      <c r="A88" t="s">
        <v>14196</v>
      </c>
    </row>
    <row r="89" spans="1:1">
      <c r="A89" t="s">
        <v>14197</v>
      </c>
    </row>
    <row r="90" spans="1:1">
      <c r="A90" t="s">
        <v>14198</v>
      </c>
    </row>
    <row r="91" spans="1:1">
      <c r="A91" t="s">
        <v>14199</v>
      </c>
    </row>
    <row r="92" spans="1:1">
      <c r="A92" t="s">
        <v>14200</v>
      </c>
    </row>
    <row r="93" spans="1:1">
      <c r="A93" t="s">
        <v>14201</v>
      </c>
    </row>
    <row r="94" spans="1:1">
      <c r="A94" t="s">
        <v>14202</v>
      </c>
    </row>
    <row r="95" spans="1:1">
      <c r="A95" t="s">
        <v>14203</v>
      </c>
    </row>
    <row r="96" spans="1:1">
      <c r="A96" t="s">
        <v>14204</v>
      </c>
    </row>
    <row r="97" spans="1:1">
      <c r="A97" t="s">
        <v>13280</v>
      </c>
    </row>
    <row r="98" spans="1:1">
      <c r="A98" t="s">
        <v>886</v>
      </c>
    </row>
    <row r="99" spans="1:1">
      <c r="A99" t="s">
        <v>3749</v>
      </c>
    </row>
    <row r="100" spans="1:1">
      <c r="A100" t="s">
        <v>14205</v>
      </c>
    </row>
    <row r="101" spans="1:1">
      <c r="A101" t="s">
        <v>14206</v>
      </c>
    </row>
    <row r="102" spans="1:1">
      <c r="A102" t="s">
        <v>14207</v>
      </c>
    </row>
    <row r="103" spans="1:1">
      <c r="A103" t="s">
        <v>14208</v>
      </c>
    </row>
    <row r="104" spans="1:1">
      <c r="A104" t="s">
        <v>14209</v>
      </c>
    </row>
    <row r="105" spans="1:1">
      <c r="A105" t="s">
        <v>13280</v>
      </c>
    </row>
    <row r="106" spans="1:1">
      <c r="A106" t="s">
        <v>14172</v>
      </c>
    </row>
    <row r="107" spans="1:1">
      <c r="A107" t="s">
        <v>886</v>
      </c>
    </row>
    <row r="108" spans="1:1">
      <c r="A108" t="s">
        <v>374</v>
      </c>
    </row>
    <row r="109" spans="1:1">
      <c r="A109" t="s">
        <v>14210</v>
      </c>
    </row>
    <row r="110" spans="1:1">
      <c r="A110" t="s">
        <v>14211</v>
      </c>
    </row>
    <row r="111" spans="1:1">
      <c r="A111" t="s">
        <v>14212</v>
      </c>
    </row>
    <row r="112" spans="1:1">
      <c r="A112" t="s">
        <v>4626</v>
      </c>
    </row>
    <row r="113" spans="1:1">
      <c r="A113" t="s">
        <v>4627</v>
      </c>
    </row>
    <row r="114" spans="1:1">
      <c r="A114" t="s">
        <v>5638</v>
      </c>
    </row>
    <row r="115" spans="1:1">
      <c r="A115" t="s">
        <v>14175</v>
      </c>
    </row>
    <row r="116" spans="1:1">
      <c r="A116" t="s">
        <v>14176</v>
      </c>
    </row>
    <row r="117" spans="1:1">
      <c r="A117" t="s">
        <v>993</v>
      </c>
    </row>
    <row r="118" spans="1:1">
      <c r="A118" t="s">
        <v>14162</v>
      </c>
    </row>
    <row r="119" spans="1:1">
      <c r="A119" t="s">
        <v>14163</v>
      </c>
    </row>
    <row r="120" spans="1:1">
      <c r="A120" t="s">
        <v>375</v>
      </c>
    </row>
    <row r="121" spans="1:1">
      <c r="A121" t="s">
        <v>995</v>
      </c>
    </row>
    <row r="122" spans="1:1">
      <c r="A122" t="s">
        <v>4625</v>
      </c>
    </row>
    <row r="123" spans="1:1">
      <c r="A123" t="s">
        <v>4626</v>
      </c>
    </row>
    <row r="124" spans="1:1">
      <c r="A124" t="s">
        <v>4627</v>
      </c>
    </row>
    <row r="125" spans="1:1">
      <c r="A125" t="s">
        <v>14213</v>
      </c>
    </row>
    <row r="127" spans="1:1">
      <c r="A127" t="s">
        <v>14214</v>
      </c>
    </row>
    <row r="129" spans="1:1">
      <c r="A129" t="s">
        <v>14215</v>
      </c>
    </row>
    <row r="130" spans="1:1">
      <c r="A130" t="s">
        <v>14216</v>
      </c>
    </row>
    <row r="131" spans="1:1">
      <c r="A131" t="s">
        <v>1260</v>
      </c>
    </row>
    <row r="132" spans="1:1">
      <c r="A132" t="s">
        <v>14217</v>
      </c>
    </row>
    <row r="133" spans="1:1">
      <c r="A133" t="s">
        <v>14218</v>
      </c>
    </row>
    <row r="134" spans="1:1">
      <c r="A134" t="s">
        <v>14219</v>
      </c>
    </row>
    <row r="135" spans="1:1">
      <c r="A135" t="s">
        <v>14220</v>
      </c>
    </row>
    <row r="136" spans="1:1">
      <c r="A136" t="s">
        <v>14221</v>
      </c>
    </row>
    <row r="137" spans="1:1">
      <c r="A137" t="s">
        <v>4209</v>
      </c>
    </row>
    <row r="138" spans="1:1">
      <c r="A138" t="s">
        <v>14222</v>
      </c>
    </row>
    <row r="139" spans="1:1">
      <c r="A139" t="s">
        <v>14223</v>
      </c>
    </row>
    <row r="140" spans="1:1">
      <c r="A140" t="s">
        <v>14224</v>
      </c>
    </row>
    <row r="141" spans="1:1">
      <c r="A141" t="s">
        <v>14225</v>
      </c>
    </row>
    <row r="142" spans="1:1">
      <c r="A142" t="s">
        <v>14226</v>
      </c>
    </row>
    <row r="143" spans="1:1">
      <c r="A143" t="s">
        <v>14227</v>
      </c>
    </row>
    <row r="144" spans="1:1">
      <c r="A144" t="s">
        <v>14228</v>
      </c>
    </row>
    <row r="145" spans="1:1">
      <c r="A145" t="s">
        <v>14229</v>
      </c>
    </row>
    <row r="146" spans="1:1">
      <c r="A146" t="s">
        <v>14230</v>
      </c>
    </row>
    <row r="147" spans="1:1">
      <c r="A147" t="s">
        <v>14231</v>
      </c>
    </row>
    <row r="148" spans="1:1">
      <c r="A148" t="s">
        <v>14232</v>
      </c>
    </row>
    <row r="149" spans="1:1">
      <c r="A149" t="s">
        <v>14233</v>
      </c>
    </row>
    <row r="150" spans="1:1">
      <c r="A150" t="s">
        <v>14234</v>
      </c>
    </row>
    <row r="151" spans="1:1">
      <c r="A151" t="s">
        <v>14235</v>
      </c>
    </row>
    <row r="152" spans="1:1">
      <c r="A152" t="s">
        <v>14236</v>
      </c>
    </row>
    <row r="153" spans="1:1">
      <c r="A153" t="s">
        <v>14237</v>
      </c>
    </row>
    <row r="154" spans="1:1">
      <c r="A154" t="s">
        <v>10050</v>
      </c>
    </row>
    <row r="155" spans="1:1">
      <c r="A155" t="s">
        <v>14238</v>
      </c>
    </row>
    <row r="156" spans="1:1">
      <c r="A156" t="s">
        <v>14239</v>
      </c>
    </row>
    <row r="157" spans="1:1">
      <c r="A157" t="s">
        <v>14240</v>
      </c>
    </row>
    <row r="158" spans="1:1">
      <c r="A158" t="s">
        <v>14241</v>
      </c>
    </row>
    <row r="159" spans="1:1">
      <c r="A159" t="s">
        <v>14242</v>
      </c>
    </row>
    <row r="160" spans="1:1">
      <c r="A160" t="s">
        <v>14243</v>
      </c>
    </row>
    <row r="161" spans="1:1">
      <c r="A161" t="s">
        <v>14244</v>
      </c>
    </row>
    <row r="162" spans="1:1">
      <c r="A162" t="s">
        <v>13429</v>
      </c>
    </row>
    <row r="163" spans="1:1">
      <c r="A163" t="s">
        <v>14245</v>
      </c>
    </row>
    <row r="165" spans="1:1">
      <c r="A165" t="s">
        <v>14246</v>
      </c>
    </row>
    <row r="166" spans="1:1">
      <c r="A166" t="s">
        <v>14247</v>
      </c>
    </row>
    <row r="167" spans="1:1">
      <c r="A167" t="s">
        <v>14248</v>
      </c>
    </row>
    <row r="168" spans="1:1">
      <c r="A168" t="s">
        <v>13429</v>
      </c>
    </row>
    <row r="169" spans="1:1">
      <c r="A169" t="s">
        <v>14245</v>
      </c>
    </row>
    <row r="171" spans="1:1">
      <c r="A171" t="s">
        <v>14249</v>
      </c>
    </row>
    <row r="172" spans="1:1">
      <c r="A172" t="s">
        <v>14247</v>
      </c>
    </row>
    <row r="173" spans="1:1">
      <c r="A173" t="s">
        <v>14248</v>
      </c>
    </row>
    <row r="174" spans="1:1">
      <c r="A174" t="s">
        <v>13429</v>
      </c>
    </row>
    <row r="175" spans="1:1">
      <c r="A175" t="s">
        <v>14245</v>
      </c>
    </row>
    <row r="176" spans="1:1">
      <c r="A176" t="s">
        <v>443</v>
      </c>
    </row>
    <row r="177" spans="1:1">
      <c r="A177" t="s">
        <v>14235</v>
      </c>
    </row>
    <row r="179" spans="1:1">
      <c r="A179" t="s">
        <v>14250</v>
      </c>
    </row>
    <row r="180" spans="1:1">
      <c r="A180" t="s">
        <v>14162</v>
      </c>
    </row>
    <row r="181" spans="1:1">
      <c r="A181" t="s">
        <v>14163</v>
      </c>
    </row>
    <row r="182" spans="1:1">
      <c r="A182" t="s">
        <v>375</v>
      </c>
    </row>
    <row r="183" spans="1:1">
      <c r="A183" t="s">
        <v>995</v>
      </c>
    </row>
    <row r="184" spans="1:1">
      <c r="A184" t="s">
        <v>4625</v>
      </c>
    </row>
    <row r="185" spans="1:1">
      <c r="A185" t="s">
        <v>4626</v>
      </c>
    </row>
    <row r="186" spans="1:1">
      <c r="A186" t="s">
        <v>4627</v>
      </c>
    </row>
    <row r="187" spans="1:1">
      <c r="A187" t="s">
        <v>14251</v>
      </c>
    </row>
    <row r="188" spans="1:1">
      <c r="A188" t="s">
        <v>14252</v>
      </c>
    </row>
    <row r="191" spans="1:1">
      <c r="A191" t="s">
        <v>2475</v>
      </c>
    </row>
    <row r="193" spans="1:1">
      <c r="A193" t="s">
        <v>14253</v>
      </c>
    </row>
    <row r="195" spans="1:1">
      <c r="A195" t="s">
        <v>2475</v>
      </c>
    </row>
    <row r="196" spans="1:1">
      <c r="A196" t="s">
        <v>14254</v>
      </c>
    </row>
    <row r="197" spans="1:1">
      <c r="A197" t="s">
        <v>350</v>
      </c>
    </row>
    <row r="198" spans="1:1">
      <c r="A198" t="s">
        <v>561</v>
      </c>
    </row>
    <row r="199" spans="1:1">
      <c r="A199" t="s">
        <v>14255</v>
      </c>
    </row>
    <row r="200" spans="1:1">
      <c r="A200" t="s">
        <v>1465</v>
      </c>
    </row>
    <row r="201" spans="3:3">
      <c r="C201" t="s">
        <v>2066</v>
      </c>
    </row>
    <row r="202" spans="1:1">
      <c r="A202" t="s">
        <v>14256</v>
      </c>
    </row>
    <row r="203" spans="2:3">
      <c r="B203" t="s">
        <v>369</v>
      </c>
      <c r="C203" t="s">
        <v>14257</v>
      </c>
    </row>
    <row r="204" spans="1:1">
      <c r="A204" t="s">
        <v>1260</v>
      </c>
    </row>
    <row r="205" spans="1:1">
      <c r="A205" t="s">
        <v>350</v>
      </c>
    </row>
    <row r="206" spans="1:1">
      <c r="A206" t="s">
        <v>14258</v>
      </c>
    </row>
    <row r="207" spans="1:1">
      <c r="A207" t="s">
        <v>14259</v>
      </c>
    </row>
    <row r="208" spans="1:1">
      <c r="A208" t="s">
        <v>14260</v>
      </c>
    </row>
    <row r="209" spans="1:1">
      <c r="A209" t="s">
        <v>354</v>
      </c>
    </row>
    <row r="211" spans="1:1">
      <c r="A211" t="s">
        <v>14261</v>
      </c>
    </row>
    <row r="212" spans="1:1">
      <c r="A212" t="s">
        <v>350</v>
      </c>
    </row>
    <row r="213" spans="1:1">
      <c r="A213" t="s">
        <v>14262</v>
      </c>
    </row>
    <row r="214" spans="1:1">
      <c r="A214" t="s">
        <v>14263</v>
      </c>
    </row>
    <row r="215" spans="1:1">
      <c r="A215" t="s">
        <v>14264</v>
      </c>
    </row>
    <row r="216" spans="1:2">
      <c r="A216" t="s">
        <v>827</v>
      </c>
      <c r="B216" t="s">
        <v>14265</v>
      </c>
    </row>
    <row r="217" spans="4:4">
      <c r="D217" t="s">
        <v>14266</v>
      </c>
    </row>
    <row r="218" spans="4:4">
      <c r="D218" t="s">
        <v>14267</v>
      </c>
    </row>
    <row r="219" spans="4:4">
      <c r="D219" t="s">
        <v>14268</v>
      </c>
    </row>
    <row r="220" spans="4:4">
      <c r="D220" t="s">
        <v>14269</v>
      </c>
    </row>
    <row r="221" spans="4:4">
      <c r="D221" t="s">
        <v>14270</v>
      </c>
    </row>
    <row r="222" spans="4:4">
      <c r="D222" t="s">
        <v>14271</v>
      </c>
    </row>
    <row r="223" spans="4:4">
      <c r="D223" t="s">
        <v>14272</v>
      </c>
    </row>
    <row r="224" spans="4:4">
      <c r="D224" t="s">
        <v>14273</v>
      </c>
    </row>
    <row r="225" spans="1:1">
      <c r="A225" t="s">
        <v>14274</v>
      </c>
    </row>
    <row r="226" spans="1:1">
      <c r="A226" t="s">
        <v>14275</v>
      </c>
    </row>
    <row r="227" spans="1:1">
      <c r="A227" t="s">
        <v>14276</v>
      </c>
    </row>
    <row r="229" spans="1:1">
      <c r="A229" t="s">
        <v>14277</v>
      </c>
    </row>
    <row r="230" spans="1:1">
      <c r="A230" t="s">
        <v>14278</v>
      </c>
    </row>
    <row r="231" spans="1:1">
      <c r="A231" t="s">
        <v>14279</v>
      </c>
    </row>
    <row r="232" spans="1:1">
      <c r="A232" t="s">
        <v>14280</v>
      </c>
    </row>
    <row r="233" spans="1:1">
      <c r="A233" t="s">
        <v>14281</v>
      </c>
    </row>
    <row r="234" spans="1:1">
      <c r="A234" t="s">
        <v>3033</v>
      </c>
    </row>
    <row r="235" spans="1:1">
      <c r="A235" t="s">
        <v>14282</v>
      </c>
    </row>
    <row r="236" spans="1:1">
      <c r="A236" t="s">
        <v>14279</v>
      </c>
    </row>
    <row r="237" spans="1:1">
      <c r="A237" t="s">
        <v>14280</v>
      </c>
    </row>
    <row r="238" spans="1:1">
      <c r="A238" t="s">
        <v>14283</v>
      </c>
    </row>
    <row r="240" spans="1:1">
      <c r="A240" t="s">
        <v>354</v>
      </c>
    </row>
    <row r="242" spans="1:1">
      <c r="A242" t="s">
        <v>350</v>
      </c>
    </row>
    <row r="243" spans="1:1">
      <c r="A243" t="s">
        <v>14284</v>
      </c>
    </row>
    <row r="244" spans="1:1">
      <c r="A244" t="s">
        <v>800</v>
      </c>
    </row>
    <row r="245" spans="1:1">
      <c r="A245" t="s">
        <v>14285</v>
      </c>
    </row>
    <row r="246" spans="1:1">
      <c r="A246" t="s">
        <v>14286</v>
      </c>
    </row>
    <row r="247" spans="1:2">
      <c r="A247" t="s">
        <v>14287</v>
      </c>
      <c r="B247" t="s">
        <v>3267</v>
      </c>
    </row>
    <row r="248" spans="1:2">
      <c r="A248" t="s">
        <v>14288</v>
      </c>
      <c r="B248" t="s">
        <v>3267</v>
      </c>
    </row>
    <row r="249" spans="1:1">
      <c r="A249" t="s">
        <v>14289</v>
      </c>
    </row>
    <row r="250" spans="1:1">
      <c r="A250" t="s">
        <v>14290</v>
      </c>
    </row>
    <row r="251" spans="1:1">
      <c r="A251" t="s">
        <v>14291</v>
      </c>
    </row>
    <row r="252" spans="1:2">
      <c r="A252" t="s">
        <v>14292</v>
      </c>
      <c r="B252" t="s">
        <v>14293</v>
      </c>
    </row>
    <row r="253" spans="1:1">
      <c r="A253" t="s">
        <v>14294</v>
      </c>
    </row>
    <row r="254" spans="1:1">
      <c r="A254" t="s">
        <v>833</v>
      </c>
    </row>
    <row r="256" spans="1:1">
      <c r="A256" t="s">
        <v>14295</v>
      </c>
    </row>
    <row r="257" spans="1:1">
      <c r="A257" t="s">
        <v>800</v>
      </c>
    </row>
    <row r="258" spans="1:1">
      <c r="A258" t="s">
        <v>14296</v>
      </c>
    </row>
    <row r="259" spans="1:1">
      <c r="A259" t="s">
        <v>14297</v>
      </c>
    </row>
    <row r="260" spans="1:1">
      <c r="A260" t="s">
        <v>14298</v>
      </c>
    </row>
    <row r="261" spans="1:2">
      <c r="A261" t="s">
        <v>14287</v>
      </c>
      <c r="B261" t="s">
        <v>3267</v>
      </c>
    </row>
    <row r="262" spans="1:2">
      <c r="A262" t="s">
        <v>14288</v>
      </c>
      <c r="B262" t="s">
        <v>3267</v>
      </c>
    </row>
    <row r="263" spans="1:1">
      <c r="A263" t="s">
        <v>14289</v>
      </c>
    </row>
    <row r="264" spans="1:1">
      <c r="A264" t="s">
        <v>14299</v>
      </c>
    </row>
    <row r="265" spans="1:1">
      <c r="A265" s="21" t="s">
        <v>14300</v>
      </c>
    </row>
    <row r="266" spans="1:1">
      <c r="A266" t="s">
        <v>14301</v>
      </c>
    </row>
    <row r="267" spans="1:1">
      <c r="A267" t="s">
        <v>14302</v>
      </c>
    </row>
    <row r="268" spans="1:1">
      <c r="A268" t="s">
        <v>1389</v>
      </c>
    </row>
    <row r="269" spans="1:1">
      <c r="A269" t="s">
        <v>1199</v>
      </c>
    </row>
    <row r="271" spans="1:1">
      <c r="A271" t="s">
        <v>14303</v>
      </c>
    </row>
    <row r="272" spans="1:1">
      <c r="A272" t="s">
        <v>14304</v>
      </c>
    </row>
    <row r="273" spans="1:1">
      <c r="A273" t="s">
        <v>14305</v>
      </c>
    </row>
    <row r="274" spans="1:1">
      <c r="A274" t="s">
        <v>14306</v>
      </c>
    </row>
    <row r="275" spans="1:1">
      <c r="A275" t="s">
        <v>14307</v>
      </c>
    </row>
    <row r="277" spans="1:1">
      <c r="A277" t="s">
        <v>14308</v>
      </c>
    </row>
    <row r="278" spans="1:1">
      <c r="A278" t="s">
        <v>14309</v>
      </c>
    </row>
    <row r="280" spans="1:1">
      <c r="A280" t="s">
        <v>14310</v>
      </c>
    </row>
    <row r="281" spans="1:1">
      <c r="A281" t="s">
        <v>14311</v>
      </c>
    </row>
    <row r="283" spans="1:1">
      <c r="A283" t="s">
        <v>1705</v>
      </c>
    </row>
    <row r="285" spans="1:1">
      <c r="A285" t="s">
        <v>14312</v>
      </c>
    </row>
    <row r="286" spans="1:1">
      <c r="A286" t="s">
        <v>14313</v>
      </c>
    </row>
    <row r="287" spans="1:1">
      <c r="A287" t="s">
        <v>773</v>
      </c>
    </row>
    <row r="288" spans="3:3">
      <c r="C288" t="s">
        <v>14314</v>
      </c>
    </row>
    <row r="289" spans="3:3">
      <c r="C289" t="s">
        <v>14315</v>
      </c>
    </row>
    <row r="290" spans="3:3">
      <c r="C290" t="s">
        <v>4616</v>
      </c>
    </row>
    <row r="291" spans="3:3">
      <c r="C291" t="s">
        <v>4617</v>
      </c>
    </row>
    <row r="292" spans="3:3">
      <c r="C292" t="s">
        <v>4621</v>
      </c>
    </row>
    <row r="293" spans="3:3">
      <c r="C293" t="s">
        <v>14316</v>
      </c>
    </row>
    <row r="294" spans="3:3">
      <c r="C294" t="e">
        <f>-------网格</f>
        <v>#NAME?</v>
      </c>
    </row>
    <row r="295" spans="1:1">
      <c r="A295" t="s">
        <v>14317</v>
      </c>
    </row>
    <row r="296" spans="3:3">
      <c r="C296" t="s">
        <v>6595</v>
      </c>
    </row>
    <row r="297" spans="2:2">
      <c r="B297" t="s">
        <v>14318</v>
      </c>
    </row>
    <row r="298" spans="3:3">
      <c r="C298" t="e">
        <f>--ORG_NAME</f>
        <v>#NAME?</v>
      </c>
    </row>
    <row r="299" spans="3:3">
      <c r="C299" t="s">
        <v>14319</v>
      </c>
    </row>
    <row r="300" spans="3:4">
      <c r="C300" t="s">
        <v>369</v>
      </c>
      <c r="D300" t="s">
        <v>14320</v>
      </c>
    </row>
    <row r="301" spans="3:3">
      <c r="C301" t="s">
        <v>14321</v>
      </c>
    </row>
    <row r="303" spans="2:2">
      <c r="B303" t="s">
        <v>6249</v>
      </c>
    </row>
    <row r="304" spans="1:1">
      <c r="A304" t="s">
        <v>6250</v>
      </c>
    </row>
    <row r="305" spans="1:1">
      <c r="A305" t="s">
        <v>993</v>
      </c>
    </row>
    <row r="306" spans="1:1">
      <c r="A306" t="s">
        <v>375</v>
      </c>
    </row>
    <row r="307" spans="4:4">
      <c r="D307" t="s">
        <v>5962</v>
      </c>
    </row>
    <row r="308" spans="2:2">
      <c r="B308" t="s">
        <v>1264</v>
      </c>
    </row>
    <row r="309" spans="1:1">
      <c r="A309" t="s">
        <v>995</v>
      </c>
    </row>
    <row r="310" spans="1:1">
      <c r="A310" t="s">
        <v>4625</v>
      </c>
    </row>
    <row r="311" spans="1:1">
      <c r="A311" t="s">
        <v>4626</v>
      </c>
    </row>
    <row r="312" spans="1:1">
      <c r="A312" t="s">
        <v>4627</v>
      </c>
    </row>
    <row r="313" spans="1:1">
      <c r="A313" t="s">
        <v>14322</v>
      </c>
    </row>
    <row r="314" spans="1:1">
      <c r="A314" t="s">
        <v>1930</v>
      </c>
    </row>
    <row r="315" spans="1:1">
      <c r="A315" t="s">
        <v>14323</v>
      </c>
    </row>
    <row r="316" spans="1:1">
      <c r="A316" t="s">
        <v>14324</v>
      </c>
    </row>
    <row r="317" spans="1:1">
      <c r="A317" t="s">
        <v>520</v>
      </c>
    </row>
    <row r="318" spans="1:1">
      <c r="A318" t="s">
        <v>14325</v>
      </c>
    </row>
    <row r="319" spans="1:1">
      <c r="A319" t="s">
        <v>525</v>
      </c>
    </row>
    <row r="320" spans="2:2">
      <c r="B320" t="e">
        <f>--______________________________________________________________</f>
        <v>#NAME?</v>
      </c>
    </row>
    <row r="321" spans="1:1">
      <c r="A321" t="s">
        <v>3135</v>
      </c>
    </row>
    <row r="322" spans="1:1">
      <c r="A322" t="s">
        <v>14326</v>
      </c>
    </row>
    <row r="323" spans="1:1">
      <c r="A323" t="s">
        <v>350</v>
      </c>
    </row>
    <row r="324" spans="1:1">
      <c r="A324" t="s">
        <v>14327</v>
      </c>
    </row>
    <row r="325" spans="1:1">
      <c r="A325" t="s">
        <v>14328</v>
      </c>
    </row>
    <row r="326" spans="1:1">
      <c r="A326" t="s">
        <v>14329</v>
      </c>
    </row>
    <row r="327" spans="1:1">
      <c r="A327" s="21" t="s">
        <v>14330</v>
      </c>
    </row>
    <row r="328" spans="1:1">
      <c r="A328" s="21" t="s">
        <v>14331</v>
      </c>
    </row>
    <row r="329" spans="1:1">
      <c r="A329" s="21" t="s">
        <v>14332</v>
      </c>
    </row>
    <row r="330" spans="1:1">
      <c r="A330" s="21" t="s">
        <v>14333</v>
      </c>
    </row>
    <row r="331" spans="1:1">
      <c r="A331" s="21" t="s">
        <v>14334</v>
      </c>
    </row>
    <row r="332" spans="1:1">
      <c r="A332" s="21" t="s">
        <v>14335</v>
      </c>
    </row>
    <row r="333" spans="1:1">
      <c r="A333" s="21" t="s">
        <v>14336</v>
      </c>
    </row>
    <row r="334" spans="1:1">
      <c r="A334" s="21" t="s">
        <v>14337</v>
      </c>
    </row>
    <row r="335" spans="1:1">
      <c r="A335" s="21" t="s">
        <v>14338</v>
      </c>
    </row>
    <row r="336" spans="1:1">
      <c r="A336" s="21" t="s">
        <v>14339</v>
      </c>
    </row>
    <row r="337" spans="1:1">
      <c r="A337" s="21" t="s">
        <v>14340</v>
      </c>
    </row>
    <row r="338" spans="1:1">
      <c r="A338" s="21" t="s">
        <v>14341</v>
      </c>
    </row>
    <row r="339" spans="1:1">
      <c r="A339" s="21" t="s">
        <v>14342</v>
      </c>
    </row>
    <row r="340" spans="1:1">
      <c r="A340" s="21" t="s">
        <v>14343</v>
      </c>
    </row>
    <row r="341" spans="1:1">
      <c r="A341" s="21" t="s">
        <v>14344</v>
      </c>
    </row>
    <row r="342" spans="1:1">
      <c r="A342" s="21" t="s">
        <v>14345</v>
      </c>
    </row>
    <row r="343" spans="1:1">
      <c r="A343" s="21" t="s">
        <v>14346</v>
      </c>
    </row>
    <row r="344" spans="1:1">
      <c r="A344" t="s">
        <v>354</v>
      </c>
    </row>
    <row r="346" spans="1:1">
      <c r="A346" t="s">
        <v>14347</v>
      </c>
    </row>
    <row r="347" spans="1:1">
      <c r="A347" t="s">
        <v>977</v>
      </c>
    </row>
    <row r="348" spans="1:1">
      <c r="A348" t="s">
        <v>14348</v>
      </c>
    </row>
    <row r="349" spans="1:1">
      <c r="A349" t="s">
        <v>9765</v>
      </c>
    </row>
    <row r="350" spans="1:1">
      <c r="A350" t="s">
        <v>14291</v>
      </c>
    </row>
    <row r="351" spans="1:1">
      <c r="A351" t="s">
        <v>14349</v>
      </c>
    </row>
    <row r="352" spans="1:1">
      <c r="A352" t="s">
        <v>14350</v>
      </c>
    </row>
    <row r="353" spans="1:1">
      <c r="A353" t="s">
        <v>14351</v>
      </c>
    </row>
    <row r="354" spans="1:1">
      <c r="A354" t="s">
        <v>14352</v>
      </c>
    </row>
    <row r="355" spans="1:1">
      <c r="A355" t="s">
        <v>14353</v>
      </c>
    </row>
    <row r="356" spans="1:1">
      <c r="A356" t="s">
        <v>14354</v>
      </c>
    </row>
    <row r="357" spans="1:1">
      <c r="A357" t="s">
        <v>14355</v>
      </c>
    </row>
    <row r="358" spans="1:1">
      <c r="A358" t="s">
        <v>14356</v>
      </c>
    </row>
    <row r="361" spans="1:1">
      <c r="A361" t="s">
        <v>14357</v>
      </c>
    </row>
    <row r="362" spans="1:1">
      <c r="A362" t="s">
        <v>1252</v>
      </c>
    </row>
    <row r="363" spans="1:1">
      <c r="A363" t="s">
        <v>14358</v>
      </c>
    </row>
    <row r="364" spans="1:1">
      <c r="A364" t="s">
        <v>14359</v>
      </c>
    </row>
    <row r="365" spans="1:1">
      <c r="A365" t="s">
        <v>14360</v>
      </c>
    </row>
    <row r="366" spans="1:1">
      <c r="A366" t="s">
        <v>14361</v>
      </c>
    </row>
    <row r="367" spans="1:1">
      <c r="A367" t="s">
        <v>14362</v>
      </c>
    </row>
    <row r="368" spans="1:1">
      <c r="A368" t="s">
        <v>14363</v>
      </c>
    </row>
    <row r="369" spans="1:1">
      <c r="A369" t="s">
        <v>10344</v>
      </c>
    </row>
    <row r="370" spans="1:1">
      <c r="A370" t="s">
        <v>10345</v>
      </c>
    </row>
    <row r="372" spans="2:2">
      <c r="B372" t="s">
        <v>7128</v>
      </c>
    </row>
    <row r="373" spans="2:2">
      <c r="B373" t="s">
        <v>14364</v>
      </c>
    </row>
    <row r="374" spans="2:2">
      <c r="B374" t="s">
        <v>14365</v>
      </c>
    </row>
    <row r="375" spans="2:2">
      <c r="B375" t="s">
        <v>888</v>
      </c>
    </row>
    <row r="376" spans="2:2">
      <c r="B376" t="s">
        <v>14366</v>
      </c>
    </row>
    <row r="377" spans="2:2">
      <c r="B377" t="s">
        <v>10352</v>
      </c>
    </row>
    <row r="378" spans="2:2">
      <c r="B378" t="s">
        <v>14367</v>
      </c>
    </row>
    <row r="379" spans="1:1">
      <c r="A379" t="s">
        <v>14368</v>
      </c>
    </row>
    <row r="380" spans="1:1">
      <c r="A380" t="s">
        <v>10491</v>
      </c>
    </row>
    <row r="381" spans="1:1">
      <c r="A381" t="s">
        <v>10495</v>
      </c>
    </row>
    <row r="382" spans="1:1">
      <c r="A382" t="s">
        <v>10498</v>
      </c>
    </row>
    <row r="383" spans="1:1">
      <c r="A383" t="s">
        <v>14369</v>
      </c>
    </row>
    <row r="384" spans="1:1">
      <c r="A384" t="s">
        <v>14370</v>
      </c>
    </row>
    <row r="385" spans="2:2">
      <c r="B385" t="s">
        <v>10360</v>
      </c>
    </row>
    <row r="386" spans="2:3">
      <c r="B386" t="s">
        <v>14371</v>
      </c>
      <c r="C386" t="s">
        <v>14372</v>
      </c>
    </row>
    <row r="387" spans="3:3">
      <c r="C387" t="s">
        <v>14373</v>
      </c>
    </row>
    <row r="388" spans="3:3">
      <c r="C388" t="s">
        <v>14374</v>
      </c>
    </row>
    <row r="389" spans="3:3">
      <c r="C389" t="s">
        <v>14375</v>
      </c>
    </row>
    <row r="390" spans="3:3">
      <c r="C390" t="s">
        <v>1128</v>
      </c>
    </row>
    <row r="391" spans="1:1">
      <c r="A391" t="s">
        <v>14376</v>
      </c>
    </row>
    <row r="392" spans="1:1">
      <c r="A392" t="s">
        <v>10363</v>
      </c>
    </row>
    <row r="393" spans="3:3">
      <c r="C393" t="s">
        <v>14377</v>
      </c>
    </row>
    <row r="394" spans="3:3">
      <c r="C394" t="s">
        <v>10365</v>
      </c>
    </row>
    <row r="395" spans="3:3">
      <c r="C395" t="s">
        <v>14378</v>
      </c>
    </row>
    <row r="396" spans="1:1">
      <c r="A396" t="s">
        <v>369</v>
      </c>
    </row>
    <row r="397" spans="1:1">
      <c r="A397" t="s">
        <v>1269</v>
      </c>
    </row>
    <row r="398" spans="1:1">
      <c r="A398" t="s">
        <v>14379</v>
      </c>
    </row>
    <row r="399" spans="2:2">
      <c r="B399" t="s">
        <v>14380</v>
      </c>
    </row>
    <row r="400" spans="2:2">
      <c r="B400" t="s">
        <v>14381</v>
      </c>
    </row>
    <row r="401" spans="2:2">
      <c r="B401" t="s">
        <v>443</v>
      </c>
    </row>
    <row r="402" spans="2:2">
      <c r="B402" t="s">
        <v>7128</v>
      </c>
    </row>
    <row r="403" spans="2:2">
      <c r="B403" t="s">
        <v>14382</v>
      </c>
    </row>
    <row r="404" spans="1:1">
      <c r="A404" t="s">
        <v>1027</v>
      </c>
    </row>
    <row r="405" spans="1:1">
      <c r="A405" t="s">
        <v>14383</v>
      </c>
    </row>
    <row r="406" spans="1:1">
      <c r="A406" t="s">
        <v>10372</v>
      </c>
    </row>
    <row r="407" spans="1:1">
      <c r="A407" t="s">
        <v>10373</v>
      </c>
    </row>
    <row r="408" spans="1:1">
      <c r="A408" t="s">
        <v>10374</v>
      </c>
    </row>
    <row r="409" spans="1:1">
      <c r="A409" t="s">
        <v>10375</v>
      </c>
    </row>
    <row r="410" spans="1:1">
      <c r="A410" t="s">
        <v>14384</v>
      </c>
    </row>
    <row r="411" spans="1:1">
      <c r="A411" t="s">
        <v>14385</v>
      </c>
    </row>
    <row r="412" spans="1:1">
      <c r="A412" t="s">
        <v>14386</v>
      </c>
    </row>
    <row r="413" spans="1:1">
      <c r="A413" t="s">
        <v>10376</v>
      </c>
    </row>
    <row r="414" spans="1:1">
      <c r="A414" t="s">
        <v>14387</v>
      </c>
    </row>
    <row r="416" spans="1:1">
      <c r="A416" t="s">
        <v>14388</v>
      </c>
    </row>
    <row r="417" spans="1:1">
      <c r="A417" t="s">
        <v>1252</v>
      </c>
    </row>
    <row r="418" spans="1:1">
      <c r="A418" t="s">
        <v>14389</v>
      </c>
    </row>
    <row r="419" spans="1:1">
      <c r="A419" t="s">
        <v>2398</v>
      </c>
    </row>
    <row r="420" spans="1:1">
      <c r="A420" t="s">
        <v>10380</v>
      </c>
    </row>
    <row r="421" spans="3:3">
      <c r="C421" t="s">
        <v>14390</v>
      </c>
    </row>
    <row r="422" spans="1:1">
      <c r="A422" t="s">
        <v>14391</v>
      </c>
    </row>
    <row r="423" spans="1:1">
      <c r="A423" t="s">
        <v>10383</v>
      </c>
    </row>
    <row r="424" spans="1:1">
      <c r="A424" t="s">
        <v>776</v>
      </c>
    </row>
    <row r="425" spans="1:1">
      <c r="A425" t="s">
        <v>10384</v>
      </c>
    </row>
    <row r="426" spans="1:1">
      <c r="A426" t="s">
        <v>14392</v>
      </c>
    </row>
    <row r="427" spans="5:5">
      <c r="E427" t="s">
        <v>10386</v>
      </c>
    </row>
    <row r="428" spans="5:5">
      <c r="E428" t="s">
        <v>10387</v>
      </c>
    </row>
    <row r="429" spans="1:4">
      <c r="A429" t="s">
        <v>14393</v>
      </c>
      <c r="D429" t="s">
        <v>369</v>
      </c>
    </row>
    <row r="430" spans="1:1">
      <c r="A430" t="s">
        <v>443</v>
      </c>
    </row>
    <row r="431" spans="2:2">
      <c r="B431" t="s">
        <v>7128</v>
      </c>
    </row>
    <row r="432" spans="2:2">
      <c r="B432" t="s">
        <v>14394</v>
      </c>
    </row>
    <row r="433" spans="2:2">
      <c r="B433" t="s">
        <v>10464</v>
      </c>
    </row>
    <row r="434" spans="4:4">
      <c r="D434" t="s">
        <v>14389</v>
      </c>
    </row>
    <row r="435" spans="4:4">
      <c r="D435" t="s">
        <v>908</v>
      </c>
    </row>
    <row r="436" spans="5:5">
      <c r="E436" t="s">
        <v>14395</v>
      </c>
    </row>
    <row r="437" spans="5:5">
      <c r="E437" t="s">
        <v>14396</v>
      </c>
    </row>
    <row r="438" spans="4:4">
      <c r="D438" t="s">
        <v>14397</v>
      </c>
    </row>
    <row r="439" spans="4:4">
      <c r="D439" t="s">
        <v>14398</v>
      </c>
    </row>
    <row r="440" spans="4:4">
      <c r="D440" t="s">
        <v>14399</v>
      </c>
    </row>
    <row r="441" spans="1:1">
      <c r="A441" t="s">
        <v>14400</v>
      </c>
    </row>
    <row r="442" spans="1:2">
      <c r="A442" t="s">
        <v>14401</v>
      </c>
      <c r="B442" t="s">
        <v>14402</v>
      </c>
    </row>
    <row r="443" spans="5:5">
      <c r="E443" t="s">
        <v>14403</v>
      </c>
    </row>
    <row r="444" spans="5:5">
      <c r="E444" t="s">
        <v>3481</v>
      </c>
    </row>
    <row r="445" spans="5:5">
      <c r="E445" t="s">
        <v>14404</v>
      </c>
    </row>
    <row r="446" spans="1:1">
      <c r="A446" t="s">
        <v>10934</v>
      </c>
    </row>
    <row r="448" spans="1:1">
      <c r="A448" t="e">
        <f>-------ACCT_ID</f>
        <v>#NAME?</v>
      </c>
    </row>
    <row r="449" spans="1:3">
      <c r="A449" t="s">
        <v>350</v>
      </c>
      <c r="C449" t="s">
        <v>1252</v>
      </c>
    </row>
    <row r="450" spans="3:3">
      <c r="C450" t="s">
        <v>14405</v>
      </c>
    </row>
    <row r="451" spans="3:3">
      <c r="C451" t="s">
        <v>7299</v>
      </c>
    </row>
    <row r="452" spans="1:1">
      <c r="A452" t="s">
        <v>7300</v>
      </c>
    </row>
    <row r="453" spans="1:1">
      <c r="A453" t="s">
        <v>931</v>
      </c>
    </row>
    <row r="454" spans="1:2">
      <c r="A454" t="s">
        <v>369</v>
      </c>
      <c r="B454" t="s">
        <v>14406</v>
      </c>
    </row>
    <row r="455" spans="1:1">
      <c r="A455" t="s">
        <v>7302</v>
      </c>
    </row>
    <row r="456" spans="3:3">
      <c r="C456" t="s">
        <v>7303</v>
      </c>
    </row>
    <row r="457" spans="2:2">
      <c r="B457" t="s">
        <v>14407</v>
      </c>
    </row>
    <row r="458" spans="1:1">
      <c r="A458" t="s">
        <v>5836</v>
      </c>
    </row>
    <row r="459" spans="3:3">
      <c r="C459" t="s">
        <v>7305</v>
      </c>
    </row>
    <row r="460" spans="3:3">
      <c r="C460" t="s">
        <v>7306</v>
      </c>
    </row>
    <row r="461" spans="1:1">
      <c r="A461" t="s">
        <v>4312</v>
      </c>
    </row>
    <row r="462" spans="3:3">
      <c r="C462" t="s">
        <v>354</v>
      </c>
    </row>
    <row r="463" spans="3:3">
      <c r="C463" t="s">
        <v>14408</v>
      </c>
    </row>
    <row r="464" spans="3:3">
      <c r="C464" t="s">
        <v>479</v>
      </c>
    </row>
    <row r="465" spans="2:2">
      <c r="B465" t="s">
        <v>7128</v>
      </c>
    </row>
    <row r="466" spans="2:2">
      <c r="B466" t="s">
        <v>7129</v>
      </c>
    </row>
    <row r="467" spans="1:1">
      <c r="A467" t="e">
        <f>---分销员</f>
        <v>#NAME?</v>
      </c>
    </row>
    <row r="468" spans="2:2">
      <c r="B468" t="s">
        <v>14409</v>
      </c>
    </row>
    <row r="469" spans="1:1">
      <c r="A469" t="e">
        <f>---厅店</f>
        <v>#NAME?</v>
      </c>
    </row>
    <row r="470" spans="1:1">
      <c r="A470" t="s">
        <v>14410</v>
      </c>
    </row>
    <row r="472" spans="1:1">
      <c r="A472" t="s">
        <v>888</v>
      </c>
    </row>
    <row r="473" spans="1:1">
      <c r="A473" t="s">
        <v>14411</v>
      </c>
    </row>
    <row r="474" spans="1:1">
      <c r="A474" t="s">
        <v>7353</v>
      </c>
    </row>
    <row r="476" spans="1:1">
      <c r="A476" t="s">
        <v>888</v>
      </c>
    </row>
    <row r="477" spans="1:1">
      <c r="A477" t="s">
        <v>14412</v>
      </c>
    </row>
    <row r="478" spans="1:1">
      <c r="A478" t="s">
        <v>10398</v>
      </c>
    </row>
    <row r="479" spans="1:1">
      <c r="A479" t="s">
        <v>10399</v>
      </c>
    </row>
    <row r="480" spans="1:1">
      <c r="A480" t="s">
        <v>14413</v>
      </c>
    </row>
    <row r="481" spans="1:1">
      <c r="A481" t="s">
        <v>1233</v>
      </c>
    </row>
    <row r="483" spans="2:2">
      <c r="B483" t="s">
        <v>14414</v>
      </c>
    </row>
    <row r="484" spans="2:2">
      <c r="B484" t="s">
        <v>1074</v>
      </c>
    </row>
    <row r="485" spans="2:2">
      <c r="B485" t="s">
        <v>14415</v>
      </c>
    </row>
    <row r="486" spans="4:4">
      <c r="D486" t="s">
        <v>1205</v>
      </c>
    </row>
    <row r="487" spans="2:2">
      <c r="B487" t="e">
        <f>--______________________________________________________________</f>
        <v>#NAME?</v>
      </c>
    </row>
    <row r="488" spans="1:1">
      <c r="A488" t="s">
        <v>14416</v>
      </c>
    </row>
    <row r="489" spans="1:1">
      <c r="A489" t="s">
        <v>993</v>
      </c>
    </row>
    <row r="490" spans="1:1">
      <c r="A490" t="s">
        <v>375</v>
      </c>
    </row>
    <row r="491" spans="4:4">
      <c r="D491" t="s">
        <v>5962</v>
      </c>
    </row>
    <row r="492" spans="2:2">
      <c r="B492" t="s">
        <v>1264</v>
      </c>
    </row>
    <row r="493" spans="1:1">
      <c r="A493" t="s">
        <v>995</v>
      </c>
    </row>
    <row r="494" spans="1:1">
      <c r="A494" t="s">
        <v>4625</v>
      </c>
    </row>
    <row r="495" spans="1:1">
      <c r="A495" t="s">
        <v>4626</v>
      </c>
    </row>
    <row r="496" spans="1:1">
      <c r="A496" t="s">
        <v>4627</v>
      </c>
    </row>
    <row r="497" spans="1:1">
      <c r="A497" t="s">
        <v>14417</v>
      </c>
    </row>
    <row r="498" spans="1:1">
      <c r="A498" t="s">
        <v>5876</v>
      </c>
    </row>
    <row r="499" spans="1:1">
      <c r="A499" t="s">
        <v>14418</v>
      </c>
    </row>
    <row r="500" spans="1:1">
      <c r="A500" t="s">
        <v>520</v>
      </c>
    </row>
    <row r="501" spans="1:1">
      <c r="A501" t="s">
        <v>14419</v>
      </c>
    </row>
    <row r="502" spans="1:1">
      <c r="A502" t="s">
        <v>350</v>
      </c>
    </row>
    <row r="503" spans="1:1">
      <c r="A503" t="s">
        <v>3248</v>
      </c>
    </row>
    <row r="504" spans="1:1">
      <c r="A504" t="s">
        <v>14420</v>
      </c>
    </row>
    <row r="505" spans="1:1">
      <c r="A505" t="s">
        <v>354</v>
      </c>
    </row>
    <row r="506" spans="1:1">
      <c r="A506" t="s">
        <v>14421</v>
      </c>
    </row>
    <row r="507" spans="1:1">
      <c r="A507" t="s">
        <v>525</v>
      </c>
    </row>
    <row r="508" spans="1:1">
      <c r="A508" t="s">
        <v>3135</v>
      </c>
    </row>
    <row r="509" spans="1:1">
      <c r="A509" t="s">
        <v>350</v>
      </c>
    </row>
    <row r="510" spans="1:1">
      <c r="A510" t="s">
        <v>14422</v>
      </c>
    </row>
    <row r="511" spans="1:1">
      <c r="A511" t="s">
        <v>14423</v>
      </c>
    </row>
    <row r="512" spans="1:1">
      <c r="A512" t="s">
        <v>14424</v>
      </c>
    </row>
    <row r="513" spans="1:1">
      <c r="A513" t="s">
        <v>14425</v>
      </c>
    </row>
    <row r="514" spans="1:1">
      <c r="A514" t="s">
        <v>14426</v>
      </c>
    </row>
    <row r="515" spans="1:1">
      <c r="A515" t="s">
        <v>14427</v>
      </c>
    </row>
    <row r="516" spans="1:1">
      <c r="A516" t="s">
        <v>14428</v>
      </c>
    </row>
    <row r="517" spans="1:1">
      <c r="A517" t="s">
        <v>14429</v>
      </c>
    </row>
    <row r="519" spans="1:1">
      <c r="A519" t="s">
        <v>14430</v>
      </c>
    </row>
    <row r="522" spans="1:1">
      <c r="A522" t="s">
        <v>14431</v>
      </c>
    </row>
    <row r="523" spans="1:1">
      <c r="A523" t="e">
        <f>--select*from xj_sc_智家应用_offer</f>
        <v>#NAME?</v>
      </c>
    </row>
    <row r="524" spans="1:1">
      <c r="A524" t="s">
        <v>6110</v>
      </c>
    </row>
    <row r="525" spans="1:1">
      <c r="A525" t="s">
        <v>14432</v>
      </c>
    </row>
    <row r="527" spans="1:1">
      <c r="A527" t="s">
        <v>14433</v>
      </c>
    </row>
    <row r="528" spans="1:1">
      <c r="A528" t="e">
        <f>--select*from xj_sc_智家应用_offer</f>
        <v>#NAME?</v>
      </c>
    </row>
    <row r="529" spans="1:1">
      <c r="A529" t="s">
        <v>6110</v>
      </c>
    </row>
    <row r="530" spans="1:1">
      <c r="A530" t="s">
        <v>14434</v>
      </c>
    </row>
    <row r="531" spans="1:1">
      <c r="A531" t="s">
        <v>5656</v>
      </c>
    </row>
    <row r="533" spans="1:1">
      <c r="A533" t="s">
        <v>14435</v>
      </c>
    </row>
    <row r="534" spans="1:1">
      <c r="A534" t="e">
        <f>--select*from xj_sc_智家应用_offer</f>
        <v>#NAME?</v>
      </c>
    </row>
    <row r="535" spans="1:1">
      <c r="A535" t="s">
        <v>6110</v>
      </c>
    </row>
    <row r="536" spans="1:1">
      <c r="A536" t="s">
        <v>14436</v>
      </c>
    </row>
    <row r="537" spans="1:1">
      <c r="A537" t="s">
        <v>5656</v>
      </c>
    </row>
    <row r="539" spans="1:1">
      <c r="A539" t="s">
        <v>14437</v>
      </c>
    </row>
    <row r="540" spans="1:1">
      <c r="A540" t="e">
        <f>--select*from xj_sc_智家应用_offer</f>
        <v>#NAME?</v>
      </c>
    </row>
    <row r="541" spans="1:1">
      <c r="A541" t="s">
        <v>6110</v>
      </c>
    </row>
    <row r="542" spans="1:1">
      <c r="A542" t="s">
        <v>14438</v>
      </c>
    </row>
    <row r="543" spans="1:1">
      <c r="A543" t="s">
        <v>5656</v>
      </c>
    </row>
    <row r="545" spans="1:1">
      <c r="A545" t="s">
        <v>14439</v>
      </c>
    </row>
    <row r="546" spans="1:1">
      <c r="A546" t="e">
        <f>--select*from xj_sc_智家应用_offer</f>
        <v>#NAME?</v>
      </c>
    </row>
    <row r="547" spans="1:1">
      <c r="A547" t="s">
        <v>6110</v>
      </c>
    </row>
    <row r="548" spans="1:1">
      <c r="A548" t="s">
        <v>14440</v>
      </c>
    </row>
    <row r="549" spans="1:1">
      <c r="A549" t="s">
        <v>5656</v>
      </c>
    </row>
    <row r="551" spans="1:1">
      <c r="A551" t="s">
        <v>14441</v>
      </c>
    </row>
    <row r="552" spans="1:1">
      <c r="A552" t="s">
        <v>14442</v>
      </c>
    </row>
    <row r="553" spans="1:1">
      <c r="A553" t="e">
        <f>--select*from xj_sc_智家应用_offer</f>
        <v>#NAME?</v>
      </c>
    </row>
    <row r="554" spans="1:1">
      <c r="A554" t="s">
        <v>6110</v>
      </c>
    </row>
    <row r="555" spans="1:1">
      <c r="A555" t="s">
        <v>14443</v>
      </c>
    </row>
    <row r="556" spans="1:1">
      <c r="A556" t="s">
        <v>5656</v>
      </c>
    </row>
    <row r="558" spans="1:1">
      <c r="A558" t="s">
        <v>14444</v>
      </c>
    </row>
    <row r="559" spans="1:1">
      <c r="A559" t="s">
        <v>14445</v>
      </c>
    </row>
    <row r="560" spans="1:1">
      <c r="A560" t="s">
        <v>6110</v>
      </c>
    </row>
    <row r="561" spans="1:1">
      <c r="A561" t="s">
        <v>14443</v>
      </c>
    </row>
    <row r="562" spans="1:1">
      <c r="A562" t="s">
        <v>5656</v>
      </c>
    </row>
    <row r="564" spans="1:1">
      <c r="A564" t="s">
        <v>14446</v>
      </c>
    </row>
    <row r="565" spans="1:1">
      <c r="A565" t="s">
        <v>443</v>
      </c>
    </row>
    <row r="566" spans="1:1">
      <c r="A566" t="s">
        <v>354</v>
      </c>
    </row>
    <row r="568" spans="1:1">
      <c r="A568" t="s">
        <v>14447</v>
      </c>
    </row>
    <row r="569" spans="1:1">
      <c r="A569" t="s">
        <v>883</v>
      </c>
    </row>
    <row r="570" spans="1:1">
      <c r="A570" t="s">
        <v>14448</v>
      </c>
    </row>
    <row r="571" spans="2:2">
      <c r="B571" t="s">
        <v>14449</v>
      </c>
    </row>
    <row r="572" spans="3:3">
      <c r="C572" t="s">
        <v>14450</v>
      </c>
    </row>
    <row r="573" spans="3:3">
      <c r="C573" t="s">
        <v>4621</v>
      </c>
    </row>
    <row r="574" spans="3:3">
      <c r="C574" t="s">
        <v>14451</v>
      </c>
    </row>
    <row r="575" spans="1:1">
      <c r="A575" t="s">
        <v>1389</v>
      </c>
    </row>
    <row r="577" spans="1:1">
      <c r="A577" t="s">
        <v>14452</v>
      </c>
    </row>
    <row r="578" spans="1:1">
      <c r="A578" t="s">
        <v>14453</v>
      </c>
    </row>
    <row r="579" spans="1:1">
      <c r="A579" t="s">
        <v>14454</v>
      </c>
    </row>
    <row r="580" spans="1:1">
      <c r="A580" t="s">
        <v>14455</v>
      </c>
    </row>
    <row r="581" spans="1:1">
      <c r="A581" t="s">
        <v>14456</v>
      </c>
    </row>
    <row r="582" spans="1:1">
      <c r="A582" t="s">
        <v>14452</v>
      </c>
    </row>
    <row r="583" spans="1:1">
      <c r="A583" t="s">
        <v>14457</v>
      </c>
    </row>
    <row r="584" spans="1:1">
      <c r="A584" t="s">
        <v>14458</v>
      </c>
    </row>
    <row r="586" spans="1:1">
      <c r="A586" t="s">
        <v>14459</v>
      </c>
    </row>
    <row r="588" spans="1:1">
      <c r="A588" t="s">
        <v>350</v>
      </c>
    </row>
    <row r="589" spans="1:1">
      <c r="A589" t="s">
        <v>14460</v>
      </c>
    </row>
    <row r="590" spans="1:1">
      <c r="A590" t="s">
        <v>14461</v>
      </c>
    </row>
    <row r="591" spans="1:1">
      <c r="A591" t="s">
        <v>14462</v>
      </c>
    </row>
    <row r="592" spans="1:3">
      <c r="A592" t="s">
        <v>14463</v>
      </c>
      <c r="B592" t="s">
        <v>14464</v>
      </c>
      <c r="C592" t="s">
        <v>14465</v>
      </c>
    </row>
    <row r="593" spans="1:1">
      <c r="A593" t="s">
        <v>14466</v>
      </c>
    </row>
    <row r="594" spans="1:1">
      <c r="A594" t="s">
        <v>14467</v>
      </c>
    </row>
    <row r="596" spans="1:1">
      <c r="A596" t="s">
        <v>14468</v>
      </c>
    </row>
    <row r="597" spans="1:1">
      <c r="A597" t="s">
        <v>354</v>
      </c>
    </row>
    <row r="600" spans="1:1">
      <c r="A600" t="s">
        <v>14416</v>
      </c>
    </row>
    <row r="601" spans="1:1">
      <c r="A601" t="s">
        <v>993</v>
      </c>
    </row>
    <row r="602" spans="1:1">
      <c r="A602" t="s">
        <v>375</v>
      </c>
    </row>
    <row r="603" spans="4:4">
      <c r="D603" t="s">
        <v>5962</v>
      </c>
    </row>
    <row r="604" spans="2:2">
      <c r="B604" t="s">
        <v>1264</v>
      </c>
    </row>
    <row r="605" spans="1:1">
      <c r="A605" t="s">
        <v>995</v>
      </c>
    </row>
    <row r="606" spans="1:1">
      <c r="A606" t="s">
        <v>4625</v>
      </c>
    </row>
    <row r="607" spans="1:1">
      <c r="A607" t="s">
        <v>4626</v>
      </c>
    </row>
    <row r="608" spans="1:1">
      <c r="A608" t="s">
        <v>4627</v>
      </c>
    </row>
    <row r="609" spans="1:1">
      <c r="A609" t="s">
        <v>14469</v>
      </c>
    </row>
    <row r="610" spans="1:1">
      <c r="A610" t="s">
        <v>5876</v>
      </c>
    </row>
    <row r="611" spans="1:1">
      <c r="A611" t="s">
        <v>14470</v>
      </c>
    </row>
    <row r="612" spans="1:1">
      <c r="A612" t="s">
        <v>8790</v>
      </c>
    </row>
    <row r="613" spans="1:1">
      <c r="A613" t="s">
        <v>14471</v>
      </c>
    </row>
    <row r="614" spans="1:1">
      <c r="A614" t="s">
        <v>3019</v>
      </c>
    </row>
    <row r="615" spans="1:1">
      <c r="A615" t="s">
        <v>3248</v>
      </c>
    </row>
    <row r="616" spans="1:1">
      <c r="A616" t="s">
        <v>14472</v>
      </c>
    </row>
    <row r="617" spans="1:1">
      <c r="A617" t="s">
        <v>392</v>
      </c>
    </row>
    <row r="618" spans="1:1">
      <c r="A618" t="s">
        <v>4377</v>
      </c>
    </row>
    <row r="619" spans="1:1">
      <c r="A619" t="s">
        <v>9640</v>
      </c>
    </row>
    <row r="620" spans="1:1">
      <c r="A620" t="s">
        <v>9681</v>
      </c>
    </row>
    <row r="621" spans="1:1">
      <c r="A621" t="s">
        <v>14473</v>
      </c>
    </row>
    <row r="622" spans="1:1">
      <c r="A622" t="s">
        <v>793</v>
      </c>
    </row>
    <row r="623" spans="1:1">
      <c r="A623" t="s">
        <v>14474</v>
      </c>
    </row>
    <row r="624" spans="1:1">
      <c r="A624" t="s">
        <v>14475</v>
      </c>
    </row>
    <row r="625" spans="1:1">
      <c r="A625" t="s">
        <v>14476</v>
      </c>
    </row>
    <row r="626" spans="1:1">
      <c r="A626" t="s">
        <v>9687</v>
      </c>
    </row>
    <row r="627" spans="1:1">
      <c r="A627" t="s">
        <v>14477</v>
      </c>
    </row>
    <row r="628" spans="1:1">
      <c r="A628" t="s">
        <v>14478</v>
      </c>
    </row>
    <row r="629" spans="1:1">
      <c r="A629" t="s">
        <v>14479</v>
      </c>
    </row>
    <row r="630" spans="1:1">
      <c r="A630" t="s">
        <v>14480</v>
      </c>
    </row>
    <row r="631" spans="1:1">
      <c r="A631" t="s">
        <v>14481</v>
      </c>
    </row>
    <row r="632" spans="1:1">
      <c r="A632" t="s">
        <v>7024</v>
      </c>
    </row>
    <row r="633" spans="1:1">
      <c r="A633" t="s">
        <v>14482</v>
      </c>
    </row>
    <row r="635" spans="1:1">
      <c r="A635" t="s">
        <v>10166</v>
      </c>
    </row>
    <row r="636" spans="1:1">
      <c r="A636" t="s">
        <v>8322</v>
      </c>
    </row>
    <row r="637" spans="1:1">
      <c r="A637" t="s">
        <v>374</v>
      </c>
    </row>
    <row r="638" spans="1:1">
      <c r="A638" t="s">
        <v>375</v>
      </c>
    </row>
    <row r="639" spans="1:1">
      <c r="A639" t="s">
        <v>2139</v>
      </c>
    </row>
    <row r="640" spans="1:1">
      <c r="A640" t="s">
        <v>8214</v>
      </c>
    </row>
    <row r="641" spans="1:1">
      <c r="A641" t="s">
        <v>376</v>
      </c>
    </row>
    <row r="642" spans="1:1">
      <c r="A642" t="s">
        <v>377</v>
      </c>
    </row>
    <row r="643" spans="1:1">
      <c r="A643" t="s">
        <v>378</v>
      </c>
    </row>
    <row r="644" spans="1:1">
      <c r="A644" t="s">
        <v>379</v>
      </c>
    </row>
    <row r="645" spans="1:1">
      <c r="A645" t="s">
        <v>380</v>
      </c>
    </row>
    <row r="646" spans="1:1">
      <c r="A646" t="s">
        <v>14483</v>
      </c>
    </row>
    <row r="647" spans="1:1">
      <c r="A647" t="s">
        <v>5876</v>
      </c>
    </row>
    <row r="648" spans="1:1">
      <c r="A648" t="s">
        <v>14484</v>
      </c>
    </row>
    <row r="649" spans="1:1">
      <c r="A649" t="s">
        <v>14485</v>
      </c>
    </row>
    <row r="650" spans="1:1">
      <c r="A650" t="s">
        <v>14486</v>
      </c>
    </row>
    <row r="651" spans="1:1">
      <c r="A651" t="s">
        <v>350</v>
      </c>
    </row>
    <row r="652" spans="1:1">
      <c r="A652" t="s">
        <v>561</v>
      </c>
    </row>
    <row r="653" spans="1:1">
      <c r="A653" t="s">
        <v>14487</v>
      </c>
    </row>
    <row r="654" spans="1:1">
      <c r="A654" t="s">
        <v>1465</v>
      </c>
    </row>
    <row r="655" spans="1:1">
      <c r="A655" t="s">
        <v>525</v>
      </c>
    </row>
    <row r="656" spans="1:1">
      <c r="A656" t="s">
        <v>350</v>
      </c>
    </row>
    <row r="657" spans="1:1">
      <c r="A657" t="s">
        <v>7908</v>
      </c>
    </row>
    <row r="658" spans="1:1">
      <c r="A658" t="s">
        <v>7909</v>
      </c>
    </row>
    <row r="659" spans="1:1">
      <c r="A659" t="s">
        <v>14488</v>
      </c>
    </row>
    <row r="660" spans="1:1">
      <c r="A660" t="s">
        <v>7911</v>
      </c>
    </row>
    <row r="661" spans="1:1">
      <c r="A661" t="s">
        <v>354</v>
      </c>
    </row>
    <row r="663" spans="1:1">
      <c r="A663" t="s">
        <v>5717</v>
      </c>
    </row>
    <row r="664" spans="1:1">
      <c r="A664" t="s">
        <v>14489</v>
      </c>
    </row>
    <row r="665" spans="1:1">
      <c r="A665" t="s">
        <v>5622</v>
      </c>
    </row>
    <row r="666" spans="1:1">
      <c r="A666" t="s">
        <v>14490</v>
      </c>
    </row>
    <row r="667" spans="1:2">
      <c r="A667" t="s">
        <v>7920</v>
      </c>
      <c r="B667" t="s">
        <v>14491</v>
      </c>
    </row>
    <row r="668" spans="1:1">
      <c r="A668" t="s">
        <v>14492</v>
      </c>
    </row>
    <row r="669" spans="1:1">
      <c r="A669" t="s">
        <v>14493</v>
      </c>
    </row>
    <row r="670" spans="1:1">
      <c r="A670" t="s">
        <v>14494</v>
      </c>
    </row>
    <row r="671" spans="1:1">
      <c r="A671" t="s">
        <v>14495</v>
      </c>
    </row>
    <row r="672" spans="1:1">
      <c r="A672" t="s">
        <v>14496</v>
      </c>
    </row>
    <row r="673" spans="1:1">
      <c r="A673" t="s">
        <v>14497</v>
      </c>
    </row>
    <row r="674" spans="1:1">
      <c r="A674" t="s">
        <v>422</v>
      </c>
    </row>
    <row r="677" spans="1:1">
      <c r="A677" t="s">
        <v>14498</v>
      </c>
    </row>
    <row r="678" spans="1:1">
      <c r="A678" t="s">
        <v>1711</v>
      </c>
    </row>
    <row r="679" spans="1:1">
      <c r="A679" t="s">
        <v>7917</v>
      </c>
    </row>
    <row r="680" spans="1:1">
      <c r="A680" t="s">
        <v>14499</v>
      </c>
    </row>
    <row r="681" spans="1:1">
      <c r="A681" t="s">
        <v>5622</v>
      </c>
    </row>
    <row r="682" spans="1:1">
      <c r="A682" t="s">
        <v>14500</v>
      </c>
    </row>
    <row r="683" spans="1:2">
      <c r="A683" t="s">
        <v>7920</v>
      </c>
      <c r="B683" t="s">
        <v>14501</v>
      </c>
    </row>
    <row r="684" spans="1:1">
      <c r="A684" t="s">
        <v>1205</v>
      </c>
    </row>
    <row r="686" spans="1:1">
      <c r="A686" t="s">
        <v>14502</v>
      </c>
    </row>
    <row r="687" spans="1:1">
      <c r="A687" t="s">
        <v>1045</v>
      </c>
    </row>
    <row r="688" spans="1:1">
      <c r="A688" t="s">
        <v>7923</v>
      </c>
    </row>
    <row r="689" spans="1:1">
      <c r="A689" t="s">
        <v>14503</v>
      </c>
    </row>
    <row r="690" spans="1:1">
      <c r="A690" t="s">
        <v>14504</v>
      </c>
    </row>
    <row r="691" spans="1:1">
      <c r="A691" t="s">
        <v>7925</v>
      </c>
    </row>
    <row r="692" spans="1:1">
      <c r="A692" t="s">
        <v>14505</v>
      </c>
    </row>
    <row r="693" spans="1:1">
      <c r="A693" t="s">
        <v>14506</v>
      </c>
    </row>
    <row r="694" spans="1:1">
      <c r="A694" t="s">
        <v>14507</v>
      </c>
    </row>
    <row r="695" spans="1:1">
      <c r="A695" s="21" t="s">
        <v>2367</v>
      </c>
    </row>
    <row r="697" spans="1:1">
      <c r="A697" t="s">
        <v>800</v>
      </c>
    </row>
    <row r="698" spans="1:1">
      <c r="A698" t="s">
        <v>7929</v>
      </c>
    </row>
    <row r="699" spans="1:1">
      <c r="A699" t="s">
        <v>14508</v>
      </c>
    </row>
    <row r="700" spans="1:1">
      <c r="A700" t="s">
        <v>7931</v>
      </c>
    </row>
    <row r="701" spans="1:1">
      <c r="A701" t="s">
        <v>14509</v>
      </c>
    </row>
    <row r="703" spans="1:1">
      <c r="A703" t="s">
        <v>1027</v>
      </c>
    </row>
    <row r="704" spans="1:1">
      <c r="A704" t="s">
        <v>7934</v>
      </c>
    </row>
    <row r="705" spans="1:1">
      <c r="A705" t="s">
        <v>7935</v>
      </c>
    </row>
    <row r="706" spans="1:1">
      <c r="A706" t="s">
        <v>6964</v>
      </c>
    </row>
    <row r="707" spans="1:1">
      <c r="A707" t="s">
        <v>7936</v>
      </c>
    </row>
    <row r="708" spans="1:1">
      <c r="A708" t="s">
        <v>3180</v>
      </c>
    </row>
    <row r="709" spans="1:1">
      <c r="A709" t="s">
        <v>7937</v>
      </c>
    </row>
    <row r="710" spans="1:1">
      <c r="A710" t="s">
        <v>776</v>
      </c>
    </row>
    <row r="711" spans="1:1">
      <c r="A711" t="s">
        <v>7938</v>
      </c>
    </row>
    <row r="712" spans="1:1">
      <c r="A712" t="s">
        <v>14510</v>
      </c>
    </row>
    <row r="713" spans="1:1">
      <c r="A713" t="s">
        <v>902</v>
      </c>
    </row>
    <row r="715" spans="1:1">
      <c r="A715" t="s">
        <v>888</v>
      </c>
    </row>
    <row r="716" spans="1:1">
      <c r="A716" t="s">
        <v>7934</v>
      </c>
    </row>
    <row r="717" spans="1:1">
      <c r="A717" t="s">
        <v>7940</v>
      </c>
    </row>
    <row r="718" spans="1:1">
      <c r="A718" t="s">
        <v>7941</v>
      </c>
    </row>
    <row r="719" spans="1:1">
      <c r="A719" t="s">
        <v>7942</v>
      </c>
    </row>
    <row r="720" spans="1:1">
      <c r="A720" t="s">
        <v>776</v>
      </c>
    </row>
    <row r="721" spans="1:1">
      <c r="A721" t="s">
        <v>7938</v>
      </c>
    </row>
    <row r="722" spans="1:1">
      <c r="A722" t="s">
        <v>7943</v>
      </c>
    </row>
    <row r="723" spans="1:1">
      <c r="A723" t="s">
        <v>14511</v>
      </c>
    </row>
    <row r="724" spans="1:1">
      <c r="A724" t="s">
        <v>902</v>
      </c>
    </row>
    <row r="726" spans="1:1">
      <c r="A726" t="s">
        <v>800</v>
      </c>
    </row>
    <row r="727" spans="1:1">
      <c r="A727" t="s">
        <v>7945</v>
      </c>
    </row>
    <row r="728" spans="1:2">
      <c r="A728" t="s">
        <v>7946</v>
      </c>
      <c r="B728" t="s">
        <v>14512</v>
      </c>
    </row>
    <row r="729" spans="1:1">
      <c r="A729" t="s">
        <v>1389</v>
      </c>
    </row>
    <row r="730" spans="1:1">
      <c r="A730" t="s">
        <v>2380</v>
      </c>
    </row>
    <row r="732" spans="1:1">
      <c r="A732" t="s">
        <v>14513</v>
      </c>
    </row>
    <row r="733" spans="1:1">
      <c r="A733" t="s">
        <v>888</v>
      </c>
    </row>
    <row r="734" spans="1:1">
      <c r="A734" t="s">
        <v>14514</v>
      </c>
    </row>
    <row r="735" spans="1:1">
      <c r="A735" t="s">
        <v>7954</v>
      </c>
    </row>
    <row r="736" spans="1:1">
      <c r="A736" t="s">
        <v>7955</v>
      </c>
    </row>
    <row r="737" spans="1:1">
      <c r="A737" t="s">
        <v>7956</v>
      </c>
    </row>
    <row r="738" spans="1:1">
      <c r="A738" t="s">
        <v>14515</v>
      </c>
    </row>
    <row r="740" spans="1:1">
      <c r="A740" t="s">
        <v>14516</v>
      </c>
    </row>
    <row r="741" spans="1:1">
      <c r="A741" t="s">
        <v>5876</v>
      </c>
    </row>
    <row r="742" spans="1:1">
      <c r="A742" t="s">
        <v>14517</v>
      </c>
    </row>
    <row r="743" spans="1:1">
      <c r="A743" t="s">
        <v>559</v>
      </c>
    </row>
    <row r="744" spans="1:1">
      <c r="A744" t="s">
        <v>14518</v>
      </c>
    </row>
    <row r="745" spans="1:1">
      <c r="A745" t="s">
        <v>14519</v>
      </c>
    </row>
    <row r="746" spans="1:1">
      <c r="A746" t="s">
        <v>354</v>
      </c>
    </row>
    <row r="747" spans="1:1">
      <c r="A747" t="s">
        <v>14520</v>
      </c>
    </row>
    <row r="748" spans="1:1">
      <c r="A748" t="s">
        <v>14521</v>
      </c>
    </row>
    <row r="749" spans="1:1">
      <c r="A749" t="s">
        <v>1260</v>
      </c>
    </row>
    <row r="750" spans="3:3">
      <c r="C750" t="e">
        <f>---xj_zz_流量包_清单_t</f>
        <v>#NAME?</v>
      </c>
    </row>
    <row r="751" spans="1:1">
      <c r="A751" t="s">
        <v>350</v>
      </c>
    </row>
    <row r="753" spans="1:1">
      <c r="A753" t="s">
        <v>14522</v>
      </c>
    </row>
    <row r="754" spans="1:1">
      <c r="A754" t="s">
        <v>14523</v>
      </c>
    </row>
    <row r="755" spans="1:1">
      <c r="A755" t="s">
        <v>14524</v>
      </c>
    </row>
    <row r="756" spans="1:1">
      <c r="A756" t="s">
        <v>14525</v>
      </c>
    </row>
    <row r="759" spans="1:1">
      <c r="A759" t="s">
        <v>14526</v>
      </c>
    </row>
    <row r="760" spans="1:1">
      <c r="A760" t="s">
        <v>14527</v>
      </c>
    </row>
    <row r="761" spans="1:1">
      <c r="A761" t="s">
        <v>14528</v>
      </c>
    </row>
    <row r="762" spans="1:1">
      <c r="A762" t="s">
        <v>14529</v>
      </c>
    </row>
    <row r="763" spans="1:1">
      <c r="A763" t="s">
        <v>14530</v>
      </c>
    </row>
    <row r="765" spans="1:1">
      <c r="A765" t="s">
        <v>4223</v>
      </c>
    </row>
    <row r="766" spans="1:1">
      <c r="A766" t="s">
        <v>14531</v>
      </c>
    </row>
    <row r="767" spans="1:1">
      <c r="A767" t="s">
        <v>14532</v>
      </c>
    </row>
    <row r="768" spans="1:1">
      <c r="A768" t="s">
        <v>14533</v>
      </c>
    </row>
    <row r="769" spans="1:1">
      <c r="A769" t="s">
        <v>354</v>
      </c>
    </row>
    <row r="770" spans="1:1">
      <c r="A770" t="s">
        <v>902</v>
      </c>
    </row>
    <row r="772" spans="1:1">
      <c r="A772" t="s">
        <v>993</v>
      </c>
    </row>
    <row r="773" spans="1:1">
      <c r="A773" t="s">
        <v>14162</v>
      </c>
    </row>
    <row r="774" spans="1:1">
      <c r="A774" t="s">
        <v>14163</v>
      </c>
    </row>
    <row r="775" spans="1:1">
      <c r="A775" t="s">
        <v>375</v>
      </c>
    </row>
    <row r="776" spans="1:1">
      <c r="A776" t="s">
        <v>995</v>
      </c>
    </row>
    <row r="777" spans="1:1">
      <c r="A777" t="s">
        <v>4625</v>
      </c>
    </row>
    <row r="778" spans="1:1">
      <c r="A778" t="s">
        <v>4626</v>
      </c>
    </row>
    <row r="779" spans="1:1">
      <c r="A779" t="s">
        <v>4627</v>
      </c>
    </row>
    <row r="780" spans="1:1">
      <c r="A780" t="s">
        <v>14534</v>
      </c>
    </row>
    <row r="781" spans="1:1">
      <c r="A781" t="s">
        <v>14535</v>
      </c>
    </row>
    <row r="782" spans="1:1">
      <c r="A782" t="s">
        <v>14536</v>
      </c>
    </row>
    <row r="783" spans="1:1">
      <c r="A783" t="s">
        <v>3171</v>
      </c>
    </row>
    <row r="784" spans="1:1">
      <c r="A784" t="s">
        <v>14537</v>
      </c>
    </row>
    <row r="786" spans="1:1">
      <c r="A786" t="s">
        <v>525</v>
      </c>
    </row>
    <row r="787" spans="1:1">
      <c r="A787" t="s">
        <v>14538</v>
      </c>
    </row>
    <row r="788" spans="1:1">
      <c r="A788" t="s">
        <v>888</v>
      </c>
    </row>
    <row r="789" spans="1:1">
      <c r="A789" t="s">
        <v>14539</v>
      </c>
    </row>
    <row r="790" spans="1:1">
      <c r="A790" t="s">
        <v>1756</v>
      </c>
    </row>
    <row r="791" spans="1:1">
      <c r="A791" t="s">
        <v>14540</v>
      </c>
    </row>
    <row r="792" spans="1:1">
      <c r="A792" t="s">
        <v>14541</v>
      </c>
    </row>
    <row r="793" spans="1:1">
      <c r="A793" t="s">
        <v>14542</v>
      </c>
    </row>
    <row r="794" spans="1:1">
      <c r="A794" t="s">
        <v>14543</v>
      </c>
    </row>
    <row r="795" spans="1:1">
      <c r="A795" t="s">
        <v>1128</v>
      </c>
    </row>
    <row r="796" spans="1:1">
      <c r="A796" t="s">
        <v>14544</v>
      </c>
    </row>
    <row r="797" spans="1:1">
      <c r="A797" t="s">
        <v>14545</v>
      </c>
    </row>
    <row r="798" spans="1:1">
      <c r="A798" t="s">
        <v>14546</v>
      </c>
    </row>
    <row r="799" spans="1:1">
      <c r="A799" t="s">
        <v>14547</v>
      </c>
    </row>
    <row r="800" spans="1:1">
      <c r="A800" t="s">
        <v>14548</v>
      </c>
    </row>
    <row r="802" spans="1:1">
      <c r="A802" t="s">
        <v>14549</v>
      </c>
    </row>
    <row r="803" spans="1:1">
      <c r="A803" t="s">
        <v>14550</v>
      </c>
    </row>
    <row r="804" spans="1:1">
      <c r="A804" t="s">
        <v>14551</v>
      </c>
    </row>
    <row r="805" spans="1:1">
      <c r="A805" t="s">
        <v>1564</v>
      </c>
    </row>
    <row r="807" spans="1:1">
      <c r="A807" t="s">
        <v>14552</v>
      </c>
    </row>
    <row r="808" spans="1:1">
      <c r="A808" t="s">
        <v>1045</v>
      </c>
    </row>
    <row r="809" spans="1:1">
      <c r="A809" t="s">
        <v>14553</v>
      </c>
    </row>
    <row r="810" spans="1:1">
      <c r="A810" t="s">
        <v>14554</v>
      </c>
    </row>
    <row r="811" spans="1:1">
      <c r="A811" t="s">
        <v>14555</v>
      </c>
    </row>
    <row r="812" spans="1:1">
      <c r="A812" t="s">
        <v>14556</v>
      </c>
    </row>
    <row r="813" spans="1:1">
      <c r="A813" t="s">
        <v>14557</v>
      </c>
    </row>
    <row r="814" spans="1:1">
      <c r="A814" t="s">
        <v>14558</v>
      </c>
    </row>
    <row r="815" spans="1:1">
      <c r="A815" t="s">
        <v>14559</v>
      </c>
    </row>
    <row r="816" spans="1:1">
      <c r="A816" t="s">
        <v>14560</v>
      </c>
    </row>
    <row r="817" spans="1:1">
      <c r="A817" t="s">
        <v>14561</v>
      </c>
    </row>
    <row r="818" spans="1:1">
      <c r="A818" t="s">
        <v>14562</v>
      </c>
    </row>
    <row r="819" spans="1:1">
      <c r="A819" t="s">
        <v>14563</v>
      </c>
    </row>
    <row r="821" spans="1:1">
      <c r="A821" t="s">
        <v>1045</v>
      </c>
    </row>
    <row r="822" spans="1:1">
      <c r="A822" t="s">
        <v>14564</v>
      </c>
    </row>
    <row r="823" spans="1:1">
      <c r="A823" t="s">
        <v>14565</v>
      </c>
    </row>
    <row r="824" spans="1:1">
      <c r="A824" t="s">
        <v>14566</v>
      </c>
    </row>
    <row r="825" spans="1:1">
      <c r="A825" t="s">
        <v>14567</v>
      </c>
    </row>
    <row r="826" spans="1:1">
      <c r="A826" t="s">
        <v>443</v>
      </c>
    </row>
    <row r="828" spans="1:1">
      <c r="A828" t="s">
        <v>1045</v>
      </c>
    </row>
    <row r="829" spans="1:1">
      <c r="A829" t="s">
        <v>14568</v>
      </c>
    </row>
    <row r="830" spans="1:1">
      <c r="A830" t="s">
        <v>14569</v>
      </c>
    </row>
    <row r="831" spans="1:1">
      <c r="A831" t="s">
        <v>14570</v>
      </c>
    </row>
    <row r="832" spans="1:1">
      <c r="A832" t="s">
        <v>14571</v>
      </c>
    </row>
    <row r="833" spans="1:1">
      <c r="A833" t="s">
        <v>443</v>
      </c>
    </row>
    <row r="835" spans="1:1">
      <c r="A835" t="s">
        <v>14572</v>
      </c>
    </row>
    <row r="836" spans="1:1">
      <c r="A836" t="s">
        <v>1045</v>
      </c>
    </row>
    <row r="837" spans="1:1">
      <c r="A837" t="s">
        <v>14573</v>
      </c>
    </row>
    <row r="838" spans="1:1">
      <c r="A838" t="s">
        <v>14574</v>
      </c>
    </row>
    <row r="839" spans="1:1">
      <c r="A839" t="s">
        <v>14575</v>
      </c>
    </row>
    <row r="840" spans="1:1">
      <c r="A840" t="s">
        <v>14576</v>
      </c>
    </row>
    <row r="841" spans="1:1">
      <c r="A841" t="s">
        <v>14577</v>
      </c>
    </row>
    <row r="842" spans="1:1">
      <c r="A842" t="s">
        <v>14578</v>
      </c>
    </row>
    <row r="843" spans="1:1">
      <c r="A843" t="s">
        <v>14579</v>
      </c>
    </row>
    <row r="844" spans="1:1">
      <c r="A844" t="s">
        <v>14580</v>
      </c>
    </row>
    <row r="845" spans="1:1">
      <c r="A845" t="s">
        <v>14581</v>
      </c>
    </row>
    <row r="846" spans="1:1">
      <c r="A846" t="s">
        <v>350</v>
      </c>
    </row>
    <row r="847" spans="2:2">
      <c r="B847" t="s">
        <v>14582</v>
      </c>
    </row>
    <row r="848" spans="1:1">
      <c r="A848" t="s">
        <v>14583</v>
      </c>
    </row>
    <row r="849" spans="1:1">
      <c r="A849" t="s">
        <v>14584</v>
      </c>
    </row>
    <row r="850" spans="1:1">
      <c r="A850" t="s">
        <v>14585</v>
      </c>
    </row>
    <row r="851" spans="1:1">
      <c r="A851" t="s">
        <v>14586</v>
      </c>
    </row>
    <row r="852" spans="1:1">
      <c r="A852" t="s">
        <v>7432</v>
      </c>
    </row>
    <row r="853" spans="1:1">
      <c r="A853" t="s">
        <v>14587</v>
      </c>
    </row>
    <row r="855" spans="1:1">
      <c r="A855" t="s">
        <v>14588</v>
      </c>
    </row>
    <row r="856" spans="1:1">
      <c r="A856" t="s">
        <v>14589</v>
      </c>
    </row>
    <row r="857" spans="1:1">
      <c r="A857" t="s">
        <v>14590</v>
      </c>
    </row>
    <row r="858" spans="1:1">
      <c r="A858" t="s">
        <v>14591</v>
      </c>
    </row>
    <row r="859" spans="1:1">
      <c r="A859" t="s">
        <v>14592</v>
      </c>
    </row>
    <row r="860" spans="1:1">
      <c r="A860" t="s">
        <v>14593</v>
      </c>
    </row>
    <row r="861" spans="1:1">
      <c r="A861" t="s">
        <v>14594</v>
      </c>
    </row>
    <row r="862" spans="1:1">
      <c r="A862" t="s">
        <v>14595</v>
      </c>
    </row>
    <row r="863" spans="1:1">
      <c r="A863" t="s">
        <v>14596</v>
      </c>
    </row>
    <row r="864" spans="1:1">
      <c r="A864" t="s">
        <v>14597</v>
      </c>
    </row>
    <row r="865" spans="1:1">
      <c r="A865" t="s">
        <v>14598</v>
      </c>
    </row>
    <row r="866" spans="1:1">
      <c r="A866" t="s">
        <v>738</v>
      </c>
    </row>
    <row r="867" spans="1:1">
      <c r="A867" t="s">
        <v>739</v>
      </c>
    </row>
    <row r="868" spans="1:1">
      <c r="A868" t="s">
        <v>6225</v>
      </c>
    </row>
    <row r="869" spans="1:1">
      <c r="A869" t="s">
        <v>14599</v>
      </c>
    </row>
    <row r="870" spans="1:1">
      <c r="A870" t="s">
        <v>14600</v>
      </c>
    </row>
    <row r="871" spans="1:1">
      <c r="A871" t="s">
        <v>14601</v>
      </c>
    </row>
    <row r="872" spans="1:1">
      <c r="A872" t="s">
        <v>14602</v>
      </c>
    </row>
    <row r="873" spans="1:1">
      <c r="A873" t="s">
        <v>14603</v>
      </c>
    </row>
    <row r="877" spans="1:1">
      <c r="A877" t="s">
        <v>1465</v>
      </c>
    </row>
    <row r="880" spans="1:1">
      <c r="A880" t="s">
        <v>993</v>
      </c>
    </row>
    <row r="881" spans="1:1">
      <c r="A881" t="s">
        <v>14162</v>
      </c>
    </row>
    <row r="882" spans="1:1">
      <c r="A882" t="s">
        <v>14163</v>
      </c>
    </row>
    <row r="883" spans="1:1">
      <c r="A883" t="s">
        <v>375</v>
      </c>
    </row>
    <row r="884" spans="1:1">
      <c r="A884" t="s">
        <v>995</v>
      </c>
    </row>
    <row r="885" spans="1:1">
      <c r="A885" t="s">
        <v>4625</v>
      </c>
    </row>
    <row r="886" spans="1:1">
      <c r="A886" t="s">
        <v>4626</v>
      </c>
    </row>
    <row r="887" spans="1:1">
      <c r="A887" t="s">
        <v>4627</v>
      </c>
    </row>
    <row r="888" spans="1:1">
      <c r="A888" t="s">
        <v>14604</v>
      </c>
    </row>
    <row r="889" spans="1:1">
      <c r="A889" t="s">
        <v>14535</v>
      </c>
    </row>
    <row r="890" spans="1:1">
      <c r="A890" t="s">
        <v>14605</v>
      </c>
    </row>
    <row r="891" spans="1:1">
      <c r="A891" t="s">
        <v>482</v>
      </c>
    </row>
    <row r="892" spans="1:1">
      <c r="A892" t="s">
        <v>369</v>
      </c>
    </row>
    <row r="893" spans="1:1">
      <c r="A893" t="s">
        <v>482</v>
      </c>
    </row>
    <row r="894" spans="1:1">
      <c r="A894" t="s">
        <v>14606</v>
      </c>
    </row>
    <row r="895" spans="1:1">
      <c r="A895" t="s">
        <v>5704</v>
      </c>
    </row>
    <row r="896" spans="1:1">
      <c r="A896" t="s">
        <v>561</v>
      </c>
    </row>
    <row r="897" spans="1:1">
      <c r="A897" t="s">
        <v>14607</v>
      </c>
    </row>
    <row r="898" spans="1:1">
      <c r="A898" t="s">
        <v>5707</v>
      </c>
    </row>
    <row r="899" spans="1:1">
      <c r="A899" t="s">
        <v>525</v>
      </c>
    </row>
    <row r="900" spans="1:1">
      <c r="A900" t="s">
        <v>14608</v>
      </c>
    </row>
    <row r="901" spans="1:1">
      <c r="A901" t="s">
        <v>5704</v>
      </c>
    </row>
    <row r="902" spans="1:1">
      <c r="A902" t="s">
        <v>14609</v>
      </c>
    </row>
    <row r="903" spans="1:1">
      <c r="A903" t="s">
        <v>14610</v>
      </c>
    </row>
    <row r="904" spans="1:1">
      <c r="A904" t="s">
        <v>14611</v>
      </c>
    </row>
    <row r="905" spans="1:1">
      <c r="A905" t="s">
        <v>5707</v>
      </c>
    </row>
    <row r="907" spans="1:1">
      <c r="A907" t="s">
        <v>1045</v>
      </c>
    </row>
    <row r="908" spans="1:1">
      <c r="A908" t="s">
        <v>14612</v>
      </c>
    </row>
    <row r="909" spans="1:1">
      <c r="A909" t="s">
        <v>14613</v>
      </c>
    </row>
    <row r="910" spans="1:1">
      <c r="A910" t="s">
        <v>14614</v>
      </c>
    </row>
    <row r="911" spans="1:1">
      <c r="A911" t="s">
        <v>14615</v>
      </c>
    </row>
    <row r="912" spans="1:1">
      <c r="A912" t="s">
        <v>14616</v>
      </c>
    </row>
    <row r="913" spans="1:1">
      <c r="A913" t="s">
        <v>14617</v>
      </c>
    </row>
    <row r="914" spans="1:1">
      <c r="A914" t="s">
        <v>14618</v>
      </c>
    </row>
    <row r="915" spans="1:1">
      <c r="A915" t="s">
        <v>14619</v>
      </c>
    </row>
    <row r="916" spans="1:1">
      <c r="A916" t="s">
        <v>14620</v>
      </c>
    </row>
    <row r="917" spans="1:1">
      <c r="A917" t="s">
        <v>14621</v>
      </c>
    </row>
    <row r="918" spans="1:1">
      <c r="A918" t="s">
        <v>14622</v>
      </c>
    </row>
    <row r="919" spans="1:1">
      <c r="A919" t="s">
        <v>14623</v>
      </c>
    </row>
    <row r="920" spans="1:1">
      <c r="A920" t="s">
        <v>14624</v>
      </c>
    </row>
    <row r="921" spans="1:1">
      <c r="A921" t="s">
        <v>14625</v>
      </c>
    </row>
    <row r="922" spans="1:1">
      <c r="A922" t="s">
        <v>14626</v>
      </c>
    </row>
    <row r="923" spans="1:1">
      <c r="A923" t="s">
        <v>14627</v>
      </c>
    </row>
    <row r="924" spans="1:1">
      <c r="A924" t="e">
        <f>--剔除已有宽带账户</f>
        <v>#NAME?</v>
      </c>
    </row>
    <row r="925" spans="1:1">
      <c r="A925" t="s">
        <v>14628</v>
      </c>
    </row>
    <row r="926" spans="1:1">
      <c r="A926" t="s">
        <v>14629</v>
      </c>
    </row>
    <row r="927" spans="1:1">
      <c r="A927" t="s">
        <v>14630</v>
      </c>
    </row>
    <row r="928" spans="1:1">
      <c r="A928" t="s">
        <v>14631</v>
      </c>
    </row>
    <row r="929" spans="1:1">
      <c r="A929" t="s">
        <v>14632</v>
      </c>
    </row>
    <row r="930" spans="1:1">
      <c r="A930" t="s">
        <v>14633</v>
      </c>
    </row>
    <row r="931" spans="1:1">
      <c r="A931" t="s">
        <v>14634</v>
      </c>
    </row>
    <row r="932" spans="1:1">
      <c r="A932" t="s">
        <v>2449</v>
      </c>
    </row>
    <row r="933" spans="1:1">
      <c r="A933" t="s">
        <v>14635</v>
      </c>
    </row>
    <row r="934" spans="1:1">
      <c r="A934" t="s">
        <v>443</v>
      </c>
    </row>
    <row r="935" spans="1:1">
      <c r="A935" t="s">
        <v>14636</v>
      </c>
    </row>
    <row r="936" spans="1:1">
      <c r="A936" t="s">
        <v>1199</v>
      </c>
    </row>
    <row r="937" spans="1:1">
      <c r="A937" t="s">
        <v>14637</v>
      </c>
    </row>
    <row r="938" spans="1:1">
      <c r="A938" t="s">
        <v>5704</v>
      </c>
    </row>
    <row r="939" spans="1:1">
      <c r="A939" t="s">
        <v>14638</v>
      </c>
    </row>
    <row r="940" spans="1:1">
      <c r="A940" t="s">
        <v>14639</v>
      </c>
    </row>
    <row r="941" spans="1:1">
      <c r="A941" t="s">
        <v>14640</v>
      </c>
    </row>
    <row r="942" spans="1:1">
      <c r="A942" t="s">
        <v>5707</v>
      </c>
    </row>
    <row r="943" spans="1:1">
      <c r="A943" t="s">
        <v>1045</v>
      </c>
    </row>
    <row r="944" spans="1:1">
      <c r="A944" t="s">
        <v>14641</v>
      </c>
    </row>
    <row r="945" spans="1:1">
      <c r="A945" t="s">
        <v>14613</v>
      </c>
    </row>
    <row r="946" spans="1:1">
      <c r="A946" t="s">
        <v>14642</v>
      </c>
    </row>
    <row r="947" spans="1:1">
      <c r="A947" t="s">
        <v>14615</v>
      </c>
    </row>
    <row r="948" spans="1:1">
      <c r="A948" t="s">
        <v>14616</v>
      </c>
    </row>
    <row r="949" spans="1:1">
      <c r="A949" t="s">
        <v>14617</v>
      </c>
    </row>
    <row r="950" spans="1:1">
      <c r="A950" t="s">
        <v>14618</v>
      </c>
    </row>
    <row r="951" spans="1:1">
      <c r="A951" t="s">
        <v>14619</v>
      </c>
    </row>
    <row r="952" spans="1:1">
      <c r="A952" t="s">
        <v>14620</v>
      </c>
    </row>
    <row r="953" spans="1:1">
      <c r="A953" t="s">
        <v>14643</v>
      </c>
    </row>
    <row r="954" spans="1:1">
      <c r="A954" t="s">
        <v>14622</v>
      </c>
    </row>
    <row r="955" spans="1:1">
      <c r="A955" t="s">
        <v>14644</v>
      </c>
    </row>
    <row r="956" spans="1:1">
      <c r="A956" t="s">
        <v>14624</v>
      </c>
    </row>
    <row r="957" spans="1:1">
      <c r="A957" t="s">
        <v>14645</v>
      </c>
    </row>
    <row r="958" spans="1:1">
      <c r="A958" t="s">
        <v>14626</v>
      </c>
    </row>
    <row r="959" spans="1:1">
      <c r="A959" t="e">
        <f>--剔除已有宽带账户</f>
        <v>#NAME?</v>
      </c>
    </row>
    <row r="960" spans="1:1">
      <c r="A960" t="s">
        <v>14628</v>
      </c>
    </row>
    <row r="961" spans="1:1">
      <c r="A961" t="s">
        <v>14629</v>
      </c>
    </row>
    <row r="962" spans="1:1">
      <c r="A962" t="s">
        <v>14630</v>
      </c>
    </row>
    <row r="963" spans="1:1">
      <c r="A963" t="s">
        <v>14631</v>
      </c>
    </row>
    <row r="964" spans="1:1">
      <c r="A964" t="s">
        <v>14646</v>
      </c>
    </row>
    <row r="965" spans="1:1">
      <c r="A965" t="s">
        <v>14633</v>
      </c>
    </row>
    <row r="966" spans="1:1">
      <c r="A966" t="s">
        <v>14647</v>
      </c>
    </row>
    <row r="967" spans="1:1">
      <c r="A967" t="s">
        <v>2449</v>
      </c>
    </row>
    <row r="968" spans="1:1">
      <c r="A968" t="s">
        <v>14648</v>
      </c>
    </row>
    <row r="969" spans="1:1">
      <c r="A969" t="s">
        <v>14649</v>
      </c>
    </row>
    <row r="970" spans="1:1">
      <c r="A970" t="s">
        <v>443</v>
      </c>
    </row>
    <row r="971" spans="1:1">
      <c r="A971" t="s">
        <v>14650</v>
      </c>
    </row>
    <row r="973" spans="1:1">
      <c r="A973" t="s">
        <v>14651</v>
      </c>
    </row>
    <row r="974" spans="1:1">
      <c r="A974" t="s">
        <v>908</v>
      </c>
    </row>
    <row r="975" spans="1:1">
      <c r="A975" t="s">
        <v>14652</v>
      </c>
    </row>
    <row r="976" spans="1:1">
      <c r="A976" t="s">
        <v>14653</v>
      </c>
    </row>
    <row r="977" spans="1:1">
      <c r="A977" t="s">
        <v>14654</v>
      </c>
    </row>
    <row r="978" spans="1:1">
      <c r="A978" t="s">
        <v>14655</v>
      </c>
    </row>
    <row r="979" spans="1:1">
      <c r="A979" t="s">
        <v>14656</v>
      </c>
    </row>
    <row r="980" spans="1:1">
      <c r="A980" t="s">
        <v>14585</v>
      </c>
    </row>
    <row r="981" spans="1:1">
      <c r="A981" t="s">
        <v>14657</v>
      </c>
    </row>
    <row r="982" spans="1:1">
      <c r="A982" t="s">
        <v>14658</v>
      </c>
    </row>
    <row r="983" spans="1:1">
      <c r="A983" t="s">
        <v>14659</v>
      </c>
    </row>
    <row r="984" spans="1:1">
      <c r="A984" t="s">
        <v>14660</v>
      </c>
    </row>
    <row r="985" spans="1:1">
      <c r="A985" t="s">
        <v>14661</v>
      </c>
    </row>
    <row r="986" spans="1:1">
      <c r="A986" t="s">
        <v>14662</v>
      </c>
    </row>
    <row r="987" spans="1:1">
      <c r="A987" t="s">
        <v>14663</v>
      </c>
    </row>
    <row r="988" spans="1:1">
      <c r="A988" t="s">
        <v>776</v>
      </c>
    </row>
    <row r="989" spans="1:1">
      <c r="A989" t="s">
        <v>14664</v>
      </c>
    </row>
    <row r="990" spans="1:1">
      <c r="A990" t="s">
        <v>14665</v>
      </c>
    </row>
    <row r="991" spans="1:1">
      <c r="A991" t="s">
        <v>14666</v>
      </c>
    </row>
    <row r="992" spans="1:1">
      <c r="A992" t="s">
        <v>14667</v>
      </c>
    </row>
    <row r="993" spans="1:1">
      <c r="A993" t="s">
        <v>1199</v>
      </c>
    </row>
    <row r="995" spans="1:1">
      <c r="A995" t="s">
        <v>14668</v>
      </c>
    </row>
    <row r="996" spans="1:1">
      <c r="A996" t="s">
        <v>908</v>
      </c>
    </row>
    <row r="997" spans="1:1">
      <c r="A997" t="s">
        <v>14652</v>
      </c>
    </row>
    <row r="998" spans="1:1">
      <c r="A998" t="s">
        <v>14653</v>
      </c>
    </row>
    <row r="999" spans="1:1">
      <c r="A999" t="s">
        <v>14669</v>
      </c>
    </row>
    <row r="1000" spans="1:1">
      <c r="A1000" t="s">
        <v>14655</v>
      </c>
    </row>
    <row r="1001" spans="1:1">
      <c r="A1001" t="s">
        <v>14656</v>
      </c>
    </row>
    <row r="1002" spans="1:1">
      <c r="A1002" t="s">
        <v>14585</v>
      </c>
    </row>
    <row r="1003" spans="1:1">
      <c r="A1003" t="s">
        <v>14657</v>
      </c>
    </row>
    <row r="1004" spans="1:1">
      <c r="A1004" t="s">
        <v>14658</v>
      </c>
    </row>
    <row r="1005" spans="1:1">
      <c r="A1005" t="s">
        <v>14659</v>
      </c>
    </row>
    <row r="1006" spans="1:1">
      <c r="A1006" t="s">
        <v>14670</v>
      </c>
    </row>
    <row r="1007" spans="1:1">
      <c r="A1007" t="s">
        <v>14661</v>
      </c>
    </row>
    <row r="1008" spans="1:1">
      <c r="A1008" t="s">
        <v>14662</v>
      </c>
    </row>
    <row r="1009" spans="1:1">
      <c r="A1009" t="s">
        <v>14663</v>
      </c>
    </row>
    <row r="1010" spans="1:1">
      <c r="A1010" t="s">
        <v>776</v>
      </c>
    </row>
    <row r="1011" spans="1:1">
      <c r="A1011" t="s">
        <v>14664</v>
      </c>
    </row>
    <row r="1012" spans="1:1">
      <c r="A1012" t="s">
        <v>14665</v>
      </c>
    </row>
    <row r="1013" spans="1:1">
      <c r="A1013" t="s">
        <v>14666</v>
      </c>
    </row>
    <row r="1014" spans="1:1">
      <c r="A1014" t="s">
        <v>14667</v>
      </c>
    </row>
    <row r="1015" spans="1:1">
      <c r="A1015" t="s">
        <v>1199</v>
      </c>
    </row>
    <row r="1016" spans="1:1">
      <c r="A1016" t="s">
        <v>5704</v>
      </c>
    </row>
    <row r="1017" spans="1:1">
      <c r="A1017" t="s">
        <v>14671</v>
      </c>
    </row>
    <row r="1018" spans="1:1">
      <c r="A1018" t="s">
        <v>2013</v>
      </c>
    </row>
    <row r="1019" spans="1:1">
      <c r="A1019" t="s">
        <v>14672</v>
      </c>
    </row>
    <row r="1020" spans="1:1">
      <c r="A1020" t="s">
        <v>14673</v>
      </c>
    </row>
    <row r="1021" spans="1:1">
      <c r="A1021" t="s">
        <v>14674</v>
      </c>
    </row>
    <row r="1022" spans="1:1">
      <c r="A1022" t="s">
        <v>14675</v>
      </c>
    </row>
    <row r="1023" spans="1:1">
      <c r="A1023" t="s">
        <v>14676</v>
      </c>
    </row>
    <row r="1024" spans="4:4">
      <c r="D1024" t="s">
        <v>14677</v>
      </c>
    </row>
    <row r="1025" spans="1:1">
      <c r="A1025" t="s">
        <v>14678</v>
      </c>
    </row>
    <row r="1026" spans="1:1">
      <c r="A1026" t="s">
        <v>14679</v>
      </c>
    </row>
    <row r="1028" spans="1:1">
      <c r="A1028" t="s">
        <v>5707</v>
      </c>
    </row>
    <row r="1030" spans="1:1">
      <c r="A1030" t="s">
        <v>14680</v>
      </c>
    </row>
    <row r="1031" spans="1:1">
      <c r="A1031" t="s">
        <v>14681</v>
      </c>
    </row>
    <row r="1032" spans="1:1">
      <c r="A1032" t="s">
        <v>1045</v>
      </c>
    </row>
    <row r="1033" spans="1:1">
      <c r="A1033" t="s">
        <v>14682</v>
      </c>
    </row>
    <row r="1034" spans="1:1">
      <c r="A1034" t="s">
        <v>14683</v>
      </c>
    </row>
    <row r="1035" spans="1:1">
      <c r="A1035" t="s">
        <v>14684</v>
      </c>
    </row>
    <row r="1036" spans="6:6">
      <c r="F1036" t="s">
        <v>14685</v>
      </c>
    </row>
    <row r="1037" spans="1:1">
      <c r="A1037" t="s">
        <v>14686</v>
      </c>
    </row>
    <row r="1038" spans="1:1">
      <c r="A1038" t="s">
        <v>14687</v>
      </c>
    </row>
    <row r="1039" spans="1:1">
      <c r="A1039" t="s">
        <v>14688</v>
      </c>
    </row>
    <row r="1040" spans="1:1">
      <c r="A1040" t="s">
        <v>14689</v>
      </c>
    </row>
    <row r="1041" spans="1:1">
      <c r="A1041" t="s">
        <v>14690</v>
      </c>
    </row>
    <row r="1042" spans="1:1">
      <c r="A1042" t="s">
        <v>14691</v>
      </c>
    </row>
    <row r="1043" spans="1:1">
      <c r="A1043" t="s">
        <v>14692</v>
      </c>
    </row>
    <row r="1044" spans="1:1">
      <c r="A1044" t="s">
        <v>14693</v>
      </c>
    </row>
    <row r="1045" spans="1:1">
      <c r="A1045" t="s">
        <v>14694</v>
      </c>
    </row>
    <row r="1046" spans="1:1">
      <c r="A1046" t="s">
        <v>14695</v>
      </c>
    </row>
    <row r="1047" spans="1:1">
      <c r="A1047" t="s">
        <v>14696</v>
      </c>
    </row>
    <row r="1049" spans="1:1">
      <c r="A1049" t="s">
        <v>5704</v>
      </c>
    </row>
    <row r="1050" spans="1:1">
      <c r="A1050" t="s">
        <v>14697</v>
      </c>
    </row>
    <row r="1051" spans="1:1">
      <c r="A1051" t="s">
        <v>1756</v>
      </c>
    </row>
    <row r="1052" spans="1:1">
      <c r="A1052" t="s">
        <v>14698</v>
      </c>
    </row>
    <row r="1053" spans="1:1">
      <c r="A1053" t="s">
        <v>14699</v>
      </c>
    </row>
    <row r="1054" spans="5:5">
      <c r="E1054" t="s">
        <v>14700</v>
      </c>
    </row>
    <row r="1055" spans="5:5">
      <c r="E1055" t="s">
        <v>14701</v>
      </c>
    </row>
    <row r="1056" spans="1:1">
      <c r="A1056" t="s">
        <v>14702</v>
      </c>
    </row>
    <row r="1057" spans="1:1">
      <c r="A1057" t="s">
        <v>14703</v>
      </c>
    </row>
    <row r="1058" spans="1:1">
      <c r="A1058" t="s">
        <v>14704</v>
      </c>
    </row>
    <row r="1059" spans="1:1">
      <c r="A1059" t="s">
        <v>14705</v>
      </c>
    </row>
    <row r="1060" spans="1:1">
      <c r="A1060" t="s">
        <v>14706</v>
      </c>
    </row>
    <row r="1061" spans="1:1">
      <c r="A1061" t="s">
        <v>14707</v>
      </c>
    </row>
    <row r="1062" spans="1:1">
      <c r="A1062" t="s">
        <v>14708</v>
      </c>
    </row>
    <row r="1063" spans="1:1">
      <c r="A1063" t="s">
        <v>14709</v>
      </c>
    </row>
    <row r="1064" spans="1:1">
      <c r="A1064" t="s">
        <v>1767</v>
      </c>
    </row>
    <row r="1065" spans="1:1">
      <c r="A1065" t="s">
        <v>14710</v>
      </c>
    </row>
    <row r="1066" spans="1:1">
      <c r="A1066" t="s">
        <v>14711</v>
      </c>
    </row>
    <row r="1067" spans="1:1">
      <c r="A1067" t="s">
        <v>14712</v>
      </c>
    </row>
    <row r="1068" spans="1:1">
      <c r="A1068" t="s">
        <v>14713</v>
      </c>
    </row>
    <row r="1069" spans="1:1">
      <c r="A1069" t="s">
        <v>14714</v>
      </c>
    </row>
    <row r="1071" spans="1:1">
      <c r="A1071" t="s">
        <v>14715</v>
      </c>
    </row>
    <row r="1072" spans="1:1">
      <c r="A1072" t="s">
        <v>14716</v>
      </c>
    </row>
    <row r="1073" spans="1:1">
      <c r="A1073" t="s">
        <v>14717</v>
      </c>
    </row>
    <row r="1074" spans="1:1">
      <c r="A1074" t="s">
        <v>14718</v>
      </c>
    </row>
    <row r="1075" spans="1:1">
      <c r="A1075" t="s">
        <v>14719</v>
      </c>
    </row>
    <row r="1076" spans="1:1">
      <c r="A1076" t="s">
        <v>14720</v>
      </c>
    </row>
    <row r="1078" spans="1:1">
      <c r="A1078" t="s">
        <v>14721</v>
      </c>
    </row>
    <row r="1079" spans="1:1">
      <c r="A1079" t="s">
        <v>14722</v>
      </c>
    </row>
    <row r="1080" spans="1:1">
      <c r="A1080" t="s">
        <v>14723</v>
      </c>
    </row>
    <row r="1081" spans="1:1">
      <c r="A1081" t="s">
        <v>14724</v>
      </c>
    </row>
    <row r="1082" spans="1:1">
      <c r="A1082" t="s">
        <v>1260</v>
      </c>
    </row>
    <row r="1083" spans="1:1">
      <c r="A1083" t="s">
        <v>5704</v>
      </c>
    </row>
    <row r="1084" spans="1:1">
      <c r="A1084" t="s">
        <v>14725</v>
      </c>
    </row>
    <row r="1085" spans="1:1">
      <c r="A1085" t="s">
        <v>14726</v>
      </c>
    </row>
    <row r="1086" spans="1:1">
      <c r="A1086" t="s">
        <v>14727</v>
      </c>
    </row>
    <row r="1087" spans="1:1">
      <c r="A1087" t="s">
        <v>14728</v>
      </c>
    </row>
    <row r="1089" spans="1:1">
      <c r="A1089" t="s">
        <v>14729</v>
      </c>
    </row>
    <row r="1090" spans="1:1">
      <c r="A1090" t="s">
        <v>14730</v>
      </c>
    </row>
    <row r="1091" spans="1:1">
      <c r="A1091" t="s">
        <v>14731</v>
      </c>
    </row>
    <row r="1092" spans="1:1">
      <c r="A1092" t="s">
        <v>14732</v>
      </c>
    </row>
    <row r="1093" spans="1:1">
      <c r="A1093" t="s">
        <v>5707</v>
      </c>
    </row>
    <row r="1095" spans="1:1">
      <c r="A1095" t="s">
        <v>14608</v>
      </c>
    </row>
    <row r="1096" spans="1:1">
      <c r="A1096" t="s">
        <v>1045</v>
      </c>
    </row>
    <row r="1097" spans="1:1">
      <c r="A1097" t="s">
        <v>14733</v>
      </c>
    </row>
    <row r="1098" spans="1:1">
      <c r="A1098" t="s">
        <v>14613</v>
      </c>
    </row>
    <row r="1099" spans="1:1">
      <c r="A1099" t="s">
        <v>14614</v>
      </c>
    </row>
    <row r="1100" spans="1:1">
      <c r="A1100" t="s">
        <v>14615</v>
      </c>
    </row>
    <row r="1101" spans="1:1">
      <c r="A1101" t="s">
        <v>14734</v>
      </c>
    </row>
    <row r="1103" spans="1:1">
      <c r="A1103" t="s">
        <v>14617</v>
      </c>
    </row>
    <row r="1104" spans="1:1">
      <c r="A1104" t="s">
        <v>14618</v>
      </c>
    </row>
    <row r="1105" spans="1:1">
      <c r="A1105" t="s">
        <v>14619</v>
      </c>
    </row>
    <row r="1106" spans="1:1">
      <c r="A1106" t="s">
        <v>14620</v>
      </c>
    </row>
    <row r="1107" spans="1:1">
      <c r="A1107" t="s">
        <v>14621</v>
      </c>
    </row>
    <row r="1108" spans="1:1">
      <c r="A1108" t="s">
        <v>14622</v>
      </c>
    </row>
    <row r="1109" spans="1:1">
      <c r="A1109" t="s">
        <v>14735</v>
      </c>
    </row>
    <row r="1110" spans="1:1">
      <c r="A1110" t="s">
        <v>14624</v>
      </c>
    </row>
    <row r="1111" spans="1:1">
      <c r="A1111" t="s">
        <v>14736</v>
      </c>
    </row>
    <row r="1112" spans="1:1">
      <c r="A1112" t="s">
        <v>14737</v>
      </c>
    </row>
    <row r="1113" spans="1:1">
      <c r="A1113" t="e">
        <f>--剔除已有宽带账户</f>
        <v>#NAME?</v>
      </c>
    </row>
    <row r="1114" spans="1:1">
      <c r="A1114" t="s">
        <v>14628</v>
      </c>
    </row>
    <row r="1115" spans="1:1">
      <c r="A1115" t="s">
        <v>14629</v>
      </c>
    </row>
    <row r="1116" spans="1:1">
      <c r="A1116" t="s">
        <v>14630</v>
      </c>
    </row>
    <row r="1117" spans="1:1">
      <c r="A1117" t="s">
        <v>14631</v>
      </c>
    </row>
    <row r="1118" spans="1:1">
      <c r="A1118" t="s">
        <v>14632</v>
      </c>
    </row>
    <row r="1119" spans="1:1">
      <c r="A1119" t="s">
        <v>14633</v>
      </c>
    </row>
    <row r="1120" spans="1:1">
      <c r="A1120" t="s">
        <v>14647</v>
      </c>
    </row>
    <row r="1121" spans="1:1">
      <c r="A1121" t="s">
        <v>2449</v>
      </c>
    </row>
    <row r="1122" spans="1:1">
      <c r="A1122" t="s">
        <v>14738</v>
      </c>
    </row>
    <row r="1123" spans="1:1">
      <c r="A1123" t="s">
        <v>443</v>
      </c>
    </row>
    <row r="1124" spans="1:1">
      <c r="A1124" t="s">
        <v>14739</v>
      </c>
    </row>
    <row r="1125" spans="1:1">
      <c r="A1125" t="s">
        <v>1199</v>
      </c>
    </row>
    <row r="1126" spans="1:1">
      <c r="A1126" t="s">
        <v>14637</v>
      </c>
    </row>
    <row r="1127" spans="1:1">
      <c r="A1127" t="s">
        <v>1045</v>
      </c>
    </row>
    <row r="1128" spans="1:1">
      <c r="A1128" t="s">
        <v>14740</v>
      </c>
    </row>
    <row r="1129" spans="1:1">
      <c r="A1129" t="s">
        <v>14613</v>
      </c>
    </row>
    <row r="1130" spans="1:1">
      <c r="A1130" t="s">
        <v>14642</v>
      </c>
    </row>
    <row r="1131" spans="1:1">
      <c r="A1131" t="s">
        <v>14615</v>
      </c>
    </row>
    <row r="1132" spans="1:1">
      <c r="A1132" t="s">
        <v>14741</v>
      </c>
    </row>
    <row r="1133" spans="1:1">
      <c r="A1133" t="s">
        <v>14617</v>
      </c>
    </row>
    <row r="1134" spans="1:1">
      <c r="A1134" t="s">
        <v>14618</v>
      </c>
    </row>
    <row r="1135" spans="1:1">
      <c r="A1135" t="s">
        <v>14619</v>
      </c>
    </row>
    <row r="1136" spans="1:1">
      <c r="A1136" t="s">
        <v>14620</v>
      </c>
    </row>
    <row r="1137" spans="1:1">
      <c r="A1137" t="s">
        <v>14643</v>
      </c>
    </row>
    <row r="1138" spans="1:1">
      <c r="A1138" t="s">
        <v>14622</v>
      </c>
    </row>
    <row r="1139" spans="1:1">
      <c r="A1139" t="s">
        <v>14742</v>
      </c>
    </row>
    <row r="1140" spans="1:1">
      <c r="A1140" t="s">
        <v>14624</v>
      </c>
    </row>
    <row r="1141" spans="1:1">
      <c r="A1141" t="s">
        <v>14743</v>
      </c>
    </row>
    <row r="1142" spans="1:1">
      <c r="A1142" t="s">
        <v>14744</v>
      </c>
    </row>
    <row r="1143" spans="1:1">
      <c r="A1143" t="s">
        <v>14745</v>
      </c>
    </row>
    <row r="1144" spans="1:1">
      <c r="A1144" t="e">
        <f>--剔除已有宽带账户</f>
        <v>#NAME?</v>
      </c>
    </row>
    <row r="1145" spans="1:1">
      <c r="A1145" t="s">
        <v>14628</v>
      </c>
    </row>
    <row r="1146" spans="1:1">
      <c r="A1146" t="s">
        <v>14629</v>
      </c>
    </row>
    <row r="1147" spans="1:1">
      <c r="A1147" t="s">
        <v>14630</v>
      </c>
    </row>
    <row r="1148" spans="1:1">
      <c r="A1148" t="s">
        <v>14631</v>
      </c>
    </row>
    <row r="1149" spans="1:1">
      <c r="A1149" t="s">
        <v>14646</v>
      </c>
    </row>
    <row r="1150" spans="1:1">
      <c r="A1150" t="s">
        <v>14633</v>
      </c>
    </row>
    <row r="1151" spans="1:1">
      <c r="A1151" t="s">
        <v>14647</v>
      </c>
    </row>
    <row r="1152" spans="1:1">
      <c r="A1152" t="s">
        <v>2449</v>
      </c>
    </row>
    <row r="1153" spans="1:1">
      <c r="A1153" t="s">
        <v>14746</v>
      </c>
    </row>
    <row r="1154" spans="1:1">
      <c r="A1154" t="s">
        <v>14747</v>
      </c>
    </row>
    <row r="1155" spans="1:1">
      <c r="A1155" t="s">
        <v>443</v>
      </c>
    </row>
    <row r="1156" spans="1:1">
      <c r="A1156" t="s">
        <v>14650</v>
      </c>
    </row>
    <row r="1157" spans="1:1">
      <c r="A1157" t="s">
        <v>14748</v>
      </c>
    </row>
    <row r="1158" spans="1:1">
      <c r="A1158" t="s">
        <v>908</v>
      </c>
    </row>
    <row r="1159" spans="1:1">
      <c r="A1159" t="s">
        <v>14652</v>
      </c>
    </row>
    <row r="1160" spans="1:1">
      <c r="A1160" t="s">
        <v>14653</v>
      </c>
    </row>
    <row r="1161" spans="1:1">
      <c r="A1161" t="s">
        <v>14749</v>
      </c>
    </row>
    <row r="1162" spans="1:1">
      <c r="A1162" t="s">
        <v>14655</v>
      </c>
    </row>
    <row r="1163" spans="1:1">
      <c r="A1163" t="s">
        <v>14656</v>
      </c>
    </row>
    <row r="1164" spans="1:1">
      <c r="A1164" t="s">
        <v>14585</v>
      </c>
    </row>
    <row r="1165" spans="1:1">
      <c r="A1165" t="s">
        <v>14657</v>
      </c>
    </row>
    <row r="1166" spans="1:1">
      <c r="A1166" t="s">
        <v>14658</v>
      </c>
    </row>
    <row r="1167" spans="1:1">
      <c r="A1167" t="s">
        <v>14659</v>
      </c>
    </row>
    <row r="1168" spans="1:1">
      <c r="A1168" t="s">
        <v>14660</v>
      </c>
    </row>
    <row r="1169" spans="1:1">
      <c r="A1169" t="s">
        <v>14661</v>
      </c>
    </row>
    <row r="1170" spans="1:1">
      <c r="A1170" t="s">
        <v>14750</v>
      </c>
    </row>
    <row r="1171" spans="1:1">
      <c r="A1171" t="s">
        <v>14663</v>
      </c>
    </row>
    <row r="1172" spans="1:1">
      <c r="A1172" t="s">
        <v>776</v>
      </c>
    </row>
    <row r="1173" spans="1:1">
      <c r="A1173" t="s">
        <v>14664</v>
      </c>
    </row>
    <row r="1174" spans="1:1">
      <c r="A1174" t="s">
        <v>14665</v>
      </c>
    </row>
    <row r="1175" spans="1:1">
      <c r="A1175" t="s">
        <v>14751</v>
      </c>
    </row>
    <row r="1176" spans="1:1">
      <c r="A1176" t="s">
        <v>14667</v>
      </c>
    </row>
    <row r="1177" spans="1:1">
      <c r="A1177" t="s">
        <v>1199</v>
      </c>
    </row>
    <row r="1179" spans="1:1">
      <c r="A1179" t="s">
        <v>14752</v>
      </c>
    </row>
    <row r="1180" spans="1:1">
      <c r="A1180" t="s">
        <v>908</v>
      </c>
    </row>
    <row r="1181" spans="1:1">
      <c r="A1181" t="s">
        <v>14652</v>
      </c>
    </row>
    <row r="1182" spans="1:1">
      <c r="A1182" t="s">
        <v>14653</v>
      </c>
    </row>
    <row r="1183" spans="1:1">
      <c r="A1183" t="s">
        <v>14753</v>
      </c>
    </row>
    <row r="1184" spans="1:1">
      <c r="A1184" t="s">
        <v>14655</v>
      </c>
    </row>
    <row r="1185" spans="1:1">
      <c r="A1185" t="s">
        <v>14656</v>
      </c>
    </row>
    <row r="1186" spans="1:1">
      <c r="A1186" t="s">
        <v>14585</v>
      </c>
    </row>
    <row r="1187" spans="1:1">
      <c r="A1187" t="s">
        <v>14657</v>
      </c>
    </row>
    <row r="1188" spans="1:1">
      <c r="A1188" t="s">
        <v>14658</v>
      </c>
    </row>
    <row r="1189" spans="1:1">
      <c r="A1189" t="s">
        <v>14659</v>
      </c>
    </row>
    <row r="1190" spans="1:1">
      <c r="A1190" t="s">
        <v>14670</v>
      </c>
    </row>
    <row r="1191" spans="1:1">
      <c r="A1191" t="s">
        <v>14661</v>
      </c>
    </row>
    <row r="1192" spans="1:1">
      <c r="A1192" t="s">
        <v>14750</v>
      </c>
    </row>
    <row r="1193" spans="1:1">
      <c r="A1193" t="s">
        <v>14663</v>
      </c>
    </row>
    <row r="1194" spans="1:1">
      <c r="A1194" t="s">
        <v>776</v>
      </c>
    </row>
    <row r="1195" spans="1:1">
      <c r="A1195" t="s">
        <v>14664</v>
      </c>
    </row>
    <row r="1196" spans="1:1">
      <c r="A1196" t="s">
        <v>14665</v>
      </c>
    </row>
    <row r="1197" spans="1:1">
      <c r="A1197" t="s">
        <v>14751</v>
      </c>
    </row>
    <row r="1198" spans="1:1">
      <c r="A1198" t="s">
        <v>14667</v>
      </c>
    </row>
    <row r="1199" spans="1:1">
      <c r="A1199" t="s">
        <v>1199</v>
      </c>
    </row>
    <row r="1200" spans="1:1">
      <c r="A1200" t="s">
        <v>5704</v>
      </c>
    </row>
    <row r="1201" spans="1:1">
      <c r="A1201" t="s">
        <v>14754</v>
      </c>
    </row>
    <row r="1202" spans="1:1">
      <c r="A1202" t="s">
        <v>2013</v>
      </c>
    </row>
    <row r="1203" spans="1:1">
      <c r="A1203" t="s">
        <v>14755</v>
      </c>
    </row>
    <row r="1204" spans="1:1">
      <c r="A1204" t="s">
        <v>14756</v>
      </c>
    </row>
    <row r="1205" spans="1:1">
      <c r="A1205" t="s">
        <v>14757</v>
      </c>
    </row>
    <row r="1206" spans="1:1">
      <c r="A1206" t="s">
        <v>14758</v>
      </c>
    </row>
    <row r="1207" spans="1:1">
      <c r="A1207" t="s">
        <v>14759</v>
      </c>
    </row>
    <row r="1208" spans="1:1">
      <c r="A1208" t="s">
        <v>14760</v>
      </c>
    </row>
    <row r="1209" spans="4:4">
      <c r="D1209" t="s">
        <v>14761</v>
      </c>
    </row>
    <row r="1210" spans="1:1">
      <c r="A1210" t="s">
        <v>14678</v>
      </c>
    </row>
    <row r="1211" spans="1:1">
      <c r="A1211" t="s">
        <v>14679</v>
      </c>
    </row>
    <row r="1212" spans="1:1">
      <c r="A1212" t="s">
        <v>14762</v>
      </c>
    </row>
    <row r="1214" spans="1:1">
      <c r="A1214" t="s">
        <v>5707</v>
      </c>
    </row>
    <row r="1216" spans="1:1">
      <c r="A1216" t="s">
        <v>14763</v>
      </c>
    </row>
    <row r="1217" spans="1:1">
      <c r="A1217" t="s">
        <v>14145</v>
      </c>
    </row>
    <row r="1218" spans="1:1">
      <c r="A1218" t="s">
        <v>14764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122"/>
  <sheetViews>
    <sheetView workbookViewId="0">
      <selection activeCell="C66" sqref="C66"/>
    </sheetView>
  </sheetViews>
  <sheetFormatPr defaultColWidth="9" defaultRowHeight="13.5"/>
  <sheetData>
    <row r="1" spans="1:1">
      <c r="A1" t="s">
        <v>14765</v>
      </c>
    </row>
    <row r="2" spans="1:1">
      <c r="A2" t="s">
        <v>335</v>
      </c>
    </row>
    <row r="3" spans="1:1">
      <c r="A3" t="s">
        <v>336</v>
      </c>
    </row>
    <row r="4" spans="1:1">
      <c r="A4" t="s">
        <v>14766</v>
      </c>
    </row>
    <row r="5" spans="1:1">
      <c r="A5" t="s">
        <v>14767</v>
      </c>
    </row>
    <row r="6" spans="1:1">
      <c r="A6" t="s">
        <v>14768</v>
      </c>
    </row>
    <row r="7" spans="1:1">
      <c r="A7" t="s">
        <v>14769</v>
      </c>
    </row>
    <row r="8" spans="1:1">
      <c r="A8" t="s">
        <v>14770</v>
      </c>
    </row>
    <row r="9" spans="1:1">
      <c r="A9" t="s">
        <v>14771</v>
      </c>
    </row>
    <row r="10" spans="1:1">
      <c r="A10" t="s">
        <v>14772</v>
      </c>
    </row>
    <row r="11" spans="1:1">
      <c r="A11" t="s">
        <v>14773</v>
      </c>
    </row>
    <row r="12" spans="1:1">
      <c r="A12" t="s">
        <v>14774</v>
      </c>
    </row>
    <row r="14" spans="1:1">
      <c r="A14" t="s">
        <v>14775</v>
      </c>
    </row>
    <row r="15" spans="1:1">
      <c r="A15" t="s">
        <v>14776</v>
      </c>
    </row>
    <row r="16" spans="1:1">
      <c r="A16" t="s">
        <v>14147</v>
      </c>
    </row>
    <row r="17" spans="1:1">
      <c r="A17" t="s">
        <v>14777</v>
      </c>
    </row>
    <row r="18" spans="1:1">
      <c r="A18" t="s">
        <v>4377</v>
      </c>
    </row>
    <row r="19" spans="2:2">
      <c r="B19" t="s">
        <v>14778</v>
      </c>
    </row>
    <row r="20" spans="2:2">
      <c r="B20" t="s">
        <v>14779</v>
      </c>
    </row>
    <row r="21" spans="3:3">
      <c r="C21" t="s">
        <v>14780</v>
      </c>
    </row>
    <row r="22" spans="1:1">
      <c r="A22" t="s">
        <v>14781</v>
      </c>
    </row>
    <row r="23" spans="1:1">
      <c r="A23" t="s">
        <v>14782</v>
      </c>
    </row>
    <row r="24" spans="3:3">
      <c r="C24" t="s">
        <v>14783</v>
      </c>
    </row>
    <row r="25" spans="1:1">
      <c r="A25" t="s">
        <v>479</v>
      </c>
    </row>
    <row r="26" spans="1:1">
      <c r="A26" t="s">
        <v>374</v>
      </c>
    </row>
    <row r="27" spans="1:1">
      <c r="A27" t="s">
        <v>14162</v>
      </c>
    </row>
    <row r="28" spans="1:1">
      <c r="A28" t="s">
        <v>14784</v>
      </c>
    </row>
    <row r="29" spans="1:1">
      <c r="A29" t="s">
        <v>375</v>
      </c>
    </row>
    <row r="30" spans="1:1">
      <c r="A30" t="s">
        <v>376</v>
      </c>
    </row>
    <row r="31" spans="1:1">
      <c r="A31" t="s">
        <v>377</v>
      </c>
    </row>
    <row r="32" spans="1:1">
      <c r="A32" t="s">
        <v>378</v>
      </c>
    </row>
    <row r="33" spans="1:1">
      <c r="A33" t="s">
        <v>379</v>
      </c>
    </row>
    <row r="34" spans="1:1">
      <c r="A34" t="s">
        <v>380</v>
      </c>
    </row>
    <row r="35" spans="1:1">
      <c r="A35" t="s">
        <v>14785</v>
      </c>
    </row>
    <row r="36" spans="1:1">
      <c r="A36" t="s">
        <v>14786</v>
      </c>
    </row>
    <row r="37" spans="1:1">
      <c r="A37" t="s">
        <v>14787</v>
      </c>
    </row>
    <row r="38" spans="1:1">
      <c r="A38" t="s">
        <v>559</v>
      </c>
    </row>
    <row r="39" spans="1:1">
      <c r="A39" t="s">
        <v>13102</v>
      </c>
    </row>
    <row r="40" spans="1:1">
      <c r="A40" t="s">
        <v>14788</v>
      </c>
    </row>
    <row r="41" spans="1:1">
      <c r="A41" t="s">
        <v>354</v>
      </c>
    </row>
    <row r="42" spans="1:1">
      <c r="A42" t="s">
        <v>4377</v>
      </c>
    </row>
    <row r="43" spans="1:1">
      <c r="A43" t="s">
        <v>14789</v>
      </c>
    </row>
    <row r="44" spans="1:1">
      <c r="A44" t="s">
        <v>14790</v>
      </c>
    </row>
    <row r="45" spans="1:1">
      <c r="A45" t="s">
        <v>14791</v>
      </c>
    </row>
    <row r="46" spans="1:1">
      <c r="A46" t="s">
        <v>14792</v>
      </c>
    </row>
    <row r="47" spans="1:1">
      <c r="A47" t="s">
        <v>955</v>
      </c>
    </row>
    <row r="48" spans="4:4">
      <c r="D48" t="s">
        <v>14793</v>
      </c>
    </row>
    <row r="49" spans="1:1">
      <c r="A49" t="s">
        <v>14794</v>
      </c>
    </row>
    <row r="50" spans="1:1">
      <c r="A50" t="s">
        <v>14795</v>
      </c>
    </row>
    <row r="51" spans="1:1">
      <c r="A51" t="s">
        <v>14796</v>
      </c>
    </row>
    <row r="52" spans="1:1">
      <c r="A52" t="s">
        <v>14797</v>
      </c>
    </row>
    <row r="53" spans="1:1">
      <c r="A53" t="s">
        <v>14798</v>
      </c>
    </row>
    <row r="54" spans="1:1">
      <c r="A54" t="s">
        <v>14799</v>
      </c>
    </row>
    <row r="55" spans="1:1">
      <c r="A55" t="s">
        <v>14800</v>
      </c>
    </row>
    <row r="56" spans="1:1">
      <c r="A56" t="s">
        <v>14801</v>
      </c>
    </row>
    <row r="57" spans="1:1">
      <c r="A57" t="s">
        <v>14802</v>
      </c>
    </row>
    <row r="58" spans="1:1">
      <c r="A58" t="s">
        <v>14803</v>
      </c>
    </row>
    <row r="59" spans="1:1">
      <c r="A59" t="s">
        <v>14804</v>
      </c>
    </row>
    <row r="60" spans="1:1">
      <c r="A60" t="s">
        <v>14805</v>
      </c>
    </row>
    <row r="61" spans="1:1">
      <c r="A61" t="s">
        <v>14806</v>
      </c>
    </row>
    <row r="62" spans="1:1">
      <c r="A62" t="s">
        <v>14807</v>
      </c>
    </row>
    <row r="63" spans="1:1">
      <c r="A63" t="s">
        <v>14808</v>
      </c>
    </row>
    <row r="64" spans="1:1">
      <c r="A64" t="s">
        <v>14809</v>
      </c>
    </row>
    <row r="65" spans="1:1">
      <c r="A65" t="s">
        <v>14810</v>
      </c>
    </row>
    <row r="66" spans="1:1">
      <c r="A66" t="s">
        <v>14811</v>
      </c>
    </row>
    <row r="67" spans="1:1">
      <c r="A67" t="s">
        <v>14812</v>
      </c>
    </row>
    <row r="68" spans="1:1">
      <c r="A68" t="s">
        <v>14813</v>
      </c>
    </row>
    <row r="69" spans="1:1">
      <c r="A69" t="s">
        <v>14814</v>
      </c>
    </row>
    <row r="70" spans="1:1">
      <c r="A70" t="s">
        <v>14815</v>
      </c>
    </row>
    <row r="71" spans="1:1">
      <c r="A71" t="s">
        <v>14816</v>
      </c>
    </row>
    <row r="72" spans="1:1">
      <c r="A72" t="s">
        <v>14817</v>
      </c>
    </row>
    <row r="73" spans="3:3">
      <c r="C73" t="s">
        <v>1772</v>
      </c>
    </row>
    <row r="74" spans="1:1">
      <c r="A74" t="s">
        <v>879</v>
      </c>
    </row>
    <row r="75" spans="1:1">
      <c r="A75" t="s">
        <v>827</v>
      </c>
    </row>
    <row r="76" spans="1:1">
      <c r="A76" t="s">
        <v>14818</v>
      </c>
    </row>
    <row r="77" spans="4:4">
      <c r="D77" t="s">
        <v>883</v>
      </c>
    </row>
    <row r="78" spans="4:4">
      <c r="D78" t="s">
        <v>14819</v>
      </c>
    </row>
    <row r="79" spans="4:4">
      <c r="D79" t="s">
        <v>14820</v>
      </c>
    </row>
    <row r="80" spans="11:11">
      <c r="K80" t="s">
        <v>14821</v>
      </c>
    </row>
    <row r="81" spans="11:11">
      <c r="K81" t="s">
        <v>14822</v>
      </c>
    </row>
    <row r="82" spans="4:4">
      <c r="D82" t="s">
        <v>14823</v>
      </c>
    </row>
    <row r="83" spans="4:4">
      <c r="D83" t="s">
        <v>14824</v>
      </c>
    </row>
    <row r="84" spans="4:4">
      <c r="D84" t="s">
        <v>14825</v>
      </c>
    </row>
    <row r="85" spans="4:4">
      <c r="D85" t="s">
        <v>14826</v>
      </c>
    </row>
    <row r="87" spans="1:1">
      <c r="A87" t="s">
        <v>14827</v>
      </c>
    </row>
    <row r="88" spans="4:4">
      <c r="D88" t="s">
        <v>14828</v>
      </c>
    </row>
    <row r="89" spans="4:4">
      <c r="D89" t="s">
        <v>779</v>
      </c>
    </row>
    <row r="90" spans="4:4">
      <c r="D90" t="s">
        <v>14829</v>
      </c>
    </row>
    <row r="91" spans="1:1">
      <c r="A91" t="s">
        <v>841</v>
      </c>
    </row>
    <row r="93" spans="1:1">
      <c r="A93" t="s">
        <v>387</v>
      </c>
    </row>
    <row r="95" spans="2:2">
      <c r="B95" t="s">
        <v>14830</v>
      </c>
    </row>
    <row r="96" spans="1:1">
      <c r="A96" t="s">
        <v>14831</v>
      </c>
    </row>
    <row r="97" spans="1:1">
      <c r="A97" t="s">
        <v>14832</v>
      </c>
    </row>
    <row r="98" spans="1:1">
      <c r="A98" t="s">
        <v>14833</v>
      </c>
    </row>
    <row r="99" spans="1:1">
      <c r="A99" t="s">
        <v>14834</v>
      </c>
    </row>
    <row r="100" spans="1:1">
      <c r="A100" t="s">
        <v>14835</v>
      </c>
    </row>
    <row r="101" spans="1:1">
      <c r="A101" t="s">
        <v>14836</v>
      </c>
    </row>
    <row r="102" spans="1:1">
      <c r="A102" t="s">
        <v>14837</v>
      </c>
    </row>
    <row r="103" spans="1:1">
      <c r="A103" t="s">
        <v>14838</v>
      </c>
    </row>
    <row r="104" spans="1:1">
      <c r="A104" t="s">
        <v>14839</v>
      </c>
    </row>
    <row r="105" spans="1:1">
      <c r="A105" t="s">
        <v>14840</v>
      </c>
    </row>
    <row r="106" spans="1:1">
      <c r="A106" t="s">
        <v>14841</v>
      </c>
    </row>
    <row r="107" spans="1:1">
      <c r="A107" t="s">
        <v>14842</v>
      </c>
    </row>
    <row r="108" spans="1:1">
      <c r="A108" t="s">
        <v>14843</v>
      </c>
    </row>
    <row r="109" spans="1:1">
      <c r="A109" t="s">
        <v>14844</v>
      </c>
    </row>
    <row r="110" spans="1:1">
      <c r="A110" t="s">
        <v>14845</v>
      </c>
    </row>
    <row r="111" spans="1:1">
      <c r="A111" t="s">
        <v>14846</v>
      </c>
    </row>
    <row r="112" spans="1:1">
      <c r="A112" t="s">
        <v>14847</v>
      </c>
    </row>
    <row r="113" spans="1:1">
      <c r="A113" t="s">
        <v>14848</v>
      </c>
    </row>
    <row r="114" spans="1:1">
      <c r="A114" t="s">
        <v>14849</v>
      </c>
    </row>
    <row r="115" spans="1:1">
      <c r="A115" t="s">
        <v>14850</v>
      </c>
    </row>
    <row r="116" spans="1:1">
      <c r="A116" t="s">
        <v>14851</v>
      </c>
    </row>
    <row r="117" spans="1:1">
      <c r="A117" t="s">
        <v>14852</v>
      </c>
    </row>
    <row r="118" spans="1:1">
      <c r="A118" t="s">
        <v>14853</v>
      </c>
    </row>
    <row r="119" spans="1:1">
      <c r="A119" t="s">
        <v>14854</v>
      </c>
    </row>
    <row r="120" spans="1:1">
      <c r="A120" t="s">
        <v>14855</v>
      </c>
    </row>
    <row r="121" spans="1:1">
      <c r="A121" t="s">
        <v>14856</v>
      </c>
    </row>
    <row r="122" spans="1:1">
      <c r="A122" t="s">
        <v>14857</v>
      </c>
    </row>
    <row r="123" spans="1:1">
      <c r="A123" t="s">
        <v>14858</v>
      </c>
    </row>
    <row r="124" spans="1:1">
      <c r="A124" t="s">
        <v>14859</v>
      </c>
    </row>
    <row r="125" spans="1:1">
      <c r="A125" t="s">
        <v>14860</v>
      </c>
    </row>
    <row r="126" spans="1:1">
      <c r="A126" t="s">
        <v>14861</v>
      </c>
    </row>
    <row r="127" spans="1:1">
      <c r="A127" t="s">
        <v>14862</v>
      </c>
    </row>
    <row r="128" spans="1:1">
      <c r="A128" t="s">
        <v>14863</v>
      </c>
    </row>
    <row r="129" spans="1:1">
      <c r="A129" t="s">
        <v>14864</v>
      </c>
    </row>
    <row r="130" spans="1:1">
      <c r="A130" t="s">
        <v>14865</v>
      </c>
    </row>
    <row r="131" spans="1:1">
      <c r="A131" t="s">
        <v>14866</v>
      </c>
    </row>
    <row r="132" spans="1:1">
      <c r="A132" t="s">
        <v>14867</v>
      </c>
    </row>
    <row r="133" spans="1:1">
      <c r="A133" t="s">
        <v>14868</v>
      </c>
    </row>
    <row r="134" spans="1:1">
      <c r="A134" t="s">
        <v>14869</v>
      </c>
    </row>
    <row r="135" spans="1:1">
      <c r="A135" t="s">
        <v>14870</v>
      </c>
    </row>
    <row r="136" spans="1:1">
      <c r="A136" t="s">
        <v>14871</v>
      </c>
    </row>
    <row r="137" spans="1:1">
      <c r="A137" t="s">
        <v>14872</v>
      </c>
    </row>
    <row r="138" spans="1:1">
      <c r="A138" t="s">
        <v>14873</v>
      </c>
    </row>
    <row r="139" spans="1:1">
      <c r="A139" t="s">
        <v>14842</v>
      </c>
    </row>
    <row r="140" spans="1:1">
      <c r="A140" t="s">
        <v>14874</v>
      </c>
    </row>
    <row r="141" spans="1:1">
      <c r="A141" t="s">
        <v>14844</v>
      </c>
    </row>
    <row r="142" spans="1:1">
      <c r="A142" t="s">
        <v>14875</v>
      </c>
    </row>
    <row r="143" spans="1:1">
      <c r="A143" t="s">
        <v>14876</v>
      </c>
    </row>
    <row r="144" spans="1:1">
      <c r="A144" t="s">
        <v>14877</v>
      </c>
    </row>
    <row r="145" spans="1:1">
      <c r="A145" t="s">
        <v>14878</v>
      </c>
    </row>
    <row r="146" spans="1:1">
      <c r="A146" t="s">
        <v>14850</v>
      </c>
    </row>
    <row r="147" spans="1:1">
      <c r="A147" t="s">
        <v>14879</v>
      </c>
    </row>
    <row r="148" spans="1:1">
      <c r="A148" t="s">
        <v>14880</v>
      </c>
    </row>
    <row r="149" spans="1:1">
      <c r="A149" t="s">
        <v>14881</v>
      </c>
    </row>
    <row r="150" spans="1:1">
      <c r="A150" t="s">
        <v>14882</v>
      </c>
    </row>
    <row r="151" spans="1:1">
      <c r="A151" t="s">
        <v>14883</v>
      </c>
    </row>
    <row r="152" spans="1:1">
      <c r="A152" t="s">
        <v>14884</v>
      </c>
    </row>
    <row r="153" spans="1:1">
      <c r="A153" t="s">
        <v>14885</v>
      </c>
    </row>
    <row r="154" spans="1:1">
      <c r="A154" t="s">
        <v>14886</v>
      </c>
    </row>
    <row r="155" spans="1:1">
      <c r="A155" t="s">
        <v>14887</v>
      </c>
    </row>
    <row r="156" spans="1:1">
      <c r="A156" t="s">
        <v>14888</v>
      </c>
    </row>
    <row r="157" spans="1:1">
      <c r="A157" t="s">
        <v>14889</v>
      </c>
    </row>
    <row r="158" spans="1:1">
      <c r="A158" t="s">
        <v>14863</v>
      </c>
    </row>
    <row r="159" spans="1:1">
      <c r="A159" t="s">
        <v>14890</v>
      </c>
    </row>
    <row r="160" spans="1:1">
      <c r="A160" t="s">
        <v>374</v>
      </c>
    </row>
    <row r="161" spans="1:1">
      <c r="A161" t="s">
        <v>14162</v>
      </c>
    </row>
    <row r="162" spans="1:1">
      <c r="A162" t="s">
        <v>14784</v>
      </c>
    </row>
    <row r="163" spans="1:1">
      <c r="A163" t="s">
        <v>375</v>
      </c>
    </row>
    <row r="164" spans="1:1">
      <c r="A164" t="s">
        <v>376</v>
      </c>
    </row>
    <row r="165" spans="1:1">
      <c r="A165" t="s">
        <v>377</v>
      </c>
    </row>
    <row r="166" spans="1:1">
      <c r="A166" t="s">
        <v>378</v>
      </c>
    </row>
    <row r="167" spans="1:1">
      <c r="A167" t="s">
        <v>379</v>
      </c>
    </row>
    <row r="168" spans="1:1">
      <c r="A168" t="s">
        <v>380</v>
      </c>
    </row>
    <row r="169" spans="1:1">
      <c r="A169" t="s">
        <v>14891</v>
      </c>
    </row>
    <row r="170" spans="1:1">
      <c r="A170" t="s">
        <v>14892</v>
      </c>
    </row>
    <row r="171" spans="1:1">
      <c r="A171" t="s">
        <v>14893</v>
      </c>
    </row>
    <row r="172" spans="1:1">
      <c r="A172" t="s">
        <v>14894</v>
      </c>
    </row>
    <row r="173" spans="1:1">
      <c r="A173" t="s">
        <v>14895</v>
      </c>
    </row>
    <row r="174" spans="1:1">
      <c r="A174" t="s">
        <v>14896</v>
      </c>
    </row>
    <row r="175" spans="1:1">
      <c r="A175" t="s">
        <v>1217</v>
      </c>
    </row>
    <row r="176" spans="1:1">
      <c r="A176" t="s">
        <v>14897</v>
      </c>
    </row>
    <row r="177" spans="1:1">
      <c r="A177" t="s">
        <v>14898</v>
      </c>
    </row>
    <row r="178" spans="1:1">
      <c r="A178" t="s">
        <v>14899</v>
      </c>
    </row>
    <row r="179" spans="1:1">
      <c r="A179" t="s">
        <v>14900</v>
      </c>
    </row>
    <row r="180" spans="1:1">
      <c r="A180" t="s">
        <v>14901</v>
      </c>
    </row>
    <row r="181" spans="1:1">
      <c r="A181" t="s">
        <v>14902</v>
      </c>
    </row>
    <row r="182" spans="1:1">
      <c r="A182" t="s">
        <v>14903</v>
      </c>
    </row>
    <row r="183" spans="1:1">
      <c r="A183" t="s">
        <v>355</v>
      </c>
    </row>
    <row r="184" spans="4:5">
      <c r="D184" t="s">
        <v>369</v>
      </c>
      <c r="E184" t="s">
        <v>568</v>
      </c>
    </row>
    <row r="185" spans="1:1">
      <c r="A185" t="s">
        <v>3019</v>
      </c>
    </row>
    <row r="186" spans="1:1">
      <c r="A186" t="s">
        <v>14904</v>
      </c>
    </row>
    <row r="187" spans="1:1">
      <c r="A187" t="s">
        <v>14905</v>
      </c>
    </row>
    <row r="188" spans="1:1">
      <c r="A188" t="s">
        <v>14906</v>
      </c>
    </row>
    <row r="189" spans="1:1">
      <c r="A189" t="s">
        <v>14907</v>
      </c>
    </row>
    <row r="190" spans="1:1">
      <c r="A190" t="s">
        <v>14908</v>
      </c>
    </row>
    <row r="191" spans="1:1">
      <c r="A191" t="s">
        <v>14909</v>
      </c>
    </row>
    <row r="192" spans="1:1">
      <c r="A192" t="s">
        <v>14910</v>
      </c>
    </row>
    <row r="193" spans="1:1">
      <c r="A193" t="s">
        <v>14911</v>
      </c>
    </row>
    <row r="194" spans="1:1">
      <c r="A194" t="s">
        <v>14912</v>
      </c>
    </row>
    <row r="195" spans="1:1">
      <c r="A195" t="s">
        <v>14913</v>
      </c>
    </row>
    <row r="196" spans="1:1">
      <c r="A196" t="s">
        <v>14914</v>
      </c>
    </row>
    <row r="197" spans="1:1">
      <c r="A197" t="s">
        <v>14915</v>
      </c>
    </row>
    <row r="198" spans="1:1">
      <c r="A198" t="s">
        <v>14916</v>
      </c>
    </row>
    <row r="199" spans="1:1">
      <c r="A199" t="s">
        <v>14917</v>
      </c>
    </row>
    <row r="200" spans="1:1">
      <c r="A200" t="s">
        <v>14918</v>
      </c>
    </row>
    <row r="201" spans="1:1">
      <c r="A201" t="s">
        <v>14919</v>
      </c>
    </row>
    <row r="202" spans="1:1">
      <c r="A202" t="s">
        <v>14920</v>
      </c>
    </row>
    <row r="203" spans="1:1">
      <c r="A203" t="s">
        <v>14921</v>
      </c>
    </row>
    <row r="204" spans="1:1">
      <c r="A204" t="s">
        <v>14922</v>
      </c>
    </row>
    <row r="205" spans="1:1">
      <c r="A205" t="s">
        <v>14923</v>
      </c>
    </row>
    <row r="206" spans="1:1">
      <c r="A206" t="s">
        <v>14924</v>
      </c>
    </row>
    <row r="207" spans="1:1">
      <c r="A207" t="s">
        <v>14925</v>
      </c>
    </row>
    <row r="208" spans="1:1">
      <c r="A208" t="s">
        <v>14926</v>
      </c>
    </row>
    <row r="209" spans="1:1">
      <c r="A209" t="s">
        <v>14927</v>
      </c>
    </row>
    <row r="210" spans="1:1">
      <c r="A210" t="s">
        <v>14928</v>
      </c>
    </row>
    <row r="211" spans="1:1">
      <c r="A211" t="s">
        <v>14929</v>
      </c>
    </row>
    <row r="212" spans="1:1">
      <c r="A212" t="s">
        <v>14930</v>
      </c>
    </row>
    <row r="213" spans="1:1">
      <c r="A213" t="s">
        <v>14931</v>
      </c>
    </row>
    <row r="214" spans="1:1">
      <c r="A214" t="s">
        <v>14932</v>
      </c>
    </row>
    <row r="215" spans="1:1">
      <c r="A215" t="s">
        <v>14933</v>
      </c>
    </row>
    <row r="216" spans="1:1">
      <c r="A216" t="s">
        <v>14934</v>
      </c>
    </row>
    <row r="217" spans="1:1">
      <c r="A217" t="s">
        <v>14935</v>
      </c>
    </row>
    <row r="218" spans="1:1">
      <c r="A218" t="s">
        <v>14936</v>
      </c>
    </row>
    <row r="219" spans="1:1">
      <c r="A219" t="s">
        <v>14937</v>
      </c>
    </row>
    <row r="220" spans="1:1">
      <c r="A220" t="s">
        <v>14938</v>
      </c>
    </row>
    <row r="221" spans="1:1">
      <c r="A221" t="s">
        <v>827</v>
      </c>
    </row>
    <row r="222" spans="1:1">
      <c r="A222" t="s">
        <v>14939</v>
      </c>
    </row>
    <row r="223" spans="1:1">
      <c r="A223" t="s">
        <v>14940</v>
      </c>
    </row>
    <row r="224" spans="1:1">
      <c r="A224" t="s">
        <v>14941</v>
      </c>
    </row>
    <row r="225" spans="1:1">
      <c r="A225" t="s">
        <v>14942</v>
      </c>
    </row>
    <row r="226" spans="1:1">
      <c r="A226" t="s">
        <v>14943</v>
      </c>
    </row>
    <row r="227" spans="1:1">
      <c r="A227" t="s">
        <v>14944</v>
      </c>
    </row>
    <row r="228" spans="1:1">
      <c r="A228" t="s">
        <v>14945</v>
      </c>
    </row>
    <row r="229" spans="1:1">
      <c r="A229" t="s">
        <v>14946</v>
      </c>
    </row>
    <row r="230" spans="1:1">
      <c r="A230" t="s">
        <v>14947</v>
      </c>
    </row>
    <row r="231" spans="1:1">
      <c r="A231" t="s">
        <v>14948</v>
      </c>
    </row>
    <row r="232" spans="1:1">
      <c r="A232" t="s">
        <v>14949</v>
      </c>
    </row>
    <row r="233" spans="1:1">
      <c r="A233" t="s">
        <v>14950</v>
      </c>
    </row>
    <row r="234" spans="1:1">
      <c r="A234" t="s">
        <v>14951</v>
      </c>
    </row>
    <row r="235" spans="1:1">
      <c r="A235" t="s">
        <v>14952</v>
      </c>
    </row>
    <row r="236" spans="1:1">
      <c r="A236" t="s">
        <v>14953</v>
      </c>
    </row>
    <row r="237" spans="1:1">
      <c r="A237" t="s">
        <v>14954</v>
      </c>
    </row>
    <row r="238" spans="1:1">
      <c r="A238" t="s">
        <v>14955</v>
      </c>
    </row>
    <row r="239" spans="1:1">
      <c r="A239" t="s">
        <v>14956</v>
      </c>
    </row>
    <row r="240" spans="1:1">
      <c r="A240" t="s">
        <v>10793</v>
      </c>
    </row>
    <row r="241" spans="1:1">
      <c r="A241" t="s">
        <v>827</v>
      </c>
    </row>
    <row r="242" spans="1:1">
      <c r="A242" t="s">
        <v>14957</v>
      </c>
    </row>
    <row r="243" spans="1:1">
      <c r="A243" t="s">
        <v>14958</v>
      </c>
    </row>
    <row r="244" spans="1:1">
      <c r="A244" t="s">
        <v>14959</v>
      </c>
    </row>
    <row r="245" spans="1:1">
      <c r="A245" t="s">
        <v>14960</v>
      </c>
    </row>
    <row r="246" spans="1:1">
      <c r="A246" t="s">
        <v>827</v>
      </c>
    </row>
    <row r="247" spans="1:1">
      <c r="A247" t="s">
        <v>14961</v>
      </c>
    </row>
    <row r="248" spans="1:1">
      <c r="A248" t="s">
        <v>14962</v>
      </c>
    </row>
    <row r="249" spans="1:1">
      <c r="A249" t="s">
        <v>14963</v>
      </c>
    </row>
    <row r="250" spans="1:1">
      <c r="A250" t="s">
        <v>827</v>
      </c>
    </row>
    <row r="251" spans="1:1">
      <c r="A251" t="s">
        <v>392</v>
      </c>
    </row>
    <row r="252" spans="1:1">
      <c r="A252" t="s">
        <v>479</v>
      </c>
    </row>
    <row r="253" spans="1:1">
      <c r="A253" t="s">
        <v>14964</v>
      </c>
    </row>
    <row r="254" spans="1:1">
      <c r="A254" t="s">
        <v>14790</v>
      </c>
    </row>
    <row r="255" spans="1:1">
      <c r="A255" t="s">
        <v>14965</v>
      </c>
    </row>
    <row r="256" spans="1:1">
      <c r="A256" t="s">
        <v>14966</v>
      </c>
    </row>
    <row r="257" spans="1:1">
      <c r="A257" t="s">
        <v>14967</v>
      </c>
    </row>
    <row r="258" spans="1:1">
      <c r="A258" t="s">
        <v>14832</v>
      </c>
    </row>
    <row r="259" spans="1:1">
      <c r="A259" t="s">
        <v>14833</v>
      </c>
    </row>
    <row r="260" spans="1:1">
      <c r="A260" t="s">
        <v>14968</v>
      </c>
    </row>
    <row r="261" spans="1:1">
      <c r="A261" t="s">
        <v>14969</v>
      </c>
    </row>
    <row r="262" spans="1:1">
      <c r="A262" t="s">
        <v>14832</v>
      </c>
    </row>
    <row r="263" spans="1:1">
      <c r="A263" t="s">
        <v>14833</v>
      </c>
    </row>
    <row r="264" spans="1:1">
      <c r="A264" t="s">
        <v>14970</v>
      </c>
    </row>
    <row r="265" spans="1:1">
      <c r="A265" t="s">
        <v>14971</v>
      </c>
    </row>
    <row r="266" spans="1:1">
      <c r="A266" t="s">
        <v>14972</v>
      </c>
    </row>
    <row r="267" spans="1:1">
      <c r="A267" t="s">
        <v>14791</v>
      </c>
    </row>
    <row r="268" spans="1:1">
      <c r="A268" t="s">
        <v>14973</v>
      </c>
    </row>
    <row r="269" spans="1:1">
      <c r="A269" t="s">
        <v>14974</v>
      </c>
    </row>
    <row r="270" spans="1:1">
      <c r="A270" t="s">
        <v>988</v>
      </c>
    </row>
    <row r="271" spans="1:1">
      <c r="A271" t="s">
        <v>14975</v>
      </c>
    </row>
    <row r="272" spans="1:1">
      <c r="A272" t="s">
        <v>14976</v>
      </c>
    </row>
    <row r="273" spans="4:4">
      <c r="D273" t="s">
        <v>1252</v>
      </c>
    </row>
    <row r="274" spans="4:4">
      <c r="D274" t="s">
        <v>14977</v>
      </c>
    </row>
    <row r="275" spans="4:4">
      <c r="D275" t="s">
        <v>14978</v>
      </c>
    </row>
    <row r="276" spans="11:11">
      <c r="K276" t="s">
        <v>14979</v>
      </c>
    </row>
    <row r="277" spans="11:11">
      <c r="K277" t="s">
        <v>14980</v>
      </c>
    </row>
    <row r="278" spans="12:12">
      <c r="L278" t="s">
        <v>14981</v>
      </c>
    </row>
    <row r="279" spans="12:12">
      <c r="L279" t="s">
        <v>14982</v>
      </c>
    </row>
    <row r="280" spans="12:12">
      <c r="L280" t="s">
        <v>14983</v>
      </c>
    </row>
    <row r="281" spans="12:12">
      <c r="L281" t="s">
        <v>14984</v>
      </c>
    </row>
    <row r="282" spans="12:12">
      <c r="L282" t="s">
        <v>14985</v>
      </c>
    </row>
    <row r="283" spans="12:12">
      <c r="L283" t="s">
        <v>14986</v>
      </c>
    </row>
    <row r="284" spans="12:12">
      <c r="L284" t="s">
        <v>14987</v>
      </c>
    </row>
    <row r="285" spans="12:12">
      <c r="L285" t="s">
        <v>14988</v>
      </c>
    </row>
    <row r="286" spans="12:12">
      <c r="L286" t="s">
        <v>14989</v>
      </c>
    </row>
    <row r="287" spans="12:12">
      <c r="L287" t="s">
        <v>14990</v>
      </c>
    </row>
    <row r="288" spans="12:12">
      <c r="L288" t="s">
        <v>14991</v>
      </c>
    </row>
    <row r="289" spans="12:12">
      <c r="L289" t="s">
        <v>14992</v>
      </c>
    </row>
    <row r="290" spans="12:12">
      <c r="L290" s="21" t="s">
        <v>14993</v>
      </c>
    </row>
    <row r="291" spans="12:12">
      <c r="L291" t="s">
        <v>14994</v>
      </c>
    </row>
    <row r="292" spans="12:12">
      <c r="L292" t="s">
        <v>14995</v>
      </c>
    </row>
    <row r="293" spans="12:12">
      <c r="L293" t="s">
        <v>14996</v>
      </c>
    </row>
    <row r="294" spans="12:12">
      <c r="L294" t="s">
        <v>14997</v>
      </c>
    </row>
    <row r="295" spans="12:12">
      <c r="L295" t="s">
        <v>14998</v>
      </c>
    </row>
    <row r="296" spans="12:12">
      <c r="L296" t="s">
        <v>14999</v>
      </c>
    </row>
    <row r="297" spans="12:12">
      <c r="L297" t="s">
        <v>15000</v>
      </c>
    </row>
    <row r="298" spans="12:12">
      <c r="L298" t="s">
        <v>15001</v>
      </c>
    </row>
    <row r="299" spans="12:12">
      <c r="L299" t="s">
        <v>15002</v>
      </c>
    </row>
    <row r="300" spans="12:12">
      <c r="L300" t="s">
        <v>15003</v>
      </c>
    </row>
    <row r="301" spans="12:12">
      <c r="L301" t="s">
        <v>15004</v>
      </c>
    </row>
    <row r="302" spans="4:4">
      <c r="D302" t="s">
        <v>15005</v>
      </c>
    </row>
    <row r="303" spans="4:4">
      <c r="D303" t="s">
        <v>15006</v>
      </c>
    </row>
    <row r="304" spans="49:49">
      <c r="AW304" t="s">
        <v>15007</v>
      </c>
    </row>
    <row r="305" spans="49:49">
      <c r="AW305" t="s">
        <v>15008</v>
      </c>
    </row>
    <row r="306" spans="4:4">
      <c r="D306" t="s">
        <v>15009</v>
      </c>
    </row>
    <row r="307" spans="4:4">
      <c r="D307" t="s">
        <v>15010</v>
      </c>
    </row>
    <row r="309" spans="1:1">
      <c r="A309" t="s">
        <v>15011</v>
      </c>
    </row>
    <row r="310" spans="4:4">
      <c r="D310" t="s">
        <v>1045</v>
      </c>
    </row>
    <row r="311" spans="1:1">
      <c r="A311" t="s">
        <v>15012</v>
      </c>
    </row>
    <row r="312" spans="1:1">
      <c r="A312" t="s">
        <v>15013</v>
      </c>
    </row>
    <row r="313" spans="1:1">
      <c r="A313" t="s">
        <v>15014</v>
      </c>
    </row>
    <row r="314" spans="1:1">
      <c r="A314" t="s">
        <v>15015</v>
      </c>
    </row>
    <row r="315" spans="1:1">
      <c r="A315" t="s">
        <v>15016</v>
      </c>
    </row>
    <row r="316" spans="1:1">
      <c r="A316" t="s">
        <v>15017</v>
      </c>
    </row>
    <row r="317" spans="1:1">
      <c r="A317" t="s">
        <v>15018</v>
      </c>
    </row>
    <row r="318" spans="1:1">
      <c r="A318" t="s">
        <v>15019</v>
      </c>
    </row>
    <row r="319" spans="1:1">
      <c r="A319" t="s">
        <v>15020</v>
      </c>
    </row>
    <row r="320" spans="1:1">
      <c r="A320" t="s">
        <v>15021</v>
      </c>
    </row>
    <row r="321" spans="1:1">
      <c r="A321" t="s">
        <v>15022</v>
      </c>
    </row>
    <row r="322" spans="1:1">
      <c r="A322" t="s">
        <v>15023</v>
      </c>
    </row>
    <row r="323" spans="1:1">
      <c r="A323" t="s">
        <v>15024</v>
      </c>
    </row>
    <row r="324" spans="1:1">
      <c r="A324" t="s">
        <v>15025</v>
      </c>
    </row>
    <row r="325" spans="1:1">
      <c r="A325" t="s">
        <v>15026</v>
      </c>
    </row>
    <row r="326" spans="1:1">
      <c r="A326" t="s">
        <v>15027</v>
      </c>
    </row>
    <row r="327" spans="1:1">
      <c r="A327" t="s">
        <v>15028</v>
      </c>
    </row>
    <row r="328" spans="1:1">
      <c r="A328" t="s">
        <v>879</v>
      </c>
    </row>
    <row r="329" spans="1:1">
      <c r="A329" t="s">
        <v>15029</v>
      </c>
    </row>
    <row r="330" spans="1:1">
      <c r="A330" t="s">
        <v>15030</v>
      </c>
    </row>
    <row r="331" spans="4:4">
      <c r="D331" t="s">
        <v>15031</v>
      </c>
    </row>
    <row r="332" spans="1:1">
      <c r="A332" t="s">
        <v>15032</v>
      </c>
    </row>
    <row r="333" spans="1:1">
      <c r="A333" t="s">
        <v>15033</v>
      </c>
    </row>
    <row r="334" spans="1:1">
      <c r="A334" t="s">
        <v>15034</v>
      </c>
    </row>
    <row r="335" spans="1:1">
      <c r="A335" t="s">
        <v>841</v>
      </c>
    </row>
    <row r="336" spans="1:1">
      <c r="A336" t="s">
        <v>8212</v>
      </c>
    </row>
    <row r="337" spans="1:1">
      <c r="A337" t="s">
        <v>15035</v>
      </c>
    </row>
    <row r="338" spans="1:1">
      <c r="A338" t="s">
        <v>363</v>
      </c>
    </row>
    <row r="339" spans="1:1">
      <c r="A339" t="s">
        <v>479</v>
      </c>
    </row>
    <row r="340" spans="1:1">
      <c r="A340" t="s">
        <v>14830</v>
      </c>
    </row>
    <row r="341" spans="1:1">
      <c r="A341" t="s">
        <v>15036</v>
      </c>
    </row>
    <row r="342" spans="1:1">
      <c r="A342" t="s">
        <v>14832</v>
      </c>
    </row>
    <row r="343" spans="1:1">
      <c r="A343" t="s">
        <v>14833</v>
      </c>
    </row>
    <row r="344" spans="1:1">
      <c r="A344" t="s">
        <v>14834</v>
      </c>
    </row>
    <row r="345" spans="1:1">
      <c r="A345" t="s">
        <v>479</v>
      </c>
    </row>
    <row r="346" spans="1:1">
      <c r="A346" t="s">
        <v>14835</v>
      </c>
    </row>
    <row r="347" spans="1:1">
      <c r="A347" t="s">
        <v>14836</v>
      </c>
    </row>
    <row r="348" spans="1:1">
      <c r="A348" t="s">
        <v>15037</v>
      </c>
    </row>
    <row r="349" spans="1:1">
      <c r="A349" t="s">
        <v>15038</v>
      </c>
    </row>
    <row r="350" spans="1:1">
      <c r="A350" t="s">
        <v>15039</v>
      </c>
    </row>
    <row r="351" spans="1:1">
      <c r="A351" t="s">
        <v>14840</v>
      </c>
    </row>
    <row r="352" spans="1:1">
      <c r="A352" t="s">
        <v>14841</v>
      </c>
    </row>
    <row r="353" spans="1:1">
      <c r="A353" t="s">
        <v>14842</v>
      </c>
    </row>
    <row r="354" spans="1:1">
      <c r="A354" t="s">
        <v>14843</v>
      </c>
    </row>
    <row r="355" spans="1:1">
      <c r="A355" t="s">
        <v>15040</v>
      </c>
    </row>
    <row r="356" spans="1:1">
      <c r="A356" t="s">
        <v>15041</v>
      </c>
    </row>
    <row r="357" spans="1:1">
      <c r="A357" t="s">
        <v>15042</v>
      </c>
    </row>
    <row r="358" spans="1:1">
      <c r="A358" t="s">
        <v>15043</v>
      </c>
    </row>
    <row r="359" spans="1:1">
      <c r="A359" t="s">
        <v>15044</v>
      </c>
    </row>
    <row r="360" spans="1:1">
      <c r="A360" t="s">
        <v>15045</v>
      </c>
    </row>
    <row r="361" spans="1:1">
      <c r="A361" t="s">
        <v>14845</v>
      </c>
    </row>
    <row r="362" spans="1:1">
      <c r="A362" t="s">
        <v>15046</v>
      </c>
    </row>
    <row r="363" spans="1:1">
      <c r="A363" t="s">
        <v>15047</v>
      </c>
    </row>
    <row r="364" spans="1:1">
      <c r="A364" t="s">
        <v>15048</v>
      </c>
    </row>
    <row r="365" spans="1:1">
      <c r="A365" t="s">
        <v>14849</v>
      </c>
    </row>
    <row r="366" spans="1:1">
      <c r="A366" t="s">
        <v>14850</v>
      </c>
    </row>
    <row r="367" spans="1:1">
      <c r="A367" t="s">
        <v>14851</v>
      </c>
    </row>
    <row r="368" spans="1:1">
      <c r="A368" t="s">
        <v>14852</v>
      </c>
    </row>
    <row r="369" spans="1:1">
      <c r="A369" t="s">
        <v>14853</v>
      </c>
    </row>
    <row r="370" spans="1:1">
      <c r="A370" t="s">
        <v>14854</v>
      </c>
    </row>
    <row r="371" spans="1:1">
      <c r="A371" t="s">
        <v>14855</v>
      </c>
    </row>
    <row r="372" spans="1:1">
      <c r="A372" t="s">
        <v>15049</v>
      </c>
    </row>
    <row r="373" spans="1:1">
      <c r="A373" t="s">
        <v>15050</v>
      </c>
    </row>
    <row r="374" spans="1:1">
      <c r="A374" t="s">
        <v>15051</v>
      </c>
    </row>
    <row r="375" spans="1:1">
      <c r="A375" t="s">
        <v>15052</v>
      </c>
    </row>
    <row r="376" spans="1:1">
      <c r="A376" t="s">
        <v>15053</v>
      </c>
    </row>
    <row r="377" spans="1:1">
      <c r="A377" t="s">
        <v>14860</v>
      </c>
    </row>
    <row r="378" spans="1:1">
      <c r="A378" t="s">
        <v>14861</v>
      </c>
    </row>
    <row r="379" spans="1:1">
      <c r="A379" t="s">
        <v>15054</v>
      </c>
    </row>
    <row r="380" spans="1:1">
      <c r="A380" t="s">
        <v>14863</v>
      </c>
    </row>
    <row r="381" spans="1:1">
      <c r="A381" t="s">
        <v>14864</v>
      </c>
    </row>
    <row r="382" spans="1:1">
      <c r="A382" t="s">
        <v>15055</v>
      </c>
    </row>
    <row r="383" spans="1:1">
      <c r="A383" t="s">
        <v>15056</v>
      </c>
    </row>
    <row r="384" spans="1:1">
      <c r="A384" t="s">
        <v>15057</v>
      </c>
    </row>
    <row r="385" spans="4:4">
      <c r="D385" t="s">
        <v>15058</v>
      </c>
    </row>
    <row r="386" spans="1:1">
      <c r="A386" t="s">
        <v>5073</v>
      </c>
    </row>
    <row r="387" spans="1:1">
      <c r="A387" t="s">
        <v>446</v>
      </c>
    </row>
    <row r="388" spans="1:1">
      <c r="A388" t="s">
        <v>479</v>
      </c>
    </row>
    <row r="389" spans="1:1">
      <c r="A389" t="s">
        <v>15059</v>
      </c>
    </row>
    <row r="390" spans="1:1">
      <c r="A390" t="s">
        <v>479</v>
      </c>
    </row>
    <row r="391" spans="1:1">
      <c r="A391" t="s">
        <v>374</v>
      </c>
    </row>
    <row r="392" spans="1:1">
      <c r="A392" t="s">
        <v>14162</v>
      </c>
    </row>
    <row r="393" spans="1:1">
      <c r="A393" t="s">
        <v>14784</v>
      </c>
    </row>
    <row r="394" spans="1:1">
      <c r="A394" t="s">
        <v>375</v>
      </c>
    </row>
    <row r="395" spans="1:1">
      <c r="A395" t="s">
        <v>376</v>
      </c>
    </row>
    <row r="396" spans="1:1">
      <c r="A396" t="s">
        <v>377</v>
      </c>
    </row>
    <row r="397" spans="1:1">
      <c r="A397" t="s">
        <v>378</v>
      </c>
    </row>
    <row r="398" spans="1:1">
      <c r="A398" t="s">
        <v>379</v>
      </c>
    </row>
    <row r="399" spans="1:1">
      <c r="A399" t="s">
        <v>380</v>
      </c>
    </row>
    <row r="400" spans="1:1">
      <c r="A400" t="s">
        <v>14891</v>
      </c>
    </row>
    <row r="401" spans="1:1">
      <c r="A401" t="s">
        <v>14892</v>
      </c>
    </row>
    <row r="402" spans="1:1">
      <c r="A402" t="s">
        <v>14893</v>
      </c>
    </row>
    <row r="403" spans="1:1">
      <c r="A403" t="s">
        <v>14894</v>
      </c>
    </row>
    <row r="404" spans="1:1">
      <c r="A404" t="s">
        <v>14895</v>
      </c>
    </row>
    <row r="405" spans="1:1">
      <c r="A405" t="s">
        <v>15060</v>
      </c>
    </row>
    <row r="406" spans="1:1">
      <c r="A406" t="s">
        <v>15061</v>
      </c>
    </row>
    <row r="407" spans="1:1">
      <c r="A407" t="s">
        <v>15062</v>
      </c>
    </row>
    <row r="408" spans="1:1">
      <c r="A408" t="s">
        <v>15063</v>
      </c>
    </row>
    <row r="409" spans="1:1">
      <c r="A409" t="s">
        <v>1217</v>
      </c>
    </row>
    <row r="410" spans="1:1">
      <c r="A410" t="s">
        <v>15064</v>
      </c>
    </row>
    <row r="411" spans="1:1">
      <c r="A411" t="s">
        <v>15065</v>
      </c>
    </row>
    <row r="412" spans="2:2">
      <c r="B412" t="s">
        <v>15066</v>
      </c>
    </row>
    <row r="413" spans="1:1">
      <c r="A413" t="s">
        <v>350</v>
      </c>
    </row>
    <row r="414" spans="1:1">
      <c r="A414" t="s">
        <v>15067</v>
      </c>
    </row>
    <row r="415" spans="1:1">
      <c r="A415" t="s">
        <v>15068</v>
      </c>
    </row>
    <row r="416" spans="1:1">
      <c r="A416" t="s">
        <v>354</v>
      </c>
    </row>
    <row r="418" spans="1:1">
      <c r="A418" t="s">
        <v>15069</v>
      </c>
    </row>
    <row r="419" spans="1:1">
      <c r="A419" t="s">
        <v>15070</v>
      </c>
    </row>
    <row r="420" spans="2:2">
      <c r="B420" t="s">
        <v>525</v>
      </c>
    </row>
    <row r="421" spans="3:3">
      <c r="C421" t="s">
        <v>15071</v>
      </c>
    </row>
    <row r="422" spans="1:1">
      <c r="A422" t="s">
        <v>5737</v>
      </c>
    </row>
    <row r="423" spans="1:1">
      <c r="A423" t="s">
        <v>5738</v>
      </c>
    </row>
    <row r="424" spans="1:1">
      <c r="A424" t="s">
        <v>5739</v>
      </c>
    </row>
    <row r="425" spans="1:1">
      <c r="A425" t="s">
        <v>15072</v>
      </c>
    </row>
    <row r="426" spans="1:1">
      <c r="A426" t="s">
        <v>12316</v>
      </c>
    </row>
    <row r="427" spans="4:4">
      <c r="D427" t="s">
        <v>15073</v>
      </c>
    </row>
    <row r="428" spans="1:2">
      <c r="A428" t="s">
        <v>1240</v>
      </c>
      <c r="B428" t="s">
        <v>13419</v>
      </c>
    </row>
    <row r="429" spans="1:1">
      <c r="A429" t="s">
        <v>15074</v>
      </c>
    </row>
    <row r="430" spans="1:1">
      <c r="A430" t="s">
        <v>5743</v>
      </c>
    </row>
    <row r="431" spans="1:1">
      <c r="A431" t="s">
        <v>4233</v>
      </c>
    </row>
    <row r="432" spans="1:1">
      <c r="A432" t="s">
        <v>5014</v>
      </c>
    </row>
    <row r="433" spans="1:1">
      <c r="A433" t="s">
        <v>5744</v>
      </c>
    </row>
    <row r="434" spans="2:2">
      <c r="B434" t="s">
        <v>15075</v>
      </c>
    </row>
    <row r="435" spans="2:2">
      <c r="B435" t="s">
        <v>4245</v>
      </c>
    </row>
    <row r="436" spans="2:2">
      <c r="B436" t="s">
        <v>15076</v>
      </c>
    </row>
    <row r="437" spans="2:2">
      <c r="B437" t="s">
        <v>350</v>
      </c>
    </row>
    <row r="438" spans="2:2">
      <c r="B438" t="s">
        <v>4574</v>
      </c>
    </row>
    <row r="439" spans="1:1">
      <c r="A439" t="s">
        <v>15077</v>
      </c>
    </row>
    <row r="440" spans="1:1">
      <c r="A440" t="s">
        <v>354</v>
      </c>
    </row>
    <row r="441" spans="3:3">
      <c r="C441" t="s">
        <v>520</v>
      </c>
    </row>
    <row r="442" spans="1:1">
      <c r="A442" t="s">
        <v>15078</v>
      </c>
    </row>
    <row r="443" spans="2:2">
      <c r="B443" t="s">
        <v>525</v>
      </c>
    </row>
    <row r="444" spans="2:2">
      <c r="B444" t="s">
        <v>6104</v>
      </c>
    </row>
    <row r="445" spans="1:1">
      <c r="A445" t="s">
        <v>6105</v>
      </c>
    </row>
    <row r="446" spans="1:1">
      <c r="A446" t="s">
        <v>350</v>
      </c>
    </row>
    <row r="447" spans="1:1">
      <c r="A447" t="s">
        <v>15079</v>
      </c>
    </row>
    <row r="448" spans="1:1">
      <c r="A448" t="s">
        <v>1756</v>
      </c>
    </row>
    <row r="449" spans="1:1">
      <c r="A449" t="s">
        <v>15080</v>
      </c>
    </row>
    <row r="450" spans="1:1">
      <c r="A450" t="s">
        <v>15081</v>
      </c>
    </row>
    <row r="451" spans="1:1">
      <c r="A451" t="s">
        <v>15082</v>
      </c>
    </row>
    <row r="452" spans="1:1">
      <c r="A452" t="s">
        <v>15083</v>
      </c>
    </row>
    <row r="453" spans="1:1">
      <c r="A453" t="s">
        <v>15084</v>
      </c>
    </row>
    <row r="454" spans="1:1">
      <c r="A454" t="s">
        <v>15085</v>
      </c>
    </row>
    <row r="455" spans="1:1">
      <c r="A455" t="s">
        <v>1767</v>
      </c>
    </row>
    <row r="456" spans="1:1">
      <c r="A456" t="s">
        <v>15080</v>
      </c>
    </row>
    <row r="457" spans="1:1">
      <c r="A457" t="s">
        <v>15086</v>
      </c>
    </row>
    <row r="458" spans="1:1">
      <c r="A458" t="s">
        <v>15082</v>
      </c>
    </row>
    <row r="459" spans="1:1">
      <c r="A459" t="s">
        <v>15087</v>
      </c>
    </row>
    <row r="460" spans="1:1">
      <c r="A460" t="s">
        <v>15088</v>
      </c>
    </row>
    <row r="461" spans="1:1">
      <c r="A461" t="s">
        <v>15089</v>
      </c>
    </row>
    <row r="462" spans="1:1">
      <c r="A462" t="s">
        <v>15090</v>
      </c>
    </row>
    <row r="463" spans="1:1">
      <c r="A463" t="s">
        <v>15091</v>
      </c>
    </row>
    <row r="464" spans="1:1">
      <c r="A464" t="s">
        <v>15092</v>
      </c>
    </row>
    <row r="465" spans="1:1">
      <c r="A465" t="s">
        <v>15093</v>
      </c>
    </row>
    <row r="466" spans="1:1">
      <c r="A466" t="s">
        <v>15094</v>
      </c>
    </row>
    <row r="467" spans="1:1">
      <c r="A467" t="s">
        <v>15085</v>
      </c>
    </row>
    <row r="468" spans="1:1">
      <c r="A468" t="s">
        <v>15095</v>
      </c>
    </row>
    <row r="469" spans="1:1">
      <c r="A469" t="s">
        <v>15096</v>
      </c>
    </row>
    <row r="470" spans="1:1">
      <c r="A470" t="s">
        <v>354</v>
      </c>
    </row>
    <row r="473" spans="2:2">
      <c r="B473" t="s">
        <v>350</v>
      </c>
    </row>
    <row r="474" spans="1:1">
      <c r="A474" t="s">
        <v>15097</v>
      </c>
    </row>
    <row r="475" spans="1:1">
      <c r="A475" t="s">
        <v>15098</v>
      </c>
    </row>
    <row r="476" spans="1:1">
      <c r="A476" t="s">
        <v>15099</v>
      </c>
    </row>
    <row r="477" spans="1:1">
      <c r="A477" t="s">
        <v>15100</v>
      </c>
    </row>
    <row r="478" spans="1:1">
      <c r="A478" t="s">
        <v>15101</v>
      </c>
    </row>
    <row r="480" spans="1:1">
      <c r="A480" t="s">
        <v>827</v>
      </c>
    </row>
    <row r="481" spans="1:1">
      <c r="A481" t="s">
        <v>15102</v>
      </c>
    </row>
    <row r="482" spans="1:1">
      <c r="A482" t="s">
        <v>15103</v>
      </c>
    </row>
    <row r="483" spans="1:1">
      <c r="A483" t="s">
        <v>15080</v>
      </c>
    </row>
    <row r="484" spans="1:1">
      <c r="A484" t="s">
        <v>15081</v>
      </c>
    </row>
    <row r="485" spans="1:1">
      <c r="A485" t="s">
        <v>15082</v>
      </c>
    </row>
    <row r="486" spans="1:1">
      <c r="A486" t="s">
        <v>15083</v>
      </c>
    </row>
    <row r="487" spans="1:1">
      <c r="A487" t="s">
        <v>15084</v>
      </c>
    </row>
    <row r="488" spans="1:1">
      <c r="A488" t="s">
        <v>15104</v>
      </c>
    </row>
    <row r="489" spans="1:1">
      <c r="A489" t="s">
        <v>15105</v>
      </c>
    </row>
    <row r="490" spans="1:1">
      <c r="A490" t="s">
        <v>15106</v>
      </c>
    </row>
    <row r="491" spans="1:1">
      <c r="A491" t="s">
        <v>15107</v>
      </c>
    </row>
    <row r="492" spans="1:1">
      <c r="A492" t="s">
        <v>15108</v>
      </c>
    </row>
    <row r="493" spans="1:1">
      <c r="A493" t="s">
        <v>827</v>
      </c>
    </row>
    <row r="494" spans="1:1">
      <c r="A494" t="s">
        <v>15109</v>
      </c>
    </row>
    <row r="495" spans="1:1">
      <c r="A495" t="s">
        <v>15110</v>
      </c>
    </row>
    <row r="496" spans="1:1">
      <c r="A496" t="s">
        <v>15080</v>
      </c>
    </row>
    <row r="497" spans="1:1">
      <c r="A497" t="s">
        <v>15086</v>
      </c>
    </row>
    <row r="498" spans="1:1">
      <c r="A498" t="s">
        <v>15082</v>
      </c>
    </row>
    <row r="499" spans="1:1">
      <c r="A499" t="s">
        <v>15087</v>
      </c>
    </row>
    <row r="500" spans="1:1">
      <c r="A500" t="s">
        <v>15088</v>
      </c>
    </row>
    <row r="501" spans="1:1">
      <c r="A501" t="s">
        <v>15089</v>
      </c>
    </row>
    <row r="502" spans="1:1">
      <c r="A502" t="s">
        <v>15090</v>
      </c>
    </row>
    <row r="503" spans="1:1">
      <c r="A503" t="s">
        <v>15091</v>
      </c>
    </row>
    <row r="504" spans="1:1">
      <c r="A504" t="s">
        <v>15092</v>
      </c>
    </row>
    <row r="505" spans="1:1">
      <c r="A505" t="s">
        <v>15093</v>
      </c>
    </row>
    <row r="506" spans="1:1">
      <c r="A506" t="s">
        <v>15094</v>
      </c>
    </row>
    <row r="507" spans="1:1">
      <c r="A507" t="s">
        <v>15104</v>
      </c>
    </row>
    <row r="508" spans="1:1">
      <c r="A508" t="s">
        <v>15105</v>
      </c>
    </row>
    <row r="509" spans="1:1">
      <c r="A509" t="s">
        <v>15106</v>
      </c>
    </row>
    <row r="510" spans="1:1">
      <c r="A510" t="s">
        <v>15111</v>
      </c>
    </row>
    <row r="511" spans="1:1">
      <c r="A511" t="s">
        <v>4632</v>
      </c>
    </row>
    <row r="512" spans="1:1">
      <c r="A512" t="s">
        <v>15112</v>
      </c>
    </row>
    <row r="513" spans="1:1">
      <c r="A513" t="s">
        <v>15113</v>
      </c>
    </row>
    <row r="514" spans="1:1">
      <c r="A514" t="s">
        <v>15114</v>
      </c>
    </row>
    <row r="515" spans="1:1">
      <c r="A515" t="s">
        <v>15115</v>
      </c>
    </row>
    <row r="516" spans="1:1">
      <c r="A516" t="s">
        <v>15116</v>
      </c>
    </row>
    <row r="517" spans="1:1">
      <c r="A517" t="s">
        <v>15117</v>
      </c>
    </row>
    <row r="518" spans="1:1">
      <c r="A518" t="s">
        <v>15118</v>
      </c>
    </row>
    <row r="519" spans="1:1">
      <c r="A519" t="s">
        <v>15119</v>
      </c>
    </row>
    <row r="521" spans="1:1">
      <c r="A521" t="s">
        <v>15120</v>
      </c>
    </row>
    <row r="522" spans="1:1">
      <c r="A522" t="s">
        <v>15121</v>
      </c>
    </row>
    <row r="523" spans="1:1">
      <c r="A523" t="s">
        <v>7083</v>
      </c>
    </row>
    <row r="524" spans="1:1">
      <c r="A524" t="s">
        <v>7085</v>
      </c>
    </row>
    <row r="525" spans="1:1">
      <c r="A525" t="s">
        <v>12834</v>
      </c>
    </row>
    <row r="526" spans="1:1">
      <c r="A526" t="s">
        <v>738</v>
      </c>
    </row>
    <row r="527" spans="1:1">
      <c r="A527" t="s">
        <v>739</v>
      </c>
    </row>
    <row r="528" spans="1:1">
      <c r="A528" t="s">
        <v>744</v>
      </c>
    </row>
    <row r="529" spans="1:1">
      <c r="A529" t="s">
        <v>15122</v>
      </c>
    </row>
    <row r="530" spans="1:1">
      <c r="A530" t="s">
        <v>15123</v>
      </c>
    </row>
    <row r="531" spans="1:1">
      <c r="A531" t="s">
        <v>15124</v>
      </c>
    </row>
    <row r="532" spans="1:1">
      <c r="A532" t="s">
        <v>1128</v>
      </c>
    </row>
    <row r="533" spans="1:1">
      <c r="A533" t="s">
        <v>15114</v>
      </c>
    </row>
    <row r="534" spans="1:1">
      <c r="A534" t="s">
        <v>15115</v>
      </c>
    </row>
    <row r="535" spans="1:1">
      <c r="A535" t="s">
        <v>15116</v>
      </c>
    </row>
    <row r="536" spans="1:1">
      <c r="A536" t="s">
        <v>15117</v>
      </c>
    </row>
    <row r="537" spans="1:1">
      <c r="A537" t="s">
        <v>15118</v>
      </c>
    </row>
    <row r="538" spans="1:1">
      <c r="A538" t="s">
        <v>15125</v>
      </c>
    </row>
    <row r="539" spans="1:1">
      <c r="A539" t="s">
        <v>15126</v>
      </c>
    </row>
    <row r="540" spans="1:1">
      <c r="A540" t="s">
        <v>443</v>
      </c>
    </row>
    <row r="543" spans="1:1">
      <c r="A543" t="s">
        <v>15127</v>
      </c>
    </row>
    <row r="544" spans="1:1">
      <c r="A544" t="s">
        <v>15128</v>
      </c>
    </row>
    <row r="546" spans="1:1">
      <c r="A546" t="s">
        <v>15129</v>
      </c>
    </row>
    <row r="547" spans="1:1">
      <c r="A547" t="s">
        <v>15130</v>
      </c>
    </row>
    <row r="548" spans="1:1">
      <c r="A548" t="s">
        <v>15131</v>
      </c>
    </row>
    <row r="549" spans="1:1">
      <c r="A549" t="s">
        <v>6090</v>
      </c>
    </row>
    <row r="550" spans="1:1">
      <c r="A550" t="s">
        <v>15132</v>
      </c>
    </row>
    <row r="551" spans="1:1">
      <c r="A551" t="s">
        <v>1564</v>
      </c>
    </row>
    <row r="553" spans="1:1">
      <c r="A553" t="s">
        <v>15133</v>
      </c>
    </row>
    <row r="554" spans="1:1">
      <c r="A554" t="s">
        <v>908</v>
      </c>
    </row>
    <row r="555" spans="1:1">
      <c r="A555" t="s">
        <v>15134</v>
      </c>
    </row>
    <row r="556" spans="1:1">
      <c r="A556" t="s">
        <v>15135</v>
      </c>
    </row>
    <row r="557" spans="1:1">
      <c r="A557" t="s">
        <v>15136</v>
      </c>
    </row>
    <row r="558" spans="1:1">
      <c r="A558" t="s">
        <v>776</v>
      </c>
    </row>
    <row r="559" spans="1:1">
      <c r="A559" t="s">
        <v>15137</v>
      </c>
    </row>
    <row r="560" spans="1:1">
      <c r="A560" t="s">
        <v>443</v>
      </c>
    </row>
    <row r="561" spans="1:1">
      <c r="A561" t="s">
        <v>9764</v>
      </c>
    </row>
    <row r="562" spans="1:1">
      <c r="A562" t="s">
        <v>15138</v>
      </c>
    </row>
    <row r="564" spans="1:1">
      <c r="A564" t="s">
        <v>15139</v>
      </c>
    </row>
    <row r="565" spans="1:1">
      <c r="A565" t="s">
        <v>908</v>
      </c>
    </row>
    <row r="566" spans="1:1">
      <c r="A566" t="s">
        <v>15140</v>
      </c>
    </row>
    <row r="567" spans="1:1">
      <c r="A567" t="s">
        <v>15141</v>
      </c>
    </row>
    <row r="568" spans="1:1">
      <c r="A568" t="s">
        <v>15142</v>
      </c>
    </row>
    <row r="569" spans="1:1">
      <c r="A569" t="s">
        <v>15143</v>
      </c>
    </row>
    <row r="570" spans="1:1">
      <c r="A570" t="s">
        <v>15144</v>
      </c>
    </row>
    <row r="571" spans="1:1">
      <c r="A571" t="s">
        <v>776</v>
      </c>
    </row>
    <row r="572" spans="1:1">
      <c r="A572" t="s">
        <v>15145</v>
      </c>
    </row>
    <row r="573" spans="1:1">
      <c r="A573" t="s">
        <v>443</v>
      </c>
    </row>
    <row r="575" spans="1:1">
      <c r="A575" t="s">
        <v>15146</v>
      </c>
    </row>
    <row r="576" spans="1:1">
      <c r="A576" t="s">
        <v>15147</v>
      </c>
    </row>
    <row r="577" spans="1:1">
      <c r="A577" t="s">
        <v>15148</v>
      </c>
    </row>
    <row r="578" spans="1:1">
      <c r="A578" t="s">
        <v>15149</v>
      </c>
    </row>
    <row r="579" spans="1:1">
      <c r="A579" t="s">
        <v>15150</v>
      </c>
    </row>
    <row r="584" spans="1:1">
      <c r="A584" t="s">
        <v>15151</v>
      </c>
    </row>
    <row r="585" spans="1:1">
      <c r="A585" t="s">
        <v>15152</v>
      </c>
    </row>
    <row r="586" spans="1:1">
      <c r="A586" t="s">
        <v>15153</v>
      </c>
    </row>
    <row r="587" spans="1:1">
      <c r="A587" t="s">
        <v>15154</v>
      </c>
    </row>
    <row r="588" spans="1:1">
      <c r="A588" t="s">
        <v>15155</v>
      </c>
    </row>
    <row r="589" spans="1:1">
      <c r="A589" t="s">
        <v>15156</v>
      </c>
    </row>
    <row r="590" spans="1:1">
      <c r="A590" t="s">
        <v>15157</v>
      </c>
    </row>
    <row r="591" spans="1:1">
      <c r="A591" t="s">
        <v>15158</v>
      </c>
    </row>
    <row r="592" spans="1:1">
      <c r="A592" t="s">
        <v>15159</v>
      </c>
    </row>
    <row r="593" spans="1:1">
      <c r="A593" t="s">
        <v>15160</v>
      </c>
    </row>
    <row r="594" spans="1:1">
      <c r="A594" t="s">
        <v>15161</v>
      </c>
    </row>
    <row r="595" spans="1:1">
      <c r="A595" t="s">
        <v>15162</v>
      </c>
    </row>
    <row r="596" spans="1:1">
      <c r="A596" t="s">
        <v>15163</v>
      </c>
    </row>
    <row r="597" spans="1:1">
      <c r="A597" t="s">
        <v>15164</v>
      </c>
    </row>
    <row r="598" spans="1:1">
      <c r="A598" t="s">
        <v>15165</v>
      </c>
    </row>
    <row r="599" spans="1:1">
      <c r="A599" t="s">
        <v>15166</v>
      </c>
    </row>
    <row r="600" spans="1:1">
      <c r="A600" t="s">
        <v>15167</v>
      </c>
    </row>
    <row r="601" spans="1:1">
      <c r="A601" t="s">
        <v>15168</v>
      </c>
    </row>
    <row r="602" spans="1:1">
      <c r="A602" t="s">
        <v>15169</v>
      </c>
    </row>
    <row r="603" spans="1:1">
      <c r="A603" t="s">
        <v>15170</v>
      </c>
    </row>
    <row r="604" spans="1:1">
      <c r="A604" t="s">
        <v>15118</v>
      </c>
    </row>
    <row r="605" spans="1:1">
      <c r="A605" t="s">
        <v>6948</v>
      </c>
    </row>
    <row r="606" spans="1:1">
      <c r="A606" t="s">
        <v>15171</v>
      </c>
    </row>
    <row r="607" spans="1:1">
      <c r="A607" t="s">
        <v>443</v>
      </c>
    </row>
    <row r="610" spans="1:1">
      <c r="A610" t="s">
        <v>15172</v>
      </c>
    </row>
    <row r="611" spans="1:1">
      <c r="A611" t="s">
        <v>15173</v>
      </c>
    </row>
    <row r="612" spans="1:1">
      <c r="A612" t="s">
        <v>15174</v>
      </c>
    </row>
    <row r="614" spans="1:1">
      <c r="A614" t="s">
        <v>15175</v>
      </c>
    </row>
    <row r="615" spans="1:1">
      <c r="A615" t="s">
        <v>15176</v>
      </c>
    </row>
    <row r="616" spans="1:1">
      <c r="A616" t="s">
        <v>15177</v>
      </c>
    </row>
    <row r="618" spans="1:1">
      <c r="A618" t="s">
        <v>15178</v>
      </c>
    </row>
    <row r="619" spans="1:1">
      <c r="A619" t="s">
        <v>8732</v>
      </c>
    </row>
    <row r="621" spans="1:1">
      <c r="A621" t="s">
        <v>888</v>
      </c>
    </row>
    <row r="622" spans="1:1">
      <c r="A622" t="s">
        <v>15172</v>
      </c>
    </row>
    <row r="623" spans="1:2">
      <c r="A623" t="s">
        <v>15179</v>
      </c>
      <c r="B623" t="s">
        <v>15180</v>
      </c>
    </row>
    <row r="624" spans="1:2">
      <c r="A624" t="s">
        <v>15181</v>
      </c>
      <c r="B624" t="s">
        <v>15182</v>
      </c>
    </row>
    <row r="625" spans="1:2">
      <c r="A625" t="s">
        <v>15183</v>
      </c>
      <c r="B625" t="s">
        <v>15184</v>
      </c>
    </row>
    <row r="626" spans="1:1">
      <c r="A626" t="s">
        <v>15185</v>
      </c>
    </row>
    <row r="628" spans="1:1">
      <c r="A628" t="s">
        <v>888</v>
      </c>
    </row>
    <row r="629" spans="1:1">
      <c r="A629" t="s">
        <v>15139</v>
      </c>
    </row>
    <row r="630" spans="1:1">
      <c r="A630" t="s">
        <v>908</v>
      </c>
    </row>
    <row r="631" spans="1:1">
      <c r="A631" t="s">
        <v>15080</v>
      </c>
    </row>
    <row r="632" spans="1:1">
      <c r="A632" t="s">
        <v>15186</v>
      </c>
    </row>
    <row r="633" spans="1:1">
      <c r="A633" t="s">
        <v>15187</v>
      </c>
    </row>
    <row r="634" spans="1:1">
      <c r="A634" t="s">
        <v>15188</v>
      </c>
    </row>
    <row r="635" spans="1:1">
      <c r="A635" t="s">
        <v>15189</v>
      </c>
    </row>
    <row r="636" spans="2:2">
      <c r="B636" t="s">
        <v>15190</v>
      </c>
    </row>
    <row r="637" spans="1:1">
      <c r="A637" t="s">
        <v>15083</v>
      </c>
    </row>
    <row r="638" spans="1:1">
      <c r="A638" t="s">
        <v>15191</v>
      </c>
    </row>
    <row r="639" spans="1:1">
      <c r="A639" t="s">
        <v>15192</v>
      </c>
    </row>
    <row r="640" spans="1:1">
      <c r="A640" t="s">
        <v>4766</v>
      </c>
    </row>
    <row r="641" spans="1:1">
      <c r="A641" t="s">
        <v>3338</v>
      </c>
    </row>
    <row r="642" spans="1:1">
      <c r="A642" t="s">
        <v>776</v>
      </c>
    </row>
    <row r="643" spans="1:1">
      <c r="A643" t="s">
        <v>3407</v>
      </c>
    </row>
    <row r="644" spans="1:1">
      <c r="A644" t="s">
        <v>15193</v>
      </c>
    </row>
    <row r="645" spans="1:1">
      <c r="A645" t="s">
        <v>15194</v>
      </c>
    </row>
    <row r="646" spans="1:1">
      <c r="A646" t="s">
        <v>15195</v>
      </c>
    </row>
    <row r="649" spans="1:1">
      <c r="A649" t="s">
        <v>800</v>
      </c>
    </row>
    <row r="650" spans="1:1">
      <c r="A650" t="s">
        <v>15139</v>
      </c>
    </row>
    <row r="651" spans="1:1">
      <c r="A651" t="s">
        <v>908</v>
      </c>
    </row>
    <row r="652" spans="1:1">
      <c r="A652" t="s">
        <v>15196</v>
      </c>
    </row>
    <row r="653" spans="1:1">
      <c r="A653" t="s">
        <v>15086</v>
      </c>
    </row>
    <row r="654" spans="1:1">
      <c r="A654" t="s">
        <v>15197</v>
      </c>
    </row>
    <row r="655" spans="2:2">
      <c r="B655" t="s">
        <v>15198</v>
      </c>
    </row>
    <row r="656" spans="1:1">
      <c r="A656" t="s">
        <v>15087</v>
      </c>
    </row>
    <row r="657" spans="1:1">
      <c r="A657" t="s">
        <v>15088</v>
      </c>
    </row>
    <row r="658" spans="1:1">
      <c r="A658" t="s">
        <v>15089</v>
      </c>
    </row>
    <row r="659" spans="1:1">
      <c r="A659" t="s">
        <v>15090</v>
      </c>
    </row>
    <row r="660" spans="1:1">
      <c r="A660" t="s">
        <v>15091</v>
      </c>
    </row>
    <row r="661" spans="1:1">
      <c r="A661" t="s">
        <v>15092</v>
      </c>
    </row>
    <row r="662" spans="1:1">
      <c r="A662" t="s">
        <v>15093</v>
      </c>
    </row>
    <row r="663" spans="1:1">
      <c r="A663" t="s">
        <v>15199</v>
      </c>
    </row>
    <row r="664" spans="1:1">
      <c r="A664" t="s">
        <v>15200</v>
      </c>
    </row>
    <row r="665" spans="1:1">
      <c r="A665" t="s">
        <v>15201</v>
      </c>
    </row>
    <row r="666" spans="1:1">
      <c r="A666" t="s">
        <v>3338</v>
      </c>
    </row>
    <row r="667" spans="1:1">
      <c r="A667" t="s">
        <v>776</v>
      </c>
    </row>
    <row r="668" spans="1:1">
      <c r="A668" t="s">
        <v>3407</v>
      </c>
    </row>
    <row r="669" spans="1:1">
      <c r="A669" t="s">
        <v>15202</v>
      </c>
    </row>
    <row r="671" spans="1:1">
      <c r="A671" t="s">
        <v>350</v>
      </c>
    </row>
    <row r="672" spans="1:1">
      <c r="A672" t="s">
        <v>15203</v>
      </c>
    </row>
    <row r="673" spans="1:1">
      <c r="A673" t="s">
        <v>15204</v>
      </c>
    </row>
    <row r="674" spans="1:1">
      <c r="A674" t="s">
        <v>15205</v>
      </c>
    </row>
    <row r="675" spans="1:1">
      <c r="A675" t="s">
        <v>15206</v>
      </c>
    </row>
    <row r="676" spans="1:1">
      <c r="A676" t="s">
        <v>15207</v>
      </c>
    </row>
    <row r="677" spans="1:1">
      <c r="A677" t="s">
        <v>15208</v>
      </c>
    </row>
    <row r="678" spans="1:1">
      <c r="A678" t="s">
        <v>15209</v>
      </c>
    </row>
    <row r="679" spans="1:1">
      <c r="A679" t="s">
        <v>15210</v>
      </c>
    </row>
    <row r="680" spans="1:1">
      <c r="A680" t="s">
        <v>15211</v>
      </c>
    </row>
    <row r="681" spans="1:1">
      <c r="A681" t="s">
        <v>15212</v>
      </c>
    </row>
    <row r="682" spans="1:1">
      <c r="A682" t="s">
        <v>15213</v>
      </c>
    </row>
    <row r="683" spans="1:1">
      <c r="A683" t="s">
        <v>15214</v>
      </c>
    </row>
    <row r="684" spans="1:1">
      <c r="A684" t="s">
        <v>15215</v>
      </c>
    </row>
    <row r="685" spans="1:1">
      <c r="A685" t="s">
        <v>15216</v>
      </c>
    </row>
    <row r="686" spans="1:1">
      <c r="A686" t="s">
        <v>443</v>
      </c>
    </row>
    <row r="687" spans="1:1">
      <c r="A687" t="s">
        <v>354</v>
      </c>
    </row>
    <row r="690" spans="1:1">
      <c r="A690" t="s">
        <v>15217</v>
      </c>
    </row>
    <row r="691" spans="1:1">
      <c r="A691" t="s">
        <v>1756</v>
      </c>
    </row>
    <row r="692" spans="1:1">
      <c r="A692" t="s">
        <v>15218</v>
      </c>
    </row>
    <row r="693" spans="1:1">
      <c r="A693" t="s">
        <v>15219</v>
      </c>
    </row>
    <row r="694" spans="1:1">
      <c r="A694" t="s">
        <v>7083</v>
      </c>
    </row>
    <row r="695" spans="1:1">
      <c r="A695" t="s">
        <v>7085</v>
      </c>
    </row>
    <row r="696" spans="1:2">
      <c r="A696" t="s">
        <v>15220</v>
      </c>
      <c r="B696" t="s">
        <v>15221</v>
      </c>
    </row>
    <row r="697" spans="1:2">
      <c r="A697" t="s">
        <v>15222</v>
      </c>
      <c r="B697" t="s">
        <v>15223</v>
      </c>
    </row>
    <row r="698" spans="1:1">
      <c r="A698" t="s">
        <v>15224</v>
      </c>
    </row>
    <row r="699" spans="1:1">
      <c r="A699" t="s">
        <v>15225</v>
      </c>
    </row>
    <row r="700" spans="1:1">
      <c r="A700" t="s">
        <v>15226</v>
      </c>
    </row>
    <row r="703" spans="1:1">
      <c r="A703" t="s">
        <v>15227</v>
      </c>
    </row>
    <row r="704" spans="1:1">
      <c r="A704" t="s">
        <v>1756</v>
      </c>
    </row>
    <row r="705" spans="1:1">
      <c r="A705" t="s">
        <v>15218</v>
      </c>
    </row>
    <row r="706" spans="1:1">
      <c r="A706" t="s">
        <v>15219</v>
      </c>
    </row>
    <row r="707" spans="1:1">
      <c r="A707" t="s">
        <v>7083</v>
      </c>
    </row>
    <row r="708" spans="1:1">
      <c r="A708" t="s">
        <v>7085</v>
      </c>
    </row>
    <row r="709" spans="1:1">
      <c r="A709" t="s">
        <v>15228</v>
      </c>
    </row>
    <row r="710" spans="1:1">
      <c r="A710" t="s">
        <v>15229</v>
      </c>
    </row>
    <row r="711" spans="1:1">
      <c r="A711" t="s">
        <v>15230</v>
      </c>
    </row>
    <row r="712" spans="1:1">
      <c r="A712" t="s">
        <v>15226</v>
      </c>
    </row>
    <row r="713" spans="1:1">
      <c r="A713" t="s">
        <v>443</v>
      </c>
    </row>
    <row r="714" spans="1:1">
      <c r="A714" t="s">
        <v>350</v>
      </c>
    </row>
    <row r="717" spans="1:1">
      <c r="A717" t="s">
        <v>1756</v>
      </c>
    </row>
    <row r="718" spans="1:1">
      <c r="A718" t="s">
        <v>15231</v>
      </c>
    </row>
    <row r="719" spans="1:1">
      <c r="A719" t="s">
        <v>15219</v>
      </c>
    </row>
    <row r="720" spans="1:1">
      <c r="A720" t="s">
        <v>7083</v>
      </c>
    </row>
    <row r="721" spans="1:1">
      <c r="A721" t="s">
        <v>7085</v>
      </c>
    </row>
    <row r="722" spans="1:1">
      <c r="A722" t="s">
        <v>15232</v>
      </c>
    </row>
    <row r="723" spans="1:1">
      <c r="A723" t="s">
        <v>15233</v>
      </c>
    </row>
    <row r="724" spans="1:1">
      <c r="A724" t="s">
        <v>15234</v>
      </c>
    </row>
    <row r="725" spans="1:1">
      <c r="A725" t="s">
        <v>15235</v>
      </c>
    </row>
    <row r="726" spans="1:1">
      <c r="A726" t="s">
        <v>15236</v>
      </c>
    </row>
    <row r="727" spans="1:1">
      <c r="A727" t="s">
        <v>15237</v>
      </c>
    </row>
    <row r="728" spans="1:1">
      <c r="A728" t="s">
        <v>15224</v>
      </c>
    </row>
    <row r="729" spans="1:1">
      <c r="A729" t="s">
        <v>15238</v>
      </c>
    </row>
    <row r="730" spans="1:1">
      <c r="A730" t="s">
        <v>15239</v>
      </c>
    </row>
    <row r="731" spans="1:1">
      <c r="A731" t="s">
        <v>15240</v>
      </c>
    </row>
    <row r="732" spans="6:6">
      <c r="F732" t="s">
        <v>15241</v>
      </c>
    </row>
    <row r="733" spans="6:6">
      <c r="F733" t="s">
        <v>15242</v>
      </c>
    </row>
    <row r="734" spans="1:1">
      <c r="A734" t="s">
        <v>15243</v>
      </c>
    </row>
    <row r="735" spans="5:5">
      <c r="E735" t="s">
        <v>15244</v>
      </c>
    </row>
    <row r="736" spans="1:1">
      <c r="A736" t="s">
        <v>15245</v>
      </c>
    </row>
    <row r="737" spans="6:6">
      <c r="F737" t="s">
        <v>15246</v>
      </c>
    </row>
    <row r="738" spans="6:6">
      <c r="F738" t="s">
        <v>15247</v>
      </c>
    </row>
    <row r="739" spans="6:6">
      <c r="F739" t="s">
        <v>15248</v>
      </c>
    </row>
    <row r="740" spans="1:1">
      <c r="A740" t="s">
        <v>15249</v>
      </c>
    </row>
    <row r="741" spans="1:1">
      <c r="A741" t="s">
        <v>15250</v>
      </c>
    </row>
    <row r="742" spans="1:1">
      <c r="A742" t="s">
        <v>15251</v>
      </c>
    </row>
    <row r="743" spans="1:1">
      <c r="A743" t="s">
        <v>15252</v>
      </c>
    </row>
    <row r="745" spans="1:1">
      <c r="A745" t="s">
        <v>1756</v>
      </c>
    </row>
    <row r="746" spans="1:1">
      <c r="A746" t="s">
        <v>15231</v>
      </c>
    </row>
    <row r="747" spans="1:1">
      <c r="A747" t="s">
        <v>7083</v>
      </c>
    </row>
    <row r="748" spans="1:1">
      <c r="A748" t="s">
        <v>15233</v>
      </c>
    </row>
    <row r="749" spans="1:1">
      <c r="A749" t="s">
        <v>15234</v>
      </c>
    </row>
    <row r="750" spans="1:1">
      <c r="A750" t="s">
        <v>15235</v>
      </c>
    </row>
    <row r="751" spans="1:1">
      <c r="A751" t="s">
        <v>15236</v>
      </c>
    </row>
    <row r="752" spans="1:1">
      <c r="A752" t="s">
        <v>15237</v>
      </c>
    </row>
    <row r="753" spans="1:1">
      <c r="A753" t="s">
        <v>15224</v>
      </c>
    </row>
    <row r="754" spans="1:1">
      <c r="A754" t="s">
        <v>15253</v>
      </c>
    </row>
    <row r="755" spans="1:1">
      <c r="A755" t="s">
        <v>1767</v>
      </c>
    </row>
    <row r="756" spans="1:1">
      <c r="A756" t="s">
        <v>15231</v>
      </c>
    </row>
    <row r="757" spans="1:1">
      <c r="A757" t="s">
        <v>7083</v>
      </c>
    </row>
    <row r="758" spans="1:1">
      <c r="A758" t="s">
        <v>15254</v>
      </c>
    </row>
    <row r="759" spans="1:1">
      <c r="A759" t="s">
        <v>15255</v>
      </c>
    </row>
    <row r="760" spans="1:1">
      <c r="A760" t="s">
        <v>15256</v>
      </c>
    </row>
    <row r="761" spans="1:1">
      <c r="A761" t="s">
        <v>15257</v>
      </c>
    </row>
    <row r="762" spans="1:1">
      <c r="A762" t="s">
        <v>15258</v>
      </c>
    </row>
    <row r="763" spans="1:1">
      <c r="A763" t="s">
        <v>1128</v>
      </c>
    </row>
    <row r="764" spans="1:1">
      <c r="A764" t="s">
        <v>15259</v>
      </c>
    </row>
    <row r="765" spans="1:1">
      <c r="A765" t="s">
        <v>15240</v>
      </c>
    </row>
    <row r="766" spans="6:6">
      <c r="F766" t="s">
        <v>15241</v>
      </c>
    </row>
    <row r="767" spans="6:6">
      <c r="F767" t="s">
        <v>15242</v>
      </c>
    </row>
    <row r="768" spans="1:1">
      <c r="A768" t="s">
        <v>15243</v>
      </c>
    </row>
    <row r="769" spans="5:5">
      <c r="E769" t="s">
        <v>15244</v>
      </c>
    </row>
    <row r="770" spans="1:1">
      <c r="A770" t="s">
        <v>15245</v>
      </c>
    </row>
    <row r="771" spans="6:6">
      <c r="F771" t="s">
        <v>15260</v>
      </c>
    </row>
    <row r="772" spans="6:6">
      <c r="F772" t="s">
        <v>15247</v>
      </c>
    </row>
    <row r="773" spans="6:6">
      <c r="F773" t="s">
        <v>15248</v>
      </c>
    </row>
    <row r="774" spans="1:1">
      <c r="A774" t="s">
        <v>15249</v>
      </c>
    </row>
    <row r="775" spans="1:1">
      <c r="A775" t="s">
        <v>15261</v>
      </c>
    </row>
    <row r="776" spans="1:1">
      <c r="A776" t="s">
        <v>15262</v>
      </c>
    </row>
    <row r="777" spans="1:1">
      <c r="A777" t="s">
        <v>15263</v>
      </c>
    </row>
    <row r="778" spans="1:1">
      <c r="A778" t="s">
        <v>354</v>
      </c>
    </row>
    <row r="779" spans="1:1">
      <c r="A779" t="e">
        <f>--______________________________________________________________</f>
        <v>#NAME?</v>
      </c>
    </row>
    <row r="780" spans="1:1">
      <c r="A780" t="s">
        <v>15264</v>
      </c>
    </row>
    <row r="781" spans="2:2">
      <c r="B781" t="s">
        <v>6249</v>
      </c>
    </row>
    <row r="782" spans="1:1">
      <c r="A782" t="s">
        <v>6250</v>
      </c>
    </row>
    <row r="783" spans="1:1">
      <c r="A783" t="s">
        <v>4382</v>
      </c>
    </row>
    <row r="784" spans="1:1">
      <c r="A784" t="s">
        <v>4383</v>
      </c>
    </row>
    <row r="785" spans="2:2">
      <c r="B785" t="s">
        <v>5962</v>
      </c>
    </row>
    <row r="786" spans="2:2">
      <c r="B786" t="s">
        <v>1264</v>
      </c>
    </row>
    <row r="787" spans="1:1">
      <c r="A787" t="s">
        <v>4424</v>
      </c>
    </row>
    <row r="788" spans="1:1">
      <c r="A788" t="s">
        <v>4425</v>
      </c>
    </row>
    <row r="789" spans="1:1">
      <c r="A789" t="s">
        <v>4426</v>
      </c>
    </row>
    <row r="790" spans="1:1">
      <c r="A790" t="s">
        <v>4427</v>
      </c>
    </row>
    <row r="791" spans="1:1">
      <c r="A791" t="s">
        <v>4428</v>
      </c>
    </row>
    <row r="792" spans="1:1">
      <c r="A792" t="s">
        <v>5972</v>
      </c>
    </row>
    <row r="793" spans="1:1">
      <c r="A793" t="s">
        <v>5973</v>
      </c>
    </row>
    <row r="794" spans="1:1">
      <c r="A794" t="s">
        <v>11277</v>
      </c>
    </row>
    <row r="795" spans="2:2">
      <c r="B795" t="s">
        <v>15265</v>
      </c>
    </row>
    <row r="796" spans="2:2">
      <c r="B796" t="s">
        <v>1750</v>
      </c>
    </row>
    <row r="797" spans="3:3">
      <c r="C797" t="s">
        <v>15266</v>
      </c>
    </row>
    <row r="798" spans="1:1">
      <c r="A798" t="s">
        <v>3852</v>
      </c>
    </row>
    <row r="799" spans="3:3">
      <c r="C799" t="s">
        <v>350</v>
      </c>
    </row>
    <row r="800" spans="3:3">
      <c r="C800" t="s">
        <v>15267</v>
      </c>
    </row>
    <row r="801" spans="3:3">
      <c r="C801" t="s">
        <v>15268</v>
      </c>
    </row>
    <row r="802" spans="3:3">
      <c r="C802" t="s">
        <v>15269</v>
      </c>
    </row>
    <row r="803" spans="3:3">
      <c r="C803" t="s">
        <v>15270</v>
      </c>
    </row>
    <row r="804" spans="3:3">
      <c r="C804" t="s">
        <v>738</v>
      </c>
    </row>
    <row r="805" spans="3:3">
      <c r="C805" t="s">
        <v>2668</v>
      </c>
    </row>
    <row r="806" spans="3:3">
      <c r="C806" t="s">
        <v>12831</v>
      </c>
    </row>
    <row r="807" spans="3:3">
      <c r="C807" t="s">
        <v>15271</v>
      </c>
    </row>
    <row r="808" spans="3:3">
      <c r="C808" t="s">
        <v>7087</v>
      </c>
    </row>
    <row r="809" spans="3:3">
      <c r="C809" t="s">
        <v>10144</v>
      </c>
    </row>
    <row r="810" spans="3:3">
      <c r="C810" t="s">
        <v>10146</v>
      </c>
    </row>
    <row r="811" spans="3:3">
      <c r="C811" t="s">
        <v>15272</v>
      </c>
    </row>
    <row r="812" spans="3:3">
      <c r="C812" t="s">
        <v>15273</v>
      </c>
    </row>
    <row r="813" spans="3:3">
      <c r="C813" t="s">
        <v>15274</v>
      </c>
    </row>
    <row r="814" spans="3:3">
      <c r="C814" t="s">
        <v>15275</v>
      </c>
    </row>
    <row r="815" spans="3:3">
      <c r="C815" t="s">
        <v>15276</v>
      </c>
    </row>
    <row r="816" spans="3:3">
      <c r="C816" t="s">
        <v>15277</v>
      </c>
    </row>
    <row r="817" spans="3:3">
      <c r="C817" t="s">
        <v>369</v>
      </c>
    </row>
    <row r="818" spans="3:3">
      <c r="C818" t="s">
        <v>1465</v>
      </c>
    </row>
    <row r="819" spans="2:2">
      <c r="B819" t="e">
        <f>---select*from xj_zq_qf_20200119_t</f>
        <v>#NAME?</v>
      </c>
    </row>
    <row r="820" spans="1:1">
      <c r="A820" t="s">
        <v>15278</v>
      </c>
    </row>
    <row r="822" spans="3:3">
      <c r="C822" t="s">
        <v>888</v>
      </c>
    </row>
    <row r="823" spans="3:3">
      <c r="C823" t="s">
        <v>15279</v>
      </c>
    </row>
    <row r="824" spans="3:3">
      <c r="C824" t="s">
        <v>908</v>
      </c>
    </row>
    <row r="825" spans="5:5">
      <c r="E825" t="s">
        <v>3177</v>
      </c>
    </row>
    <row r="826" spans="5:5">
      <c r="E826" t="s">
        <v>15280</v>
      </c>
    </row>
    <row r="827" spans="4:4">
      <c r="D827" t="s">
        <v>15190</v>
      </c>
    </row>
    <row r="828" spans="5:5">
      <c r="E828" t="s">
        <v>15281</v>
      </c>
    </row>
    <row r="829" spans="5:5">
      <c r="E829" t="s">
        <v>15282</v>
      </c>
    </row>
    <row r="830" spans="5:5">
      <c r="E830" t="s">
        <v>8771</v>
      </c>
    </row>
    <row r="831" spans="3:3">
      <c r="C831" t="s">
        <v>3338</v>
      </c>
    </row>
    <row r="832" spans="3:3">
      <c r="C832" t="s">
        <v>776</v>
      </c>
    </row>
    <row r="833" spans="3:3">
      <c r="C833" t="s">
        <v>3407</v>
      </c>
    </row>
    <row r="834" spans="3:3">
      <c r="C834" t="s">
        <v>15283</v>
      </c>
    </row>
    <row r="835" spans="3:3">
      <c r="C835" t="s">
        <v>1564</v>
      </c>
    </row>
    <row r="838" spans="3:3">
      <c r="C838" t="s">
        <v>350</v>
      </c>
    </row>
    <row r="839" spans="3:3">
      <c r="C839" t="e">
        <f>---减免</f>
        <v>#NAME?</v>
      </c>
    </row>
    <row r="840" spans="3:3">
      <c r="C840" t="s">
        <v>15284</v>
      </c>
    </row>
    <row r="841" spans="3:3">
      <c r="C841" t="s">
        <v>15285</v>
      </c>
    </row>
    <row r="842" spans="4:4">
      <c r="D842" t="s">
        <v>5325</v>
      </c>
    </row>
    <row r="843" spans="4:4">
      <c r="D843" t="s">
        <v>15286</v>
      </c>
    </row>
    <row r="844" spans="3:3">
      <c r="C844" t="s">
        <v>354</v>
      </c>
    </row>
    <row r="846" spans="2:2">
      <c r="B846" t="s">
        <v>4382</v>
      </c>
    </row>
    <row r="847" spans="1:1">
      <c r="A847" t="s">
        <v>4383</v>
      </c>
    </row>
    <row r="848" spans="1:1">
      <c r="A848" t="s">
        <v>4424</v>
      </c>
    </row>
    <row r="849" spans="1:1">
      <c r="A849" t="s">
        <v>4425</v>
      </c>
    </row>
    <row r="850" spans="1:1">
      <c r="A850" t="s">
        <v>4426</v>
      </c>
    </row>
    <row r="851" spans="1:1">
      <c r="A851" t="s">
        <v>4427</v>
      </c>
    </row>
    <row r="852" spans="1:1">
      <c r="A852" t="s">
        <v>4428</v>
      </c>
    </row>
    <row r="853" spans="1:1">
      <c r="A853" t="s">
        <v>5972</v>
      </c>
    </row>
    <row r="854" spans="1:1">
      <c r="A854" t="s">
        <v>5973</v>
      </c>
    </row>
    <row r="855" spans="1:1">
      <c r="A855" t="s">
        <v>11277</v>
      </c>
    </row>
    <row r="856" spans="2:2">
      <c r="B856" t="s">
        <v>15287</v>
      </c>
    </row>
    <row r="857" spans="2:2">
      <c r="B857" t="s">
        <v>2019</v>
      </c>
    </row>
    <row r="858" spans="2:2">
      <c r="B858" t="s">
        <v>15288</v>
      </c>
    </row>
    <row r="859" spans="4:4">
      <c r="D859" t="s">
        <v>520</v>
      </c>
    </row>
    <row r="860" spans="1:1">
      <c r="A860" t="s">
        <v>15289</v>
      </c>
    </row>
    <row r="861" spans="3:3">
      <c r="C861" t="s">
        <v>350</v>
      </c>
    </row>
    <row r="862" spans="3:3">
      <c r="C862" t="s">
        <v>4574</v>
      </c>
    </row>
    <row r="863" spans="3:3">
      <c r="C863" t="s">
        <v>15290</v>
      </c>
    </row>
    <row r="864" spans="3:3">
      <c r="C864" t="s">
        <v>354</v>
      </c>
    </row>
    <row r="865" spans="1:1">
      <c r="A865" t="s">
        <v>3852</v>
      </c>
    </row>
    <row r="866" spans="4:4">
      <c r="D866" t="s">
        <v>6104</v>
      </c>
    </row>
    <row r="867" spans="1:1">
      <c r="A867" t="s">
        <v>6105</v>
      </c>
    </row>
    <row r="868" spans="3:3">
      <c r="C868" t="s">
        <v>15291</v>
      </c>
    </row>
    <row r="869" spans="3:3">
      <c r="C869" t="s">
        <v>1252</v>
      </c>
    </row>
    <row r="870" spans="3:3">
      <c r="C870" t="s">
        <v>15292</v>
      </c>
    </row>
    <row r="871" spans="3:3">
      <c r="C871" t="s">
        <v>15293</v>
      </c>
    </row>
    <row r="872" spans="6:6">
      <c r="F872" t="s">
        <v>15294</v>
      </c>
    </row>
    <row r="873" spans="3:3">
      <c r="C873" t="s">
        <v>15295</v>
      </c>
    </row>
    <row r="874" spans="3:3">
      <c r="C874" t="s">
        <v>15281</v>
      </c>
    </row>
    <row r="875" spans="3:3">
      <c r="C875" t="s">
        <v>15296</v>
      </c>
    </row>
    <row r="876" spans="3:3">
      <c r="C876" t="s">
        <v>15297</v>
      </c>
    </row>
    <row r="877" spans="3:3">
      <c r="C877" t="s">
        <v>15298</v>
      </c>
    </row>
    <row r="879" spans="3:3">
      <c r="C879" t="s">
        <v>15299</v>
      </c>
    </row>
    <row r="880" spans="3:3">
      <c r="C880" t="s">
        <v>1027</v>
      </c>
    </row>
    <row r="881" spans="3:3">
      <c r="C881" t="s">
        <v>15300</v>
      </c>
    </row>
    <row r="882" spans="3:3">
      <c r="C882" t="s">
        <v>3177</v>
      </c>
    </row>
    <row r="883" spans="5:5">
      <c r="E883" t="s">
        <v>15301</v>
      </c>
    </row>
    <row r="884" spans="4:4">
      <c r="D884" t="s">
        <v>15302</v>
      </c>
    </row>
    <row r="885" spans="3:3">
      <c r="C885" t="s">
        <v>15303</v>
      </c>
    </row>
    <row r="886" spans="3:3">
      <c r="C886" t="s">
        <v>15304</v>
      </c>
    </row>
    <row r="887" spans="6:6">
      <c r="F887" t="s">
        <v>15305</v>
      </c>
    </row>
    <row r="888" spans="6:6">
      <c r="F888" t="s">
        <v>15306</v>
      </c>
    </row>
    <row r="889" spans="6:6">
      <c r="F889" t="s">
        <v>15307</v>
      </c>
    </row>
    <row r="890" spans="6:6">
      <c r="F890" t="s">
        <v>15308</v>
      </c>
    </row>
    <row r="891" spans="6:6">
      <c r="F891" t="s">
        <v>15309</v>
      </c>
    </row>
    <row r="892" spans="6:6">
      <c r="F892" t="s">
        <v>15310</v>
      </c>
    </row>
    <row r="893" spans="6:6">
      <c r="F893" t="s">
        <v>15297</v>
      </c>
    </row>
    <row r="894" spans="6:6">
      <c r="F894" t="s">
        <v>15296</v>
      </c>
    </row>
    <row r="895" spans="3:3">
      <c r="C895" t="s">
        <v>15311</v>
      </c>
    </row>
    <row r="896" spans="3:3">
      <c r="C896" t="e">
        <f>---争议减免</f>
        <v>#NAME?</v>
      </c>
    </row>
    <row r="897" spans="3:3">
      <c r="C897" t="s">
        <v>15312</v>
      </c>
    </row>
    <row r="898" spans="3:3">
      <c r="C898" t="s">
        <v>1027</v>
      </c>
    </row>
    <row r="899" spans="3:3">
      <c r="C899" t="s">
        <v>15313</v>
      </c>
    </row>
    <row r="900" spans="3:3">
      <c r="C900" t="s">
        <v>15314</v>
      </c>
    </row>
    <row r="901" spans="7:7">
      <c r="G901" t="s">
        <v>15315</v>
      </c>
    </row>
    <row r="902" spans="7:7">
      <c r="G902" t="s">
        <v>15316</v>
      </c>
    </row>
    <row r="903" spans="7:7">
      <c r="G903" t="s">
        <v>15317</v>
      </c>
    </row>
    <row r="904" spans="7:7">
      <c r="G904" t="s">
        <v>15318</v>
      </c>
    </row>
    <row r="905" spans="3:3">
      <c r="C905" t="s">
        <v>15319</v>
      </c>
    </row>
    <row r="906" spans="3:3">
      <c r="C906" t="s">
        <v>15320</v>
      </c>
    </row>
    <row r="907" spans="4:4">
      <c r="D907" t="s">
        <v>5325</v>
      </c>
    </row>
    <row r="908" spans="4:4">
      <c r="D908" t="s">
        <v>15321</v>
      </c>
    </row>
    <row r="909" spans="4:4">
      <c r="D909" t="s">
        <v>15322</v>
      </c>
    </row>
    <row r="910" spans="4:4">
      <c r="D910" t="s">
        <v>15323</v>
      </c>
    </row>
    <row r="911" spans="4:4">
      <c r="D911" t="s">
        <v>15324</v>
      </c>
    </row>
    <row r="912" spans="6:6">
      <c r="F912" t="s">
        <v>15325</v>
      </c>
    </row>
    <row r="913" spans="8:8">
      <c r="H913" t="s">
        <v>15326</v>
      </c>
    </row>
    <row r="914" spans="7:7">
      <c r="G914" t="s">
        <v>15327</v>
      </c>
    </row>
    <row r="915" spans="4:4">
      <c r="D915" t="s">
        <v>15328</v>
      </c>
    </row>
    <row r="916" spans="5:5">
      <c r="E916" t="s">
        <v>15329</v>
      </c>
    </row>
    <row r="917" spans="3:3">
      <c r="C917" t="s">
        <v>15330</v>
      </c>
    </row>
    <row r="919" spans="3:3">
      <c r="C919" t="s">
        <v>350</v>
      </c>
    </row>
    <row r="920" spans="3:3">
      <c r="C920" t="s">
        <v>15331</v>
      </c>
    </row>
    <row r="921" spans="3:4">
      <c r="C921" t="s">
        <v>15332</v>
      </c>
      <c r="D921" t="s">
        <v>15333</v>
      </c>
    </row>
    <row r="922" spans="3:4">
      <c r="C922" t="s">
        <v>15334</v>
      </c>
      <c r="D922" t="s">
        <v>15335</v>
      </c>
    </row>
    <row r="923" spans="3:3">
      <c r="C923" t="s">
        <v>15336</v>
      </c>
    </row>
    <row r="924" spans="3:4">
      <c r="C924" t="s">
        <v>15337</v>
      </c>
      <c r="D924" t="s">
        <v>15338</v>
      </c>
    </row>
    <row r="925" spans="3:3">
      <c r="C925" t="s">
        <v>15339</v>
      </c>
    </row>
    <row r="926" spans="3:3">
      <c r="C926" t="s">
        <v>354</v>
      </c>
    </row>
    <row r="928" spans="3:3">
      <c r="C928" t="s">
        <v>15340</v>
      </c>
    </row>
    <row r="929" spans="3:3">
      <c r="C929" t="s">
        <v>15341</v>
      </c>
    </row>
    <row r="930" spans="3:3">
      <c r="C930" t="s">
        <v>15342</v>
      </c>
    </row>
    <row r="931" spans="7:7">
      <c r="G931" t="s">
        <v>15343</v>
      </c>
    </row>
    <row r="932" spans="8:8">
      <c r="H932" t="s">
        <v>15344</v>
      </c>
    </row>
    <row r="935" spans="1:1">
      <c r="A935" t="s">
        <v>931</v>
      </c>
    </row>
    <row r="936" spans="3:3">
      <c r="C936" t="s">
        <v>15345</v>
      </c>
    </row>
    <row r="937" spans="3:3">
      <c r="C937" t="s">
        <v>908</v>
      </c>
    </row>
    <row r="938" spans="3:3">
      <c r="C938" t="s">
        <v>15346</v>
      </c>
    </row>
    <row r="939" spans="7:7">
      <c r="G939" t="s">
        <v>15347</v>
      </c>
    </row>
    <row r="940" spans="7:7">
      <c r="G940" t="s">
        <v>15348</v>
      </c>
    </row>
    <row r="941" spans="6:6">
      <c r="F941" t="s">
        <v>15349</v>
      </c>
    </row>
    <row r="942" spans="6:6">
      <c r="F942" t="s">
        <v>15350</v>
      </c>
    </row>
    <row r="943" spans="3:3">
      <c r="C943" t="s">
        <v>15351</v>
      </c>
    </row>
    <row r="944" spans="3:3">
      <c r="C944" t="s">
        <v>15352</v>
      </c>
    </row>
    <row r="945" spans="3:3">
      <c r="C945" t="s">
        <v>15353</v>
      </c>
    </row>
    <row r="946" spans="3:3">
      <c r="C946" t="s">
        <v>776</v>
      </c>
    </row>
    <row r="947" spans="3:3">
      <c r="C947" t="s">
        <v>3407</v>
      </c>
    </row>
    <row r="948" spans="3:3">
      <c r="C948" t="s">
        <v>15354</v>
      </c>
    </row>
    <row r="949" spans="3:3">
      <c r="C949" t="s">
        <v>15355</v>
      </c>
    </row>
    <row r="950" spans="3:3">
      <c r="C950" t="s">
        <v>15356</v>
      </c>
    </row>
    <row r="951" spans="3:3">
      <c r="C951" t="s">
        <v>15357</v>
      </c>
    </row>
    <row r="952" spans="3:3">
      <c r="C952" t="s">
        <v>1564</v>
      </c>
    </row>
    <row r="953" spans="1:1">
      <c r="A953" t="s">
        <v>931</v>
      </c>
    </row>
    <row r="954" spans="3:3">
      <c r="C954" t="s">
        <v>15345</v>
      </c>
    </row>
    <row r="955" spans="3:3">
      <c r="C955" t="s">
        <v>15358</v>
      </c>
    </row>
    <row r="956" spans="3:3">
      <c r="C956" t="s">
        <v>15353</v>
      </c>
    </row>
    <row r="957" spans="3:3">
      <c r="C957" t="s">
        <v>776</v>
      </c>
    </row>
    <row r="958" spans="3:3">
      <c r="C958" t="s">
        <v>15359</v>
      </c>
    </row>
    <row r="959" spans="3:3">
      <c r="C959" t="s">
        <v>1564</v>
      </c>
    </row>
    <row r="961" spans="3:3">
      <c r="C961" t="s">
        <v>15360</v>
      </c>
    </row>
    <row r="962" spans="3:3">
      <c r="C962" t="s">
        <v>888</v>
      </c>
    </row>
    <row r="963" spans="3:3">
      <c r="C963" t="s">
        <v>15361</v>
      </c>
    </row>
    <row r="964" spans="3:3">
      <c r="C964" t="s">
        <v>908</v>
      </c>
    </row>
    <row r="965" spans="3:3">
      <c r="C965" t="s">
        <v>15362</v>
      </c>
    </row>
    <row r="966" spans="3:3">
      <c r="C966" t="s">
        <v>15363</v>
      </c>
    </row>
    <row r="967" spans="3:3">
      <c r="C967" t="s">
        <v>15364</v>
      </c>
    </row>
    <row r="968" spans="7:7">
      <c r="G968" t="s">
        <v>15365</v>
      </c>
    </row>
    <row r="969" spans="7:7">
      <c r="G969" t="s">
        <v>15366</v>
      </c>
    </row>
    <row r="970" spans="9:9">
      <c r="I970" t="s">
        <v>15367</v>
      </c>
    </row>
    <row r="971" spans="10:10">
      <c r="J971" t="s">
        <v>15368</v>
      </c>
    </row>
    <row r="972" spans="10:10">
      <c r="J972" t="s">
        <v>15369</v>
      </c>
    </row>
    <row r="973" spans="3:3">
      <c r="C973" t="s">
        <v>15370</v>
      </c>
    </row>
    <row r="974" spans="3:3">
      <c r="C974" t="s">
        <v>15371</v>
      </c>
    </row>
    <row r="975" spans="3:3">
      <c r="C975" t="s">
        <v>776</v>
      </c>
    </row>
    <row r="976" spans="3:3">
      <c r="C976" t="s">
        <v>15372</v>
      </c>
    </row>
    <row r="977" spans="3:3">
      <c r="C977" t="s">
        <v>779</v>
      </c>
    </row>
    <row r="978" spans="1:1">
      <c r="A978" t="s">
        <v>15373</v>
      </c>
    </row>
    <row r="979" spans="1:1">
      <c r="A979" t="s">
        <v>931</v>
      </c>
    </row>
    <row r="980" spans="3:3">
      <c r="C980" t="s">
        <v>15374</v>
      </c>
    </row>
    <row r="981" spans="3:3">
      <c r="C981" t="s">
        <v>15375</v>
      </c>
    </row>
    <row r="982" spans="3:3">
      <c r="C982" t="s">
        <v>1756</v>
      </c>
    </row>
    <row r="983" spans="3:3">
      <c r="C983" t="s">
        <v>15376</v>
      </c>
    </row>
    <row r="984" spans="3:3">
      <c r="C984" t="s">
        <v>15377</v>
      </c>
    </row>
    <row r="985" spans="3:4">
      <c r="C985" t="s">
        <v>15378</v>
      </c>
      <c r="D985" t="s">
        <v>15379</v>
      </c>
    </row>
    <row r="986" spans="3:4">
      <c r="C986" t="s">
        <v>15380</v>
      </c>
      <c r="D986" t="s">
        <v>15381</v>
      </c>
    </row>
    <row r="987" spans="3:3">
      <c r="C987" t="s">
        <v>15382</v>
      </c>
    </row>
    <row r="988" spans="3:3">
      <c r="C988" t="s">
        <v>15383</v>
      </c>
    </row>
    <row r="989" spans="3:3">
      <c r="C989" t="s">
        <v>15384</v>
      </c>
    </row>
    <row r="990" spans="3:3">
      <c r="C990" t="s">
        <v>15385</v>
      </c>
    </row>
    <row r="991" spans="3:3">
      <c r="C991" t="s">
        <v>15386</v>
      </c>
    </row>
    <row r="992" spans="1:1">
      <c r="A992" t="s">
        <v>1743</v>
      </c>
    </row>
    <row r="994" spans="3:3">
      <c r="C994" t="s">
        <v>1418</v>
      </c>
    </row>
    <row r="995" spans="1:1">
      <c r="A995" t="s">
        <v>15387</v>
      </c>
    </row>
    <row r="996" spans="1:1">
      <c r="A996" t="s">
        <v>15388</v>
      </c>
    </row>
    <row r="997" spans="1:1">
      <c r="A997" t="s">
        <v>15389</v>
      </c>
    </row>
    <row r="998" spans="1:1">
      <c r="A998" t="s">
        <v>15390</v>
      </c>
    </row>
    <row r="999" spans="1:1">
      <c r="A999" t="s">
        <v>15391</v>
      </c>
    </row>
    <row r="1000" spans="1:1">
      <c r="A1000" t="s">
        <v>15392</v>
      </c>
    </row>
    <row r="1001" spans="1:1">
      <c r="A1001" t="s">
        <v>15393</v>
      </c>
    </row>
    <row r="1002" spans="1:1">
      <c r="A1002" t="s">
        <v>1743</v>
      </c>
    </row>
    <row r="1003" spans="3:3">
      <c r="C1003" t="s">
        <v>1027</v>
      </c>
    </row>
    <row r="1004" spans="5:5">
      <c r="E1004" t="s">
        <v>15394</v>
      </c>
    </row>
    <row r="1005" spans="3:3">
      <c r="C1005" t="s">
        <v>15395</v>
      </c>
    </row>
    <row r="1006" spans="3:3">
      <c r="C1006" t="s">
        <v>1838</v>
      </c>
    </row>
    <row r="1007" spans="3:3">
      <c r="C1007" t="s">
        <v>369</v>
      </c>
    </row>
    <row r="1008" spans="3:3">
      <c r="C1008" t="s">
        <v>15396</v>
      </c>
    </row>
    <row r="1009" spans="1:1">
      <c r="A1009" t="s">
        <v>15397</v>
      </c>
    </row>
    <row r="1010" spans="2:2">
      <c r="B1010" t="s">
        <v>15398</v>
      </c>
    </row>
    <row r="1011" spans="1:1">
      <c r="A1011" t="s">
        <v>15399</v>
      </c>
    </row>
    <row r="1012" spans="1:1">
      <c r="A1012" t="s">
        <v>15400</v>
      </c>
    </row>
    <row r="1013" spans="1:1">
      <c r="A1013" t="s">
        <v>15401</v>
      </c>
    </row>
    <row r="1014" spans="1:1">
      <c r="A1014" t="s">
        <v>15402</v>
      </c>
    </row>
    <row r="1015" spans="1:1">
      <c r="A1015" t="s">
        <v>15403</v>
      </c>
    </row>
    <row r="1016" spans="1:1">
      <c r="A1016" t="s">
        <v>15404</v>
      </c>
    </row>
    <row r="1017" spans="3:3">
      <c r="C1017" t="s">
        <v>15405</v>
      </c>
    </row>
    <row r="1018" spans="1:1">
      <c r="A1018" t="s">
        <v>15406</v>
      </c>
    </row>
    <row r="1019" spans="3:3">
      <c r="C1019" t="s">
        <v>15407</v>
      </c>
    </row>
    <row r="1020" spans="3:3">
      <c r="C1020" t="s">
        <v>15408</v>
      </c>
    </row>
    <row r="1021" spans="3:3">
      <c r="C1021" t="s">
        <v>15409</v>
      </c>
    </row>
    <row r="1022" spans="1:1">
      <c r="A1022" t="s">
        <v>15410</v>
      </c>
    </row>
    <row r="1023" spans="3:3">
      <c r="C1023" t="s">
        <v>15411</v>
      </c>
    </row>
    <row r="1024" spans="3:3">
      <c r="C1024" t="s">
        <v>15412</v>
      </c>
    </row>
    <row r="1025" spans="3:3">
      <c r="C1025" t="s">
        <v>15413</v>
      </c>
    </row>
    <row r="1026" spans="3:3">
      <c r="C1026" t="s">
        <v>15414</v>
      </c>
    </row>
    <row r="1027" spans="1:1">
      <c r="A1027" t="s">
        <v>15415</v>
      </c>
    </row>
    <row r="1028" spans="3:3">
      <c r="C1028" t="s">
        <v>15416</v>
      </c>
    </row>
    <row r="1029" spans="3:3">
      <c r="C1029" t="s">
        <v>15417</v>
      </c>
    </row>
    <row r="1030" spans="2:2">
      <c r="B1030" t="s">
        <v>15418</v>
      </c>
    </row>
    <row r="1031" spans="4:4">
      <c r="D1031" t="s">
        <v>15419</v>
      </c>
    </row>
    <row r="1032" spans="1:1">
      <c r="A1032" t="s">
        <v>15420</v>
      </c>
    </row>
    <row r="1033" spans="3:3">
      <c r="C1033" t="s">
        <v>15421</v>
      </c>
    </row>
    <row r="1034" spans="3:3">
      <c r="C1034" t="s">
        <v>15422</v>
      </c>
    </row>
    <row r="1035" spans="3:3">
      <c r="C1035" t="s">
        <v>15423</v>
      </c>
    </row>
    <row r="1036" spans="3:3">
      <c r="C1036" t="s">
        <v>15424</v>
      </c>
    </row>
    <row r="1037" spans="3:3">
      <c r="C1037" t="s">
        <v>15425</v>
      </c>
    </row>
    <row r="1038" spans="3:3">
      <c r="C1038" t="s">
        <v>15426</v>
      </c>
    </row>
    <row r="1039" spans="1:1">
      <c r="A1039" t="s">
        <v>15427</v>
      </c>
    </row>
    <row r="1040" spans="1:1">
      <c r="A1040" t="s">
        <v>15428</v>
      </c>
    </row>
    <row r="1041" spans="1:1">
      <c r="A1041" t="s">
        <v>15429</v>
      </c>
    </row>
    <row r="1042" spans="3:4">
      <c r="C1042" t="s">
        <v>767</v>
      </c>
      <c r="D1042" t="s">
        <v>369</v>
      </c>
    </row>
    <row r="1043" spans="3:3">
      <c r="C1043" t="s">
        <v>369</v>
      </c>
    </row>
    <row r="1044" spans="3:3">
      <c r="C1044" t="s">
        <v>15430</v>
      </c>
    </row>
    <row r="1045" spans="2:3">
      <c r="B1045" t="s">
        <v>350</v>
      </c>
      <c r="C1045" t="s">
        <v>369</v>
      </c>
    </row>
    <row r="1046" spans="3:3">
      <c r="C1046" t="s">
        <v>15431</v>
      </c>
    </row>
    <row r="1047" spans="3:3">
      <c r="C1047" t="s">
        <v>8687</v>
      </c>
    </row>
    <row r="1048" spans="3:3">
      <c r="C1048" t="s">
        <v>15219</v>
      </c>
    </row>
    <row r="1049" spans="3:3">
      <c r="C1049" t="s">
        <v>15432</v>
      </c>
    </row>
    <row r="1050" spans="3:3">
      <c r="C1050" t="s">
        <v>15433</v>
      </c>
    </row>
    <row r="1051" spans="3:3">
      <c r="C1051" t="s">
        <v>15434</v>
      </c>
    </row>
    <row r="1052" spans="3:3">
      <c r="C1052" t="s">
        <v>15435</v>
      </c>
    </row>
    <row r="1053" spans="3:3">
      <c r="C1053" t="s">
        <v>15436</v>
      </c>
    </row>
    <row r="1054" spans="3:3">
      <c r="C1054" t="s">
        <v>15437</v>
      </c>
    </row>
    <row r="1055" spans="3:3">
      <c r="C1055" t="s">
        <v>15405</v>
      </c>
    </row>
    <row r="1056" spans="3:3">
      <c r="C1056" t="s">
        <v>15438</v>
      </c>
    </row>
    <row r="1057" spans="3:3">
      <c r="C1057" t="s">
        <v>15439</v>
      </c>
    </row>
    <row r="1058" spans="3:3">
      <c r="C1058" t="s">
        <v>15440</v>
      </c>
    </row>
    <row r="1059" spans="3:3">
      <c r="C1059" t="s">
        <v>15441</v>
      </c>
    </row>
    <row r="1060" spans="3:3">
      <c r="C1060" t="s">
        <v>15442</v>
      </c>
    </row>
    <row r="1061" spans="3:3">
      <c r="C1061" t="s">
        <v>15443</v>
      </c>
    </row>
    <row r="1062" spans="3:3">
      <c r="C1062" t="s">
        <v>15444</v>
      </c>
    </row>
    <row r="1068" spans="1:1">
      <c r="A1068" t="s">
        <v>15445</v>
      </c>
    </row>
    <row r="1069" spans="1:1">
      <c r="A1069" t="s">
        <v>15446</v>
      </c>
    </row>
    <row r="1070" spans="1:1">
      <c r="A1070" t="s">
        <v>15447</v>
      </c>
    </row>
    <row r="1076" spans="1:1">
      <c r="A1076" t="s">
        <v>15448</v>
      </c>
    </row>
    <row r="1077" spans="1:1">
      <c r="A1077" t="s">
        <v>15219</v>
      </c>
    </row>
    <row r="1078" spans="1:1">
      <c r="A1078" t="s">
        <v>7083</v>
      </c>
    </row>
    <row r="1079" spans="1:1">
      <c r="A1079" t="s">
        <v>15449</v>
      </c>
    </row>
    <row r="1080" spans="1:1">
      <c r="A1080" t="s">
        <v>15450</v>
      </c>
    </row>
    <row r="1081" spans="1:1">
      <c r="A1081" t="s">
        <v>738</v>
      </c>
    </row>
    <row r="1082" spans="1:1">
      <c r="A1082" t="s">
        <v>739</v>
      </c>
    </row>
    <row r="1083" spans="1:1">
      <c r="A1083" t="s">
        <v>15451</v>
      </c>
    </row>
    <row r="1084" spans="1:1">
      <c r="A1084" t="s">
        <v>15452</v>
      </c>
    </row>
    <row r="1085" spans="1:1">
      <c r="A1085" t="s">
        <v>15453</v>
      </c>
    </row>
    <row r="1086" spans="1:1">
      <c r="A1086" t="s">
        <v>15454</v>
      </c>
    </row>
    <row r="1087" spans="1:1">
      <c r="A1087" t="s">
        <v>15455</v>
      </c>
    </row>
    <row r="1088" spans="1:1">
      <c r="A1088" t="s">
        <v>12698</v>
      </c>
    </row>
    <row r="1089" spans="1:1">
      <c r="A1089" t="s">
        <v>15456</v>
      </c>
    </row>
    <row r="1090" spans="1:1">
      <c r="A1090" t="s">
        <v>15457</v>
      </c>
    </row>
    <row r="1091" spans="1:1">
      <c r="A1091" t="s">
        <v>15458</v>
      </c>
    </row>
    <row r="1092" spans="1:1">
      <c r="A1092" t="s">
        <v>15459</v>
      </c>
    </row>
    <row r="1093" spans="1:1">
      <c r="A1093" t="s">
        <v>15460</v>
      </c>
    </row>
    <row r="1094" spans="1:1">
      <c r="A1094" t="s">
        <v>15461</v>
      </c>
    </row>
    <row r="1095" spans="1:1">
      <c r="A1095" t="s">
        <v>15462</v>
      </c>
    </row>
    <row r="1096" spans="1:1">
      <c r="A1096" t="s">
        <v>15463</v>
      </c>
    </row>
    <row r="1097" spans="1:1">
      <c r="A1097" t="s">
        <v>15464</v>
      </c>
    </row>
    <row r="1098" spans="1:1">
      <c r="A1098" t="s">
        <v>15465</v>
      </c>
    </row>
    <row r="1099" spans="1:1">
      <c r="A1099" t="s">
        <v>15466</v>
      </c>
    </row>
    <row r="1101" spans="1:1">
      <c r="A1101" t="s">
        <v>354</v>
      </c>
    </row>
    <row r="1103" spans="1:1">
      <c r="A1103" t="e">
        <f>--______________________________________________________________</f>
        <v>#NAME?</v>
      </c>
    </row>
    <row r="1104" spans="1:1">
      <c r="A1104" t="s">
        <v>15264</v>
      </c>
    </row>
    <row r="1105" spans="2:2">
      <c r="B1105" t="s">
        <v>6249</v>
      </c>
    </row>
    <row r="1106" spans="1:1">
      <c r="A1106" t="s">
        <v>6250</v>
      </c>
    </row>
    <row r="1107" spans="2:2">
      <c r="B1107" t="s">
        <v>4382</v>
      </c>
    </row>
    <row r="1108" spans="1:1">
      <c r="A1108" t="s">
        <v>4383</v>
      </c>
    </row>
    <row r="1109" spans="4:4">
      <c r="D1109" t="s">
        <v>5962</v>
      </c>
    </row>
    <row r="1110" spans="2:2">
      <c r="B1110" t="s">
        <v>1264</v>
      </c>
    </row>
    <row r="1111" spans="1:1">
      <c r="A1111" t="s">
        <v>4424</v>
      </c>
    </row>
    <row r="1112" spans="1:1">
      <c r="A1112" t="s">
        <v>4425</v>
      </c>
    </row>
    <row r="1113" spans="1:1">
      <c r="A1113" t="s">
        <v>4426</v>
      </c>
    </row>
    <row r="1114" spans="1:1">
      <c r="A1114" t="s">
        <v>4427</v>
      </c>
    </row>
    <row r="1115" spans="1:1">
      <c r="A1115" t="s">
        <v>4428</v>
      </c>
    </row>
    <row r="1116" spans="1:1">
      <c r="A1116" t="s">
        <v>5972</v>
      </c>
    </row>
    <row r="1117" spans="1:1">
      <c r="A1117" t="s">
        <v>5973</v>
      </c>
    </row>
    <row r="1118" spans="1:1">
      <c r="A1118" t="s">
        <v>11277</v>
      </c>
    </row>
    <row r="1119" spans="2:2">
      <c r="B1119" t="s">
        <v>15467</v>
      </c>
    </row>
    <row r="1120" spans="2:2">
      <c r="B1120" t="s">
        <v>15065</v>
      </c>
    </row>
    <row r="1121" spans="1:1">
      <c r="A1121" t="s">
        <v>14145</v>
      </c>
    </row>
    <row r="1122" spans="1:1">
      <c r="A1122" t="s">
        <v>15468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39"/>
  <sheetViews>
    <sheetView workbookViewId="0">
      <selection activeCell="C66" sqref="C66"/>
    </sheetView>
  </sheetViews>
  <sheetFormatPr defaultColWidth="9" defaultRowHeight="13.5"/>
  <sheetData>
    <row r="1" spans="1:1">
      <c r="A1" t="s">
        <v>15469</v>
      </c>
    </row>
    <row r="2" spans="1:1">
      <c r="A2" t="s">
        <v>15470</v>
      </c>
    </row>
    <row r="3" spans="1:1">
      <c r="A3" t="s">
        <v>4273</v>
      </c>
    </row>
    <row r="4" spans="1:1">
      <c r="A4" t="s">
        <v>4274</v>
      </c>
    </row>
    <row r="5" spans="1:1">
      <c r="A5" t="s">
        <v>4275</v>
      </c>
    </row>
    <row r="6" spans="1:1">
      <c r="A6" t="s">
        <v>4276</v>
      </c>
    </row>
    <row r="7" spans="1:1">
      <c r="A7" t="s">
        <v>4277</v>
      </c>
    </row>
    <row r="8" spans="1:1">
      <c r="A8" t="s">
        <v>4278</v>
      </c>
    </row>
    <row r="9" spans="1:1">
      <c r="A9" t="s">
        <v>4279</v>
      </c>
    </row>
    <row r="10" spans="1:1">
      <c r="A10" t="s">
        <v>4280</v>
      </c>
    </row>
    <row r="11" spans="1:1">
      <c r="A11" t="s">
        <v>4281</v>
      </c>
    </row>
    <row r="12" spans="1:1">
      <c r="A12" t="s">
        <v>4282</v>
      </c>
    </row>
    <row r="13" spans="1:1">
      <c r="A13" t="s">
        <v>4283</v>
      </c>
    </row>
    <row r="14" spans="1:1">
      <c r="A14" t="s">
        <v>15471</v>
      </c>
    </row>
    <row r="15" spans="1:1">
      <c r="A15" t="s">
        <v>15472</v>
      </c>
    </row>
    <row r="16" spans="1:1">
      <c r="A16" t="s">
        <v>12099</v>
      </c>
    </row>
    <row r="17" spans="1:1">
      <c r="A17" t="s">
        <v>15473</v>
      </c>
    </row>
    <row r="18" spans="1:1">
      <c r="A18" t="s">
        <v>525</v>
      </c>
    </row>
    <row r="19" spans="2:2">
      <c r="B19" t="s">
        <v>1858</v>
      </c>
    </row>
    <row r="21" spans="1:1">
      <c r="A21" t="s">
        <v>15474</v>
      </c>
    </row>
    <row r="22" spans="1:1">
      <c r="A22" t="s">
        <v>12099</v>
      </c>
    </row>
    <row r="23" spans="1:1">
      <c r="A23" t="s">
        <v>15475</v>
      </c>
    </row>
    <row r="24" spans="1:1">
      <c r="A24" t="s">
        <v>525</v>
      </c>
    </row>
    <row r="26" spans="1:1">
      <c r="A26" t="s">
        <v>15476</v>
      </c>
    </row>
    <row r="28" spans="1:1">
      <c r="A28" t="s">
        <v>15477</v>
      </c>
    </row>
    <row r="29" spans="1:1">
      <c r="A29" t="s">
        <v>15478</v>
      </c>
    </row>
    <row r="30" spans="1:1">
      <c r="A30" t="s">
        <v>15479</v>
      </c>
    </row>
    <row r="31" spans="1:1">
      <c r="A31" t="s">
        <v>1260</v>
      </c>
    </row>
    <row r="32" spans="1:1">
      <c r="A32" t="s">
        <v>15480</v>
      </c>
    </row>
    <row r="33" spans="1:1">
      <c r="A33" t="s">
        <v>3706</v>
      </c>
    </row>
    <row r="34" spans="1:1">
      <c r="A34" t="s">
        <v>2147</v>
      </c>
    </row>
    <row r="35" spans="2:2">
      <c r="B35" t="s">
        <v>2149</v>
      </c>
    </row>
    <row r="36" spans="2:2">
      <c r="B36" t="s">
        <v>15481</v>
      </c>
    </row>
    <row r="37" spans="1:1">
      <c r="A37" t="s">
        <v>2159</v>
      </c>
    </row>
    <row r="38" spans="1:1">
      <c r="A38" t="s">
        <v>2160</v>
      </c>
    </row>
    <row r="39" spans="1:1">
      <c r="A39" t="s">
        <v>422</v>
      </c>
    </row>
    <row r="40" spans="1:1">
      <c r="A40" t="s">
        <v>2161</v>
      </c>
    </row>
    <row r="41" spans="1:1">
      <c r="A41" t="s">
        <v>15482</v>
      </c>
    </row>
    <row r="42" spans="1:1">
      <c r="A42" t="s">
        <v>12099</v>
      </c>
    </row>
    <row r="43" spans="1:1">
      <c r="A43" t="s">
        <v>15483</v>
      </c>
    </row>
    <row r="44" spans="1:1">
      <c r="A44" t="s">
        <v>15484</v>
      </c>
    </row>
    <row r="45" spans="1:1">
      <c r="A45" t="s">
        <v>15485</v>
      </c>
    </row>
    <row r="46" spans="1:1">
      <c r="A46" t="s">
        <v>15486</v>
      </c>
    </row>
    <row r="47" spans="1:2">
      <c r="A47" t="s">
        <v>15487</v>
      </c>
      <c r="B47" t="s">
        <v>15488</v>
      </c>
    </row>
    <row r="49" spans="1:1">
      <c r="A49" t="s">
        <v>15489</v>
      </c>
    </row>
    <row r="51" spans="1:1">
      <c r="A51" t="s">
        <v>15490</v>
      </c>
    </row>
    <row r="52" spans="1:1">
      <c r="A52" t="s">
        <v>1260</v>
      </c>
    </row>
    <row r="53" spans="1:1">
      <c r="A53" t="s">
        <v>5918</v>
      </c>
    </row>
    <row r="54" spans="1:1">
      <c r="A54" t="s">
        <v>15491</v>
      </c>
    </row>
    <row r="55" spans="1:1">
      <c r="A55" t="s">
        <v>15492</v>
      </c>
    </row>
    <row r="56" spans="3:3">
      <c r="C56" t="s">
        <v>15493</v>
      </c>
    </row>
    <row r="57" spans="2:2">
      <c r="B57" t="s">
        <v>15494</v>
      </c>
    </row>
    <row r="58" spans="1:1">
      <c r="A58" t="s">
        <v>15495</v>
      </c>
    </row>
    <row r="59" spans="3:3">
      <c r="C59" t="s">
        <v>15496</v>
      </c>
    </row>
    <row r="60" spans="3:3">
      <c r="C60" t="s">
        <v>2696</v>
      </c>
    </row>
    <row r="61" spans="3:3">
      <c r="C61" t="s">
        <v>15497</v>
      </c>
    </row>
    <row r="63" spans="3:3">
      <c r="C63" t="s">
        <v>15498</v>
      </c>
    </row>
    <row r="64" spans="3:3">
      <c r="C64" t="s">
        <v>12390</v>
      </c>
    </row>
    <row r="65" spans="3:3">
      <c r="C65" t="s">
        <v>15499</v>
      </c>
    </row>
    <row r="67" spans="1:1">
      <c r="A67" t="s">
        <v>15500</v>
      </c>
    </row>
    <row r="68" spans="1:1">
      <c r="A68" t="s">
        <v>15501</v>
      </c>
    </row>
    <row r="69" spans="1:1">
      <c r="A69" t="s">
        <v>15502</v>
      </c>
    </row>
    <row r="70" spans="1:1">
      <c r="A70" t="e">
        <f>----上月</f>
        <v>#NAME?</v>
      </c>
    </row>
    <row r="71" spans="1:1">
      <c r="A71" t="s">
        <v>1260</v>
      </c>
    </row>
    <row r="72" spans="1:1">
      <c r="A72" t="s">
        <v>5918</v>
      </c>
    </row>
    <row r="73" spans="1:1">
      <c r="A73" t="s">
        <v>15503</v>
      </c>
    </row>
    <row r="74" spans="1:1">
      <c r="A74" t="s">
        <v>15504</v>
      </c>
    </row>
    <row r="75" spans="3:3">
      <c r="C75" t="s">
        <v>15493</v>
      </c>
    </row>
    <row r="76" spans="2:2">
      <c r="B76" t="s">
        <v>15505</v>
      </c>
    </row>
    <row r="77" spans="1:1">
      <c r="A77" t="s">
        <v>15506</v>
      </c>
    </row>
    <row r="78" spans="3:3">
      <c r="C78" t="s">
        <v>15507</v>
      </c>
    </row>
    <row r="79" spans="3:3">
      <c r="C79" t="s">
        <v>2696</v>
      </c>
    </row>
    <row r="80" spans="3:3">
      <c r="C80" t="s">
        <v>15508</v>
      </c>
    </row>
    <row r="82" spans="3:3">
      <c r="C82" t="s">
        <v>15509</v>
      </c>
    </row>
    <row r="83" spans="3:3">
      <c r="C83" t="s">
        <v>12390</v>
      </c>
    </row>
    <row r="84" spans="3:3">
      <c r="C84" t="s">
        <v>15499</v>
      </c>
    </row>
    <row r="86" spans="1:1">
      <c r="A86" t="s">
        <v>1265</v>
      </c>
    </row>
    <row r="87" spans="1:1">
      <c r="A87" t="s">
        <v>15510</v>
      </c>
    </row>
    <row r="88" spans="1:1">
      <c r="A88" t="s">
        <v>15511</v>
      </c>
    </row>
    <row r="89" spans="1:1">
      <c r="A89" t="s">
        <v>15512</v>
      </c>
    </row>
    <row r="90" spans="1:1">
      <c r="A90" t="s">
        <v>15513</v>
      </c>
    </row>
    <row r="91" spans="1:1">
      <c r="A91" t="s">
        <v>525</v>
      </c>
    </row>
    <row r="92" spans="1:1">
      <c r="A92" t="s">
        <v>1027</v>
      </c>
    </row>
    <row r="93" spans="1:1">
      <c r="A93" t="s">
        <v>15514</v>
      </c>
    </row>
    <row r="95" spans="1:1">
      <c r="A95" t="s">
        <v>1252</v>
      </c>
    </row>
    <row r="96" spans="1:1">
      <c r="A96" t="s">
        <v>15515</v>
      </c>
    </row>
    <row r="97" spans="1:1">
      <c r="A97" t="s">
        <v>15516</v>
      </c>
    </row>
    <row r="98" spans="1:1">
      <c r="A98" t="s">
        <v>15517</v>
      </c>
    </row>
    <row r="99" spans="1:1">
      <c r="A99" t="s">
        <v>1205</v>
      </c>
    </row>
    <row r="101" spans="1:1">
      <c r="A101" t="s">
        <v>1252</v>
      </c>
    </row>
    <row r="102" spans="1:1">
      <c r="A102" t="s">
        <v>15518</v>
      </c>
    </row>
    <row r="103" spans="1:1">
      <c r="A103" t="s">
        <v>15519</v>
      </c>
    </row>
    <row r="104" spans="1:2">
      <c r="A104" t="s">
        <v>15520</v>
      </c>
      <c r="B104" t="s">
        <v>15521</v>
      </c>
    </row>
    <row r="106" spans="1:1">
      <c r="A106" t="s">
        <v>15522</v>
      </c>
    </row>
    <row r="107" spans="1:1">
      <c r="A107" t="s">
        <v>15523</v>
      </c>
    </row>
    <row r="108" spans="1:1">
      <c r="A108" t="s">
        <v>15524</v>
      </c>
    </row>
    <row r="109" spans="1:1">
      <c r="A109" t="s">
        <v>15525</v>
      </c>
    </row>
    <row r="110" spans="1:1">
      <c r="A110" t="s">
        <v>15526</v>
      </c>
    </row>
    <row r="111" spans="1:1">
      <c r="A111" t="s">
        <v>525</v>
      </c>
    </row>
    <row r="112" spans="1:1">
      <c r="A112" t="s">
        <v>15527</v>
      </c>
    </row>
    <row r="113" spans="1:1">
      <c r="A113" t="s">
        <v>15528</v>
      </c>
    </row>
    <row r="114" spans="1:1">
      <c r="A114" t="s">
        <v>15529</v>
      </c>
    </row>
    <row r="115" spans="1:1">
      <c r="A115" t="s">
        <v>15530</v>
      </c>
    </row>
    <row r="116" spans="1:1">
      <c r="A116" t="s">
        <v>15531</v>
      </c>
    </row>
    <row r="117" spans="1:1">
      <c r="A117" t="s">
        <v>15532</v>
      </c>
    </row>
    <row r="118" spans="1:1">
      <c r="A118" t="s">
        <v>15533</v>
      </c>
    </row>
    <row r="119" spans="1:1">
      <c r="A119" t="s">
        <v>15534</v>
      </c>
    </row>
    <row r="120" spans="1:1">
      <c r="A120" t="s">
        <v>15535</v>
      </c>
    </row>
    <row r="121" spans="1:1">
      <c r="A121" t="s">
        <v>1564</v>
      </c>
    </row>
    <row r="122" spans="1:1">
      <c r="A122" t="s">
        <v>1218</v>
      </c>
    </row>
    <row r="123" spans="1:1">
      <c r="A123" t="s">
        <v>15536</v>
      </c>
    </row>
    <row r="124" spans="1:1">
      <c r="A124" t="s">
        <v>15537</v>
      </c>
    </row>
    <row r="125" spans="1:1">
      <c r="A125" t="s">
        <v>15538</v>
      </c>
    </row>
    <row r="126" spans="1:1">
      <c r="A126" t="s">
        <v>3823</v>
      </c>
    </row>
    <row r="127" spans="1:1">
      <c r="A127" t="s">
        <v>15539</v>
      </c>
    </row>
    <row r="129" spans="1:1">
      <c r="A129" t="s">
        <v>15540</v>
      </c>
    </row>
    <row r="130" spans="2:2">
      <c r="B130" t="s">
        <v>15541</v>
      </c>
    </row>
    <row r="131" spans="1:1">
      <c r="A131" t="s">
        <v>422</v>
      </c>
    </row>
    <row r="132" spans="1:1">
      <c r="A132" t="s">
        <v>15542</v>
      </c>
    </row>
    <row r="133" spans="2:2">
      <c r="B133" t="s">
        <v>15543</v>
      </c>
    </row>
    <row r="134" spans="1:1">
      <c r="A134" t="s">
        <v>422</v>
      </c>
    </row>
    <row r="136" spans="1:1">
      <c r="A136" t="s">
        <v>15544</v>
      </c>
    </row>
    <row r="137" spans="1:1">
      <c r="A137" t="s">
        <v>15545</v>
      </c>
    </row>
    <row r="138" spans="1:1">
      <c r="A138" t="s">
        <v>1233</v>
      </c>
    </row>
    <row r="139" spans="1:1">
      <c r="A139" t="s">
        <v>15546</v>
      </c>
    </row>
    <row r="140" spans="1:1">
      <c r="A140" t="s">
        <v>15547</v>
      </c>
    </row>
    <row r="141" spans="1:1">
      <c r="A141" t="s">
        <v>15548</v>
      </c>
    </row>
    <row r="143" spans="1:1">
      <c r="A143" t="s">
        <v>15549</v>
      </c>
    </row>
    <row r="144" spans="1:1">
      <c r="A144" t="s">
        <v>15550</v>
      </c>
    </row>
    <row r="145" spans="1:1">
      <c r="A145" t="s">
        <v>350</v>
      </c>
    </row>
    <row r="146" spans="1:1">
      <c r="A146" t="s">
        <v>561</v>
      </c>
    </row>
    <row r="147" spans="1:1">
      <c r="A147" t="s">
        <v>15551</v>
      </c>
    </row>
    <row r="148" spans="1:1">
      <c r="A148" t="s">
        <v>354</v>
      </c>
    </row>
    <row r="149" spans="1:1">
      <c r="A149" t="s">
        <v>525</v>
      </c>
    </row>
    <row r="150" spans="2:2">
      <c r="B150" t="s">
        <v>350</v>
      </c>
    </row>
    <row r="151" spans="2:2">
      <c r="B151" t="s">
        <v>15552</v>
      </c>
    </row>
    <row r="152" spans="2:2">
      <c r="B152" t="s">
        <v>15553</v>
      </c>
    </row>
    <row r="153" spans="3:3">
      <c r="C153" t="s">
        <v>15554</v>
      </c>
    </row>
    <row r="154" spans="3:3">
      <c r="C154" t="s">
        <v>15555</v>
      </c>
    </row>
    <row r="155" spans="3:3">
      <c r="C155" t="s">
        <v>15556</v>
      </c>
    </row>
    <row r="156" spans="3:4">
      <c r="C156" t="s">
        <v>15557</v>
      </c>
      <c r="D156" t="s">
        <v>15558</v>
      </c>
    </row>
    <row r="157" spans="3:3">
      <c r="C157" t="s">
        <v>15559</v>
      </c>
    </row>
    <row r="158" spans="3:3">
      <c r="C158" t="s">
        <v>15560</v>
      </c>
    </row>
    <row r="159" spans="3:3">
      <c r="C159" t="s">
        <v>15561</v>
      </c>
    </row>
    <row r="160" spans="3:3">
      <c r="C160" t="s">
        <v>15562</v>
      </c>
    </row>
    <row r="161" spans="3:3">
      <c r="C161" t="s">
        <v>15563</v>
      </c>
    </row>
    <row r="162" spans="3:4">
      <c r="C162" t="s">
        <v>15564</v>
      </c>
      <c r="D162">
        <v>11</v>
      </c>
    </row>
    <row r="163" spans="3:4">
      <c r="C163" t="s">
        <v>15565</v>
      </c>
      <c r="D163" t="s">
        <v>15566</v>
      </c>
    </row>
    <row r="164" spans="3:3">
      <c r="C164" t="s">
        <v>15567</v>
      </c>
    </row>
    <row r="165" spans="3:4">
      <c r="C165" t="s">
        <v>15568</v>
      </c>
      <c r="D165" t="s">
        <v>15569</v>
      </c>
    </row>
    <row r="167" spans="3:3">
      <c r="C167" t="s">
        <v>354</v>
      </c>
    </row>
    <row r="169" spans="1:1">
      <c r="A169" t="s">
        <v>15570</v>
      </c>
    </row>
    <row r="170" spans="2:2">
      <c r="B170" t="s">
        <v>15571</v>
      </c>
    </row>
    <row r="171" spans="2:2">
      <c r="B171" t="s">
        <v>15572</v>
      </c>
    </row>
    <row r="172" spans="2:2">
      <c r="B172" t="s">
        <v>15573</v>
      </c>
    </row>
    <row r="173" spans="1:1">
      <c r="A173" t="s">
        <v>955</v>
      </c>
    </row>
    <row r="174" spans="2:2">
      <c r="B174" t="s">
        <v>15574</v>
      </c>
    </row>
    <row r="175" spans="3:3">
      <c r="C175" t="s">
        <v>15554</v>
      </c>
    </row>
    <row r="176" spans="3:3">
      <c r="C176" t="s">
        <v>15555</v>
      </c>
    </row>
    <row r="177" spans="3:3">
      <c r="C177" t="s">
        <v>15575</v>
      </c>
    </row>
    <row r="178" spans="3:4">
      <c r="C178" t="s">
        <v>15557</v>
      </c>
      <c r="D178" t="s">
        <v>15558</v>
      </c>
    </row>
    <row r="179" spans="3:3">
      <c r="C179" t="s">
        <v>15559</v>
      </c>
    </row>
    <row r="180" spans="3:3">
      <c r="C180" t="s">
        <v>15560</v>
      </c>
    </row>
    <row r="181" spans="3:3">
      <c r="C181" t="s">
        <v>15576</v>
      </c>
    </row>
    <row r="182" spans="3:3">
      <c r="C182" t="s">
        <v>15562</v>
      </c>
    </row>
    <row r="183" spans="3:3">
      <c r="C183" t="s">
        <v>15577</v>
      </c>
    </row>
    <row r="184" spans="3:4">
      <c r="C184" t="s">
        <v>15564</v>
      </c>
      <c r="D184">
        <v>11</v>
      </c>
    </row>
    <row r="185" spans="3:4">
      <c r="C185" t="s">
        <v>15565</v>
      </c>
      <c r="D185" t="s">
        <v>15566</v>
      </c>
    </row>
    <row r="186" spans="3:3">
      <c r="C186" t="s">
        <v>15567</v>
      </c>
    </row>
    <row r="187" spans="3:4">
      <c r="C187" t="s">
        <v>15568</v>
      </c>
      <c r="D187" t="s">
        <v>15578</v>
      </c>
    </row>
    <row r="188" spans="1:1">
      <c r="A188" t="s">
        <v>1772</v>
      </c>
    </row>
    <row r="189" spans="1:1">
      <c r="A189" t="s">
        <v>480</v>
      </c>
    </row>
    <row r="190" spans="4:4">
      <c r="D190" t="s">
        <v>977</v>
      </c>
    </row>
    <row r="191" spans="3:3">
      <c r="C191" t="s">
        <v>15579</v>
      </c>
    </row>
    <row r="192" spans="3:3">
      <c r="C192" t="s">
        <v>15580</v>
      </c>
    </row>
    <row r="193" spans="3:3">
      <c r="C193" t="s">
        <v>2013</v>
      </c>
    </row>
    <row r="194" spans="3:3">
      <c r="C194" t="s">
        <v>15581</v>
      </c>
    </row>
    <row r="195" spans="8:8">
      <c r="H195" t="s">
        <v>15582</v>
      </c>
    </row>
    <row r="196" spans="8:8">
      <c r="H196" t="s">
        <v>15583</v>
      </c>
    </row>
    <row r="197" spans="8:8">
      <c r="H197" t="s">
        <v>15584</v>
      </c>
    </row>
    <row r="198" spans="8:8">
      <c r="H198" t="s">
        <v>15585</v>
      </c>
    </row>
    <row r="199" spans="3:3">
      <c r="C199" t="s">
        <v>15586</v>
      </c>
    </row>
    <row r="200" spans="3:3">
      <c r="C200" t="s">
        <v>15587</v>
      </c>
    </row>
    <row r="201" spans="3:3">
      <c r="C201" t="s">
        <v>9926</v>
      </c>
    </row>
    <row r="202" spans="3:3">
      <c r="C202" t="s">
        <v>15581</v>
      </c>
    </row>
    <row r="203" spans="8:8">
      <c r="H203" t="s">
        <v>15582</v>
      </c>
    </row>
    <row r="204" spans="8:8">
      <c r="H204" t="s">
        <v>15583</v>
      </c>
    </row>
    <row r="205" spans="8:8">
      <c r="H205" t="s">
        <v>15584</v>
      </c>
    </row>
    <row r="206" spans="8:8">
      <c r="H206" t="s">
        <v>15585</v>
      </c>
    </row>
    <row r="207" spans="3:3">
      <c r="C207" t="s">
        <v>15588</v>
      </c>
    </row>
    <row r="208" spans="3:4">
      <c r="C208" t="s">
        <v>15589</v>
      </c>
      <c r="D208" t="s">
        <v>15590</v>
      </c>
    </row>
    <row r="209" spans="3:3">
      <c r="C209" t="s">
        <v>15591</v>
      </c>
    </row>
    <row r="210" spans="3:3">
      <c r="C210" t="s">
        <v>15587</v>
      </c>
    </row>
    <row r="211" spans="3:3">
      <c r="C211" t="s">
        <v>15592</v>
      </c>
    </row>
    <row r="212" spans="3:3">
      <c r="C212" t="s">
        <v>15593</v>
      </c>
    </row>
    <row r="213" spans="3:3">
      <c r="C213" t="s">
        <v>15594</v>
      </c>
    </row>
    <row r="214" spans="9:9">
      <c r="I214" t="s">
        <v>15595</v>
      </c>
    </row>
    <row r="215" spans="9:9">
      <c r="I215" t="s">
        <v>15596</v>
      </c>
    </row>
    <row r="216" spans="9:9">
      <c r="I216" t="s">
        <v>15597</v>
      </c>
    </row>
    <row r="217" spans="9:9">
      <c r="I217" t="s">
        <v>15598</v>
      </c>
    </row>
    <row r="218" spans="3:3">
      <c r="C218" t="s">
        <v>15599</v>
      </c>
    </row>
    <row r="219" spans="3:3">
      <c r="C219" t="s">
        <v>15600</v>
      </c>
    </row>
    <row r="220" spans="3:3">
      <c r="C220" t="s">
        <v>15601</v>
      </c>
    </row>
    <row r="221" spans="3:3">
      <c r="C221" t="s">
        <v>749</v>
      </c>
    </row>
    <row r="222" spans="3:4">
      <c r="C222" t="s">
        <v>15602</v>
      </c>
      <c r="D222" t="s">
        <v>15603</v>
      </c>
    </row>
    <row r="223" spans="3:3">
      <c r="C223" t="s">
        <v>1205</v>
      </c>
    </row>
    <row r="224" spans="3:3">
      <c r="C224" t="s">
        <v>443</v>
      </c>
    </row>
    <row r="225" spans="1:1">
      <c r="A225" t="s">
        <v>15604</v>
      </c>
    </row>
    <row r="226" spans="1:1">
      <c r="A226" t="s">
        <v>15605</v>
      </c>
    </row>
    <row r="227" spans="1:1">
      <c r="A227" t="s">
        <v>15606</v>
      </c>
    </row>
    <row r="228" spans="1:1">
      <c r="A228" t="s">
        <v>350</v>
      </c>
    </row>
    <row r="229" spans="1:1">
      <c r="A229" t="s">
        <v>561</v>
      </c>
    </row>
    <row r="230" spans="1:1">
      <c r="A230" t="s">
        <v>15607</v>
      </c>
    </row>
    <row r="231" spans="1:1">
      <c r="A231" t="s">
        <v>354</v>
      </c>
    </row>
    <row r="232" spans="1:1">
      <c r="A232" t="s">
        <v>525</v>
      </c>
    </row>
    <row r="234" spans="1:1">
      <c r="A234" t="s">
        <v>1252</v>
      </c>
    </row>
    <row r="235" spans="1:1">
      <c r="A235" t="s">
        <v>15515</v>
      </c>
    </row>
    <row r="236" spans="1:1">
      <c r="A236" t="s">
        <v>15516</v>
      </c>
    </row>
    <row r="237" spans="1:1">
      <c r="A237" t="s">
        <v>15608</v>
      </c>
    </row>
    <row r="238" spans="1:1">
      <c r="A238" t="s">
        <v>15609</v>
      </c>
    </row>
    <row r="239" spans="1:1">
      <c r="A239" t="s">
        <v>1389</v>
      </c>
    </row>
    <row r="240" spans="1:1">
      <c r="A240" t="s">
        <v>1564</v>
      </c>
    </row>
    <row r="243" spans="1:1">
      <c r="A243" t="s">
        <v>15610</v>
      </c>
    </row>
    <row r="245" spans="1:1">
      <c r="A245" t="s">
        <v>883</v>
      </c>
    </row>
    <row r="246" spans="1:1">
      <c r="A246" t="s">
        <v>15611</v>
      </c>
    </row>
    <row r="247" spans="1:1">
      <c r="A247" t="s">
        <v>2013</v>
      </c>
    </row>
    <row r="248" spans="1:1">
      <c r="A248" t="s">
        <v>15612</v>
      </c>
    </row>
    <row r="249" spans="1:1">
      <c r="A249" t="s">
        <v>15613</v>
      </c>
    </row>
    <row r="250" spans="1:1">
      <c r="A250" t="s">
        <v>15614</v>
      </c>
    </row>
    <row r="251" spans="1:1">
      <c r="A251" t="s">
        <v>15615</v>
      </c>
    </row>
    <row r="252" spans="1:1">
      <c r="A252" t="s">
        <v>15616</v>
      </c>
    </row>
    <row r="253" spans="1:1">
      <c r="A253" t="s">
        <v>15617</v>
      </c>
    </row>
    <row r="254" spans="1:1">
      <c r="A254" t="s">
        <v>15618</v>
      </c>
    </row>
    <row r="255" spans="1:1">
      <c r="A255" t="s">
        <v>15619</v>
      </c>
    </row>
    <row r="256" spans="1:1">
      <c r="A256" t="s">
        <v>15620</v>
      </c>
    </row>
    <row r="257" spans="1:1">
      <c r="A257" t="s">
        <v>15621</v>
      </c>
    </row>
    <row r="258" spans="1:1">
      <c r="A258" t="s">
        <v>15622</v>
      </c>
    </row>
    <row r="259" spans="1:1">
      <c r="A259" t="s">
        <v>15623</v>
      </c>
    </row>
    <row r="260" spans="1:1">
      <c r="A260" t="s">
        <v>15624</v>
      </c>
    </row>
    <row r="261" spans="1:1">
      <c r="A261" t="s">
        <v>15625</v>
      </c>
    </row>
    <row r="262" spans="1:1">
      <c r="A262" t="s">
        <v>15626</v>
      </c>
    </row>
    <row r="263" spans="1:1">
      <c r="A263" t="s">
        <v>3332</v>
      </c>
    </row>
    <row r="264" spans="1:1">
      <c r="A264" t="s">
        <v>15627</v>
      </c>
    </row>
    <row r="265" spans="1:1">
      <c r="A265" t="s">
        <v>15628</v>
      </c>
    </row>
    <row r="266" spans="1:1">
      <c r="A266" t="s">
        <v>15629</v>
      </c>
    </row>
    <row r="267" spans="1:1">
      <c r="A267" t="s">
        <v>15630</v>
      </c>
    </row>
    <row r="268" spans="1:1">
      <c r="A268" t="s">
        <v>15631</v>
      </c>
    </row>
    <row r="269" spans="1:1">
      <c r="A269" t="s">
        <v>15632</v>
      </c>
    </row>
    <row r="270" spans="1:1">
      <c r="A270" t="s">
        <v>15633</v>
      </c>
    </row>
    <row r="271" spans="1:1">
      <c r="A271" t="s">
        <v>854</v>
      </c>
    </row>
    <row r="272" spans="1:1">
      <c r="A272" t="s">
        <v>15634</v>
      </c>
    </row>
    <row r="274" spans="1:1">
      <c r="A274" t="s">
        <v>883</v>
      </c>
    </row>
    <row r="275" spans="1:1">
      <c r="A275" t="s">
        <v>15611</v>
      </c>
    </row>
    <row r="276" spans="1:1">
      <c r="A276" t="s">
        <v>2013</v>
      </c>
    </row>
    <row r="277" spans="1:1">
      <c r="A277" t="s">
        <v>15616</v>
      </c>
    </row>
    <row r="278" spans="1:1">
      <c r="A278" t="s">
        <v>15617</v>
      </c>
    </row>
    <row r="279" spans="1:1">
      <c r="A279" t="s">
        <v>15618</v>
      </c>
    </row>
    <row r="280" spans="1:1">
      <c r="A280" t="s">
        <v>15619</v>
      </c>
    </row>
    <row r="281" spans="1:1">
      <c r="A281" t="s">
        <v>15620</v>
      </c>
    </row>
    <row r="282" spans="1:1">
      <c r="A282" t="s">
        <v>15635</v>
      </c>
    </row>
    <row r="283" spans="1:1">
      <c r="A283" t="s">
        <v>15622</v>
      </c>
    </row>
    <row r="284" spans="1:1">
      <c r="A284" t="s">
        <v>15623</v>
      </c>
    </row>
    <row r="285" spans="1:1">
      <c r="A285" t="s">
        <v>15636</v>
      </c>
    </row>
    <row r="286" spans="1:1">
      <c r="A286" t="s">
        <v>9926</v>
      </c>
    </row>
    <row r="287" spans="1:1">
      <c r="A287" t="s">
        <v>15616</v>
      </c>
    </row>
    <row r="288" spans="1:1">
      <c r="A288" t="s">
        <v>15617</v>
      </c>
    </row>
    <row r="289" spans="1:1">
      <c r="A289" t="s">
        <v>15618</v>
      </c>
    </row>
    <row r="290" spans="1:1">
      <c r="A290" t="s">
        <v>15619</v>
      </c>
    </row>
    <row r="291" spans="6:6">
      <c r="F291" t="s">
        <v>15637</v>
      </c>
    </row>
    <row r="292" spans="1:1">
      <c r="A292" t="s">
        <v>15638</v>
      </c>
    </row>
    <row r="293" spans="1:1">
      <c r="A293" t="s">
        <v>15622</v>
      </c>
    </row>
    <row r="294" spans="1:1">
      <c r="A294" t="s">
        <v>15623</v>
      </c>
    </row>
    <row r="295" spans="1:1">
      <c r="A295" t="s">
        <v>15639</v>
      </c>
    </row>
    <row r="296" spans="1:1">
      <c r="A296" t="s">
        <v>1128</v>
      </c>
    </row>
    <row r="297" spans="1:1">
      <c r="A297" t="s">
        <v>15592</v>
      </c>
    </row>
    <row r="298" spans="1:1">
      <c r="A298" t="s">
        <v>15640</v>
      </c>
    </row>
    <row r="299" spans="1:1">
      <c r="A299" t="s">
        <v>15641</v>
      </c>
    </row>
    <row r="300" spans="7:7">
      <c r="G300" t="s">
        <v>15642</v>
      </c>
    </row>
    <row r="301" spans="8:8">
      <c r="H301" t="s">
        <v>15597</v>
      </c>
    </row>
    <row r="302" spans="8:8">
      <c r="H302" t="s">
        <v>15643</v>
      </c>
    </row>
    <row r="303" spans="1:1">
      <c r="A303" t="s">
        <v>15644</v>
      </c>
    </row>
    <row r="304" spans="1:1">
      <c r="A304" t="s">
        <v>15645</v>
      </c>
    </row>
    <row r="305" spans="1:1">
      <c r="A305" t="s">
        <v>749</v>
      </c>
    </row>
    <row r="306" spans="1:1">
      <c r="A306" t="s">
        <v>3332</v>
      </c>
    </row>
    <row r="307" spans="1:1">
      <c r="A307" t="s">
        <v>15646</v>
      </c>
    </row>
    <row r="308" spans="5:5">
      <c r="E308" t="s">
        <v>15647</v>
      </c>
    </row>
    <row r="309" spans="6:6">
      <c r="F309" t="s">
        <v>15648</v>
      </c>
    </row>
    <row r="310" spans="6:6">
      <c r="F310" t="s">
        <v>15649</v>
      </c>
    </row>
    <row r="311" spans="1:1">
      <c r="A311" t="s">
        <v>15650</v>
      </c>
    </row>
    <row r="312" spans="1:1">
      <c r="A312" t="s">
        <v>15651</v>
      </c>
    </row>
    <row r="313" spans="1:1">
      <c r="A313" t="s">
        <v>15633</v>
      </c>
    </row>
    <row r="314" spans="1:1">
      <c r="A314" t="s">
        <v>767</v>
      </c>
    </row>
    <row r="315" spans="1:1">
      <c r="A315" t="s">
        <v>15634</v>
      </c>
    </row>
    <row r="316" spans="1:1">
      <c r="A316" t="s">
        <v>15652</v>
      </c>
    </row>
    <row r="317" spans="1:2">
      <c r="A317" t="s">
        <v>15653</v>
      </c>
      <c r="B317" t="s">
        <v>15654</v>
      </c>
    </row>
    <row r="318" spans="1:1">
      <c r="A318" t="s">
        <v>15655</v>
      </c>
    </row>
    <row r="319" spans="1:1">
      <c r="A319" t="s">
        <v>350</v>
      </c>
    </row>
    <row r="320" spans="1:1">
      <c r="A320" t="s">
        <v>561</v>
      </c>
    </row>
    <row r="321" spans="1:1">
      <c r="A321" t="s">
        <v>15656</v>
      </c>
    </row>
    <row r="322" spans="2:2">
      <c r="B322" t="s">
        <v>15657</v>
      </c>
    </row>
    <row r="323" spans="1:1">
      <c r="A323" t="s">
        <v>354</v>
      </c>
    </row>
    <row r="324" spans="1:1">
      <c r="A324" t="s">
        <v>15658</v>
      </c>
    </row>
    <row r="325" spans="3:3">
      <c r="C325" t="s">
        <v>1252</v>
      </c>
    </row>
    <row r="326" spans="3:3">
      <c r="C326" t="s">
        <v>15515</v>
      </c>
    </row>
    <row r="327" spans="3:3">
      <c r="C327" t="s">
        <v>15659</v>
      </c>
    </row>
    <row r="328" spans="3:3">
      <c r="C328" t="s">
        <v>15660</v>
      </c>
    </row>
    <row r="329" spans="3:3">
      <c r="C329" t="s">
        <v>1205</v>
      </c>
    </row>
    <row r="331" spans="3:3">
      <c r="C331" t="s">
        <v>15661</v>
      </c>
    </row>
    <row r="332" spans="3:3">
      <c r="C332" t="s">
        <v>15662</v>
      </c>
    </row>
    <row r="333" spans="3:3">
      <c r="C333" t="s">
        <v>15663</v>
      </c>
    </row>
    <row r="334" spans="3:3">
      <c r="C334" t="s">
        <v>15664</v>
      </c>
    </row>
    <row r="335" spans="3:3">
      <c r="C335" t="s">
        <v>1252</v>
      </c>
    </row>
    <row r="336" spans="3:3">
      <c r="C336" t="s">
        <v>15611</v>
      </c>
    </row>
    <row r="337" spans="3:3">
      <c r="C337" t="s">
        <v>1756</v>
      </c>
    </row>
    <row r="338" spans="3:3">
      <c r="C338" t="s">
        <v>15665</v>
      </c>
    </row>
    <row r="339" spans="3:3">
      <c r="C339" t="s">
        <v>15666</v>
      </c>
    </row>
    <row r="340" spans="3:3">
      <c r="C340" t="s">
        <v>15667</v>
      </c>
    </row>
    <row r="341" spans="3:3">
      <c r="C341" t="s">
        <v>15668</v>
      </c>
    </row>
    <row r="342" spans="3:3">
      <c r="C342" t="s">
        <v>15669</v>
      </c>
    </row>
    <row r="343" spans="3:3">
      <c r="C343" t="s">
        <v>15670</v>
      </c>
    </row>
    <row r="344" spans="3:3">
      <c r="C344" t="s">
        <v>15671</v>
      </c>
    </row>
    <row r="345" spans="3:3">
      <c r="C345" t="s">
        <v>15672</v>
      </c>
    </row>
    <row r="346" spans="3:3">
      <c r="C346" t="s">
        <v>15673</v>
      </c>
    </row>
    <row r="347" spans="3:3">
      <c r="C347" t="s">
        <v>15674</v>
      </c>
    </row>
    <row r="348" spans="3:3">
      <c r="C348" t="s">
        <v>15675</v>
      </c>
    </row>
    <row r="349" spans="3:3">
      <c r="C349" t="s">
        <v>15676</v>
      </c>
    </row>
    <row r="350" spans="3:3">
      <c r="C350" t="s">
        <v>15677</v>
      </c>
    </row>
    <row r="351" spans="3:3">
      <c r="C351" t="s">
        <v>15581</v>
      </c>
    </row>
    <row r="352" spans="8:8">
      <c r="H352" t="s">
        <v>15678</v>
      </c>
    </row>
    <row r="353" spans="8:8">
      <c r="H353" t="s">
        <v>15679</v>
      </c>
    </row>
    <row r="354" spans="8:8">
      <c r="H354" t="s">
        <v>15680</v>
      </c>
    </row>
    <row r="355" spans="7:7">
      <c r="G355" t="s">
        <v>15681</v>
      </c>
    </row>
    <row r="356" spans="8:9">
      <c r="H356" t="s">
        <v>3267</v>
      </c>
      <c r="I356" t="s">
        <v>15682</v>
      </c>
    </row>
    <row r="357" spans="3:3">
      <c r="C357" t="s">
        <v>15683</v>
      </c>
    </row>
    <row r="358" spans="3:3">
      <c r="C358" t="s">
        <v>15684</v>
      </c>
    </row>
    <row r="359" spans="3:3">
      <c r="C359" t="s">
        <v>1205</v>
      </c>
    </row>
    <row r="360" spans="3:3">
      <c r="C360" t="s">
        <v>15685</v>
      </c>
    </row>
    <row r="361" spans="3:3">
      <c r="C361" t="s">
        <v>15686</v>
      </c>
    </row>
    <row r="362" spans="3:3">
      <c r="C362" t="s">
        <v>15687</v>
      </c>
    </row>
    <row r="363" spans="3:3">
      <c r="C363" t="s">
        <v>5799</v>
      </c>
    </row>
    <row r="364" spans="3:3">
      <c r="C364" t="s">
        <v>2097</v>
      </c>
    </row>
    <row r="366" spans="3:4">
      <c r="C366" t="s">
        <v>15688</v>
      </c>
      <c r="D366" t="s">
        <v>15689</v>
      </c>
    </row>
    <row r="367" spans="3:4">
      <c r="C367" t="s">
        <v>15690</v>
      </c>
      <c r="D367" t="s">
        <v>15691</v>
      </c>
    </row>
    <row r="369" spans="3:3">
      <c r="C369" t="s">
        <v>15692</v>
      </c>
    </row>
    <row r="370" spans="3:3">
      <c r="C370" t="s">
        <v>15693</v>
      </c>
    </row>
    <row r="371" spans="3:3">
      <c r="C371" t="s">
        <v>1564</v>
      </c>
    </row>
    <row r="372" spans="4:4">
      <c r="D372" t="s">
        <v>2907</v>
      </c>
    </row>
    <row r="373" spans="5:5">
      <c r="E373" t="s">
        <v>13131</v>
      </c>
    </row>
    <row r="374" spans="6:6">
      <c r="F374" t="s">
        <v>3067</v>
      </c>
    </row>
    <row r="375" spans="5:5">
      <c r="E375" t="s">
        <v>15694</v>
      </c>
    </row>
    <row r="376" spans="4:4">
      <c r="D376" t="s">
        <v>15695</v>
      </c>
    </row>
    <row r="377" spans="5:5">
      <c r="E377" t="s">
        <v>1564</v>
      </c>
    </row>
    <row r="378" spans="1:1">
      <c r="A378" t="s">
        <v>15696</v>
      </c>
    </row>
    <row r="379" spans="1:1">
      <c r="A379" t="s">
        <v>15697</v>
      </c>
    </row>
    <row r="380" spans="1:1">
      <c r="A380" t="s">
        <v>15698</v>
      </c>
    </row>
    <row r="381" spans="2:2">
      <c r="B381" t="s">
        <v>350</v>
      </c>
    </row>
    <row r="382" spans="1:1">
      <c r="A382" t="s">
        <v>561</v>
      </c>
    </row>
    <row r="383" spans="1:1">
      <c r="A383" t="s">
        <v>15699</v>
      </c>
    </row>
    <row r="384" spans="1:1">
      <c r="A384" t="s">
        <v>354</v>
      </c>
    </row>
    <row r="385" spans="2:2">
      <c r="B385" t="s">
        <v>15700</v>
      </c>
    </row>
    <row r="386" spans="2:2">
      <c r="B386" t="s">
        <v>15701</v>
      </c>
    </row>
    <row r="387" spans="1:1">
      <c r="A387" t="s">
        <v>525</v>
      </c>
    </row>
    <row r="388" spans="3:3">
      <c r="C388" t="s">
        <v>559</v>
      </c>
    </row>
    <row r="391" spans="1:1">
      <c r="A391" t="s">
        <v>15611</v>
      </c>
    </row>
    <row r="392" spans="1:1">
      <c r="A392" t="s">
        <v>15581</v>
      </c>
    </row>
    <row r="393" spans="1:1">
      <c r="A393" t="s">
        <v>15617</v>
      </c>
    </row>
    <row r="394" spans="1:1">
      <c r="A394" t="s">
        <v>15618</v>
      </c>
    </row>
    <row r="395" spans="1:1">
      <c r="A395" t="s">
        <v>15619</v>
      </c>
    </row>
    <row r="396" spans="1:1">
      <c r="A396" t="s">
        <v>15620</v>
      </c>
    </row>
    <row r="397" spans="6:7">
      <c r="F397" t="s">
        <v>3267</v>
      </c>
      <c r="G397" t="s">
        <v>15682</v>
      </c>
    </row>
    <row r="398" spans="1:1">
      <c r="A398" t="s">
        <v>15702</v>
      </c>
    </row>
    <row r="399" spans="1:1">
      <c r="A399" t="s">
        <v>15703</v>
      </c>
    </row>
    <row r="400" spans="1:1">
      <c r="A400" t="s">
        <v>15704</v>
      </c>
    </row>
    <row r="401" spans="1:1">
      <c r="A401" t="s">
        <v>15705</v>
      </c>
    </row>
    <row r="402" spans="1:1">
      <c r="A402" t="s">
        <v>354</v>
      </c>
    </row>
    <row r="405" spans="3:3">
      <c r="C405" t="s">
        <v>15706</v>
      </c>
    </row>
    <row r="406" spans="3:3">
      <c r="C406" t="s">
        <v>15707</v>
      </c>
    </row>
    <row r="407" spans="3:3">
      <c r="C407" t="s">
        <v>15708</v>
      </c>
    </row>
    <row r="408" spans="1:1">
      <c r="A408" t="s">
        <v>15570</v>
      </c>
    </row>
    <row r="409" spans="2:2">
      <c r="B409" t="s">
        <v>15709</v>
      </c>
    </row>
    <row r="410" spans="2:2">
      <c r="B410" t="s">
        <v>15710</v>
      </c>
    </row>
    <row r="411" spans="1:1">
      <c r="A411" t="s">
        <v>15711</v>
      </c>
    </row>
    <row r="412" spans="3:3">
      <c r="C412" t="s">
        <v>2653</v>
      </c>
    </row>
    <row r="413" spans="4:4">
      <c r="D413" t="s">
        <v>15712</v>
      </c>
    </row>
    <row r="414" spans="4:4">
      <c r="D414" t="s">
        <v>15713</v>
      </c>
    </row>
    <row r="415" spans="4:4">
      <c r="D415" t="s">
        <v>15714</v>
      </c>
    </row>
    <row r="416" spans="4:4">
      <c r="D416" t="s">
        <v>15715</v>
      </c>
    </row>
    <row r="417" spans="4:5">
      <c r="D417" t="s">
        <v>15716</v>
      </c>
      <c r="E417" t="s">
        <v>15717</v>
      </c>
    </row>
    <row r="418" spans="4:4">
      <c r="D418" t="s">
        <v>15667</v>
      </c>
    </row>
    <row r="419" spans="4:4">
      <c r="D419" t="s">
        <v>15668</v>
      </c>
    </row>
    <row r="420" spans="4:4">
      <c r="D420" t="s">
        <v>15669</v>
      </c>
    </row>
    <row r="421" spans="4:4">
      <c r="D421" t="s">
        <v>15670</v>
      </c>
    </row>
    <row r="422" spans="4:4">
      <c r="D422" t="s">
        <v>15671</v>
      </c>
    </row>
    <row r="423" spans="4:4">
      <c r="D423" t="s">
        <v>15672</v>
      </c>
    </row>
    <row r="424" spans="4:4">
      <c r="D424" t="s">
        <v>15718</v>
      </c>
    </row>
    <row r="425" spans="4:4">
      <c r="D425" t="s">
        <v>15719</v>
      </c>
    </row>
    <row r="426" spans="4:4">
      <c r="D426" t="s">
        <v>15720</v>
      </c>
    </row>
    <row r="427" spans="6:6">
      <c r="F427" t="s">
        <v>15721</v>
      </c>
    </row>
    <row r="428" spans="6:6">
      <c r="F428" t="s">
        <v>15722</v>
      </c>
    </row>
    <row r="429" spans="6:6">
      <c r="F429" t="s">
        <v>15723</v>
      </c>
    </row>
    <row r="430" spans="4:4">
      <c r="D430" t="s">
        <v>1345</v>
      </c>
    </row>
    <row r="431" spans="2:2">
      <c r="B431" t="s">
        <v>15724</v>
      </c>
    </row>
    <row r="432" spans="2:2">
      <c r="B432" t="s">
        <v>879</v>
      </c>
    </row>
    <row r="433" spans="1:1">
      <c r="A433" t="s">
        <v>1049</v>
      </c>
    </row>
    <row r="434" spans="2:2">
      <c r="B434" t="s">
        <v>15725</v>
      </c>
    </row>
    <row r="435" spans="1:1">
      <c r="A435" t="s">
        <v>15726</v>
      </c>
    </row>
    <row r="436" spans="3:3">
      <c r="C436" t="s">
        <v>15727</v>
      </c>
    </row>
    <row r="437" spans="3:3">
      <c r="C437" t="s">
        <v>15728</v>
      </c>
    </row>
    <row r="438" spans="3:3">
      <c r="C438" t="s">
        <v>15729</v>
      </c>
    </row>
    <row r="439" spans="3:3">
      <c r="C439" t="s">
        <v>15730</v>
      </c>
    </row>
    <row r="440" spans="3:3">
      <c r="C440" t="s">
        <v>15559</v>
      </c>
    </row>
    <row r="441" spans="3:3">
      <c r="C441" t="s">
        <v>15560</v>
      </c>
    </row>
    <row r="442" spans="3:3">
      <c r="C442" t="s">
        <v>15731</v>
      </c>
    </row>
    <row r="443" spans="3:3">
      <c r="C443" t="s">
        <v>15732</v>
      </c>
    </row>
    <row r="444" spans="3:4">
      <c r="C444" t="s">
        <v>15733</v>
      </c>
      <c r="D444" t="s">
        <v>15578</v>
      </c>
    </row>
    <row r="445" spans="3:4">
      <c r="C445" t="s">
        <v>15734</v>
      </c>
      <c r="D445" t="s">
        <v>15735</v>
      </c>
    </row>
    <row r="446" spans="1:1">
      <c r="A446" t="s">
        <v>1772</v>
      </c>
    </row>
    <row r="447" spans="3:3">
      <c r="C447" t="s">
        <v>2554</v>
      </c>
    </row>
    <row r="448" spans="1:1">
      <c r="A448" t="s">
        <v>15736</v>
      </c>
    </row>
    <row r="449" spans="2:2">
      <c r="B449" t="s">
        <v>15737</v>
      </c>
    </row>
    <row r="450" spans="2:2">
      <c r="B450" t="s">
        <v>977</v>
      </c>
    </row>
    <row r="451" spans="1:1">
      <c r="A451" t="s">
        <v>15611</v>
      </c>
    </row>
    <row r="452" spans="1:1">
      <c r="A452" t="s">
        <v>15738</v>
      </c>
    </row>
    <row r="453" spans="1:1">
      <c r="A453" t="s">
        <v>15617</v>
      </c>
    </row>
    <row r="454" spans="1:1">
      <c r="A454" t="s">
        <v>15618</v>
      </c>
    </row>
    <row r="455" spans="1:1">
      <c r="A455" t="s">
        <v>15619</v>
      </c>
    </row>
    <row r="456" spans="1:1">
      <c r="A456" t="s">
        <v>15620</v>
      </c>
    </row>
    <row r="457" spans="6:7">
      <c r="F457" t="s">
        <v>3267</v>
      </c>
      <c r="G457" t="s">
        <v>15682</v>
      </c>
    </row>
    <row r="458" spans="1:1">
      <c r="A458" t="s">
        <v>15702</v>
      </c>
    </row>
    <row r="459" spans="1:1">
      <c r="A459" t="s">
        <v>15703</v>
      </c>
    </row>
    <row r="460" spans="1:1">
      <c r="A460" t="s">
        <v>15739</v>
      </c>
    </row>
    <row r="461" spans="1:1">
      <c r="A461" t="s">
        <v>15684</v>
      </c>
    </row>
    <row r="462" spans="1:1">
      <c r="A462" t="s">
        <v>1205</v>
      </c>
    </row>
    <row r="463" spans="1:1">
      <c r="A463" t="s">
        <v>443</v>
      </c>
    </row>
    <row r="464" spans="1:1">
      <c r="A464" t="s">
        <v>15740</v>
      </c>
    </row>
    <row r="465" spans="1:1">
      <c r="A465" t="s">
        <v>977</v>
      </c>
    </row>
    <row r="466" spans="1:1">
      <c r="A466" t="s">
        <v>15611</v>
      </c>
    </row>
    <row r="467" spans="1:1">
      <c r="A467" t="s">
        <v>15741</v>
      </c>
    </row>
    <row r="468" spans="1:1">
      <c r="A468" t="s">
        <v>15617</v>
      </c>
    </row>
    <row r="469" spans="1:1">
      <c r="A469" t="s">
        <v>15618</v>
      </c>
    </row>
    <row r="470" spans="1:1">
      <c r="A470" t="s">
        <v>15619</v>
      </c>
    </row>
    <row r="471" spans="1:1">
      <c r="A471" t="s">
        <v>15620</v>
      </c>
    </row>
    <row r="472" spans="6:7">
      <c r="F472" t="s">
        <v>3267</v>
      </c>
      <c r="G472" t="s">
        <v>15682</v>
      </c>
    </row>
    <row r="473" spans="1:1">
      <c r="A473" t="s">
        <v>15702</v>
      </c>
    </row>
    <row r="474" spans="1:1">
      <c r="A474" t="s">
        <v>15703</v>
      </c>
    </row>
    <row r="475" spans="1:1">
      <c r="A475" t="s">
        <v>15739</v>
      </c>
    </row>
    <row r="476" spans="1:1">
      <c r="A476" t="s">
        <v>15742</v>
      </c>
    </row>
    <row r="477" spans="1:1">
      <c r="A477" t="s">
        <v>15684</v>
      </c>
    </row>
    <row r="478" spans="1:1">
      <c r="A478" t="s">
        <v>1205</v>
      </c>
    </row>
    <row r="479" spans="1:1">
      <c r="A479" t="s">
        <v>443</v>
      </c>
    </row>
    <row r="480" spans="1:1">
      <c r="A480" t="s">
        <v>4399</v>
      </c>
    </row>
    <row r="481" spans="1:1">
      <c r="A481" t="s">
        <v>15743</v>
      </c>
    </row>
    <row r="482" spans="1:1">
      <c r="A482" t="s">
        <v>4370</v>
      </c>
    </row>
    <row r="483" spans="1:1">
      <c r="A483" t="s">
        <v>15744</v>
      </c>
    </row>
    <row r="484" spans="1:1">
      <c r="A484" t="s">
        <v>15745</v>
      </c>
    </row>
    <row r="485" spans="1:1">
      <c r="A485" t="s">
        <v>15746</v>
      </c>
    </row>
    <row r="486" spans="1:1">
      <c r="A486" t="s">
        <v>15747</v>
      </c>
    </row>
    <row r="487" spans="1:1">
      <c r="A487" t="s">
        <v>15748</v>
      </c>
    </row>
    <row r="488" spans="1:1">
      <c r="A488" t="s">
        <v>14722</v>
      </c>
    </row>
    <row r="489" spans="1:1">
      <c r="A489" t="s">
        <v>15749</v>
      </c>
    </row>
    <row r="490" spans="1:1">
      <c r="A490" t="s">
        <v>350</v>
      </c>
    </row>
    <row r="491" spans="1:1">
      <c r="A491" t="s">
        <v>561</v>
      </c>
    </row>
    <row r="492" spans="1:1">
      <c r="A492" t="s">
        <v>15750</v>
      </c>
    </row>
    <row r="493" spans="1:1">
      <c r="A493" t="s">
        <v>15751</v>
      </c>
    </row>
    <row r="494" spans="1:1">
      <c r="A494" t="s">
        <v>354</v>
      </c>
    </row>
    <row r="495" spans="1:1">
      <c r="A495" t="s">
        <v>15658</v>
      </c>
    </row>
    <row r="496" spans="1:1">
      <c r="A496" t="s">
        <v>15570</v>
      </c>
    </row>
    <row r="497" spans="2:2">
      <c r="B497" t="s">
        <v>15752</v>
      </c>
    </row>
    <row r="498" spans="1:1">
      <c r="A498" t="s">
        <v>1252</v>
      </c>
    </row>
    <row r="499" spans="1:1">
      <c r="A499" t="s">
        <v>15611</v>
      </c>
    </row>
    <row r="500" spans="1:1">
      <c r="A500" t="s">
        <v>15753</v>
      </c>
    </row>
    <row r="501" spans="1:1">
      <c r="A501" t="s">
        <v>15754</v>
      </c>
    </row>
    <row r="502" spans="1:1">
      <c r="A502" t="s">
        <v>15755</v>
      </c>
    </row>
    <row r="503" spans="1:1">
      <c r="A503" t="s">
        <v>15756</v>
      </c>
    </row>
    <row r="504" spans="1:1">
      <c r="A504" t="s">
        <v>15757</v>
      </c>
    </row>
    <row r="505" spans="1:1">
      <c r="A505" t="s">
        <v>15758</v>
      </c>
    </row>
    <row r="506" spans="1:1">
      <c r="A506" t="s">
        <v>15759</v>
      </c>
    </row>
    <row r="507" spans="1:1">
      <c r="A507" t="s">
        <v>15760</v>
      </c>
    </row>
    <row r="508" spans="1:1">
      <c r="A508" t="s">
        <v>15761</v>
      </c>
    </row>
    <row r="509" spans="1:1">
      <c r="A509" t="s">
        <v>15762</v>
      </c>
    </row>
    <row r="510" spans="1:1">
      <c r="A510" t="s">
        <v>15763</v>
      </c>
    </row>
    <row r="511" spans="1:1">
      <c r="A511" t="s">
        <v>15764</v>
      </c>
    </row>
    <row r="512" spans="1:1">
      <c r="A512" t="s">
        <v>15765</v>
      </c>
    </row>
    <row r="513" spans="1:1">
      <c r="A513" t="s">
        <v>15766</v>
      </c>
    </row>
    <row r="514" spans="6:6">
      <c r="F514" t="s">
        <v>15767</v>
      </c>
    </row>
    <row r="515" spans="6:6">
      <c r="F515" t="s">
        <v>15768</v>
      </c>
    </row>
    <row r="516" spans="1:1">
      <c r="A516" t="s">
        <v>15769</v>
      </c>
    </row>
    <row r="517" spans="1:1">
      <c r="A517" t="s">
        <v>15770</v>
      </c>
    </row>
    <row r="518" spans="1:1">
      <c r="A518" t="s">
        <v>1205</v>
      </c>
    </row>
    <row r="520" spans="1:1">
      <c r="A520" t="s">
        <v>443</v>
      </c>
    </row>
    <row r="523" spans="1:1">
      <c r="A523" t="s">
        <v>350</v>
      </c>
    </row>
    <row r="524" spans="1:1">
      <c r="A524" t="e">
        <f>----清单</f>
        <v>#NAME?</v>
      </c>
    </row>
    <row r="525" spans="1:1">
      <c r="A525" t="s">
        <v>15771</v>
      </c>
    </row>
    <row r="526" spans="1:1">
      <c r="A526" t="s">
        <v>15759</v>
      </c>
    </row>
    <row r="527" spans="1:1">
      <c r="A527" t="s">
        <v>15772</v>
      </c>
    </row>
    <row r="528" spans="1:1">
      <c r="A528" t="s">
        <v>15773</v>
      </c>
    </row>
    <row r="529" spans="1:1">
      <c r="A529" t="s">
        <v>15774</v>
      </c>
    </row>
    <row r="530" spans="1:1">
      <c r="A530" t="s">
        <v>354</v>
      </c>
    </row>
    <row r="534" spans="1:1">
      <c r="A534" t="s">
        <v>15692</v>
      </c>
    </row>
    <row r="535" spans="1:1">
      <c r="A535" t="s">
        <v>15775</v>
      </c>
    </row>
    <row r="536" spans="1:1">
      <c r="A536" t="s">
        <v>1564</v>
      </c>
    </row>
    <row r="537" spans="1:1">
      <c r="A537" t="s">
        <v>15776</v>
      </c>
    </row>
    <row r="538" spans="1:1">
      <c r="A538" t="s">
        <v>15777</v>
      </c>
    </row>
    <row r="539" spans="1:1">
      <c r="A539" t="s">
        <v>11277</v>
      </c>
    </row>
    <row r="540" spans="1:1">
      <c r="A540" t="s">
        <v>15778</v>
      </c>
    </row>
    <row r="541" spans="1:1">
      <c r="A541" t="s">
        <v>15779</v>
      </c>
    </row>
    <row r="542" spans="1:1">
      <c r="A542" t="s">
        <v>1743</v>
      </c>
    </row>
    <row r="543" spans="1:1">
      <c r="A543" t="s">
        <v>15780</v>
      </c>
    </row>
    <row r="544" spans="1:1">
      <c r="A544" t="s">
        <v>15781</v>
      </c>
    </row>
    <row r="545" spans="1:1">
      <c r="A545" t="s">
        <v>15782</v>
      </c>
    </row>
    <row r="546" spans="1:1">
      <c r="A546" t="s">
        <v>350</v>
      </c>
    </row>
    <row r="547" spans="1:3">
      <c r="A547" t="s">
        <v>15783</v>
      </c>
      <c r="B547" t="s">
        <v>15784</v>
      </c>
      <c r="C547" t="s">
        <v>15785</v>
      </c>
    </row>
    <row r="548" spans="1:3">
      <c r="A548" t="s">
        <v>15786</v>
      </c>
      <c r="B548" t="s">
        <v>15784</v>
      </c>
      <c r="C548" t="s">
        <v>15787</v>
      </c>
    </row>
    <row r="549" spans="1:3">
      <c r="A549" t="s">
        <v>15788</v>
      </c>
      <c r="B549" t="s">
        <v>15784</v>
      </c>
      <c r="C549" t="s">
        <v>15789</v>
      </c>
    </row>
    <row r="551" spans="1:1">
      <c r="A551" t="s">
        <v>561</v>
      </c>
    </row>
    <row r="552" spans="1:1">
      <c r="A552" t="s">
        <v>15790</v>
      </c>
    </row>
    <row r="553" spans="1:1">
      <c r="A553" t="s">
        <v>354</v>
      </c>
    </row>
    <row r="554" spans="1:1">
      <c r="A554" t="s">
        <v>1260</v>
      </c>
    </row>
    <row r="555" spans="1:1">
      <c r="A555" t="s">
        <v>15570</v>
      </c>
    </row>
    <row r="556" spans="2:2">
      <c r="B556" t="s">
        <v>15791</v>
      </c>
    </row>
    <row r="557" spans="2:2">
      <c r="B557" t="s">
        <v>15792</v>
      </c>
    </row>
    <row r="558" spans="3:3">
      <c r="C558" t="s">
        <v>15793</v>
      </c>
    </row>
    <row r="560" spans="1:1">
      <c r="A560" t="s">
        <v>883</v>
      </c>
    </row>
    <row r="561" spans="1:1">
      <c r="A561" t="s">
        <v>15611</v>
      </c>
    </row>
    <row r="562" spans="1:1">
      <c r="A562" t="s">
        <v>2013</v>
      </c>
    </row>
    <row r="563" spans="1:1">
      <c r="A563" t="s">
        <v>15616</v>
      </c>
    </row>
    <row r="564" spans="1:1">
      <c r="A564" t="s">
        <v>15617</v>
      </c>
    </row>
    <row r="565" spans="1:1">
      <c r="A565" t="s">
        <v>15618</v>
      </c>
    </row>
    <row r="566" spans="1:1">
      <c r="A566" t="s">
        <v>15619</v>
      </c>
    </row>
    <row r="567" spans="1:1">
      <c r="A567" t="s">
        <v>15620</v>
      </c>
    </row>
    <row r="568" spans="1:1">
      <c r="A568" t="s">
        <v>15635</v>
      </c>
    </row>
    <row r="569" spans="1:1">
      <c r="A569" t="s">
        <v>15794</v>
      </c>
    </row>
    <row r="570" spans="1:1">
      <c r="A570" t="s">
        <v>15623</v>
      </c>
    </row>
    <row r="571" spans="1:1">
      <c r="A571" t="s">
        <v>15636</v>
      </c>
    </row>
    <row r="572" spans="1:1">
      <c r="A572" t="s">
        <v>9926</v>
      </c>
    </row>
    <row r="573" spans="1:1">
      <c r="A573" t="s">
        <v>15616</v>
      </c>
    </row>
    <row r="574" spans="1:1">
      <c r="A574" t="s">
        <v>15617</v>
      </c>
    </row>
    <row r="575" spans="1:1">
      <c r="A575" t="s">
        <v>15618</v>
      </c>
    </row>
    <row r="576" spans="1:1">
      <c r="A576" t="s">
        <v>15619</v>
      </c>
    </row>
    <row r="577" spans="6:6">
      <c r="F577" t="s">
        <v>15637</v>
      </c>
    </row>
    <row r="578" spans="1:1">
      <c r="A578" t="s">
        <v>15638</v>
      </c>
    </row>
    <row r="579" spans="1:1">
      <c r="A579" t="s">
        <v>15794</v>
      </c>
    </row>
    <row r="580" spans="1:1">
      <c r="A580" t="s">
        <v>15623</v>
      </c>
    </row>
    <row r="581" spans="1:1">
      <c r="A581" t="s">
        <v>15639</v>
      </c>
    </row>
    <row r="582" spans="1:1">
      <c r="A582" t="s">
        <v>1128</v>
      </c>
    </row>
    <row r="583" spans="1:1">
      <c r="A583" t="s">
        <v>15592</v>
      </c>
    </row>
    <row r="584" spans="1:1">
      <c r="A584" t="s">
        <v>15640</v>
      </c>
    </row>
    <row r="585" spans="1:1">
      <c r="A585" t="s">
        <v>15641</v>
      </c>
    </row>
    <row r="586" spans="7:7">
      <c r="G586" t="s">
        <v>15642</v>
      </c>
    </row>
    <row r="587" spans="8:8">
      <c r="H587" t="s">
        <v>15597</v>
      </c>
    </row>
    <row r="588" spans="8:8">
      <c r="H588" t="s">
        <v>15643</v>
      </c>
    </row>
    <row r="589" spans="1:1">
      <c r="A589" t="s">
        <v>15644</v>
      </c>
    </row>
    <row r="590" spans="1:1">
      <c r="A590" t="s">
        <v>15645</v>
      </c>
    </row>
    <row r="591" spans="1:1">
      <c r="A591" t="s">
        <v>749</v>
      </c>
    </row>
    <row r="592" spans="1:1">
      <c r="A592" t="s">
        <v>3332</v>
      </c>
    </row>
    <row r="593" spans="1:1">
      <c r="A593" t="s">
        <v>15795</v>
      </c>
    </row>
    <row r="594" spans="5:5">
      <c r="E594" t="s">
        <v>15796</v>
      </c>
    </row>
    <row r="595" spans="6:6">
      <c r="F595" t="s">
        <v>15648</v>
      </c>
    </row>
    <row r="596" spans="6:6">
      <c r="F596" t="s">
        <v>15649</v>
      </c>
    </row>
    <row r="597" spans="1:1">
      <c r="A597" t="s">
        <v>15650</v>
      </c>
    </row>
    <row r="598" spans="1:1">
      <c r="A598" t="s">
        <v>15797</v>
      </c>
    </row>
    <row r="599" spans="1:1">
      <c r="A599" t="s">
        <v>15633</v>
      </c>
    </row>
    <row r="600" spans="1:1">
      <c r="A600" t="s">
        <v>767</v>
      </c>
    </row>
    <row r="602" spans="1:1">
      <c r="A602" t="s">
        <v>15798</v>
      </c>
    </row>
    <row r="603" spans="1:1">
      <c r="A603" t="s">
        <v>15799</v>
      </c>
    </row>
    <row r="604" spans="1:1">
      <c r="A604" t="s">
        <v>15800</v>
      </c>
    </row>
    <row r="605" spans="1:1">
      <c r="A605" t="s">
        <v>15801</v>
      </c>
    </row>
    <row r="606" spans="1:1">
      <c r="A606" t="s">
        <v>1564</v>
      </c>
    </row>
    <row r="607" spans="1:1">
      <c r="A607" t="s">
        <v>15776</v>
      </c>
    </row>
    <row r="608" spans="1:1">
      <c r="A608" t="s">
        <v>15777</v>
      </c>
    </row>
    <row r="609" spans="1:1">
      <c r="A609" t="s">
        <v>11277</v>
      </c>
    </row>
    <row r="610" spans="1:1">
      <c r="A610" t="s">
        <v>15778</v>
      </c>
    </row>
    <row r="611" spans="1:1">
      <c r="A611" t="s">
        <v>15802</v>
      </c>
    </row>
    <row r="612" spans="2:2">
      <c r="B612" t="s">
        <v>15803</v>
      </c>
    </row>
    <row r="613" spans="2:2">
      <c r="B613" t="s">
        <v>15804</v>
      </c>
    </row>
    <row r="614" spans="1:1">
      <c r="A614" t="s">
        <v>1743</v>
      </c>
    </row>
    <row r="615" spans="1:1">
      <c r="A615" t="s">
        <v>15805</v>
      </c>
    </row>
    <row r="616" spans="1:1">
      <c r="A616" t="s">
        <v>15806</v>
      </c>
    </row>
    <row r="617" spans="1:1">
      <c r="A617" t="s">
        <v>15807</v>
      </c>
    </row>
    <row r="618" spans="1:1">
      <c r="A618" t="s">
        <v>12438</v>
      </c>
    </row>
    <row r="619" spans="1:1">
      <c r="A619" t="s">
        <v>15808</v>
      </c>
    </row>
    <row r="620" spans="1:1">
      <c r="A620" t="s">
        <v>1653</v>
      </c>
    </row>
    <row r="621" spans="1:1">
      <c r="A621" t="s">
        <v>561</v>
      </c>
    </row>
    <row r="622" spans="1:1">
      <c r="A622" t="s">
        <v>15809</v>
      </c>
    </row>
    <row r="623" spans="1:1">
      <c r="A623" t="s">
        <v>354</v>
      </c>
    </row>
    <row r="624" spans="1:1">
      <c r="A624" t="s">
        <v>5166</v>
      </c>
    </row>
    <row r="625" spans="1:1">
      <c r="A625" t="s">
        <v>15810</v>
      </c>
    </row>
    <row r="626" spans="1:1">
      <c r="A626" t="s">
        <v>15811</v>
      </c>
    </row>
    <row r="627" spans="1:1">
      <c r="A627" t="s">
        <v>15812</v>
      </c>
    </row>
    <row r="628" spans="1:1">
      <c r="A628" t="s">
        <v>15813</v>
      </c>
    </row>
    <row r="629" spans="1:1">
      <c r="A629" t="s">
        <v>15814</v>
      </c>
    </row>
    <row r="630" spans="1:1">
      <c r="A630" t="s">
        <v>15814</v>
      </c>
    </row>
    <row r="631" spans="1:1">
      <c r="A631" t="s">
        <v>977</v>
      </c>
    </row>
    <row r="632" spans="1:1">
      <c r="A632" t="s">
        <v>15815</v>
      </c>
    </row>
    <row r="633" spans="1:1">
      <c r="A633" t="s">
        <v>1756</v>
      </c>
    </row>
    <row r="634" spans="1:1">
      <c r="A634" t="s">
        <v>15816</v>
      </c>
    </row>
    <row r="635" spans="1:1">
      <c r="A635" t="s">
        <v>15817</v>
      </c>
    </row>
    <row r="636" spans="1:1">
      <c r="A636" t="s">
        <v>15818</v>
      </c>
    </row>
    <row r="637" spans="1:1">
      <c r="A637" t="s">
        <v>15819</v>
      </c>
    </row>
    <row r="638" spans="1:1">
      <c r="A638" t="s">
        <v>15820</v>
      </c>
    </row>
    <row r="639" spans="1:1">
      <c r="A639" t="s">
        <v>15821</v>
      </c>
    </row>
    <row r="640" spans="1:1">
      <c r="A640" t="s">
        <v>15822</v>
      </c>
    </row>
    <row r="641" spans="1:1">
      <c r="A641" t="s">
        <v>15823</v>
      </c>
    </row>
    <row r="642" spans="1:1">
      <c r="A642" t="s">
        <v>15824</v>
      </c>
    </row>
    <row r="643" spans="1:1">
      <c r="A643" t="s">
        <v>15817</v>
      </c>
    </row>
    <row r="644" spans="1:1">
      <c r="A644" t="s">
        <v>15825</v>
      </c>
    </row>
    <row r="645" spans="1:1">
      <c r="A645" t="s">
        <v>15826</v>
      </c>
    </row>
    <row r="646" spans="1:1">
      <c r="A646" t="s">
        <v>10744</v>
      </c>
    </row>
    <row r="647" spans="1:1">
      <c r="A647" t="s">
        <v>15816</v>
      </c>
    </row>
    <row r="648" spans="1:1">
      <c r="A648" t="s">
        <v>15817</v>
      </c>
    </row>
    <row r="649" spans="1:1">
      <c r="A649" t="s">
        <v>15818</v>
      </c>
    </row>
    <row r="650" spans="1:1">
      <c r="A650" t="s">
        <v>15819</v>
      </c>
    </row>
    <row r="651" spans="1:1">
      <c r="A651" t="s">
        <v>15820</v>
      </c>
    </row>
    <row r="652" spans="1:1">
      <c r="A652" t="s">
        <v>15827</v>
      </c>
    </row>
    <row r="653" spans="1:1">
      <c r="A653" t="s">
        <v>15822</v>
      </c>
    </row>
    <row r="654" spans="1:1">
      <c r="A654" t="s">
        <v>15823</v>
      </c>
    </row>
    <row r="655" spans="1:1">
      <c r="A655" t="s">
        <v>15824</v>
      </c>
    </row>
    <row r="656" spans="1:1">
      <c r="A656" t="s">
        <v>15817</v>
      </c>
    </row>
    <row r="657" spans="1:1">
      <c r="A657" t="s">
        <v>15825</v>
      </c>
    </row>
    <row r="658" spans="1:1">
      <c r="A658" t="s">
        <v>15828</v>
      </c>
    </row>
    <row r="659" spans="1:1">
      <c r="A659" t="s">
        <v>15829</v>
      </c>
    </row>
    <row r="660" spans="1:1">
      <c r="A660" t="s">
        <v>15830</v>
      </c>
    </row>
    <row r="661" spans="1:1">
      <c r="A661" t="s">
        <v>3731</v>
      </c>
    </row>
    <row r="662" spans="1:1">
      <c r="A662" t="s">
        <v>15831</v>
      </c>
    </row>
    <row r="663" spans="1:1">
      <c r="A663" t="s">
        <v>15832</v>
      </c>
    </row>
    <row r="665" spans="1:1">
      <c r="A665" t="s">
        <v>15833</v>
      </c>
    </row>
    <row r="666" spans="1:1">
      <c r="A666" t="s">
        <v>1027</v>
      </c>
    </row>
    <row r="667" spans="1:1">
      <c r="A667" t="s">
        <v>15815</v>
      </c>
    </row>
    <row r="668" spans="1:1">
      <c r="A668" t="s">
        <v>1756</v>
      </c>
    </row>
    <row r="669" spans="1:1">
      <c r="A669" t="s">
        <v>15834</v>
      </c>
    </row>
    <row r="670" spans="1:1">
      <c r="A670" t="s">
        <v>15819</v>
      </c>
    </row>
    <row r="671" spans="1:1">
      <c r="A671" t="s">
        <v>15820</v>
      </c>
    </row>
    <row r="672" spans="1:1">
      <c r="A672" t="s">
        <v>15835</v>
      </c>
    </row>
    <row r="673" spans="1:1">
      <c r="A673" t="s">
        <v>15836</v>
      </c>
    </row>
    <row r="674" spans="1:1">
      <c r="A674" t="s">
        <v>15837</v>
      </c>
    </row>
    <row r="675" spans="1:1">
      <c r="A675" t="s">
        <v>15838</v>
      </c>
    </row>
    <row r="676" spans="1:1">
      <c r="A676" t="s">
        <v>10744</v>
      </c>
    </row>
    <row r="677" spans="1:1">
      <c r="A677" t="s">
        <v>15834</v>
      </c>
    </row>
    <row r="678" spans="1:1">
      <c r="A678" t="s">
        <v>15819</v>
      </c>
    </row>
    <row r="679" spans="1:1">
      <c r="A679" t="s">
        <v>15820</v>
      </c>
    </row>
    <row r="680" spans="1:1">
      <c r="A680" t="s">
        <v>15839</v>
      </c>
    </row>
    <row r="681" spans="1:1">
      <c r="A681" t="s">
        <v>15836</v>
      </c>
    </row>
    <row r="682" spans="1:1">
      <c r="A682" t="s">
        <v>15837</v>
      </c>
    </row>
    <row r="683" spans="1:1">
      <c r="A683" t="s">
        <v>15840</v>
      </c>
    </row>
    <row r="684" spans="1:1">
      <c r="A684" t="s">
        <v>15829</v>
      </c>
    </row>
    <row r="685" spans="1:1">
      <c r="A685" t="s">
        <v>15830</v>
      </c>
    </row>
    <row r="686" spans="1:1">
      <c r="A686" t="s">
        <v>3731</v>
      </c>
    </row>
    <row r="687" spans="1:1">
      <c r="A687" t="s">
        <v>15831</v>
      </c>
    </row>
    <row r="688" spans="1:1">
      <c r="A688" t="s">
        <v>15841</v>
      </c>
    </row>
    <row r="690" spans="1:1">
      <c r="A690" t="s">
        <v>15842</v>
      </c>
    </row>
    <row r="691" spans="1:1">
      <c r="A691" t="s">
        <v>977</v>
      </c>
    </row>
    <row r="692" spans="1:1">
      <c r="A692" t="s">
        <v>15815</v>
      </c>
    </row>
    <row r="693" spans="1:1">
      <c r="A693" t="s">
        <v>15843</v>
      </c>
    </row>
    <row r="694" spans="1:1">
      <c r="A694" t="s">
        <v>15844</v>
      </c>
    </row>
    <row r="695" spans="1:1">
      <c r="A695" t="s">
        <v>15845</v>
      </c>
    </row>
    <row r="696" spans="1:1">
      <c r="A696" t="s">
        <v>15846</v>
      </c>
    </row>
    <row r="697" spans="1:1">
      <c r="A697" t="s">
        <v>15847</v>
      </c>
    </row>
    <row r="698" spans="1:1">
      <c r="A698" t="s">
        <v>15848</v>
      </c>
    </row>
    <row r="699" spans="1:1">
      <c r="A699" t="s">
        <v>15849</v>
      </c>
    </row>
    <row r="700" spans="1:1">
      <c r="A700" t="s">
        <v>15850</v>
      </c>
    </row>
    <row r="701" spans="1:1">
      <c r="A701" t="s">
        <v>15851</v>
      </c>
    </row>
    <row r="702" spans="1:1">
      <c r="A702" t="s">
        <v>15852</v>
      </c>
    </row>
    <row r="703" spans="1:1">
      <c r="A703" t="s">
        <v>15853</v>
      </c>
    </row>
    <row r="704" spans="1:1">
      <c r="A704" t="s">
        <v>15854</v>
      </c>
    </row>
    <row r="705" spans="1:1">
      <c r="A705" t="s">
        <v>15855</v>
      </c>
    </row>
    <row r="706" spans="1:1">
      <c r="A706" t="s">
        <v>15856</v>
      </c>
    </row>
    <row r="707" spans="1:1">
      <c r="A707" t="s">
        <v>15857</v>
      </c>
    </row>
    <row r="708" spans="1:1">
      <c r="A708" t="s">
        <v>15854</v>
      </c>
    </row>
    <row r="709" spans="1:1">
      <c r="A709" t="s">
        <v>15855</v>
      </c>
    </row>
    <row r="710" spans="1:1">
      <c r="A710" t="s">
        <v>15858</v>
      </c>
    </row>
    <row r="712" spans="1:1">
      <c r="A712" t="s">
        <v>15859</v>
      </c>
    </row>
    <row r="713" spans="1:1">
      <c r="A713" t="s">
        <v>800</v>
      </c>
    </row>
    <row r="714" spans="2:2">
      <c r="B714" t="s">
        <v>15815</v>
      </c>
    </row>
    <row r="715" spans="1:1">
      <c r="A715" t="s">
        <v>15860</v>
      </c>
    </row>
    <row r="716" spans="1:1">
      <c r="A716" t="s">
        <v>15861</v>
      </c>
    </row>
    <row r="717" spans="1:1">
      <c r="A717" t="s">
        <v>15845</v>
      </c>
    </row>
    <row r="718" spans="1:1">
      <c r="A718" t="s">
        <v>15846</v>
      </c>
    </row>
    <row r="719" spans="1:1">
      <c r="A719" t="s">
        <v>15847</v>
      </c>
    </row>
    <row r="720" spans="1:1">
      <c r="A720" t="s">
        <v>15862</v>
      </c>
    </row>
    <row r="721" spans="1:1">
      <c r="A721" t="s">
        <v>15863</v>
      </c>
    </row>
    <row r="722" spans="1:1">
      <c r="A722" t="s">
        <v>15850</v>
      </c>
    </row>
    <row r="723" spans="1:1">
      <c r="A723" t="s">
        <v>15864</v>
      </c>
    </row>
    <row r="724" spans="1:1">
      <c r="A724" t="s">
        <v>15865</v>
      </c>
    </row>
    <row r="725" spans="1:1">
      <c r="A725" t="s">
        <v>15853</v>
      </c>
    </row>
    <row r="726" spans="1:1">
      <c r="A726" t="s">
        <v>15854</v>
      </c>
    </row>
    <row r="727" spans="1:1">
      <c r="A727" t="s">
        <v>15855</v>
      </c>
    </row>
    <row r="728" spans="1:1">
      <c r="A728" t="s">
        <v>15856</v>
      </c>
    </row>
    <row r="729" spans="1:1">
      <c r="A729" t="s">
        <v>15857</v>
      </c>
    </row>
    <row r="730" spans="1:1">
      <c r="A730" t="s">
        <v>15854</v>
      </c>
    </row>
    <row r="731" spans="1:1">
      <c r="A731" t="s">
        <v>15855</v>
      </c>
    </row>
    <row r="732" spans="1:1">
      <c r="A732" t="s">
        <v>15866</v>
      </c>
    </row>
    <row r="733" spans="1:1">
      <c r="A733" t="s">
        <v>2619</v>
      </c>
    </row>
    <row r="734" spans="1:1">
      <c r="A734" t="s">
        <v>15867</v>
      </c>
    </row>
    <row r="735" spans="1:1">
      <c r="A735" t="s">
        <v>15777</v>
      </c>
    </row>
    <row r="736" spans="1:1">
      <c r="A736" t="s">
        <v>11277</v>
      </c>
    </row>
    <row r="737" spans="1:1">
      <c r="A737" t="s">
        <v>15778</v>
      </c>
    </row>
    <row r="738" spans="1:1">
      <c r="A738" t="s">
        <v>15868</v>
      </c>
    </row>
    <row r="739" spans="1:1">
      <c r="A739" t="s">
        <v>1743</v>
      </c>
    </row>
    <row r="740" spans="1:1">
      <c r="A740" t="s">
        <v>15869</v>
      </c>
    </row>
    <row r="741" spans="1:1">
      <c r="A741" t="s">
        <v>15870</v>
      </c>
    </row>
    <row r="742" spans="1:1">
      <c r="A742" t="s">
        <v>15871</v>
      </c>
    </row>
    <row r="743" spans="1:1">
      <c r="A743" t="s">
        <v>15872</v>
      </c>
    </row>
    <row r="744" spans="1:1">
      <c r="A744" t="s">
        <v>525</v>
      </c>
    </row>
    <row r="746" spans="1:1">
      <c r="A746" t="s">
        <v>350</v>
      </c>
    </row>
    <row r="747" spans="1:1">
      <c r="A747" t="s">
        <v>15873</v>
      </c>
    </row>
    <row r="748" spans="1:1">
      <c r="A748" t="s">
        <v>15874</v>
      </c>
    </row>
    <row r="749" spans="1:1">
      <c r="A749" t="s">
        <v>15875</v>
      </c>
    </row>
    <row r="750" spans="1:1">
      <c r="A750" t="s">
        <v>15876</v>
      </c>
    </row>
    <row r="751" spans="1:1">
      <c r="A751" t="s">
        <v>15877</v>
      </c>
    </row>
    <row r="752" spans="1:1">
      <c r="A752" t="s">
        <v>15878</v>
      </c>
    </row>
    <row r="753" spans="1:1">
      <c r="A753" t="s">
        <v>15879</v>
      </c>
    </row>
    <row r="754" spans="1:1">
      <c r="A754" t="s">
        <v>15880</v>
      </c>
    </row>
    <row r="755" spans="1:1">
      <c r="A755" t="s">
        <v>15881</v>
      </c>
    </row>
    <row r="756" spans="1:1">
      <c r="A756" t="s">
        <v>15882</v>
      </c>
    </row>
    <row r="757" spans="1:1">
      <c r="A757" t="s">
        <v>15883</v>
      </c>
    </row>
    <row r="758" spans="1:1">
      <c r="A758" t="s">
        <v>15884</v>
      </c>
    </row>
    <row r="759" spans="1:1">
      <c r="A759" t="s">
        <v>15885</v>
      </c>
    </row>
    <row r="760" spans="1:1">
      <c r="A760" t="s">
        <v>15886</v>
      </c>
    </row>
    <row r="761" spans="1:1">
      <c r="A761" t="s">
        <v>354</v>
      </c>
    </row>
    <row r="763" spans="1:1">
      <c r="A763" t="s">
        <v>15887</v>
      </c>
    </row>
    <row r="765" spans="1:1">
      <c r="A765" t="s">
        <v>15888</v>
      </c>
    </row>
    <row r="766" spans="1:1">
      <c r="A766" t="s">
        <v>800</v>
      </c>
    </row>
    <row r="767" spans="1:1">
      <c r="A767" t="s">
        <v>15889</v>
      </c>
    </row>
    <row r="768" spans="1:2">
      <c r="A768" t="s">
        <v>11378</v>
      </c>
      <c r="B768" t="s">
        <v>11379</v>
      </c>
    </row>
    <row r="769" spans="1:1">
      <c r="A769" t="s">
        <v>15890</v>
      </c>
    </row>
    <row r="770" spans="1:1">
      <c r="A770" t="s">
        <v>11381</v>
      </c>
    </row>
    <row r="771" spans="1:1">
      <c r="A771" t="s">
        <v>15891</v>
      </c>
    </row>
    <row r="772" spans="1:1">
      <c r="A772" t="s">
        <v>767</v>
      </c>
    </row>
    <row r="774" spans="1:1">
      <c r="A774" t="s">
        <v>1027</v>
      </c>
    </row>
    <row r="775" spans="1:1">
      <c r="A775" t="s">
        <v>15892</v>
      </c>
    </row>
    <row r="776" spans="1:1">
      <c r="A776" t="s">
        <v>15893</v>
      </c>
    </row>
    <row r="777" spans="1:1">
      <c r="A777" t="s">
        <v>15894</v>
      </c>
    </row>
    <row r="778" spans="1:1">
      <c r="A778" t="s">
        <v>15895</v>
      </c>
    </row>
    <row r="779" spans="1:1">
      <c r="A779" t="s">
        <v>15896</v>
      </c>
    </row>
    <row r="780" spans="1:1">
      <c r="A780" t="s">
        <v>15897</v>
      </c>
    </row>
    <row r="781" spans="1:1">
      <c r="A781" t="s">
        <v>15898</v>
      </c>
    </row>
    <row r="782" spans="1:1">
      <c r="A782" t="s">
        <v>15899</v>
      </c>
    </row>
    <row r="783" spans="1:1">
      <c r="A783" t="s">
        <v>15900</v>
      </c>
    </row>
    <row r="784" spans="1:1">
      <c r="A784" t="s">
        <v>15901</v>
      </c>
    </row>
    <row r="785" spans="1:1">
      <c r="A785" t="s">
        <v>15902</v>
      </c>
    </row>
    <row r="786" spans="1:1">
      <c r="A786" t="s">
        <v>15903</v>
      </c>
    </row>
    <row r="787" spans="1:1">
      <c r="A787" t="s">
        <v>15904</v>
      </c>
    </row>
    <row r="788" spans="1:1">
      <c r="A788" t="s">
        <v>15905</v>
      </c>
    </row>
    <row r="789" spans="1:1">
      <c r="A789" t="s">
        <v>15906</v>
      </c>
    </row>
    <row r="790" spans="1:1">
      <c r="A790" t="s">
        <v>15907</v>
      </c>
    </row>
    <row r="791" spans="1:1">
      <c r="A791" t="s">
        <v>15908</v>
      </c>
    </row>
    <row r="792" spans="1:1">
      <c r="A792" t="s">
        <v>1045</v>
      </c>
    </row>
    <row r="793" spans="1:1">
      <c r="A793" t="s">
        <v>7934</v>
      </c>
    </row>
    <row r="794" spans="1:1">
      <c r="A794" t="s">
        <v>15909</v>
      </c>
    </row>
    <row r="795" spans="1:1">
      <c r="A795" t="s">
        <v>776</v>
      </c>
    </row>
    <row r="796" spans="1:1">
      <c r="A796" t="s">
        <v>15910</v>
      </c>
    </row>
    <row r="798" spans="1:1">
      <c r="A798" t="s">
        <v>1233</v>
      </c>
    </row>
    <row r="799" spans="1:1">
      <c r="A799" t="s">
        <v>4313</v>
      </c>
    </row>
    <row r="800" spans="1:1">
      <c r="A800" t="s">
        <v>15911</v>
      </c>
    </row>
    <row r="801" spans="1:1">
      <c r="A801" t="s">
        <v>996</v>
      </c>
    </row>
    <row r="802" spans="1:1">
      <c r="A802" t="s">
        <v>997</v>
      </c>
    </row>
    <row r="803" spans="1:1">
      <c r="A803" t="s">
        <v>998</v>
      </c>
    </row>
    <row r="804" spans="1:1">
      <c r="A804" t="s">
        <v>999</v>
      </c>
    </row>
    <row r="805" spans="1:1">
      <c r="A805" t="s">
        <v>15912</v>
      </c>
    </row>
    <row r="806" spans="1:1">
      <c r="A806" t="s">
        <v>15913</v>
      </c>
    </row>
    <row r="807" spans="1:1">
      <c r="A807" t="s">
        <v>15914</v>
      </c>
    </row>
    <row r="808" spans="2:2">
      <c r="B808" t="s">
        <v>525</v>
      </c>
    </row>
    <row r="809" spans="2:2">
      <c r="B809" t="e">
        <f>--天翼看家程序运行</f>
        <v>#NAME?</v>
      </c>
    </row>
    <row r="810" spans="3:3">
      <c r="C810" t="s">
        <v>15915</v>
      </c>
    </row>
    <row r="811" spans="3:3">
      <c r="C811" t="s">
        <v>15916</v>
      </c>
    </row>
    <row r="813" spans="2:3">
      <c r="B813" t="s">
        <v>1069</v>
      </c>
      <c r="C813" t="s">
        <v>15917</v>
      </c>
    </row>
    <row r="814" spans="2:2">
      <c r="B814" t="e">
        <f>--优品包净增</f>
        <v>#NAME?</v>
      </c>
    </row>
    <row r="815" spans="3:3">
      <c r="C815" t="s">
        <v>15918</v>
      </c>
    </row>
    <row r="816" spans="3:3">
      <c r="C816" t="s">
        <v>15919</v>
      </c>
    </row>
    <row r="817" spans="2:2">
      <c r="B817" t="e">
        <f>--全物wifi</f>
        <v>#NAME?</v>
      </c>
    </row>
    <row r="818" spans="3:3">
      <c r="C818" t="s">
        <v>15920</v>
      </c>
    </row>
    <row r="819" spans="3:3">
      <c r="C819" t="s">
        <v>15921</v>
      </c>
    </row>
    <row r="820" spans="2:2">
      <c r="B820" t="e">
        <f>----家庭云收费用户发展</f>
        <v>#NAME?</v>
      </c>
    </row>
    <row r="821" spans="3:3">
      <c r="C821" t="s">
        <v>15922</v>
      </c>
    </row>
    <row r="822" spans="3:3">
      <c r="C822" t="s">
        <v>15923</v>
      </c>
    </row>
    <row r="823" spans="2:2">
      <c r="B823" t="s">
        <v>15924</v>
      </c>
    </row>
    <row r="824" spans="3:3">
      <c r="C824" t="s">
        <v>15925</v>
      </c>
    </row>
    <row r="825" spans="3:3">
      <c r="C825" t="s">
        <v>15926</v>
      </c>
    </row>
    <row r="826" spans="2:2">
      <c r="B826" t="s">
        <v>15927</v>
      </c>
    </row>
    <row r="827" spans="3:3">
      <c r="C827" t="s">
        <v>15928</v>
      </c>
    </row>
    <row r="828" spans="3:3">
      <c r="C828" t="s">
        <v>15929</v>
      </c>
    </row>
    <row r="829" spans="2:2">
      <c r="B829" t="e">
        <f>---净增物联网出账用户</f>
        <v>#NAME?</v>
      </c>
    </row>
    <row r="830" spans="3:3">
      <c r="C830" t="s">
        <v>15930</v>
      </c>
    </row>
    <row r="831" spans="3:3">
      <c r="C831" t="s">
        <v>15931</v>
      </c>
    </row>
    <row r="832" spans="2:2">
      <c r="B832" t="s">
        <v>15932</v>
      </c>
    </row>
    <row r="833" spans="3:3">
      <c r="C833" t="s">
        <v>15933</v>
      </c>
    </row>
    <row r="834" spans="3:3">
      <c r="C834" t="s">
        <v>15934</v>
      </c>
    </row>
    <row r="836" spans="2:2">
      <c r="B836" t="s">
        <v>15935</v>
      </c>
    </row>
    <row r="837" spans="1:1">
      <c r="A837" t="s">
        <v>15936</v>
      </c>
    </row>
    <row r="838" spans="1:1">
      <c r="A838" t="s">
        <v>15472</v>
      </c>
    </row>
    <row r="839" spans="1:1">
      <c r="A839" t="s">
        <v>15937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0"/>
  <sheetViews>
    <sheetView workbookViewId="0">
      <selection activeCell="O5" sqref="O5"/>
    </sheetView>
  </sheetViews>
  <sheetFormatPr defaultColWidth="9" defaultRowHeight="13.5" outlineLevelCol="2"/>
  <sheetData>
    <row r="1" spans="1:1">
      <c r="A1" t="s">
        <v>15938</v>
      </c>
    </row>
    <row r="3" spans="1:1">
      <c r="A3" t="s">
        <v>2004</v>
      </c>
    </row>
    <row r="4" spans="1:1">
      <c r="A4" t="s">
        <v>15939</v>
      </c>
    </row>
    <row r="5" spans="2:2">
      <c r="B5" t="s">
        <v>15940</v>
      </c>
    </row>
    <row r="6" spans="1:1">
      <c r="A6" t="s">
        <v>8790</v>
      </c>
    </row>
    <row r="7" spans="1:1">
      <c r="A7" t="s">
        <v>15941</v>
      </c>
    </row>
    <row r="8" spans="1:1">
      <c r="A8" t="s">
        <v>3019</v>
      </c>
    </row>
    <row r="9" spans="1:1">
      <c r="A9" t="s">
        <v>3248</v>
      </c>
    </row>
    <row r="10" spans="1:1">
      <c r="A10" t="s">
        <v>15942</v>
      </c>
    </row>
    <row r="11" spans="1:1">
      <c r="A11" t="s">
        <v>392</v>
      </c>
    </row>
    <row r="12" spans="3:3">
      <c r="C12" t="s">
        <v>15943</v>
      </c>
    </row>
    <row r="13" spans="1:1">
      <c r="A13" t="s">
        <v>5234</v>
      </c>
    </row>
    <row r="14" spans="1:1">
      <c r="A14" t="s">
        <v>15944</v>
      </c>
    </row>
    <row r="15" spans="1:1">
      <c r="A15" t="s">
        <v>9777</v>
      </c>
    </row>
    <row r="16" spans="1:1">
      <c r="A16" t="s">
        <v>15945</v>
      </c>
    </row>
    <row r="17" spans="3:3">
      <c r="C17" t="s">
        <v>15946</v>
      </c>
    </row>
    <row r="18" spans="3:3">
      <c r="C18" t="s">
        <v>2098</v>
      </c>
    </row>
    <row r="19" spans="1:1">
      <c r="A19" t="s">
        <v>15947</v>
      </c>
    </row>
    <row r="20" spans="1:1">
      <c r="A20" t="s">
        <v>15948</v>
      </c>
    </row>
    <row r="21" spans="1:1">
      <c r="A21" t="s">
        <v>15949</v>
      </c>
    </row>
    <row r="22" spans="3:3">
      <c r="C22" t="s">
        <v>15950</v>
      </c>
    </row>
    <row r="23" spans="1:1">
      <c r="A23" t="s">
        <v>15951</v>
      </c>
    </row>
    <row r="24" spans="1:1">
      <c r="A24" t="s">
        <v>15952</v>
      </c>
    </row>
    <row r="25" spans="1:1">
      <c r="A25" t="s">
        <v>15953</v>
      </c>
    </row>
    <row r="26" spans="3:3">
      <c r="C26" t="s">
        <v>15954</v>
      </c>
    </row>
    <row r="27" spans="1:1">
      <c r="A27" t="s">
        <v>15955</v>
      </c>
    </row>
    <row r="28" spans="1:1">
      <c r="A28" t="s">
        <v>15956</v>
      </c>
    </row>
    <row r="29" spans="1:1">
      <c r="A29" t="s">
        <v>15957</v>
      </c>
    </row>
    <row r="30" spans="1:1">
      <c r="A30" t="s">
        <v>15958</v>
      </c>
    </row>
    <row r="31" spans="1:1">
      <c r="A31" t="s">
        <v>15959</v>
      </c>
    </row>
    <row r="32" spans="3:3">
      <c r="C32" t="s">
        <v>767</v>
      </c>
    </row>
    <row r="33" spans="3:3">
      <c r="C33" t="s">
        <v>15960</v>
      </c>
    </row>
    <row r="34" spans="3:3">
      <c r="C34" t="s">
        <v>4195</v>
      </c>
    </row>
    <row r="35" spans="1:3">
      <c r="A35" t="s">
        <v>1069</v>
      </c>
      <c r="C35" t="s">
        <v>15961</v>
      </c>
    </row>
    <row r="36" spans="1:1">
      <c r="A36" t="e">
        <f>---删除另外写</f>
        <v>#NAME?</v>
      </c>
    </row>
    <row r="37" spans="1:1">
      <c r="A37" t="s">
        <v>15962</v>
      </c>
    </row>
    <row r="38" spans="3:3">
      <c r="C38" t="s">
        <v>2098</v>
      </c>
    </row>
    <row r="39" spans="1:1">
      <c r="A39" t="s">
        <v>15963</v>
      </c>
    </row>
    <row r="40" spans="3:3">
      <c r="C40" t="s">
        <v>2482</v>
      </c>
    </row>
    <row r="41" spans="1:1">
      <c r="A41" t="s">
        <v>15389</v>
      </c>
    </row>
    <row r="42" spans="1:1">
      <c r="A42" t="s">
        <v>15948</v>
      </c>
    </row>
    <row r="43" spans="1:1">
      <c r="A43" t="s">
        <v>15949</v>
      </c>
    </row>
    <row r="44" spans="3:3">
      <c r="C44" t="s">
        <v>15950</v>
      </c>
    </row>
    <row r="45" spans="1:1">
      <c r="A45" t="s">
        <v>15951</v>
      </c>
    </row>
    <row r="46" spans="1:1">
      <c r="A46" t="s">
        <v>15952</v>
      </c>
    </row>
    <row r="47" spans="1:1">
      <c r="A47" t="s">
        <v>15953</v>
      </c>
    </row>
    <row r="48" spans="3:3">
      <c r="C48" t="s">
        <v>15954</v>
      </c>
    </row>
    <row r="49" spans="1:1">
      <c r="A49" t="s">
        <v>15964</v>
      </c>
    </row>
    <row r="50" spans="3:3">
      <c r="C50" t="s">
        <v>15965</v>
      </c>
    </row>
    <row r="51" spans="1:1">
      <c r="A51" t="s">
        <v>15957</v>
      </c>
    </row>
    <row r="52" spans="1:1">
      <c r="A52" t="s">
        <v>15958</v>
      </c>
    </row>
    <row r="53" spans="1:1">
      <c r="A53" t="s">
        <v>15966</v>
      </c>
    </row>
    <row r="54" spans="1:1">
      <c r="A54" t="s">
        <v>15967</v>
      </c>
    </row>
    <row r="55" spans="3:3">
      <c r="C55" t="s">
        <v>767</v>
      </c>
    </row>
    <row r="56" spans="1:1">
      <c r="A56" t="s">
        <v>446</v>
      </c>
    </row>
    <row r="57" spans="3:3">
      <c r="C57" t="s">
        <v>422</v>
      </c>
    </row>
    <row r="59" spans="1:1">
      <c r="A59" t="s">
        <v>15968</v>
      </c>
    </row>
    <row r="60" spans="1:1">
      <c r="A60" t="s">
        <v>827</v>
      </c>
    </row>
    <row r="61" spans="3:3">
      <c r="C61" t="s">
        <v>2098</v>
      </c>
    </row>
    <row r="62" spans="1:1">
      <c r="A62" t="s">
        <v>15969</v>
      </c>
    </row>
    <row r="63" spans="1:1">
      <c r="A63" t="s">
        <v>15970</v>
      </c>
    </row>
    <row r="64" spans="1:1">
      <c r="A64" t="s">
        <v>15971</v>
      </c>
    </row>
    <row r="65" spans="1:1">
      <c r="A65" t="s">
        <v>15972</v>
      </c>
    </row>
    <row r="66" spans="1:1">
      <c r="A66" t="s">
        <v>15973</v>
      </c>
    </row>
    <row r="67" spans="1:1">
      <c r="A67" t="s">
        <v>15974</v>
      </c>
    </row>
    <row r="68" spans="1:1">
      <c r="A68" t="s">
        <v>15975</v>
      </c>
    </row>
    <row r="69" spans="1:1">
      <c r="A69" t="s">
        <v>15976</v>
      </c>
    </row>
    <row r="70" spans="1:1">
      <c r="A70" t="s">
        <v>15977</v>
      </c>
    </row>
    <row r="71" spans="1:1">
      <c r="A71" t="s">
        <v>1732</v>
      </c>
    </row>
    <row r="72" spans="1:1">
      <c r="A72" t="s">
        <v>15978</v>
      </c>
    </row>
    <row r="73" spans="1:1">
      <c r="A73" t="s">
        <v>15979</v>
      </c>
    </row>
    <row r="74" spans="3:3">
      <c r="C74" t="s">
        <v>767</v>
      </c>
    </row>
    <row r="75" spans="1:1">
      <c r="A75" t="s">
        <v>15980</v>
      </c>
    </row>
    <row r="77" spans="1:1">
      <c r="A77" t="s">
        <v>2098</v>
      </c>
    </row>
    <row r="78" spans="1:1">
      <c r="A78" t="s">
        <v>15969</v>
      </c>
    </row>
    <row r="79" spans="1:1">
      <c r="A79" t="s">
        <v>15970</v>
      </c>
    </row>
    <row r="80" spans="1:1">
      <c r="A80" t="s">
        <v>15971</v>
      </c>
    </row>
    <row r="81" spans="1:1">
      <c r="A81" t="s">
        <v>15972</v>
      </c>
    </row>
    <row r="82" spans="1:1">
      <c r="A82" t="s">
        <v>15974</v>
      </c>
    </row>
    <row r="83" spans="1:1">
      <c r="A83" t="s">
        <v>15981</v>
      </c>
    </row>
    <row r="84" spans="3:3">
      <c r="C84" t="s">
        <v>15982</v>
      </c>
    </row>
    <row r="85" spans="1:1">
      <c r="A85" t="s">
        <v>15976</v>
      </c>
    </row>
    <row r="86" spans="1:1">
      <c r="A86" t="s">
        <v>15977</v>
      </c>
    </row>
    <row r="87" spans="1:1">
      <c r="A87" t="s">
        <v>1732</v>
      </c>
    </row>
    <row r="88" spans="1:1">
      <c r="A88" t="s">
        <v>15978</v>
      </c>
    </row>
    <row r="89" spans="1:1">
      <c r="A89" t="s">
        <v>15979</v>
      </c>
    </row>
    <row r="90" spans="3:3">
      <c r="C90" t="s">
        <v>767</v>
      </c>
    </row>
    <row r="91" spans="1:1">
      <c r="A91" t="s">
        <v>15980</v>
      </c>
    </row>
    <row r="93" spans="1:1">
      <c r="A93" t="s">
        <v>15983</v>
      </c>
    </row>
    <row r="94" spans="1:1">
      <c r="A94" t="s">
        <v>879</v>
      </c>
    </row>
    <row r="95" spans="1:1">
      <c r="A95" t="s">
        <v>2032</v>
      </c>
    </row>
    <row r="96" spans="1:1">
      <c r="A96" t="s">
        <v>15984</v>
      </c>
    </row>
    <row r="97" spans="1:1">
      <c r="A97" t="s">
        <v>15985</v>
      </c>
    </row>
    <row r="98" spans="1:1">
      <c r="A98" t="s">
        <v>15986</v>
      </c>
    </row>
    <row r="99" spans="1:1">
      <c r="A99" t="s">
        <v>15987</v>
      </c>
    </row>
    <row r="100" spans="1:1">
      <c r="A100" t="s">
        <v>15988</v>
      </c>
    </row>
    <row r="101" spans="1:1">
      <c r="A101" t="s">
        <v>15989</v>
      </c>
    </row>
    <row r="102" spans="1:1">
      <c r="A102" t="s">
        <v>15990</v>
      </c>
    </row>
    <row r="103" spans="1:1">
      <c r="A103" t="s">
        <v>15991</v>
      </c>
    </row>
    <row r="104" spans="1:1">
      <c r="A104" t="s">
        <v>15992</v>
      </c>
    </row>
    <row r="105" spans="1:1">
      <c r="A105" t="s">
        <v>15993</v>
      </c>
    </row>
    <row r="106" spans="1:1">
      <c r="A106" t="s">
        <v>15994</v>
      </c>
    </row>
    <row r="107" spans="1:1">
      <c r="A107" t="s">
        <v>15995</v>
      </c>
    </row>
    <row r="108" spans="1:1">
      <c r="A108" t="s">
        <v>15996</v>
      </c>
    </row>
    <row r="109" spans="2:2">
      <c r="B109" t="s">
        <v>854</v>
      </c>
    </row>
    <row r="110" spans="1:1">
      <c r="A110" t="s">
        <v>1648</v>
      </c>
    </row>
    <row r="111" spans="1:1">
      <c r="A111" t="s">
        <v>665</v>
      </c>
    </row>
    <row r="112" spans="1:1">
      <c r="A112" t="s">
        <v>15997</v>
      </c>
    </row>
    <row r="113" spans="1:1">
      <c r="A113" t="s">
        <v>479</v>
      </c>
    </row>
    <row r="114" spans="1:1">
      <c r="A114" t="s">
        <v>15998</v>
      </c>
    </row>
    <row r="115" spans="1:1">
      <c r="A115" t="s">
        <v>9801</v>
      </c>
    </row>
    <row r="116" spans="1:1">
      <c r="A116" t="s">
        <v>8734</v>
      </c>
    </row>
    <row r="117" spans="1:1">
      <c r="A117" t="s">
        <v>15999</v>
      </c>
    </row>
    <row r="118" spans="3:3">
      <c r="C118" t="s">
        <v>2529</v>
      </c>
    </row>
    <row r="119" spans="3:3">
      <c r="C119" t="s">
        <v>16000</v>
      </c>
    </row>
    <row r="120" spans="3:3">
      <c r="C120" t="s">
        <v>2531</v>
      </c>
    </row>
    <row r="121" spans="3:3">
      <c r="C121" t="s">
        <v>980</v>
      </c>
    </row>
    <row r="122" spans="3:3">
      <c r="C122" t="s">
        <v>981</v>
      </c>
    </row>
    <row r="123" spans="3:3">
      <c r="C123" t="s">
        <v>2532</v>
      </c>
    </row>
    <row r="124" spans="3:3">
      <c r="C124" t="s">
        <v>16001</v>
      </c>
    </row>
    <row r="125" spans="2:2">
      <c r="B125" t="s">
        <v>767</v>
      </c>
    </row>
    <row r="126" spans="1:1">
      <c r="A126" t="s">
        <v>2434</v>
      </c>
    </row>
    <row r="127" spans="1:1">
      <c r="A127" t="s">
        <v>9805</v>
      </c>
    </row>
    <row r="128" spans="1:1">
      <c r="A128" t="s">
        <v>2032</v>
      </c>
    </row>
    <row r="129" spans="1:1">
      <c r="A129" t="s">
        <v>9806</v>
      </c>
    </row>
    <row r="130" spans="1:1">
      <c r="A130" t="s">
        <v>9807</v>
      </c>
    </row>
    <row r="131" spans="1:1">
      <c r="A131" t="s">
        <v>9808</v>
      </c>
    </row>
    <row r="132" spans="1:1">
      <c r="A132" t="s">
        <v>16002</v>
      </c>
    </row>
    <row r="133" spans="1:1">
      <c r="A133" t="s">
        <v>9810</v>
      </c>
    </row>
    <row r="134" spans="1:1">
      <c r="A134" t="s">
        <v>16003</v>
      </c>
    </row>
    <row r="135" spans="1:1">
      <c r="A135" t="s">
        <v>446</v>
      </c>
    </row>
    <row r="136" spans="1:1">
      <c r="A136" t="s">
        <v>16004</v>
      </c>
    </row>
    <row r="137" spans="1:1">
      <c r="A137" t="s">
        <v>879</v>
      </c>
    </row>
    <row r="138" spans="1:1">
      <c r="A138" t="s">
        <v>16005</v>
      </c>
    </row>
    <row r="139" spans="1:1">
      <c r="A139" t="s">
        <v>2112</v>
      </c>
    </row>
    <row r="140" spans="1:1">
      <c r="A140" t="s">
        <v>16006</v>
      </c>
    </row>
    <row r="141" spans="1:1">
      <c r="A141" t="s">
        <v>4758</v>
      </c>
    </row>
    <row r="142" spans="1:1">
      <c r="A142" t="s">
        <v>9814</v>
      </c>
    </row>
    <row r="143" spans="1:1">
      <c r="A143" t="s">
        <v>16007</v>
      </c>
    </row>
    <row r="144" spans="1:1">
      <c r="A144" t="s">
        <v>9816</v>
      </c>
    </row>
    <row r="145" spans="1:1">
      <c r="A145" t="s">
        <v>9817</v>
      </c>
    </row>
    <row r="146" spans="1:1">
      <c r="A146" t="s">
        <v>9818</v>
      </c>
    </row>
    <row r="147" spans="1:1">
      <c r="A147" t="s">
        <v>824</v>
      </c>
    </row>
    <row r="148" spans="1:1">
      <c r="A148" t="s">
        <v>9819</v>
      </c>
    </row>
    <row r="149" spans="1:1">
      <c r="A149" t="s">
        <v>2662</v>
      </c>
    </row>
    <row r="150" spans="1:1">
      <c r="A150" t="s">
        <v>16008</v>
      </c>
    </row>
    <row r="151" spans="1:1">
      <c r="A151" t="s">
        <v>2662</v>
      </c>
    </row>
    <row r="152" spans="1:1">
      <c r="A152" t="s">
        <v>827</v>
      </c>
    </row>
    <row r="153" spans="1:1">
      <c r="A153" t="s">
        <v>16009</v>
      </c>
    </row>
    <row r="154" spans="1:1">
      <c r="A154" t="s">
        <v>886</v>
      </c>
    </row>
    <row r="155" spans="1:1">
      <c r="A155" t="s">
        <v>479</v>
      </c>
    </row>
    <row r="156" spans="1:1">
      <c r="A156" t="s">
        <v>2080</v>
      </c>
    </row>
    <row r="157" spans="1:1">
      <c r="A157" t="s">
        <v>16010</v>
      </c>
    </row>
    <row r="158" spans="1:1">
      <c r="A158" t="s">
        <v>16011</v>
      </c>
    </row>
    <row r="159" spans="1:1">
      <c r="A159" t="s">
        <v>16012</v>
      </c>
    </row>
    <row r="160" spans="1:1">
      <c r="A160" t="s">
        <v>16013</v>
      </c>
    </row>
    <row r="161" spans="1:1">
      <c r="A161" t="s">
        <v>16014</v>
      </c>
    </row>
    <row r="162" spans="1:1">
      <c r="A162" t="s">
        <v>16015</v>
      </c>
    </row>
    <row r="163" spans="1:1">
      <c r="A163" t="s">
        <v>16016</v>
      </c>
    </row>
    <row r="164" spans="1:1">
      <c r="A164" t="s">
        <v>16017</v>
      </c>
    </row>
    <row r="165" spans="1:1">
      <c r="A165" t="s">
        <v>16018</v>
      </c>
    </row>
    <row r="166" spans="1:1">
      <c r="A166" t="s">
        <v>16019</v>
      </c>
    </row>
    <row r="167" spans="1:1">
      <c r="A167" t="s">
        <v>16020</v>
      </c>
    </row>
    <row r="168" spans="1:1">
      <c r="A168" t="s">
        <v>16021</v>
      </c>
    </row>
    <row r="169" spans="1:1">
      <c r="A169" t="s">
        <v>2179</v>
      </c>
    </row>
    <row r="170" spans="1:1">
      <c r="A170" t="s">
        <v>16022</v>
      </c>
    </row>
    <row r="171" spans="2:2">
      <c r="B171" t="s">
        <v>16023</v>
      </c>
    </row>
    <row r="172" spans="1:1">
      <c r="A172" t="s">
        <v>16024</v>
      </c>
    </row>
    <row r="173" spans="1:1">
      <c r="A173" t="s">
        <v>16025</v>
      </c>
    </row>
    <row r="174" spans="1:1">
      <c r="A174" t="s">
        <v>16026</v>
      </c>
    </row>
    <row r="175" spans="1:1">
      <c r="A175" t="s">
        <v>16027</v>
      </c>
    </row>
    <row r="176" spans="1:1">
      <c r="A176" t="s">
        <v>16028</v>
      </c>
    </row>
    <row r="177" spans="1:1">
      <c r="A177" t="s">
        <v>16029</v>
      </c>
    </row>
    <row r="178" spans="1:1">
      <c r="A178" t="s">
        <v>16030</v>
      </c>
    </row>
    <row r="179" spans="1:1">
      <c r="A179" t="s">
        <v>16031</v>
      </c>
    </row>
    <row r="180" spans="1:1">
      <c r="A180" t="s">
        <v>16032</v>
      </c>
    </row>
    <row r="181" spans="1:1">
      <c r="A181" t="s">
        <v>16033</v>
      </c>
    </row>
    <row r="182" spans="1:1">
      <c r="A182" t="s">
        <v>16034</v>
      </c>
    </row>
    <row r="183" spans="1:1">
      <c r="A183" t="s">
        <v>16035</v>
      </c>
    </row>
    <row r="184" spans="1:1">
      <c r="A184" t="s">
        <v>16036</v>
      </c>
    </row>
    <row r="185" spans="1:1">
      <c r="A185" t="s">
        <v>886</v>
      </c>
    </row>
    <row r="187" spans="1:1">
      <c r="A187" t="s">
        <v>879</v>
      </c>
    </row>
    <row r="188" spans="1:1">
      <c r="A188" t="s">
        <v>350</v>
      </c>
    </row>
    <row r="189" spans="1:1">
      <c r="A189" t="s">
        <v>9844</v>
      </c>
    </row>
    <row r="190" spans="1:1">
      <c r="A190" t="s">
        <v>9845</v>
      </c>
    </row>
    <row r="191" spans="1:1">
      <c r="A191" t="s">
        <v>9846</v>
      </c>
    </row>
    <row r="192" spans="1:1">
      <c r="A192" t="s">
        <v>9847</v>
      </c>
    </row>
    <row r="193" spans="1:1">
      <c r="A193" t="s">
        <v>9848</v>
      </c>
    </row>
    <row r="194" spans="1:1">
      <c r="A194" t="s">
        <v>354</v>
      </c>
    </row>
    <row r="196" spans="1:1">
      <c r="A196" t="s">
        <v>552</v>
      </c>
    </row>
    <row r="197" spans="1:1">
      <c r="A197" t="s">
        <v>9771</v>
      </c>
    </row>
    <row r="198" spans="1:1">
      <c r="A198" t="s">
        <v>993</v>
      </c>
    </row>
    <row r="199" spans="1:1">
      <c r="A199" t="s">
        <v>3066</v>
      </c>
    </row>
    <row r="200" spans="1:1">
      <c r="A200" t="s">
        <v>2139</v>
      </c>
    </row>
    <row r="201" spans="1:1">
      <c r="A201" t="s">
        <v>8214</v>
      </c>
    </row>
    <row r="202" spans="1:1">
      <c r="A202" t="s">
        <v>376</v>
      </c>
    </row>
    <row r="203" spans="1:1">
      <c r="A203" t="s">
        <v>377</v>
      </c>
    </row>
    <row r="204" spans="1:1">
      <c r="A204" t="s">
        <v>378</v>
      </c>
    </row>
    <row r="205" spans="1:1">
      <c r="A205" t="s">
        <v>379</v>
      </c>
    </row>
    <row r="206" spans="1:1">
      <c r="A206" t="s">
        <v>380</v>
      </c>
    </row>
    <row r="207" spans="1:1">
      <c r="A207" t="s">
        <v>16037</v>
      </c>
    </row>
    <row r="208" spans="1:1">
      <c r="A208" t="s">
        <v>2004</v>
      </c>
    </row>
    <row r="210" spans="1:1">
      <c r="A210" t="s">
        <v>16038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2"/>
  <sheetViews>
    <sheetView zoomScale="130" zoomScaleNormal="130" topLeftCell="A58" workbookViewId="0">
      <selection activeCell="D77" sqref="D77"/>
    </sheetView>
  </sheetViews>
  <sheetFormatPr defaultColWidth="9" defaultRowHeight="16.5" outlineLevelCol="5"/>
  <cols>
    <col min="1" max="1" width="9" style="2" customWidth="1"/>
    <col min="2" max="2" width="6.15" style="2" customWidth="1"/>
    <col min="3" max="3" width="8.75" style="2" customWidth="1"/>
    <col min="4" max="4" width="26.8333333333333" style="2" customWidth="1"/>
    <col min="5" max="5" width="19.5166666666667" style="2" customWidth="1"/>
    <col min="6" max="6" width="35.475" style="2" customWidth="1"/>
    <col min="7" max="16382" width="9" style="2" customWidth="1"/>
    <col min="16383" max="16384" width="9" style="2"/>
  </cols>
  <sheetData>
    <row r="1" s="2" customFormat="1" spans="2:6"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="2" customFormat="1" spans="2:6"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</row>
    <row r="3" s="2" customFormat="1" ht="12" customHeight="1" spans="2:6">
      <c r="B3" s="3" t="s">
        <v>18</v>
      </c>
      <c r="C3" s="3" t="s">
        <v>19</v>
      </c>
      <c r="D3" s="3" t="s">
        <v>23</v>
      </c>
      <c r="E3" s="3" t="s">
        <v>21</v>
      </c>
      <c r="F3" s="3" t="s">
        <v>24</v>
      </c>
    </row>
    <row r="4" s="2" customFormat="1" spans="2:6">
      <c r="B4" s="3" t="s">
        <v>18</v>
      </c>
      <c r="C4" s="3" t="s">
        <v>19</v>
      </c>
      <c r="D4" s="3" t="s">
        <v>25</v>
      </c>
      <c r="E4" s="3" t="s">
        <v>21</v>
      </c>
      <c r="F4" s="3" t="s">
        <v>26</v>
      </c>
    </row>
    <row r="5" s="2" customFormat="1" spans="2:6">
      <c r="B5" s="3" t="s">
        <v>18</v>
      </c>
      <c r="C5" s="3" t="s">
        <v>19</v>
      </c>
      <c r="D5" s="3" t="s">
        <v>27</v>
      </c>
      <c r="E5" s="3" t="s">
        <v>21</v>
      </c>
      <c r="F5" s="3" t="s">
        <v>28</v>
      </c>
    </row>
    <row r="6" s="2" customFormat="1" spans="2:6">
      <c r="B6" s="3" t="s">
        <v>18</v>
      </c>
      <c r="C6" s="3" t="s">
        <v>19</v>
      </c>
      <c r="D6" s="3" t="s">
        <v>29</v>
      </c>
      <c r="E6" s="3" t="s">
        <v>21</v>
      </c>
      <c r="F6" s="3" t="s">
        <v>30</v>
      </c>
    </row>
    <row r="7" s="2" customFormat="1" spans="2:6">
      <c r="B7" s="3" t="s">
        <v>18</v>
      </c>
      <c r="C7" s="3" t="s">
        <v>19</v>
      </c>
      <c r="D7" s="3" t="s">
        <v>31</v>
      </c>
      <c r="E7" s="3" t="s">
        <v>21</v>
      </c>
      <c r="F7" s="3" t="s">
        <v>31</v>
      </c>
    </row>
    <row r="8" s="2" customFormat="1" spans="2:6">
      <c r="B8" s="3" t="s">
        <v>18</v>
      </c>
      <c r="C8" s="3" t="s">
        <v>19</v>
      </c>
      <c r="D8" s="3" t="s">
        <v>32</v>
      </c>
      <c r="E8" s="3" t="s">
        <v>21</v>
      </c>
      <c r="F8" s="3" t="s">
        <v>32</v>
      </c>
    </row>
    <row r="9" s="2" customFormat="1" spans="2:6">
      <c r="B9" s="3" t="s">
        <v>18</v>
      </c>
      <c r="C9" s="3" t="s">
        <v>19</v>
      </c>
      <c r="D9" s="3" t="s">
        <v>33</v>
      </c>
      <c r="E9" s="3" t="s">
        <v>21</v>
      </c>
      <c r="F9" s="3" t="s">
        <v>33</v>
      </c>
    </row>
    <row r="10" s="2" customFormat="1" spans="2:6">
      <c r="B10" s="3" t="s">
        <v>18</v>
      </c>
      <c r="C10" s="3" t="s">
        <v>19</v>
      </c>
      <c r="D10" s="3" t="s">
        <v>34</v>
      </c>
      <c r="E10" s="3" t="s">
        <v>21</v>
      </c>
      <c r="F10" s="3" t="s">
        <v>34</v>
      </c>
    </row>
    <row r="11" s="2" customFormat="1" spans="2:6">
      <c r="B11" s="3" t="s">
        <v>18</v>
      </c>
      <c r="C11" s="3" t="s">
        <v>19</v>
      </c>
      <c r="D11" s="3" t="s">
        <v>35</v>
      </c>
      <c r="E11" s="3" t="s">
        <v>21</v>
      </c>
      <c r="F11" s="3" t="s">
        <v>35</v>
      </c>
    </row>
    <row r="12" s="2" customFormat="1" spans="2:6">
      <c r="B12" s="3" t="s">
        <v>7</v>
      </c>
      <c r="C12" s="5" t="s">
        <v>36</v>
      </c>
      <c r="D12" s="5" t="s">
        <v>37</v>
      </c>
      <c r="E12" s="5" t="s">
        <v>21</v>
      </c>
      <c r="F12" s="5" t="s">
        <v>38</v>
      </c>
    </row>
    <row r="13" s="2" customFormat="1" spans="2:6">
      <c r="B13" s="3" t="s">
        <v>7</v>
      </c>
      <c r="C13" s="5" t="s">
        <v>36</v>
      </c>
      <c r="D13" s="5" t="s">
        <v>39</v>
      </c>
      <c r="E13" s="5" t="s">
        <v>21</v>
      </c>
      <c r="F13" s="5" t="s">
        <v>40</v>
      </c>
    </row>
    <row r="14" s="2" customFormat="1" spans="2:6">
      <c r="B14" s="3" t="s">
        <v>7</v>
      </c>
      <c r="C14" s="5" t="s">
        <v>41</v>
      </c>
      <c r="D14" s="5" t="s">
        <v>42</v>
      </c>
      <c r="E14" s="5" t="s">
        <v>43</v>
      </c>
      <c r="F14" s="5" t="s">
        <v>44</v>
      </c>
    </row>
    <row r="15" s="2" customFormat="1" spans="2:6">
      <c r="B15" s="3" t="s">
        <v>7</v>
      </c>
      <c r="C15" s="5" t="s">
        <v>36</v>
      </c>
      <c r="D15" s="5" t="s">
        <v>45</v>
      </c>
      <c r="E15" s="5" t="s">
        <v>46</v>
      </c>
      <c r="F15" s="5" t="s">
        <v>47</v>
      </c>
    </row>
    <row r="16" s="2" customFormat="1" spans="2:6">
      <c r="B16" s="3" t="s">
        <v>7</v>
      </c>
      <c r="C16" s="5" t="s">
        <v>36</v>
      </c>
      <c r="D16" s="3" t="s">
        <v>48</v>
      </c>
      <c r="E16" s="3" t="s">
        <v>21</v>
      </c>
      <c r="F16" s="3" t="s">
        <v>49</v>
      </c>
    </row>
    <row r="17" s="2" customFormat="1" spans="2:6">
      <c r="B17" s="3" t="s">
        <v>7</v>
      </c>
      <c r="C17" s="3" t="s">
        <v>41</v>
      </c>
      <c r="D17" s="3" t="s">
        <v>50</v>
      </c>
      <c r="E17" s="3" t="s">
        <v>51</v>
      </c>
      <c r="F17" s="3" t="s">
        <v>50</v>
      </c>
    </row>
    <row r="18" s="2" customFormat="1" spans="2:6">
      <c r="B18" s="3" t="s">
        <v>7</v>
      </c>
      <c r="C18" s="3" t="s">
        <v>52</v>
      </c>
      <c r="D18" s="6" t="s">
        <v>53</v>
      </c>
      <c r="E18" s="6" t="s">
        <v>54</v>
      </c>
      <c r="F18" s="6" t="s">
        <v>53</v>
      </c>
    </row>
    <row r="19" s="2" customFormat="1" spans="2:6">
      <c r="B19" s="3" t="s">
        <v>7</v>
      </c>
      <c r="C19" s="3" t="s">
        <v>55</v>
      </c>
      <c r="D19" s="3" t="s">
        <v>56</v>
      </c>
      <c r="E19" s="6" t="s">
        <v>54</v>
      </c>
      <c r="F19" s="3" t="s">
        <v>56</v>
      </c>
    </row>
    <row r="20" s="2" customFormat="1" spans="2:6">
      <c r="B20" s="3" t="s">
        <v>7</v>
      </c>
      <c r="C20" s="5" t="s">
        <v>36</v>
      </c>
      <c r="D20" s="3" t="s">
        <v>57</v>
      </c>
      <c r="E20" s="3" t="s">
        <v>21</v>
      </c>
      <c r="F20" s="3" t="s">
        <v>58</v>
      </c>
    </row>
    <row r="21" s="2" customFormat="1" spans="2:6">
      <c r="B21" s="3" t="s">
        <v>7</v>
      </c>
      <c r="C21" s="5" t="s">
        <v>36</v>
      </c>
      <c r="D21" s="3" t="s">
        <v>59</v>
      </c>
      <c r="E21" s="3" t="s">
        <v>21</v>
      </c>
      <c r="F21" s="3" t="s">
        <v>60</v>
      </c>
    </row>
    <row r="22" s="2" customFormat="1" spans="2:6">
      <c r="B22" s="3" t="s">
        <v>7</v>
      </c>
      <c r="C22" s="5" t="s">
        <v>36</v>
      </c>
      <c r="D22" s="3" t="s">
        <v>39</v>
      </c>
      <c r="E22" s="3" t="s">
        <v>21</v>
      </c>
      <c r="F22" s="3" t="s">
        <v>40</v>
      </c>
    </row>
    <row r="23" s="2" customFormat="1" spans="2:6">
      <c r="B23" s="3" t="s">
        <v>7</v>
      </c>
      <c r="C23" s="3" t="s">
        <v>52</v>
      </c>
      <c r="D23" s="3" t="s">
        <v>61</v>
      </c>
      <c r="E23" s="3" t="s">
        <v>62</v>
      </c>
      <c r="F23" s="3" t="s">
        <v>59</v>
      </c>
    </row>
    <row r="24" s="2" customFormat="1" spans="2:6">
      <c r="B24" s="3" t="s">
        <v>7</v>
      </c>
      <c r="C24" s="3" t="s">
        <v>55</v>
      </c>
      <c r="D24" s="3" t="s">
        <v>63</v>
      </c>
      <c r="E24" s="3" t="s">
        <v>62</v>
      </c>
      <c r="F24" s="3" t="s">
        <v>63</v>
      </c>
    </row>
    <row r="25" s="2" customFormat="1" spans="2:6">
      <c r="B25" s="3" t="s">
        <v>7</v>
      </c>
      <c r="C25" s="5" t="s">
        <v>36</v>
      </c>
      <c r="D25" s="3" t="s">
        <v>64</v>
      </c>
      <c r="E25" s="3" t="s">
        <v>21</v>
      </c>
      <c r="F25" s="3" t="s">
        <v>65</v>
      </c>
    </row>
    <row r="26" s="2" customFormat="1" spans="2:6">
      <c r="B26" s="3" t="s">
        <v>7</v>
      </c>
      <c r="C26" s="3" t="s">
        <v>52</v>
      </c>
      <c r="D26" s="3" t="s">
        <v>66</v>
      </c>
      <c r="E26" s="3" t="s">
        <v>62</v>
      </c>
      <c r="F26" s="3" t="s">
        <v>67</v>
      </c>
    </row>
    <row r="27" s="2" customFormat="1" spans="2:6">
      <c r="B27" s="3" t="s">
        <v>7</v>
      </c>
      <c r="C27" s="3" t="s">
        <v>52</v>
      </c>
      <c r="D27" s="3" t="s">
        <v>67</v>
      </c>
      <c r="E27" s="3" t="s">
        <v>62</v>
      </c>
      <c r="F27" s="3" t="s">
        <v>67</v>
      </c>
    </row>
    <row r="28" s="2" customFormat="1" spans="2:6">
      <c r="B28" s="3" t="s">
        <v>7</v>
      </c>
      <c r="C28" s="3" t="s">
        <v>68</v>
      </c>
      <c r="D28" s="3" t="s">
        <v>69</v>
      </c>
      <c r="E28" s="7" t="s">
        <v>70</v>
      </c>
      <c r="F28" s="3" t="s">
        <v>69</v>
      </c>
    </row>
    <row r="29" s="2" customFormat="1" spans="2:6">
      <c r="B29" s="3" t="s">
        <v>7</v>
      </c>
      <c r="C29" s="3" t="s">
        <v>41</v>
      </c>
      <c r="D29" s="3" t="s">
        <v>71</v>
      </c>
      <c r="E29" s="3" t="s">
        <v>51</v>
      </c>
      <c r="F29" s="3" t="s">
        <v>71</v>
      </c>
    </row>
    <row r="30" s="2" customFormat="1" spans="2:6">
      <c r="B30" s="3" t="s">
        <v>7</v>
      </c>
      <c r="C30" s="3" t="s">
        <v>41</v>
      </c>
      <c r="D30" s="3" t="s">
        <v>42</v>
      </c>
      <c r="E30" s="3" t="s">
        <v>51</v>
      </c>
      <c r="F30" s="3" t="s">
        <v>42</v>
      </c>
    </row>
    <row r="31" s="2" customFormat="1" spans="2:6">
      <c r="B31" s="3" t="s">
        <v>7</v>
      </c>
      <c r="C31" s="5" t="s">
        <v>36</v>
      </c>
      <c r="D31" s="3" t="s">
        <v>72</v>
      </c>
      <c r="E31" s="3" t="s">
        <v>73</v>
      </c>
      <c r="F31" s="3" t="s">
        <v>74</v>
      </c>
    </row>
    <row r="32" s="2" customFormat="1" spans="2:6">
      <c r="B32" s="3" t="s">
        <v>7</v>
      </c>
      <c r="C32" s="3" t="s">
        <v>41</v>
      </c>
      <c r="D32" s="3" t="s">
        <v>75</v>
      </c>
      <c r="E32" s="3" t="s">
        <v>51</v>
      </c>
      <c r="F32" s="3" t="s">
        <v>75</v>
      </c>
    </row>
    <row r="33" s="2" customFormat="1" spans="2:6">
      <c r="B33" s="3" t="s">
        <v>7</v>
      </c>
      <c r="C33" s="3" t="s">
        <v>76</v>
      </c>
      <c r="D33" s="3" t="s">
        <v>77</v>
      </c>
      <c r="E33" s="3" t="s">
        <v>78</v>
      </c>
      <c r="F33" s="3" t="s">
        <v>77</v>
      </c>
    </row>
    <row r="34" s="2" customFormat="1" spans="2:6">
      <c r="B34" s="3" t="s">
        <v>7</v>
      </c>
      <c r="C34" s="3" t="s">
        <v>41</v>
      </c>
      <c r="D34" s="3" t="s">
        <v>79</v>
      </c>
      <c r="E34" s="3" t="s">
        <v>51</v>
      </c>
      <c r="F34" s="3" t="s">
        <v>79</v>
      </c>
    </row>
    <row r="35" s="2" customFormat="1" spans="2:6">
      <c r="B35" s="3" t="s">
        <v>7</v>
      </c>
      <c r="C35" s="3" t="s">
        <v>52</v>
      </c>
      <c r="D35" s="3" t="s">
        <v>56</v>
      </c>
      <c r="E35" s="6" t="s">
        <v>62</v>
      </c>
      <c r="F35" s="6" t="s">
        <v>56</v>
      </c>
    </row>
    <row r="36" s="2" customFormat="1" spans="2:6">
      <c r="B36" s="3" t="s">
        <v>7</v>
      </c>
      <c r="C36" s="3" t="s">
        <v>41</v>
      </c>
      <c r="D36" s="3" t="s">
        <v>80</v>
      </c>
      <c r="E36" s="3" t="s">
        <v>51</v>
      </c>
      <c r="F36" s="3" t="s">
        <v>81</v>
      </c>
    </row>
    <row r="37" s="2" customFormat="1" spans="2:6">
      <c r="B37" s="3" t="s">
        <v>7</v>
      </c>
      <c r="C37" s="3" t="s">
        <v>41</v>
      </c>
      <c r="D37" s="3" t="s">
        <v>82</v>
      </c>
      <c r="E37" s="6" t="s">
        <v>83</v>
      </c>
      <c r="F37" s="3" t="s">
        <v>82</v>
      </c>
    </row>
    <row r="38" s="2" customFormat="1" spans="2:6">
      <c r="B38" s="3" t="s">
        <v>7</v>
      </c>
      <c r="C38" s="3" t="s">
        <v>84</v>
      </c>
      <c r="D38" s="3" t="s">
        <v>85</v>
      </c>
      <c r="E38" s="3" t="s">
        <v>86</v>
      </c>
      <c r="F38" s="3" t="s">
        <v>87</v>
      </c>
    </row>
    <row r="39" s="2" customFormat="1" spans="2:6">
      <c r="B39" s="3" t="s">
        <v>7</v>
      </c>
      <c r="C39" s="3" t="s">
        <v>84</v>
      </c>
      <c r="D39" s="3" t="s">
        <v>88</v>
      </c>
      <c r="E39" s="3" t="s">
        <v>89</v>
      </c>
      <c r="F39" s="3" t="s">
        <v>88</v>
      </c>
    </row>
    <row r="40" s="2" customFormat="1" spans="2:6">
      <c r="B40" s="3" t="s">
        <v>7</v>
      </c>
      <c r="C40" s="3" t="s">
        <v>76</v>
      </c>
      <c r="D40" s="3" t="s">
        <v>90</v>
      </c>
      <c r="E40" s="6" t="s">
        <v>89</v>
      </c>
      <c r="F40" s="6" t="s">
        <v>90</v>
      </c>
    </row>
    <row r="41" s="2" customFormat="1" spans="2:6">
      <c r="B41" s="3" t="s">
        <v>7</v>
      </c>
      <c r="C41" s="3" t="s">
        <v>41</v>
      </c>
      <c r="D41" s="3" t="s">
        <v>91</v>
      </c>
      <c r="E41" s="6" t="s">
        <v>51</v>
      </c>
      <c r="F41" s="3" t="s">
        <v>91</v>
      </c>
    </row>
    <row r="42" s="2" customFormat="1" spans="2:6">
      <c r="B42" s="3" t="s">
        <v>7</v>
      </c>
      <c r="C42" s="3" t="s">
        <v>52</v>
      </c>
      <c r="D42" s="3" t="s">
        <v>92</v>
      </c>
      <c r="E42" s="6" t="s">
        <v>54</v>
      </c>
      <c r="F42" s="3" t="s">
        <v>92</v>
      </c>
    </row>
    <row r="43" s="2" customFormat="1" spans="2:6">
      <c r="B43" s="3" t="s">
        <v>7</v>
      </c>
      <c r="C43" s="3" t="s">
        <v>93</v>
      </c>
      <c r="D43" s="3" t="s">
        <v>94</v>
      </c>
      <c r="E43" s="3" t="s">
        <v>21</v>
      </c>
      <c r="F43" s="3" t="s">
        <v>95</v>
      </c>
    </row>
    <row r="44" s="2" customFormat="1" spans="2:6">
      <c r="B44" s="3" t="s">
        <v>7</v>
      </c>
      <c r="C44" s="3" t="s">
        <v>41</v>
      </c>
      <c r="D44" s="3" t="s">
        <v>96</v>
      </c>
      <c r="E44" s="6" t="s">
        <v>83</v>
      </c>
      <c r="F44" s="3" t="s">
        <v>96</v>
      </c>
    </row>
    <row r="45" s="2" customFormat="1" spans="2:6">
      <c r="B45" s="3" t="s">
        <v>97</v>
      </c>
      <c r="C45" s="5" t="s">
        <v>36</v>
      </c>
      <c r="D45" s="3" t="s">
        <v>98</v>
      </c>
      <c r="E45" s="3" t="s">
        <v>21</v>
      </c>
      <c r="F45" s="3" t="s">
        <v>99</v>
      </c>
    </row>
    <row r="46" s="2" customFormat="1" spans="2:6">
      <c r="B46" s="3" t="s">
        <v>97</v>
      </c>
      <c r="C46" s="5" t="s">
        <v>36</v>
      </c>
      <c r="D46" s="3" t="s">
        <v>100</v>
      </c>
      <c r="E46" s="3" t="s">
        <v>21</v>
      </c>
      <c r="F46" s="3" t="s">
        <v>101</v>
      </c>
    </row>
    <row r="47" s="2" customFormat="1" spans="2:6">
      <c r="B47" s="3" t="s">
        <v>97</v>
      </c>
      <c r="C47" s="5" t="s">
        <v>36</v>
      </c>
      <c r="D47" s="3" t="s">
        <v>102</v>
      </c>
      <c r="E47" s="3" t="s">
        <v>21</v>
      </c>
      <c r="F47" s="3" t="s">
        <v>103</v>
      </c>
    </row>
    <row r="48" s="2" customFormat="1" spans="2:6">
      <c r="B48" s="3" t="s">
        <v>97</v>
      </c>
      <c r="C48" s="5" t="s">
        <v>36</v>
      </c>
      <c r="D48" s="3" t="s">
        <v>104</v>
      </c>
      <c r="E48" s="3" t="s">
        <v>21</v>
      </c>
      <c r="F48" s="3" t="s">
        <v>105</v>
      </c>
    </row>
    <row r="49" s="2" customFormat="1" spans="2:6">
      <c r="B49" s="3" t="s">
        <v>97</v>
      </c>
      <c r="C49" s="5" t="s">
        <v>36</v>
      </c>
      <c r="D49" s="3" t="s">
        <v>106</v>
      </c>
      <c r="E49" s="3" t="s">
        <v>21</v>
      </c>
      <c r="F49" s="3" t="s">
        <v>107</v>
      </c>
    </row>
    <row r="50" s="2" customFormat="1" spans="2:6">
      <c r="B50" s="3" t="s">
        <v>7</v>
      </c>
      <c r="C50" s="3" t="s">
        <v>108</v>
      </c>
      <c r="D50" s="3" t="s">
        <v>109</v>
      </c>
      <c r="E50" s="6" t="s">
        <v>78</v>
      </c>
      <c r="F50" s="6" t="s">
        <v>109</v>
      </c>
    </row>
    <row r="51" s="2" customFormat="1" spans="2:6">
      <c r="B51" s="3" t="s">
        <v>7</v>
      </c>
      <c r="C51" s="5" t="s">
        <v>36</v>
      </c>
      <c r="D51" s="3" t="s">
        <v>110</v>
      </c>
      <c r="E51" s="6" t="s">
        <v>21</v>
      </c>
      <c r="F51" s="6" t="s">
        <v>111</v>
      </c>
    </row>
    <row r="52" s="2" customFormat="1" spans="2:6">
      <c r="B52" s="8" t="s">
        <v>7</v>
      </c>
      <c r="C52" s="8" t="s">
        <v>112</v>
      </c>
      <c r="D52" s="8" t="s">
        <v>113</v>
      </c>
      <c r="E52" s="8" t="s">
        <v>73</v>
      </c>
      <c r="F52" s="8" t="s">
        <v>113</v>
      </c>
    </row>
    <row r="53" s="2" customFormat="1" spans="2:6">
      <c r="B53" s="8" t="s">
        <v>7</v>
      </c>
      <c r="C53" s="8" t="s">
        <v>112</v>
      </c>
      <c r="D53" s="8" t="s">
        <v>114</v>
      </c>
      <c r="E53" s="8" t="s">
        <v>73</v>
      </c>
      <c r="F53" s="8" t="s">
        <v>114</v>
      </c>
    </row>
    <row r="54" s="2" customFormat="1" spans="2:6">
      <c r="B54" s="3" t="s">
        <v>7</v>
      </c>
      <c r="C54" s="9" t="s">
        <v>36</v>
      </c>
      <c r="D54" s="3" t="s">
        <v>115</v>
      </c>
      <c r="E54" s="6" t="s">
        <v>21</v>
      </c>
      <c r="F54" s="6" t="s">
        <v>107</v>
      </c>
    </row>
    <row r="55" s="2" customFormat="1" spans="2:6">
      <c r="B55" s="3" t="s">
        <v>7</v>
      </c>
      <c r="C55" s="9" t="s">
        <v>36</v>
      </c>
      <c r="D55" s="3" t="s">
        <v>116</v>
      </c>
      <c r="E55" s="6" t="s">
        <v>21</v>
      </c>
      <c r="F55" s="6" t="s">
        <v>117</v>
      </c>
    </row>
    <row r="56" s="2" customFormat="1" spans="2:6">
      <c r="B56" s="8" t="s">
        <v>7</v>
      </c>
      <c r="C56" s="10" t="s">
        <v>36</v>
      </c>
      <c r="D56" s="8" t="s">
        <v>118</v>
      </c>
      <c r="E56" s="8" t="s">
        <v>73</v>
      </c>
      <c r="F56" s="8" t="s">
        <v>118</v>
      </c>
    </row>
    <row r="57" s="2" customFormat="1" ht="12" customHeight="1" spans="2:6">
      <c r="B57" s="8" t="s">
        <v>7</v>
      </c>
      <c r="C57" s="10" t="s">
        <v>36</v>
      </c>
      <c r="D57" s="8" t="s">
        <v>119</v>
      </c>
      <c r="E57" s="8" t="s">
        <v>73</v>
      </c>
      <c r="F57" s="8" t="s">
        <v>119</v>
      </c>
    </row>
    <row r="58" s="2" customFormat="1" ht="14" customHeight="1" spans="2:6">
      <c r="B58" s="8" t="s">
        <v>7</v>
      </c>
      <c r="C58" s="10" t="s">
        <v>36</v>
      </c>
      <c r="D58" s="8" t="s">
        <v>120</v>
      </c>
      <c r="E58" s="8" t="s">
        <v>73</v>
      </c>
      <c r="F58" s="8" t="s">
        <v>120</v>
      </c>
    </row>
    <row r="59" s="2" customFormat="1" ht="14" customHeight="1" spans="2:6">
      <c r="B59" s="3" t="s">
        <v>7</v>
      </c>
      <c r="C59" s="9" t="s">
        <v>36</v>
      </c>
      <c r="D59" s="3" t="s">
        <v>121</v>
      </c>
      <c r="E59" s="3"/>
      <c r="F59" s="3"/>
    </row>
    <row r="60" s="2" customFormat="1" spans="1:6">
      <c r="A60" s="11"/>
      <c r="B60" s="12"/>
      <c r="C60" s="13" t="s">
        <v>36</v>
      </c>
      <c r="D60" s="8" t="s">
        <v>122</v>
      </c>
      <c r="E60" s="8" t="s">
        <v>123</v>
      </c>
      <c r="F60" s="8" t="s">
        <v>122</v>
      </c>
    </row>
    <row r="61" s="2" customFormat="1" spans="1:6">
      <c r="A61" s="11"/>
      <c r="B61" s="12"/>
      <c r="C61" s="5" t="s">
        <v>36</v>
      </c>
      <c r="D61" s="12" t="s">
        <v>124</v>
      </c>
      <c r="E61" s="12" t="s">
        <v>125</v>
      </c>
      <c r="F61" s="12" t="s">
        <v>126</v>
      </c>
    </row>
    <row r="62" s="2" customFormat="1" spans="1:6">
      <c r="A62" s="11"/>
      <c r="B62" s="12"/>
      <c r="C62" s="5" t="s">
        <v>36</v>
      </c>
      <c r="D62" s="12" t="s">
        <v>126</v>
      </c>
      <c r="E62" s="12" t="s">
        <v>125</v>
      </c>
      <c r="F62" s="12" t="s">
        <v>126</v>
      </c>
    </row>
    <row r="63" s="2" customFormat="1" spans="1:6">
      <c r="A63" s="11"/>
      <c r="B63" s="12"/>
      <c r="C63" s="5" t="s">
        <v>36</v>
      </c>
      <c r="D63" s="12" t="s">
        <v>127</v>
      </c>
      <c r="E63" s="12" t="s">
        <v>123</v>
      </c>
      <c r="F63" s="12" t="s">
        <v>127</v>
      </c>
    </row>
    <row r="64" s="2" customFormat="1" spans="1:6">
      <c r="A64" s="11"/>
      <c r="B64" s="12"/>
      <c r="C64" s="5" t="s">
        <v>36</v>
      </c>
      <c r="D64" s="12" t="s">
        <v>128</v>
      </c>
      <c r="E64" s="7" t="s">
        <v>129</v>
      </c>
      <c r="F64" s="14" t="s">
        <v>130</v>
      </c>
    </row>
    <row r="65" s="2" customFormat="1" spans="1:6">
      <c r="A65" s="11"/>
      <c r="B65" s="12"/>
      <c r="C65" s="5" t="s">
        <v>36</v>
      </c>
      <c r="D65" s="12" t="s">
        <v>131</v>
      </c>
      <c r="E65" s="12"/>
      <c r="F65" s="12"/>
    </row>
    <row r="66" s="2" customFormat="1" spans="1:6">
      <c r="A66" s="11"/>
      <c r="B66" s="12"/>
      <c r="C66" s="5" t="s">
        <v>36</v>
      </c>
      <c r="D66" s="12" t="s">
        <v>132</v>
      </c>
      <c r="E66" s="8" t="s">
        <v>73</v>
      </c>
      <c r="F66" t="s">
        <v>133</v>
      </c>
    </row>
    <row r="67" s="2" customFormat="1" spans="1:6">
      <c r="A67" s="11"/>
      <c r="B67" s="12"/>
      <c r="C67" s="5" t="s">
        <v>36</v>
      </c>
      <c r="D67" s="12" t="s">
        <v>134</v>
      </c>
      <c r="E67" s="8" t="s">
        <v>73</v>
      </c>
      <c r="F67" s="12" t="s">
        <v>135</v>
      </c>
    </row>
    <row r="68" s="2" customFormat="1" spans="1:6">
      <c r="A68" s="11"/>
      <c r="B68" s="12"/>
      <c r="C68" s="5" t="s">
        <v>36</v>
      </c>
      <c r="D68" s="12" t="s">
        <v>136</v>
      </c>
      <c r="E68" s="8" t="s">
        <v>73</v>
      </c>
      <c r="F68" s="12" t="s">
        <v>137</v>
      </c>
    </row>
    <row r="69" s="2" customFormat="1" ht="16" customHeight="1" spans="2:6">
      <c r="B69" s="15" t="s">
        <v>7</v>
      </c>
      <c r="C69" s="15" t="s">
        <v>112</v>
      </c>
      <c r="D69" s="15" t="s">
        <v>138</v>
      </c>
      <c r="E69" s="15" t="s">
        <v>73</v>
      </c>
      <c r="F69" s="15" t="s">
        <v>138</v>
      </c>
    </row>
    <row r="70" s="2" customFormat="1" spans="1:6">
      <c r="A70" s="16"/>
      <c r="B70" s="15" t="s">
        <v>7</v>
      </c>
      <c r="C70" s="17" t="s">
        <v>36</v>
      </c>
      <c r="D70" s="15" t="s">
        <v>139</v>
      </c>
      <c r="E70" s="15" t="s">
        <v>73</v>
      </c>
      <c r="F70" s="15" t="s">
        <v>139</v>
      </c>
    </row>
    <row r="71" s="2" customFormat="1" spans="1:6">
      <c r="A71" s="16" t="s">
        <v>140</v>
      </c>
      <c r="B71" s="15" t="s">
        <v>7</v>
      </c>
      <c r="C71" s="17" t="s">
        <v>36</v>
      </c>
      <c r="D71" s="15" t="s">
        <v>141</v>
      </c>
      <c r="E71" s="15" t="s">
        <v>73</v>
      </c>
      <c r="F71" s="15" t="s">
        <v>141</v>
      </c>
    </row>
    <row r="72" s="2" customFormat="1" spans="2:6">
      <c r="B72" s="15" t="s">
        <v>7</v>
      </c>
      <c r="C72" s="17" t="s">
        <v>36</v>
      </c>
      <c r="D72" s="15" t="s">
        <v>142</v>
      </c>
      <c r="E72" s="15" t="s">
        <v>73</v>
      </c>
      <c r="F72" s="15" t="s">
        <v>142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D198"/>
  <sheetViews>
    <sheetView tabSelected="1" zoomScale="145" zoomScaleNormal="145" topLeftCell="A65" workbookViewId="0">
      <selection activeCell="F13" sqref="F13"/>
    </sheetView>
  </sheetViews>
  <sheetFormatPr defaultColWidth="9" defaultRowHeight="13.5" outlineLevelCol="3"/>
  <cols>
    <col min="4" max="4" width="42.4083333333333" customWidth="1"/>
  </cols>
  <sheetData>
    <row r="1" spans="4:4">
      <c r="D1" t="s">
        <v>143</v>
      </c>
    </row>
    <row r="2" spans="4:4">
      <c r="D2" t="s">
        <v>144</v>
      </c>
    </row>
    <row r="3" spans="4:4">
      <c r="D3" t="s">
        <v>11</v>
      </c>
    </row>
    <row r="4" spans="4:4">
      <c r="D4" t="s">
        <v>145</v>
      </c>
    </row>
    <row r="5" spans="4:4">
      <c r="D5" t="s">
        <v>9</v>
      </c>
    </row>
    <row r="6" spans="4:4">
      <c r="D6" t="s">
        <v>146</v>
      </c>
    </row>
    <row r="7" spans="4:4">
      <c r="D7" t="s">
        <v>17</v>
      </c>
    </row>
    <row r="8" spans="4:4">
      <c r="D8" t="s">
        <v>14</v>
      </c>
    </row>
    <row r="9" spans="4:4">
      <c r="D9" t="s">
        <v>147</v>
      </c>
    </row>
    <row r="10" spans="4:4">
      <c r="D10" t="s">
        <v>148</v>
      </c>
    </row>
    <row r="11" spans="4:4">
      <c r="D11" t="s">
        <v>149</v>
      </c>
    </row>
    <row r="12" spans="4:4">
      <c r="D12" t="s">
        <v>150</v>
      </c>
    </row>
    <row r="13" spans="4:4">
      <c r="D13" t="s">
        <v>151</v>
      </c>
    </row>
    <row r="14" spans="4:4">
      <c r="D14" t="s">
        <v>152</v>
      </c>
    </row>
    <row r="15" spans="4:4">
      <c r="D15" t="s">
        <v>153</v>
      </c>
    </row>
    <row r="16" spans="4:4">
      <c r="D16" t="s">
        <v>154</v>
      </c>
    </row>
    <row r="17" spans="4:4">
      <c r="D17" t="s">
        <v>155</v>
      </c>
    </row>
    <row r="18" spans="4:4">
      <c r="D18" t="s">
        <v>156</v>
      </c>
    </row>
    <row r="19" spans="4:4">
      <c r="D19" t="s">
        <v>141</v>
      </c>
    </row>
    <row r="20" spans="4:4">
      <c r="D20" t="s">
        <v>157</v>
      </c>
    </row>
    <row r="21" spans="4:4">
      <c r="D21" t="s">
        <v>158</v>
      </c>
    </row>
    <row r="22" spans="4:4">
      <c r="D22" t="s">
        <v>159</v>
      </c>
    </row>
    <row r="23" spans="4:4">
      <c r="D23" t="s">
        <v>160</v>
      </c>
    </row>
    <row r="24" spans="4:4">
      <c r="D24" t="s">
        <v>161</v>
      </c>
    </row>
    <row r="25" spans="4:4">
      <c r="D25" t="s">
        <v>162</v>
      </c>
    </row>
    <row r="26" spans="4:4">
      <c r="D26" t="s">
        <v>163</v>
      </c>
    </row>
    <row r="27" spans="4:4">
      <c r="D27" t="s">
        <v>164</v>
      </c>
    </row>
    <row r="28" spans="4:4">
      <c r="D28" t="s">
        <v>165</v>
      </c>
    </row>
    <row r="29" spans="4:4">
      <c r="D29" t="s">
        <v>166</v>
      </c>
    </row>
    <row r="30" spans="4:4">
      <c r="D30" t="s">
        <v>167</v>
      </c>
    </row>
    <row r="31" spans="4:4">
      <c r="D31" t="s">
        <v>13</v>
      </c>
    </row>
    <row r="32" spans="4:4">
      <c r="D32" t="s">
        <v>168</v>
      </c>
    </row>
    <row r="33" spans="4:4">
      <c r="D33" t="s">
        <v>169</v>
      </c>
    </row>
    <row r="34" spans="4:4">
      <c r="D34" t="s">
        <v>12</v>
      </c>
    </row>
    <row r="35" spans="4:4">
      <c r="D35" t="s">
        <v>170</v>
      </c>
    </row>
    <row r="36" spans="4:4">
      <c r="D36" t="s">
        <v>171</v>
      </c>
    </row>
    <row r="37" spans="4:4">
      <c r="D37" t="s">
        <v>172</v>
      </c>
    </row>
    <row r="38" spans="4:4">
      <c r="D38" t="s">
        <v>173</v>
      </c>
    </row>
    <row r="39" spans="4:4">
      <c r="D39" t="s">
        <v>174</v>
      </c>
    </row>
    <row r="40" spans="4:4">
      <c r="D40" t="s">
        <v>175</v>
      </c>
    </row>
    <row r="41" spans="4:4">
      <c r="D41" t="s">
        <v>176</v>
      </c>
    </row>
    <row r="42" spans="4:4">
      <c r="D42" t="s">
        <v>177</v>
      </c>
    </row>
    <row r="43" spans="4:4">
      <c r="D43" t="s">
        <v>178</v>
      </c>
    </row>
    <row r="44" spans="4:4">
      <c r="D44" t="s">
        <v>179</v>
      </c>
    </row>
    <row r="45" spans="4:4">
      <c r="D45" t="s">
        <v>180</v>
      </c>
    </row>
    <row r="46" spans="4:4">
      <c r="D46" t="s">
        <v>181</v>
      </c>
    </row>
    <row r="47" spans="4:4">
      <c r="D47" t="s">
        <v>182</v>
      </c>
    </row>
    <row r="48" spans="4:4">
      <c r="D48" t="s">
        <v>183</v>
      </c>
    </row>
    <row r="49" spans="4:4">
      <c r="D49" t="s">
        <v>184</v>
      </c>
    </row>
    <row r="50" spans="4:4">
      <c r="D50" t="s">
        <v>185</v>
      </c>
    </row>
    <row r="51" spans="4:4">
      <c r="D51" t="s">
        <v>186</v>
      </c>
    </row>
    <row r="52" spans="4:4">
      <c r="D52" t="s">
        <v>187</v>
      </c>
    </row>
    <row r="53" spans="4:4">
      <c r="D53" t="s">
        <v>188</v>
      </c>
    </row>
    <row r="54" spans="4:4">
      <c r="D54" t="s">
        <v>189</v>
      </c>
    </row>
    <row r="55" spans="4:4">
      <c r="D55" t="s">
        <v>190</v>
      </c>
    </row>
    <row r="56" spans="4:4">
      <c r="D56" t="s">
        <v>191</v>
      </c>
    </row>
    <row r="57" spans="4:4">
      <c r="D57" t="s">
        <v>192</v>
      </c>
    </row>
    <row r="58" spans="4:4">
      <c r="D58" t="s">
        <v>193</v>
      </c>
    </row>
    <row r="59" spans="4:4">
      <c r="D59" t="s">
        <v>194</v>
      </c>
    </row>
    <row r="60" spans="4:4">
      <c r="D60" t="s">
        <v>195</v>
      </c>
    </row>
    <row r="61" spans="4:4">
      <c r="D61" t="s">
        <v>196</v>
      </c>
    </row>
    <row r="62" spans="4:4">
      <c r="D62" t="s">
        <v>197</v>
      </c>
    </row>
    <row r="63" spans="4:4">
      <c r="D63" t="s">
        <v>92</v>
      </c>
    </row>
    <row r="64" spans="4:4">
      <c r="D64" t="s">
        <v>198</v>
      </c>
    </row>
    <row r="65" spans="4:4">
      <c r="D65" t="s">
        <v>199</v>
      </c>
    </row>
    <row r="66" spans="4:4">
      <c r="D66" t="s">
        <v>200</v>
      </c>
    </row>
    <row r="67" spans="4:4">
      <c r="D67" t="s">
        <v>201</v>
      </c>
    </row>
    <row r="68" spans="4:4">
      <c r="D68" t="s">
        <v>202</v>
      </c>
    </row>
    <row r="69" spans="4:4">
      <c r="D69" t="s">
        <v>203</v>
      </c>
    </row>
    <row r="70" spans="4:4">
      <c r="D70" t="s">
        <v>204</v>
      </c>
    </row>
    <row r="71" spans="4:4">
      <c r="D71" t="s">
        <v>15</v>
      </c>
    </row>
    <row r="72" spans="4:4">
      <c r="D72" t="s">
        <v>205</v>
      </c>
    </row>
    <row r="73" spans="4:4">
      <c r="D73" t="s">
        <v>206</v>
      </c>
    </row>
    <row r="74" spans="4:4">
      <c r="D74" t="s">
        <v>207</v>
      </c>
    </row>
    <row r="75" spans="4:4">
      <c r="D75" t="s">
        <v>208</v>
      </c>
    </row>
    <row r="76" spans="4:4">
      <c r="D76" t="s">
        <v>209</v>
      </c>
    </row>
    <row r="77" spans="4:4">
      <c r="D77" t="s">
        <v>210</v>
      </c>
    </row>
    <row r="78" spans="4:4">
      <c r="D78" t="s">
        <v>211</v>
      </c>
    </row>
    <row r="79" spans="4:4">
      <c r="D79" t="s">
        <v>212</v>
      </c>
    </row>
    <row r="80" spans="4:4">
      <c r="D80" t="s">
        <v>213</v>
      </c>
    </row>
    <row r="81" spans="4:4">
      <c r="D81" t="s">
        <v>214</v>
      </c>
    </row>
    <row r="82" spans="4:4">
      <c r="D82" t="s">
        <v>215</v>
      </c>
    </row>
    <row r="83" spans="4:4">
      <c r="D83" t="s">
        <v>77</v>
      </c>
    </row>
    <row r="84" spans="4:4">
      <c r="D84" t="s">
        <v>216</v>
      </c>
    </row>
    <row r="85" spans="4:4">
      <c r="D85" t="s">
        <v>91</v>
      </c>
    </row>
    <row r="86" spans="4:4">
      <c r="D86" t="s">
        <v>217</v>
      </c>
    </row>
    <row r="87" spans="4:4">
      <c r="D87" t="s">
        <v>218</v>
      </c>
    </row>
    <row r="88" spans="4:4">
      <c r="D88" t="s">
        <v>79</v>
      </c>
    </row>
    <row r="89" spans="4:4">
      <c r="D89" t="s">
        <v>219</v>
      </c>
    </row>
    <row r="90" spans="4:4">
      <c r="D90" t="s">
        <v>220</v>
      </c>
    </row>
    <row r="91" spans="4:4">
      <c r="D91" t="s">
        <v>221</v>
      </c>
    </row>
    <row r="92" spans="4:4">
      <c r="D92" t="s">
        <v>222</v>
      </c>
    </row>
    <row r="93" spans="4:4">
      <c r="D93" t="s">
        <v>223</v>
      </c>
    </row>
    <row r="94" spans="4:4">
      <c r="D94" t="s">
        <v>224</v>
      </c>
    </row>
    <row r="95" spans="4:4">
      <c r="D95" t="s">
        <v>85</v>
      </c>
    </row>
    <row r="96" spans="4:4">
      <c r="D96" t="s">
        <v>225</v>
      </c>
    </row>
    <row r="97" spans="4:4">
      <c r="D97" t="s">
        <v>226</v>
      </c>
    </row>
    <row r="98" spans="4:4">
      <c r="D98" t="s">
        <v>227</v>
      </c>
    </row>
    <row r="99" spans="4:4">
      <c r="D99" t="s">
        <v>228</v>
      </c>
    </row>
    <row r="100" spans="4:4">
      <c r="D100" t="s">
        <v>229</v>
      </c>
    </row>
    <row r="101" spans="4:4">
      <c r="D101" t="s">
        <v>230</v>
      </c>
    </row>
    <row r="102" spans="4:4">
      <c r="D102" t="s">
        <v>231</v>
      </c>
    </row>
    <row r="103" spans="4:4">
      <c r="D103" t="s">
        <v>232</v>
      </c>
    </row>
    <row r="104" spans="4:4">
      <c r="D104" t="s">
        <v>233</v>
      </c>
    </row>
    <row r="105" spans="4:4">
      <c r="D105" t="s">
        <v>234</v>
      </c>
    </row>
    <row r="106" spans="4:4">
      <c r="D106" t="s">
        <v>235</v>
      </c>
    </row>
    <row r="107" spans="4:4">
      <c r="D107" t="s">
        <v>236</v>
      </c>
    </row>
    <row r="108" spans="4:4">
      <c r="D108" t="s">
        <v>237</v>
      </c>
    </row>
    <row r="109" spans="4:4">
      <c r="D109" t="s">
        <v>238</v>
      </c>
    </row>
    <row r="110" spans="4:4">
      <c r="D110" t="s">
        <v>239</v>
      </c>
    </row>
    <row r="111" spans="4:4">
      <c r="D111" t="s">
        <v>240</v>
      </c>
    </row>
    <row r="112" spans="4:4">
      <c r="D112" t="s">
        <v>241</v>
      </c>
    </row>
    <row r="113" spans="4:4">
      <c r="D113" t="s">
        <v>242</v>
      </c>
    </row>
    <row r="114" spans="4:4">
      <c r="D114" t="s">
        <v>243</v>
      </c>
    </row>
    <row r="115" spans="4:4">
      <c r="D115" t="s">
        <v>244</v>
      </c>
    </row>
    <row r="116" spans="4:4">
      <c r="D116" t="s">
        <v>245</v>
      </c>
    </row>
    <row r="117" spans="4:4">
      <c r="D117" t="s">
        <v>246</v>
      </c>
    </row>
    <row r="118" spans="4:4">
      <c r="D118" t="s">
        <v>247</v>
      </c>
    </row>
    <row r="119" spans="4:4">
      <c r="D119" t="s">
        <v>248</v>
      </c>
    </row>
    <row r="120" spans="4:4">
      <c r="D120" t="s">
        <v>249</v>
      </c>
    </row>
    <row r="121" spans="4:4">
      <c r="D121" t="s">
        <v>250</v>
      </c>
    </row>
    <row r="122" spans="4:4">
      <c r="D122" t="s">
        <v>251</v>
      </c>
    </row>
    <row r="123" spans="4:4">
      <c r="D123" t="s">
        <v>252</v>
      </c>
    </row>
    <row r="124" spans="4:4">
      <c r="D124" t="s">
        <v>253</v>
      </c>
    </row>
    <row r="125" spans="4:4">
      <c r="D125" t="s">
        <v>254</v>
      </c>
    </row>
    <row r="126" spans="4:4">
      <c r="D126" t="s">
        <v>255</v>
      </c>
    </row>
    <row r="127" spans="4:4">
      <c r="D127" t="s">
        <v>256</v>
      </c>
    </row>
    <row r="128" spans="4:4">
      <c r="D128" t="s">
        <v>257</v>
      </c>
    </row>
    <row r="129" spans="4:4">
      <c r="D129" t="s">
        <v>258</v>
      </c>
    </row>
    <row r="130" spans="4:4">
      <c r="D130" t="s">
        <v>259</v>
      </c>
    </row>
    <row r="131" spans="4:4">
      <c r="D131" t="s">
        <v>260</v>
      </c>
    </row>
    <row r="132" spans="4:4">
      <c r="D132" t="s">
        <v>261</v>
      </c>
    </row>
    <row r="133" spans="4:4">
      <c r="D133" t="s">
        <v>262</v>
      </c>
    </row>
    <row r="134" spans="4:4">
      <c r="D134" t="s">
        <v>263</v>
      </c>
    </row>
    <row r="135" spans="4:4">
      <c r="D135" t="s">
        <v>264</v>
      </c>
    </row>
    <row r="136" spans="4:4">
      <c r="D136" t="s">
        <v>265</v>
      </c>
    </row>
    <row r="137" spans="4:4">
      <c r="D137" t="s">
        <v>266</v>
      </c>
    </row>
    <row r="138" spans="4:4">
      <c r="D138" t="s">
        <v>267</v>
      </c>
    </row>
    <row r="139" spans="4:4">
      <c r="D139" t="s">
        <v>268</v>
      </c>
    </row>
    <row r="140" spans="4:4">
      <c r="D140" t="s">
        <v>269</v>
      </c>
    </row>
    <row r="141" spans="4:4">
      <c r="D141" t="s">
        <v>270</v>
      </c>
    </row>
    <row r="142" spans="4:4">
      <c r="D142" t="s">
        <v>271</v>
      </c>
    </row>
    <row r="143" spans="4:4">
      <c r="D143" t="s">
        <v>272</v>
      </c>
    </row>
    <row r="144" spans="4:4">
      <c r="D144" t="s">
        <v>273</v>
      </c>
    </row>
    <row r="145" spans="4:4">
      <c r="D145" t="s">
        <v>274</v>
      </c>
    </row>
    <row r="146" spans="4:4">
      <c r="D146" t="s">
        <v>275</v>
      </c>
    </row>
    <row r="147" spans="4:4">
      <c r="D147" t="s">
        <v>276</v>
      </c>
    </row>
    <row r="148" spans="4:4">
      <c r="D148" t="s">
        <v>277</v>
      </c>
    </row>
    <row r="149" spans="4:4">
      <c r="D149" t="s">
        <v>278</v>
      </c>
    </row>
    <row r="150" spans="4:4">
      <c r="D150" t="s">
        <v>279</v>
      </c>
    </row>
    <row r="151" spans="4:4">
      <c r="D151" t="s">
        <v>280</v>
      </c>
    </row>
    <row r="152" spans="4:4">
      <c r="D152" t="s">
        <v>281</v>
      </c>
    </row>
    <row r="153" spans="4:4">
      <c r="D153" t="s">
        <v>282</v>
      </c>
    </row>
    <row r="154" spans="4:4">
      <c r="D154" t="s">
        <v>283</v>
      </c>
    </row>
    <row r="155" spans="4:4">
      <c r="D155" t="s">
        <v>284</v>
      </c>
    </row>
    <row r="156" spans="4:4">
      <c r="D156" t="s">
        <v>285</v>
      </c>
    </row>
    <row r="157" spans="4:4">
      <c r="D157" t="s">
        <v>286</v>
      </c>
    </row>
    <row r="158" spans="4:4">
      <c r="D158" t="s">
        <v>287</v>
      </c>
    </row>
    <row r="159" spans="4:4">
      <c r="D159" t="s">
        <v>288</v>
      </c>
    </row>
    <row r="160" spans="4:4">
      <c r="D160" t="s">
        <v>289</v>
      </c>
    </row>
    <row r="161" spans="4:4">
      <c r="D161" t="s">
        <v>290</v>
      </c>
    </row>
    <row r="162" spans="4:4">
      <c r="D162" t="s">
        <v>291</v>
      </c>
    </row>
    <row r="163" spans="4:4">
      <c r="D163" t="s">
        <v>292</v>
      </c>
    </row>
    <row r="164" spans="4:4">
      <c r="D164" t="s">
        <v>293</v>
      </c>
    </row>
    <row r="165" spans="4:4">
      <c r="D165" t="s">
        <v>294</v>
      </c>
    </row>
    <row r="166" spans="4:4">
      <c r="D166" t="s">
        <v>295</v>
      </c>
    </row>
    <row r="167" spans="4:4">
      <c r="D167" t="s">
        <v>296</v>
      </c>
    </row>
    <row r="168" spans="4:4">
      <c r="D168" t="s">
        <v>297</v>
      </c>
    </row>
    <row r="169" spans="4:4">
      <c r="D169" t="s">
        <v>298</v>
      </c>
    </row>
    <row r="170" spans="4:4">
      <c r="D170" t="s">
        <v>299</v>
      </c>
    </row>
    <row r="171" spans="4:4">
      <c r="D171" t="s">
        <v>300</v>
      </c>
    </row>
    <row r="172" spans="4:4">
      <c r="D172" t="s">
        <v>301</v>
      </c>
    </row>
    <row r="173" spans="4:4">
      <c r="D173" t="s">
        <v>302</v>
      </c>
    </row>
    <row r="174" spans="4:4">
      <c r="D174" t="s">
        <v>303</v>
      </c>
    </row>
    <row r="175" spans="4:4">
      <c r="D175" t="s">
        <v>304</v>
      </c>
    </row>
    <row r="176" spans="4:4">
      <c r="D176" t="s">
        <v>305</v>
      </c>
    </row>
    <row r="177" spans="4:4">
      <c r="D177" t="s">
        <v>306</v>
      </c>
    </row>
    <row r="178" spans="4:4">
      <c r="D178" t="s">
        <v>307</v>
      </c>
    </row>
    <row r="179" spans="4:4">
      <c r="D179" t="s">
        <v>308</v>
      </c>
    </row>
    <row r="180" spans="4:4">
      <c r="D180" t="s">
        <v>309</v>
      </c>
    </row>
    <row r="181" spans="4:4">
      <c r="D181" t="s">
        <v>310</v>
      </c>
    </row>
    <row r="182" spans="4:4">
      <c r="D182" t="s">
        <v>311</v>
      </c>
    </row>
    <row r="183" spans="4:4">
      <c r="D183" t="s">
        <v>312</v>
      </c>
    </row>
    <row r="184" spans="4:4">
      <c r="D184" t="s">
        <v>313</v>
      </c>
    </row>
    <row r="185" spans="4:4">
      <c r="D185" t="s">
        <v>314</v>
      </c>
    </row>
    <row r="186" spans="4:4">
      <c r="D186" t="s">
        <v>72</v>
      </c>
    </row>
    <row r="187" spans="4:4">
      <c r="D187" t="s">
        <v>315</v>
      </c>
    </row>
    <row r="188" spans="4:4">
      <c r="D188" t="s">
        <v>316</v>
      </c>
    </row>
    <row r="189" spans="4:4">
      <c r="D189" t="s">
        <v>317</v>
      </c>
    </row>
    <row r="190" spans="4:4">
      <c r="D190" t="s">
        <v>318</v>
      </c>
    </row>
    <row r="191" spans="4:4">
      <c r="D191" t="s">
        <v>94</v>
      </c>
    </row>
    <row r="192" spans="4:4">
      <c r="D192" t="s">
        <v>319</v>
      </c>
    </row>
    <row r="193" spans="4:4">
      <c r="D193" t="s">
        <v>320</v>
      </c>
    </row>
    <row r="194" spans="4:4">
      <c r="D194" t="s">
        <v>321</v>
      </c>
    </row>
    <row r="195" spans="4:4">
      <c r="D195" t="s">
        <v>322</v>
      </c>
    </row>
    <row r="196" spans="4:4">
      <c r="D196" t="s">
        <v>323</v>
      </c>
    </row>
    <row r="197" spans="4:4">
      <c r="D197" t="s">
        <v>324</v>
      </c>
    </row>
    <row r="198" spans="4:4">
      <c r="D198" t="s">
        <v>325</v>
      </c>
    </row>
  </sheetData>
  <sortState ref="D1:D199">
    <sortCondition ref="D1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4"/>
  <sheetViews>
    <sheetView zoomScale="190" zoomScaleNormal="190" workbookViewId="0">
      <selection activeCell="B11" sqref="B11"/>
    </sheetView>
  </sheetViews>
  <sheetFormatPr defaultColWidth="9" defaultRowHeight="13.5" outlineLevelRow="3" outlineLevelCol="2"/>
  <cols>
    <col min="1" max="1" width="15.7666666666667" customWidth="1"/>
    <col min="2" max="2" width="21.2416666666667" customWidth="1"/>
    <col min="3" max="3" width="24.8" customWidth="1"/>
  </cols>
  <sheetData>
    <row r="1" spans="2:3">
      <c r="B1" t="s">
        <v>326</v>
      </c>
      <c r="C1" t="s">
        <v>327</v>
      </c>
    </row>
    <row r="2" spans="2:3">
      <c r="B2" t="s">
        <v>328</v>
      </c>
      <c r="C2" t="s">
        <v>329</v>
      </c>
    </row>
    <row r="3" spans="2:3">
      <c r="B3" t="s">
        <v>330</v>
      </c>
      <c r="C3" t="s">
        <v>331</v>
      </c>
    </row>
    <row r="4" spans="2:3">
      <c r="B4" t="s">
        <v>332</v>
      </c>
      <c r="C4" t="s">
        <v>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273"/>
  <sheetViews>
    <sheetView workbookViewId="0">
      <selection activeCell="J30" sqref="J30"/>
    </sheetView>
  </sheetViews>
  <sheetFormatPr defaultColWidth="9" defaultRowHeight="13.5"/>
  <sheetData>
    <row r="1" spans="1:1">
      <c r="A1" t="s">
        <v>334</v>
      </c>
    </row>
    <row r="2" spans="1:1">
      <c r="A2" t="s">
        <v>335</v>
      </c>
    </row>
    <row r="3" spans="1:1">
      <c r="A3" t="s">
        <v>336</v>
      </c>
    </row>
    <row r="4" spans="1:1">
      <c r="A4" t="s">
        <v>337</v>
      </c>
    </row>
    <row r="5" spans="1:1">
      <c r="A5" t="s">
        <v>338</v>
      </c>
    </row>
    <row r="6" spans="1:1">
      <c r="A6" t="s">
        <v>339</v>
      </c>
    </row>
    <row r="7" spans="1:1">
      <c r="A7" t="s">
        <v>340</v>
      </c>
    </row>
    <row r="8" spans="1:1">
      <c r="A8" t="s">
        <v>341</v>
      </c>
    </row>
    <row r="9" spans="1:1">
      <c r="A9" t="s">
        <v>342</v>
      </c>
    </row>
    <row r="10" spans="1:1">
      <c r="A10" t="s">
        <v>343</v>
      </c>
    </row>
    <row r="11" spans="1:1">
      <c r="A11" t="s">
        <v>344</v>
      </c>
    </row>
    <row r="12" spans="1:1">
      <c r="A12" t="s">
        <v>345</v>
      </c>
    </row>
    <row r="13" spans="1:1">
      <c r="A13" t="s">
        <v>346</v>
      </c>
    </row>
    <row r="14" spans="1:1">
      <c r="A14" t="s">
        <v>347</v>
      </c>
    </row>
    <row r="15" spans="1:1">
      <c r="A15" t="s">
        <v>348</v>
      </c>
    </row>
    <row r="16" spans="1:1">
      <c r="A16" t="s">
        <v>349</v>
      </c>
    </row>
    <row r="17" spans="1:1">
      <c r="A17" t="s">
        <v>350</v>
      </c>
    </row>
    <row r="18" spans="1:1">
      <c r="A18" t="s">
        <v>351</v>
      </c>
    </row>
    <row r="19" spans="2:2">
      <c r="B19" t="s">
        <v>352</v>
      </c>
    </row>
    <row r="20" spans="2:2">
      <c r="B20" t="s">
        <v>353</v>
      </c>
    </row>
    <row r="21" spans="1:1">
      <c r="A21" t="s">
        <v>354</v>
      </c>
    </row>
    <row r="22" spans="1:1">
      <c r="A22" t="s">
        <v>355</v>
      </c>
    </row>
    <row r="23" spans="2:2">
      <c r="B23" t="s">
        <v>356</v>
      </c>
    </row>
    <row r="24" spans="1:1">
      <c r="A24" t="s">
        <v>357</v>
      </c>
    </row>
    <row r="25" spans="1:1">
      <c r="A25" t="s">
        <v>358</v>
      </c>
    </row>
    <row r="26" spans="2:2">
      <c r="B26" t="s">
        <v>359</v>
      </c>
    </row>
    <row r="27" spans="2:2">
      <c r="B27" t="s">
        <v>360</v>
      </c>
    </row>
    <row r="28" spans="3:3">
      <c r="C28" t="s">
        <v>361</v>
      </c>
    </row>
    <row r="29" spans="2:2">
      <c r="B29" t="s">
        <v>362</v>
      </c>
    </row>
    <row r="30" spans="1:1">
      <c r="A30" t="s">
        <v>363</v>
      </c>
    </row>
    <row r="32" spans="1:1">
      <c r="A32" t="s">
        <v>364</v>
      </c>
    </row>
    <row r="33" spans="3:3">
      <c r="C33" t="s">
        <v>365</v>
      </c>
    </row>
    <row r="34" spans="2:2">
      <c r="B34" t="s">
        <v>366</v>
      </c>
    </row>
    <row r="35" spans="1:1">
      <c r="A35" t="s">
        <v>363</v>
      </c>
    </row>
    <row r="37" spans="4:4">
      <c r="D37" t="s">
        <v>356</v>
      </c>
    </row>
    <row r="38" spans="1:1">
      <c r="A38" t="s">
        <v>367</v>
      </c>
    </row>
    <row r="39" spans="3:3">
      <c r="C39" t="s">
        <v>368</v>
      </c>
    </row>
    <row r="40" spans="1:4">
      <c r="A40" t="s">
        <v>369</v>
      </c>
      <c r="D40" t="s">
        <v>356</v>
      </c>
    </row>
    <row r="41" spans="1:1">
      <c r="A41" t="s">
        <v>370</v>
      </c>
    </row>
    <row r="42" spans="3:3">
      <c r="C42" t="s">
        <v>371</v>
      </c>
    </row>
    <row r="44" spans="1:1">
      <c r="A44" t="s">
        <v>372</v>
      </c>
    </row>
    <row r="45" spans="1:1">
      <c r="A45" t="s">
        <v>373</v>
      </c>
    </row>
    <row r="46" spans="1:1">
      <c r="A46" t="s">
        <v>374</v>
      </c>
    </row>
    <row r="47" spans="1:1">
      <c r="A47" t="s">
        <v>375</v>
      </c>
    </row>
    <row r="48" spans="1:1">
      <c r="A48" t="s">
        <v>376</v>
      </c>
    </row>
    <row r="49" spans="1:1">
      <c r="A49" t="s">
        <v>377</v>
      </c>
    </row>
    <row r="50" spans="1:1">
      <c r="A50" t="s">
        <v>378</v>
      </c>
    </row>
    <row r="51" spans="1:1">
      <c r="A51" t="s">
        <v>379</v>
      </c>
    </row>
    <row r="52" spans="1:1">
      <c r="A52" t="s">
        <v>380</v>
      </c>
    </row>
    <row r="53" spans="1:1">
      <c r="A53" t="s">
        <v>372</v>
      </c>
    </row>
    <row r="54" spans="1:1">
      <c r="A54" t="s">
        <v>381</v>
      </c>
    </row>
    <row r="55" spans="1:1">
      <c r="A55" t="s">
        <v>382</v>
      </c>
    </row>
    <row r="56" spans="1:1">
      <c r="A56" t="s">
        <v>383</v>
      </c>
    </row>
    <row r="57" spans="1:1">
      <c r="A57" t="s">
        <v>384</v>
      </c>
    </row>
    <row r="58" spans="1:1">
      <c r="A58" t="s">
        <v>385</v>
      </c>
    </row>
    <row r="59" spans="1:1">
      <c r="A59" t="s">
        <v>348</v>
      </c>
    </row>
    <row r="60" spans="1:1">
      <c r="A60" t="s">
        <v>386</v>
      </c>
    </row>
    <row r="62" spans="3:3">
      <c r="C62" t="s">
        <v>387</v>
      </c>
    </row>
    <row r="63" spans="1:1">
      <c r="A63" t="s">
        <v>388</v>
      </c>
    </row>
    <row r="64" spans="4:4">
      <c r="D64" t="s">
        <v>389</v>
      </c>
    </row>
    <row r="66" spans="3:3">
      <c r="C66" t="s">
        <v>390</v>
      </c>
    </row>
    <row r="67" spans="3:3">
      <c r="C67" t="s">
        <v>391</v>
      </c>
    </row>
    <row r="68" spans="1:1">
      <c r="A68" t="s">
        <v>392</v>
      </c>
    </row>
    <row r="69" spans="1:1">
      <c r="A69" t="s">
        <v>355</v>
      </c>
    </row>
    <row r="70" spans="2:2">
      <c r="B70" t="s">
        <v>393</v>
      </c>
    </row>
    <row r="71" spans="1:1">
      <c r="A71" t="s">
        <v>394</v>
      </c>
    </row>
    <row r="72" spans="3:3">
      <c r="C72" t="s">
        <v>395</v>
      </c>
    </row>
    <row r="73" spans="3:3">
      <c r="C73" t="s">
        <v>396</v>
      </c>
    </row>
    <row r="74" spans="3:3">
      <c r="C74" t="s">
        <v>397</v>
      </c>
    </row>
    <row r="75" spans="3:3">
      <c r="C75" t="s">
        <v>398</v>
      </c>
    </row>
    <row r="76" spans="3:3">
      <c r="C76" t="s">
        <v>399</v>
      </c>
    </row>
    <row r="77" spans="3:3">
      <c r="C77" t="s">
        <v>400</v>
      </c>
    </row>
    <row r="78" spans="3:3">
      <c r="C78" t="s">
        <v>401</v>
      </c>
    </row>
    <row r="79" spans="1:1">
      <c r="A79" t="s">
        <v>402</v>
      </c>
    </row>
    <row r="80" spans="3:3">
      <c r="C80" t="s">
        <v>403</v>
      </c>
    </row>
    <row r="81" spans="1:1">
      <c r="A81" t="s">
        <v>401</v>
      </c>
    </row>
    <row r="82" spans="1:1">
      <c r="A82" t="s">
        <v>404</v>
      </c>
    </row>
    <row r="83" spans="1:1">
      <c r="A83" t="s">
        <v>405</v>
      </c>
    </row>
    <row r="84" spans="2:2">
      <c r="B84" t="s">
        <v>401</v>
      </c>
    </row>
    <row r="85" spans="1:1">
      <c r="A85" t="s">
        <v>406</v>
      </c>
    </row>
    <row r="86" spans="1:1">
      <c r="A86" t="s">
        <v>407</v>
      </c>
    </row>
    <row r="87" spans="2:2">
      <c r="B87" t="s">
        <v>401</v>
      </c>
    </row>
    <row r="88" spans="1:1">
      <c r="A88" t="s">
        <v>408</v>
      </c>
    </row>
    <row r="89" spans="1:1">
      <c r="A89" t="s">
        <v>409</v>
      </c>
    </row>
    <row r="90" spans="3:3">
      <c r="C90" t="s">
        <v>410</v>
      </c>
    </row>
    <row r="91" spans="1:1">
      <c r="A91" t="s">
        <v>411</v>
      </c>
    </row>
    <row r="92" spans="2:2">
      <c r="B92" t="s">
        <v>412</v>
      </c>
    </row>
    <row r="93" spans="4:4">
      <c r="D93" t="s">
        <v>413</v>
      </c>
    </row>
    <row r="94" spans="4:4">
      <c r="D94" t="s">
        <v>414</v>
      </c>
    </row>
    <row r="95" spans="4:4">
      <c r="D95" t="s">
        <v>415</v>
      </c>
    </row>
    <row r="96" spans="7:7">
      <c r="G96" t="s">
        <v>413</v>
      </c>
    </row>
    <row r="97" spans="4:4">
      <c r="D97" t="s">
        <v>416</v>
      </c>
    </row>
    <row r="98" spans="4:4">
      <c r="D98" t="s">
        <v>417</v>
      </c>
    </row>
    <row r="99" spans="6:7">
      <c r="F99" t="s">
        <v>369</v>
      </c>
      <c r="G99" t="s">
        <v>418</v>
      </c>
    </row>
    <row r="100" spans="2:2">
      <c r="B100" t="s">
        <v>419</v>
      </c>
    </row>
    <row r="101" spans="3:3">
      <c r="C101" t="s">
        <v>420</v>
      </c>
    </row>
    <row r="102" spans="3:3">
      <c r="C102" t="s">
        <v>421</v>
      </c>
    </row>
    <row r="103" spans="1:1">
      <c r="A103" t="s">
        <v>422</v>
      </c>
    </row>
    <row r="104" spans="3:3">
      <c r="C104" t="s">
        <v>423</v>
      </c>
    </row>
    <row r="105" spans="1:1">
      <c r="A105" t="s">
        <v>401</v>
      </c>
    </row>
    <row r="106" spans="1:1">
      <c r="A106" t="s">
        <v>424</v>
      </c>
    </row>
    <row r="107" spans="3:3">
      <c r="C107" t="s">
        <v>425</v>
      </c>
    </row>
    <row r="108" spans="1:1">
      <c r="A108" t="s">
        <v>401</v>
      </c>
    </row>
    <row r="109" spans="1:1">
      <c r="A109" t="s">
        <v>426</v>
      </c>
    </row>
    <row r="110" spans="1:1">
      <c r="A110" t="s">
        <v>427</v>
      </c>
    </row>
    <row r="111" spans="3:3">
      <c r="C111" t="s">
        <v>401</v>
      </c>
    </row>
    <row r="112" spans="1:1">
      <c r="A112" t="s">
        <v>428</v>
      </c>
    </row>
    <row r="113" spans="3:3">
      <c r="C113" t="s">
        <v>429</v>
      </c>
    </row>
    <row r="114" spans="1:1">
      <c r="A114" t="s">
        <v>430</v>
      </c>
    </row>
    <row r="115" spans="1:1">
      <c r="A115" t="s">
        <v>422</v>
      </c>
    </row>
    <row r="116" spans="1:1">
      <c r="A116" t="s">
        <v>373</v>
      </c>
    </row>
    <row r="118" spans="1:1">
      <c r="A118" t="s">
        <v>431</v>
      </c>
    </row>
    <row r="119" spans="1:1">
      <c r="A119" t="s">
        <v>374</v>
      </c>
    </row>
    <row r="120" spans="1:1">
      <c r="A120" t="s">
        <v>375</v>
      </c>
    </row>
    <row r="121" spans="1:1">
      <c r="A121" t="s">
        <v>376</v>
      </c>
    </row>
    <row r="122" spans="1:1">
      <c r="A122" t="s">
        <v>377</v>
      </c>
    </row>
    <row r="123" spans="1:1">
      <c r="A123" t="s">
        <v>378</v>
      </c>
    </row>
    <row r="124" spans="1:1">
      <c r="A124" t="s">
        <v>379</v>
      </c>
    </row>
    <row r="125" spans="1:1">
      <c r="A125" t="s">
        <v>380</v>
      </c>
    </row>
    <row r="126" spans="3:3">
      <c r="C126" t="s">
        <v>432</v>
      </c>
    </row>
    <row r="127" spans="1:1">
      <c r="A127" t="s">
        <v>381</v>
      </c>
    </row>
    <row r="128" spans="1:1">
      <c r="A128" t="s">
        <v>433</v>
      </c>
    </row>
    <row r="129" spans="1:1">
      <c r="A129" t="s">
        <v>434</v>
      </c>
    </row>
    <row r="130" spans="1:1">
      <c r="A130" t="s">
        <v>435</v>
      </c>
    </row>
    <row r="131" spans="1:1">
      <c r="A131" t="s">
        <v>387</v>
      </c>
    </row>
    <row r="132" spans="1:1">
      <c r="A132" t="s">
        <v>388</v>
      </c>
    </row>
    <row r="133" spans="4:4">
      <c r="D133" t="s">
        <v>436</v>
      </c>
    </row>
    <row r="134" spans="3:3">
      <c r="C134" t="s">
        <v>390</v>
      </c>
    </row>
    <row r="135" spans="3:3">
      <c r="C135" t="s">
        <v>437</v>
      </c>
    </row>
    <row r="136" spans="1:1">
      <c r="A136" t="s">
        <v>392</v>
      </c>
    </row>
    <row r="137" spans="1:1">
      <c r="A137" t="s">
        <v>438</v>
      </c>
    </row>
    <row r="138" spans="1:1">
      <c r="A138" t="s">
        <v>385</v>
      </c>
    </row>
    <row r="139" spans="1:1">
      <c r="A139" t="s">
        <v>348</v>
      </c>
    </row>
    <row r="140" spans="1:1">
      <c r="A140" t="s">
        <v>439</v>
      </c>
    </row>
    <row r="141" spans="1:1">
      <c r="A141" t="s">
        <v>355</v>
      </c>
    </row>
    <row r="142" spans="2:2">
      <c r="B142" t="s">
        <v>393</v>
      </c>
    </row>
    <row r="143" spans="2:3">
      <c r="B143" t="s">
        <v>369</v>
      </c>
      <c r="C143" t="s">
        <v>440</v>
      </c>
    </row>
    <row r="144" spans="4:4">
      <c r="D144" t="s">
        <v>401</v>
      </c>
    </row>
    <row r="145" spans="1:1">
      <c r="A145" t="s">
        <v>441</v>
      </c>
    </row>
    <row r="146" spans="2:2">
      <c r="B146" t="s">
        <v>442</v>
      </c>
    </row>
    <row r="147" spans="3:3">
      <c r="C147" t="s">
        <v>443</v>
      </c>
    </row>
    <row r="148" spans="3:3">
      <c r="C148" t="s">
        <v>444</v>
      </c>
    </row>
    <row r="149" spans="4:4">
      <c r="D149" t="s">
        <v>443</v>
      </c>
    </row>
    <row r="150" spans="1:1">
      <c r="A150" t="s">
        <v>445</v>
      </c>
    </row>
    <row r="151" spans="1:1">
      <c r="A151" t="s">
        <v>446</v>
      </c>
    </row>
    <row r="152" spans="2:2">
      <c r="B152" t="s">
        <v>401</v>
      </c>
    </row>
    <row r="153" spans="1:1">
      <c r="A153" t="s">
        <v>447</v>
      </c>
    </row>
    <row r="154" spans="2:2">
      <c r="B154" t="s">
        <v>448</v>
      </c>
    </row>
    <row r="155" spans="5:5">
      <c r="E155" t="s">
        <v>449</v>
      </c>
    </row>
    <row r="156" spans="1:1">
      <c r="A156" t="s">
        <v>450</v>
      </c>
    </row>
    <row r="157" spans="3:3">
      <c r="C157" t="s">
        <v>451</v>
      </c>
    </row>
    <row r="158" spans="1:1">
      <c r="A158" t="s">
        <v>452</v>
      </c>
    </row>
    <row r="159" spans="1:1">
      <c r="A159" t="s">
        <v>453</v>
      </c>
    </row>
    <row r="160" spans="1:1">
      <c r="A160" t="s">
        <v>454</v>
      </c>
    </row>
    <row r="161" spans="4:4">
      <c r="D161" t="s">
        <v>452</v>
      </c>
    </row>
    <row r="162" spans="1:1">
      <c r="A162" t="s">
        <v>455</v>
      </c>
    </row>
    <row r="163" spans="1:1">
      <c r="A163" t="s">
        <v>456</v>
      </c>
    </row>
    <row r="164" spans="3:3">
      <c r="C164" t="s">
        <v>457</v>
      </c>
    </row>
    <row r="165" spans="1:1">
      <c r="A165" t="s">
        <v>458</v>
      </c>
    </row>
    <row r="166" spans="1:1">
      <c r="A166" t="s">
        <v>459</v>
      </c>
    </row>
    <row r="167" spans="3:3">
      <c r="C167" t="s">
        <v>449</v>
      </c>
    </row>
    <row r="168" spans="1:1">
      <c r="A168" t="s">
        <v>460</v>
      </c>
    </row>
    <row r="169" spans="2:2">
      <c r="B169" t="s">
        <v>461</v>
      </c>
    </row>
    <row r="170" spans="2:2">
      <c r="B170" t="s">
        <v>418</v>
      </c>
    </row>
    <row r="171" spans="2:2">
      <c r="B171" t="s">
        <v>462</v>
      </c>
    </row>
    <row r="172" spans="2:2">
      <c r="B172" t="s">
        <v>463</v>
      </c>
    </row>
    <row r="173" spans="3:4">
      <c r="C173" t="s">
        <v>369</v>
      </c>
      <c r="D173" t="s">
        <v>430</v>
      </c>
    </row>
    <row r="174" spans="2:2">
      <c r="B174" t="s">
        <v>464</v>
      </c>
    </row>
    <row r="175" spans="2:2">
      <c r="B175" t="s">
        <v>465</v>
      </c>
    </row>
    <row r="176" spans="3:3">
      <c r="C176" t="s">
        <v>466</v>
      </c>
    </row>
    <row r="177" spans="3:3">
      <c r="C177" t="s">
        <v>467</v>
      </c>
    </row>
    <row r="178" spans="3:4">
      <c r="C178" t="s">
        <v>369</v>
      </c>
      <c r="D178" t="s">
        <v>401</v>
      </c>
    </row>
    <row r="179" spans="1:1">
      <c r="A179" t="s">
        <v>468</v>
      </c>
    </row>
    <row r="180" spans="3:3">
      <c r="C180" t="s">
        <v>469</v>
      </c>
    </row>
    <row r="181" spans="3:6">
      <c r="C181" t="s">
        <v>369</v>
      </c>
      <c r="E181" t="s">
        <v>369</v>
      </c>
      <c r="F181" t="s">
        <v>401</v>
      </c>
    </row>
    <row r="182" spans="1:1">
      <c r="A182" t="s">
        <v>470</v>
      </c>
    </row>
    <row r="183" spans="3:3">
      <c r="C183" t="s">
        <v>471</v>
      </c>
    </row>
    <row r="184" spans="3:6">
      <c r="C184" t="s">
        <v>369</v>
      </c>
      <c r="E184" t="s">
        <v>369</v>
      </c>
      <c r="F184" t="s">
        <v>401</v>
      </c>
    </row>
    <row r="185" spans="1:1">
      <c r="A185" t="s">
        <v>472</v>
      </c>
    </row>
    <row r="186" spans="3:3">
      <c r="C186" t="s">
        <v>473</v>
      </c>
    </row>
    <row r="187" spans="3:6">
      <c r="C187" t="s">
        <v>369</v>
      </c>
      <c r="E187" t="s">
        <v>369</v>
      </c>
      <c r="F187" t="s">
        <v>401</v>
      </c>
    </row>
    <row r="188" spans="1:1">
      <c r="A188" t="s">
        <v>474</v>
      </c>
    </row>
    <row r="189" spans="3:3">
      <c r="C189" t="s">
        <v>475</v>
      </c>
    </row>
    <row r="190" spans="3:3">
      <c r="C190" t="s">
        <v>476</v>
      </c>
    </row>
    <row r="191" spans="3:3">
      <c r="C191" t="s">
        <v>477</v>
      </c>
    </row>
    <row r="192" spans="3:3">
      <c r="C192" t="s">
        <v>478</v>
      </c>
    </row>
    <row r="194" spans="1:1">
      <c r="A194" t="s">
        <v>430</v>
      </c>
    </row>
    <row r="195" spans="1:1">
      <c r="A195" t="s">
        <v>373</v>
      </c>
    </row>
    <row r="196" spans="1:1">
      <c r="A196" t="s">
        <v>479</v>
      </c>
    </row>
    <row r="197" spans="1:1">
      <c r="A197" t="s">
        <v>422</v>
      </c>
    </row>
    <row r="198" spans="1:1">
      <c r="A198" t="s">
        <v>480</v>
      </c>
    </row>
    <row r="199" spans="1:1">
      <c r="A199" t="s">
        <v>374</v>
      </c>
    </row>
    <row r="200" spans="1:1">
      <c r="A200" t="s">
        <v>375</v>
      </c>
    </row>
    <row r="201" spans="1:1">
      <c r="A201" t="s">
        <v>376</v>
      </c>
    </row>
    <row r="202" spans="1:1">
      <c r="A202" t="s">
        <v>377</v>
      </c>
    </row>
    <row r="203" spans="1:1">
      <c r="A203" t="s">
        <v>378</v>
      </c>
    </row>
    <row r="204" spans="1:1">
      <c r="A204" t="s">
        <v>379</v>
      </c>
    </row>
    <row r="205" spans="1:1">
      <c r="A205" t="s">
        <v>380</v>
      </c>
    </row>
    <row r="206" spans="3:3">
      <c r="C206" t="s">
        <v>432</v>
      </c>
    </row>
    <row r="207" spans="1:1">
      <c r="A207" t="s">
        <v>381</v>
      </c>
    </row>
    <row r="208" spans="1:1">
      <c r="A208" t="s">
        <v>481</v>
      </c>
    </row>
    <row r="209" spans="2:2">
      <c r="B209" t="s">
        <v>482</v>
      </c>
    </row>
    <row r="210" spans="1:1">
      <c r="A210" t="s">
        <v>483</v>
      </c>
    </row>
    <row r="211" spans="1:1">
      <c r="A211" t="s">
        <v>387</v>
      </c>
    </row>
    <row r="212" spans="1:1">
      <c r="A212" t="s">
        <v>388</v>
      </c>
    </row>
    <row r="213" spans="4:4">
      <c r="D213" t="s">
        <v>484</v>
      </c>
    </row>
    <row r="215" spans="3:3">
      <c r="C215" t="s">
        <v>390</v>
      </c>
    </row>
    <row r="216" spans="3:3">
      <c r="C216" t="s">
        <v>485</v>
      </c>
    </row>
    <row r="217" spans="3:3">
      <c r="C217" t="s">
        <v>369</v>
      </c>
    </row>
    <row r="218" spans="3:3">
      <c r="C218" t="s">
        <v>486</v>
      </c>
    </row>
    <row r="219" spans="1:1">
      <c r="A219" t="s">
        <v>392</v>
      </c>
    </row>
    <row r="220" spans="1:1">
      <c r="A220" t="s">
        <v>438</v>
      </c>
    </row>
    <row r="221" spans="1:1">
      <c r="A221" t="s">
        <v>385</v>
      </c>
    </row>
    <row r="222" spans="1:1">
      <c r="A222" t="s">
        <v>348</v>
      </c>
    </row>
    <row r="223" spans="1:1">
      <c r="A223" t="s">
        <v>487</v>
      </c>
    </row>
    <row r="224" spans="1:1">
      <c r="A224" t="s">
        <v>355</v>
      </c>
    </row>
    <row r="225" spans="2:2">
      <c r="B225" t="s">
        <v>393</v>
      </c>
    </row>
    <row r="226" spans="2:3">
      <c r="B226" t="s">
        <v>369</v>
      </c>
      <c r="C226" t="s">
        <v>488</v>
      </c>
    </row>
    <row r="227" spans="4:4">
      <c r="D227" t="s">
        <v>410</v>
      </c>
    </row>
    <row r="228" spans="1:1">
      <c r="A228" t="s">
        <v>489</v>
      </c>
    </row>
    <row r="229" spans="4:4">
      <c r="D229" t="s">
        <v>490</v>
      </c>
    </row>
    <row r="230" spans="1:1">
      <c r="A230" t="s">
        <v>430</v>
      </c>
    </row>
    <row r="231" spans="1:1">
      <c r="A231" t="s">
        <v>373</v>
      </c>
    </row>
    <row r="232" spans="1:1">
      <c r="A232" t="s">
        <v>479</v>
      </c>
    </row>
    <row r="233" spans="1:1">
      <c r="A233" t="s">
        <v>422</v>
      </c>
    </row>
    <row r="234" spans="1:1">
      <c r="A234" t="s">
        <v>480</v>
      </c>
    </row>
    <row r="235" spans="1:1">
      <c r="A235" t="s">
        <v>374</v>
      </c>
    </row>
    <row r="236" spans="1:1">
      <c r="A236" t="s">
        <v>375</v>
      </c>
    </row>
    <row r="237" spans="1:1">
      <c r="A237" t="s">
        <v>376</v>
      </c>
    </row>
    <row r="238" spans="1:1">
      <c r="A238" t="s">
        <v>377</v>
      </c>
    </row>
    <row r="239" spans="1:1">
      <c r="A239" t="s">
        <v>378</v>
      </c>
    </row>
    <row r="240" spans="1:1">
      <c r="A240" t="s">
        <v>379</v>
      </c>
    </row>
    <row r="241" spans="1:1">
      <c r="A241" t="s">
        <v>380</v>
      </c>
    </row>
    <row r="242" spans="3:3">
      <c r="C242" t="s">
        <v>432</v>
      </c>
    </row>
    <row r="243" spans="1:1">
      <c r="A243" t="s">
        <v>381</v>
      </c>
    </row>
    <row r="244" spans="1:1">
      <c r="A244" t="s">
        <v>491</v>
      </c>
    </row>
    <row r="245" spans="2:2">
      <c r="B245" t="s">
        <v>492</v>
      </c>
    </row>
    <row r="246" spans="1:1">
      <c r="A246" t="s">
        <v>493</v>
      </c>
    </row>
    <row r="247" spans="1:1">
      <c r="A247" t="s">
        <v>387</v>
      </c>
    </row>
    <row r="248" spans="1:1">
      <c r="A248" t="s">
        <v>388</v>
      </c>
    </row>
    <row r="249" spans="4:4">
      <c r="D249" t="s">
        <v>494</v>
      </c>
    </row>
    <row r="251" spans="3:3">
      <c r="C251" t="s">
        <v>390</v>
      </c>
    </row>
    <row r="252" spans="3:3">
      <c r="C252" t="s">
        <v>495</v>
      </c>
    </row>
    <row r="253" spans="3:3">
      <c r="C253" t="s">
        <v>496</v>
      </c>
    </row>
    <row r="254" spans="3:3">
      <c r="C254" t="s">
        <v>369</v>
      </c>
    </row>
    <row r="255" spans="3:3">
      <c r="C255" t="s">
        <v>486</v>
      </c>
    </row>
    <row r="256" spans="1:1">
      <c r="A256" t="s">
        <v>392</v>
      </c>
    </row>
    <row r="257" spans="1:1">
      <c r="A257" t="s">
        <v>438</v>
      </c>
    </row>
    <row r="258" spans="1:1">
      <c r="A258" t="s">
        <v>385</v>
      </c>
    </row>
    <row r="259" spans="1:1">
      <c r="A259" t="s">
        <v>348</v>
      </c>
    </row>
    <row r="260" spans="1:1">
      <c r="A260" t="s">
        <v>497</v>
      </c>
    </row>
    <row r="261" spans="1:1">
      <c r="A261" t="s">
        <v>355</v>
      </c>
    </row>
    <row r="262" spans="2:2">
      <c r="B262" t="s">
        <v>393</v>
      </c>
    </row>
    <row r="263" spans="2:3">
      <c r="B263" t="s">
        <v>369</v>
      </c>
      <c r="C263" t="s">
        <v>498</v>
      </c>
    </row>
    <row r="264" spans="4:4">
      <c r="D264" t="s">
        <v>410</v>
      </c>
    </row>
    <row r="265" spans="1:1">
      <c r="A265" t="s">
        <v>499</v>
      </c>
    </row>
    <row r="266" spans="3:3">
      <c r="C266" t="s">
        <v>500</v>
      </c>
    </row>
    <row r="267" spans="1:1">
      <c r="A267" t="s">
        <v>430</v>
      </c>
    </row>
    <row r="268" spans="1:1">
      <c r="A268" t="s">
        <v>373</v>
      </c>
    </row>
    <row r="269" spans="1:1">
      <c r="A269" t="s">
        <v>479</v>
      </c>
    </row>
    <row r="270" spans="1:1">
      <c r="A270" t="s">
        <v>422</v>
      </c>
    </row>
    <row r="271" spans="1:1">
      <c r="A271" t="s">
        <v>480</v>
      </c>
    </row>
    <row r="272" spans="1:1">
      <c r="A272" t="s">
        <v>374</v>
      </c>
    </row>
    <row r="273" spans="1:1">
      <c r="A273" t="s">
        <v>375</v>
      </c>
    </row>
    <row r="274" spans="1:1">
      <c r="A274" t="s">
        <v>376</v>
      </c>
    </row>
    <row r="275" spans="1:1">
      <c r="A275" t="s">
        <v>377</v>
      </c>
    </row>
    <row r="276" spans="1:1">
      <c r="A276" t="s">
        <v>378</v>
      </c>
    </row>
    <row r="277" spans="1:1">
      <c r="A277" t="s">
        <v>379</v>
      </c>
    </row>
    <row r="278" spans="1:1">
      <c r="A278" t="s">
        <v>380</v>
      </c>
    </row>
    <row r="279" spans="3:3">
      <c r="C279" t="s">
        <v>432</v>
      </c>
    </row>
    <row r="280" spans="1:1">
      <c r="A280" t="s">
        <v>381</v>
      </c>
    </row>
    <row r="281" spans="1:1">
      <c r="A281" t="s">
        <v>501</v>
      </c>
    </row>
    <row r="282" spans="1:1">
      <c r="A282" t="s">
        <v>502</v>
      </c>
    </row>
    <row r="283" spans="1:1">
      <c r="A283" t="s">
        <v>503</v>
      </c>
    </row>
    <row r="284" spans="1:1">
      <c r="A284" t="s">
        <v>387</v>
      </c>
    </row>
    <row r="285" spans="1:1">
      <c r="A285" t="s">
        <v>388</v>
      </c>
    </row>
    <row r="286" spans="3:3">
      <c r="C286" t="s">
        <v>504</v>
      </c>
    </row>
    <row r="287" spans="1:1">
      <c r="A287" t="s">
        <v>392</v>
      </c>
    </row>
    <row r="288" spans="1:1">
      <c r="A288" t="s">
        <v>438</v>
      </c>
    </row>
    <row r="289" spans="1:1">
      <c r="A289" t="s">
        <v>385</v>
      </c>
    </row>
    <row r="290" spans="1:1">
      <c r="A290" t="s">
        <v>348</v>
      </c>
    </row>
    <row r="291" spans="1:1">
      <c r="A291" t="s">
        <v>505</v>
      </c>
    </row>
    <row r="292" spans="1:1">
      <c r="A292" t="s">
        <v>355</v>
      </c>
    </row>
    <row r="293" spans="1:1">
      <c r="A293" t="s">
        <v>506</v>
      </c>
    </row>
    <row r="294" spans="2:2">
      <c r="B294" t="s">
        <v>507</v>
      </c>
    </row>
    <row r="295" spans="2:2">
      <c r="B295" t="s">
        <v>356</v>
      </c>
    </row>
    <row r="296" spans="1:1">
      <c r="A296" t="s">
        <v>508</v>
      </c>
    </row>
    <row r="297" spans="2:2">
      <c r="B297" t="s">
        <v>509</v>
      </c>
    </row>
    <row r="298" spans="2:3">
      <c r="B298" t="s">
        <v>369</v>
      </c>
      <c r="C298" t="s">
        <v>356</v>
      </c>
    </row>
    <row r="299" spans="1:1">
      <c r="A299" t="s">
        <v>510</v>
      </c>
    </row>
    <row r="300" spans="2:2">
      <c r="B300" t="s">
        <v>511</v>
      </c>
    </row>
    <row r="301" spans="4:4">
      <c r="D301" t="s">
        <v>512</v>
      </c>
    </row>
    <row r="302" spans="3:3">
      <c r="C302" t="s">
        <v>513</v>
      </c>
    </row>
    <row r="303" spans="3:3">
      <c r="C303" t="s">
        <v>514</v>
      </c>
    </row>
    <row r="304" spans="2:2">
      <c r="B304" t="s">
        <v>512</v>
      </c>
    </row>
    <row r="305" spans="1:1">
      <c r="A305" t="s">
        <v>515</v>
      </c>
    </row>
    <row r="306" spans="1:1">
      <c r="A306" t="s">
        <v>516</v>
      </c>
    </row>
    <row r="307" spans="1:1">
      <c r="A307" t="s">
        <v>430</v>
      </c>
    </row>
    <row r="308" spans="1:1">
      <c r="A308" t="s">
        <v>373</v>
      </c>
    </row>
    <row r="309" spans="1:1">
      <c r="A309" t="s">
        <v>480</v>
      </c>
    </row>
    <row r="310" spans="1:1">
      <c r="A310" t="s">
        <v>374</v>
      </c>
    </row>
    <row r="311" spans="1:1">
      <c r="A311" t="s">
        <v>375</v>
      </c>
    </row>
    <row r="312" spans="1:1">
      <c r="A312" t="s">
        <v>376</v>
      </c>
    </row>
    <row r="313" spans="1:1">
      <c r="A313" t="s">
        <v>377</v>
      </c>
    </row>
    <row r="314" spans="1:1">
      <c r="A314" t="s">
        <v>378</v>
      </c>
    </row>
    <row r="315" spans="1:1">
      <c r="A315" t="s">
        <v>379</v>
      </c>
    </row>
    <row r="316" spans="1:1">
      <c r="A316" t="s">
        <v>380</v>
      </c>
    </row>
    <row r="317" spans="3:3">
      <c r="C317" t="s">
        <v>432</v>
      </c>
    </row>
    <row r="318" spans="1:1">
      <c r="A318" t="s">
        <v>381</v>
      </c>
    </row>
    <row r="319" spans="1:1">
      <c r="A319" t="s">
        <v>517</v>
      </c>
    </row>
    <row r="320" spans="1:1">
      <c r="A320" t="s">
        <v>518</v>
      </c>
    </row>
    <row r="321" spans="1:1">
      <c r="A321" t="s">
        <v>519</v>
      </c>
    </row>
    <row r="322" spans="2:2">
      <c r="B322" t="s">
        <v>520</v>
      </c>
    </row>
    <row r="323" spans="2:2">
      <c r="B323" t="s">
        <v>521</v>
      </c>
    </row>
    <row r="324" spans="1:1">
      <c r="A324" t="s">
        <v>522</v>
      </c>
    </row>
    <row r="325" spans="3:3">
      <c r="C325" t="s">
        <v>523</v>
      </c>
    </row>
    <row r="326" spans="3:3">
      <c r="C326" t="s">
        <v>524</v>
      </c>
    </row>
    <row r="327" spans="2:2">
      <c r="B327" t="s">
        <v>354</v>
      </c>
    </row>
    <row r="328" spans="1:1">
      <c r="A328" t="s">
        <v>525</v>
      </c>
    </row>
    <row r="329" spans="1:2">
      <c r="A329" t="s">
        <v>526</v>
      </c>
      <c r="B329" t="s">
        <v>369</v>
      </c>
    </row>
    <row r="330" spans="2:2">
      <c r="B330" t="s">
        <v>369</v>
      </c>
    </row>
    <row r="331" spans="2:2">
      <c r="B331" t="s">
        <v>507</v>
      </c>
    </row>
    <row r="332" spans="2:2">
      <c r="B332" t="s">
        <v>356</v>
      </c>
    </row>
    <row r="333" spans="1:1">
      <c r="A333" t="s">
        <v>527</v>
      </c>
    </row>
    <row r="334" spans="3:3">
      <c r="C334" t="s">
        <v>528</v>
      </c>
    </row>
    <row r="335" spans="1:3">
      <c r="A335" t="s">
        <v>350</v>
      </c>
      <c r="C335" t="s">
        <v>529</v>
      </c>
    </row>
    <row r="336" spans="1:1">
      <c r="A336" t="s">
        <v>530</v>
      </c>
    </row>
    <row r="337" spans="1:1">
      <c r="A337" t="s">
        <v>531</v>
      </c>
    </row>
    <row r="338" spans="1:1">
      <c r="A338" t="s">
        <v>532</v>
      </c>
    </row>
    <row r="339" spans="1:1">
      <c r="A339" t="s">
        <v>354</v>
      </c>
    </row>
    <row r="340" spans="2:2">
      <c r="B340" t="s">
        <v>356</v>
      </c>
    </row>
    <row r="341" spans="1:1">
      <c r="A341" t="s">
        <v>533</v>
      </c>
    </row>
    <row r="342" spans="1:1">
      <c r="A342" t="s">
        <v>534</v>
      </c>
    </row>
    <row r="343" spans="1:1">
      <c r="A343" t="s">
        <v>430</v>
      </c>
    </row>
    <row r="344" spans="1:1">
      <c r="A344" t="s">
        <v>373</v>
      </c>
    </row>
    <row r="345" spans="1:1">
      <c r="A345" t="s">
        <v>374</v>
      </c>
    </row>
    <row r="346" spans="1:1">
      <c r="A346" t="s">
        <v>375</v>
      </c>
    </row>
    <row r="347" spans="1:1">
      <c r="A347" t="s">
        <v>376</v>
      </c>
    </row>
    <row r="348" spans="1:1">
      <c r="A348" t="s">
        <v>377</v>
      </c>
    </row>
    <row r="349" spans="1:1">
      <c r="A349" t="s">
        <v>378</v>
      </c>
    </row>
    <row r="350" spans="1:1">
      <c r="A350" t="s">
        <v>379</v>
      </c>
    </row>
    <row r="351" spans="1:1">
      <c r="A351" t="s">
        <v>380</v>
      </c>
    </row>
    <row r="352" spans="3:3">
      <c r="C352" t="s">
        <v>432</v>
      </c>
    </row>
    <row r="353" spans="1:1">
      <c r="A353" t="s">
        <v>381</v>
      </c>
    </row>
    <row r="354" spans="1:1">
      <c r="A354" t="s">
        <v>535</v>
      </c>
    </row>
    <row r="355" spans="1:1">
      <c r="A355" t="s">
        <v>536</v>
      </c>
    </row>
    <row r="356" spans="1:1">
      <c r="A356" t="s">
        <v>537</v>
      </c>
    </row>
    <row r="357" spans="2:2">
      <c r="B357" t="s">
        <v>520</v>
      </c>
    </row>
    <row r="358" spans="2:2">
      <c r="B358" t="s">
        <v>538</v>
      </c>
    </row>
    <row r="359" spans="1:1">
      <c r="A359" t="s">
        <v>522</v>
      </c>
    </row>
    <row r="360" spans="3:3">
      <c r="C360" t="s">
        <v>523</v>
      </c>
    </row>
    <row r="361" spans="3:3">
      <c r="C361" t="s">
        <v>539</v>
      </c>
    </row>
    <row r="362" spans="2:2">
      <c r="B362" t="s">
        <v>354</v>
      </c>
    </row>
    <row r="363" spans="1:1">
      <c r="A363" t="s">
        <v>525</v>
      </c>
    </row>
    <row r="364" spans="2:2">
      <c r="B364" t="s">
        <v>507</v>
      </c>
    </row>
    <row r="365" spans="2:3">
      <c r="B365" t="s">
        <v>540</v>
      </c>
      <c r="C365" t="s">
        <v>369</v>
      </c>
    </row>
    <row r="366" spans="1:1">
      <c r="A366" t="s">
        <v>541</v>
      </c>
    </row>
    <row r="367" spans="2:2">
      <c r="B367" t="s">
        <v>542</v>
      </c>
    </row>
    <row r="368" spans="2:2">
      <c r="B368" t="s">
        <v>543</v>
      </c>
    </row>
    <row r="369" spans="2:2">
      <c r="B369" t="s">
        <v>544</v>
      </c>
    </row>
    <row r="370" spans="1:1">
      <c r="A370" t="s">
        <v>545</v>
      </c>
    </row>
    <row r="371" spans="1:1">
      <c r="A371" t="s">
        <v>546</v>
      </c>
    </row>
    <row r="372" spans="1:1">
      <c r="A372" t="s">
        <v>547</v>
      </c>
    </row>
    <row r="373" spans="1:1">
      <c r="A373" t="s">
        <v>548</v>
      </c>
    </row>
    <row r="374" spans="1:1">
      <c r="A374" t="s">
        <v>549</v>
      </c>
    </row>
    <row r="375" spans="1:1">
      <c r="A375" t="s">
        <v>550</v>
      </c>
    </row>
    <row r="376" spans="1:1">
      <c r="A376" t="s">
        <v>551</v>
      </c>
    </row>
    <row r="377" spans="2:2">
      <c r="B377" t="s">
        <v>369</v>
      </c>
    </row>
    <row r="378" spans="2:2">
      <c r="B378" t="s">
        <v>369</v>
      </c>
    </row>
    <row r="379" spans="2:2">
      <c r="B379" t="s">
        <v>552</v>
      </c>
    </row>
    <row r="380" spans="2:2">
      <c r="B380" t="s">
        <v>553</v>
      </c>
    </row>
    <row r="381" spans="2:2">
      <c r="B381" t="s">
        <v>554</v>
      </c>
    </row>
    <row r="382" spans="1:1">
      <c r="A382" t="s">
        <v>555</v>
      </c>
    </row>
    <row r="383" spans="1:1">
      <c r="A383" t="s">
        <v>373</v>
      </c>
    </row>
    <row r="384" spans="1:1">
      <c r="A384" t="s">
        <v>374</v>
      </c>
    </row>
    <row r="385" spans="1:1">
      <c r="A385" t="s">
        <v>375</v>
      </c>
    </row>
    <row r="386" spans="1:1">
      <c r="A386" t="s">
        <v>376</v>
      </c>
    </row>
    <row r="387" spans="1:1">
      <c r="A387" t="s">
        <v>377</v>
      </c>
    </row>
    <row r="388" spans="1:1">
      <c r="A388" t="s">
        <v>378</v>
      </c>
    </row>
    <row r="389" spans="1:1">
      <c r="A389" t="s">
        <v>379</v>
      </c>
    </row>
    <row r="390" spans="1:1">
      <c r="A390" t="s">
        <v>380</v>
      </c>
    </row>
    <row r="391" spans="3:3">
      <c r="C391" t="s">
        <v>432</v>
      </c>
    </row>
    <row r="392" spans="1:1">
      <c r="A392" t="s">
        <v>381</v>
      </c>
    </row>
    <row r="393" spans="1:1">
      <c r="A393" t="s">
        <v>556</v>
      </c>
    </row>
    <row r="394" spans="1:1">
      <c r="A394" t="s">
        <v>557</v>
      </c>
    </row>
    <row r="395" spans="1:1">
      <c r="A395" t="s">
        <v>558</v>
      </c>
    </row>
    <row r="397" spans="1:1">
      <c r="A397" t="s">
        <v>559</v>
      </c>
    </row>
    <row r="398" spans="1:1">
      <c r="A398" t="s">
        <v>560</v>
      </c>
    </row>
    <row r="399" spans="1:1">
      <c r="A399" t="s">
        <v>561</v>
      </c>
    </row>
    <row r="400" spans="1:1">
      <c r="A400" t="s">
        <v>562</v>
      </c>
    </row>
    <row r="401" spans="1:1">
      <c r="A401" t="s">
        <v>563</v>
      </c>
    </row>
    <row r="402" spans="1:1">
      <c r="A402" t="s">
        <v>479</v>
      </c>
    </row>
    <row r="403" spans="1:1">
      <c r="A403" t="s">
        <v>564</v>
      </c>
    </row>
    <row r="404" spans="1:1">
      <c r="A404" t="s">
        <v>565</v>
      </c>
    </row>
    <row r="405" spans="1:1">
      <c r="A405" t="s">
        <v>525</v>
      </c>
    </row>
    <row r="406" spans="1:1">
      <c r="A406" t="s">
        <v>566</v>
      </c>
    </row>
    <row r="407" spans="1:1">
      <c r="A407" t="s">
        <v>567</v>
      </c>
    </row>
    <row r="408" spans="3:3">
      <c r="C408" t="s">
        <v>568</v>
      </c>
    </row>
    <row r="410" spans="1:1">
      <c r="A410" t="s">
        <v>569</v>
      </c>
    </row>
    <row r="411" spans="1:1">
      <c r="A411" t="s">
        <v>570</v>
      </c>
    </row>
    <row r="412" spans="1:1">
      <c r="A412" t="s">
        <v>571</v>
      </c>
    </row>
    <row r="413" spans="1:3">
      <c r="A413" t="s">
        <v>572</v>
      </c>
      <c r="C413" t="s">
        <v>573</v>
      </c>
    </row>
    <row r="414" spans="1:1">
      <c r="A414" t="s">
        <v>574</v>
      </c>
    </row>
    <row r="415" spans="1:1">
      <c r="A415" t="s">
        <v>575</v>
      </c>
    </row>
    <row r="416" spans="1:1">
      <c r="A416" t="s">
        <v>576</v>
      </c>
    </row>
    <row r="417" spans="1:1">
      <c r="A417" t="s">
        <v>577</v>
      </c>
    </row>
    <row r="418" spans="1:1">
      <c r="A418" t="s">
        <v>578</v>
      </c>
    </row>
    <row r="419" spans="1:1">
      <c r="A419" t="s">
        <v>579</v>
      </c>
    </row>
    <row r="420" spans="1:1">
      <c r="A420" t="s">
        <v>580</v>
      </c>
    </row>
    <row r="421" spans="1:1">
      <c r="A421" t="s">
        <v>581</v>
      </c>
    </row>
    <row r="422" spans="3:3">
      <c r="C422" t="s">
        <v>582</v>
      </c>
    </row>
    <row r="423" spans="1:1">
      <c r="A423" t="s">
        <v>583</v>
      </c>
    </row>
    <row r="424" spans="3:3">
      <c r="C424" t="s">
        <v>584</v>
      </c>
    </row>
    <row r="425" spans="1:1">
      <c r="A425" t="s">
        <v>585</v>
      </c>
    </row>
    <row r="426" spans="1:1">
      <c r="A426" t="s">
        <v>586</v>
      </c>
    </row>
    <row r="427" spans="1:1">
      <c r="A427" t="s">
        <v>587</v>
      </c>
    </row>
    <row r="428" spans="1:1">
      <c r="A428" t="s">
        <v>588</v>
      </c>
    </row>
    <row r="429" spans="1:1">
      <c r="A429" t="s">
        <v>589</v>
      </c>
    </row>
    <row r="430" spans="1:1">
      <c r="A430" t="s">
        <v>590</v>
      </c>
    </row>
    <row r="431" spans="1:1">
      <c r="A431" t="s">
        <v>591</v>
      </c>
    </row>
    <row r="432" spans="1:1">
      <c r="A432" t="s">
        <v>592</v>
      </c>
    </row>
    <row r="433" spans="1:1">
      <c r="A433" t="s">
        <v>593</v>
      </c>
    </row>
    <row r="434" spans="1:1">
      <c r="A434" t="s">
        <v>594</v>
      </c>
    </row>
    <row r="435" spans="3:3">
      <c r="C435" t="s">
        <v>595</v>
      </c>
    </row>
    <row r="436" spans="1:1">
      <c r="A436" t="s">
        <v>596</v>
      </c>
    </row>
    <row r="437" spans="1:1">
      <c r="A437" t="s">
        <v>597</v>
      </c>
    </row>
    <row r="438" spans="1:1">
      <c r="A438" t="s">
        <v>598</v>
      </c>
    </row>
    <row r="439" spans="1:1">
      <c r="A439" t="s">
        <v>599</v>
      </c>
    </row>
    <row r="440" spans="1:1">
      <c r="A440" t="s">
        <v>600</v>
      </c>
    </row>
    <row r="441" spans="1:1">
      <c r="A441" t="s">
        <v>601</v>
      </c>
    </row>
    <row r="442" spans="1:1">
      <c r="A442" t="s">
        <v>602</v>
      </c>
    </row>
    <row r="443" spans="1:1">
      <c r="A443" t="s">
        <v>603</v>
      </c>
    </row>
    <row r="444" spans="1:1">
      <c r="A444" t="s">
        <v>604</v>
      </c>
    </row>
    <row r="445" spans="1:1">
      <c r="A445" t="s">
        <v>605</v>
      </c>
    </row>
    <row r="446" spans="1:1">
      <c r="A446" t="s">
        <v>606</v>
      </c>
    </row>
    <row r="447" spans="3:3">
      <c r="C447" t="s">
        <v>607</v>
      </c>
    </row>
    <row r="448" spans="2:2">
      <c r="B448" t="s">
        <v>608</v>
      </c>
    </row>
    <row r="449" spans="1:1">
      <c r="A449" t="s">
        <v>609</v>
      </c>
    </row>
    <row r="450" spans="1:1">
      <c r="A450" t="s">
        <v>610</v>
      </c>
    </row>
    <row r="451" spans="1:1">
      <c r="A451" t="s">
        <v>611</v>
      </c>
    </row>
    <row r="452" spans="1:1">
      <c r="A452" t="s">
        <v>612</v>
      </c>
    </row>
    <row r="453" spans="1:1">
      <c r="A453" t="s">
        <v>613</v>
      </c>
    </row>
    <row r="454" spans="1:1">
      <c r="A454" t="s">
        <v>614</v>
      </c>
    </row>
    <row r="455" spans="1:1">
      <c r="A455" t="s">
        <v>615</v>
      </c>
    </row>
    <row r="456" spans="1:1">
      <c r="A456" t="s">
        <v>616</v>
      </c>
    </row>
    <row r="457" spans="1:1">
      <c r="A457" t="s">
        <v>617</v>
      </c>
    </row>
    <row r="458" spans="1:1">
      <c r="A458" t="s">
        <v>618</v>
      </c>
    </row>
    <row r="459" spans="1:1">
      <c r="A459" t="s">
        <v>619</v>
      </c>
    </row>
    <row r="460" spans="1:1">
      <c r="A460" t="s">
        <v>620</v>
      </c>
    </row>
    <row r="461" spans="1:1">
      <c r="A461" t="s">
        <v>621</v>
      </c>
    </row>
    <row r="462" spans="3:3">
      <c r="C462" t="s">
        <v>622</v>
      </c>
    </row>
    <row r="463" spans="3:3">
      <c r="C463" t="s">
        <v>623</v>
      </c>
    </row>
    <row r="464" spans="1:1">
      <c r="A464" t="s">
        <v>624</v>
      </c>
    </row>
    <row r="465" spans="1:1">
      <c r="A465" t="s">
        <v>625</v>
      </c>
    </row>
    <row r="466" spans="1:1">
      <c r="A466" t="s">
        <v>626</v>
      </c>
    </row>
    <row r="467" spans="3:3">
      <c r="C467" t="s">
        <v>627</v>
      </c>
    </row>
    <row r="468" spans="3:3">
      <c r="C468" t="s">
        <v>628</v>
      </c>
    </row>
    <row r="469" spans="1:1">
      <c r="A469" t="s">
        <v>629</v>
      </c>
    </row>
    <row r="470" spans="1:1">
      <c r="A470" t="s">
        <v>630</v>
      </c>
    </row>
    <row r="471" spans="1:1">
      <c r="A471" t="s">
        <v>631</v>
      </c>
    </row>
    <row r="472" spans="1:1">
      <c r="A472" t="s">
        <v>632</v>
      </c>
    </row>
    <row r="473" spans="3:3">
      <c r="C473" t="s">
        <v>633</v>
      </c>
    </row>
    <row r="474" spans="1:1">
      <c r="A474" t="s">
        <v>634</v>
      </c>
    </row>
    <row r="475" spans="3:3">
      <c r="C475" t="s">
        <v>635</v>
      </c>
    </row>
    <row r="476" spans="1:1">
      <c r="A476" t="s">
        <v>636</v>
      </c>
    </row>
    <row r="477" spans="1:1">
      <c r="A477" t="s">
        <v>637</v>
      </c>
    </row>
    <row r="478" spans="1:1">
      <c r="A478" t="s">
        <v>638</v>
      </c>
    </row>
    <row r="479" spans="3:3">
      <c r="C479" t="s">
        <v>639</v>
      </c>
    </row>
    <row r="480" spans="1:1">
      <c r="A480" t="s">
        <v>640</v>
      </c>
    </row>
    <row r="481" spans="1:1">
      <c r="A481" t="s">
        <v>641</v>
      </c>
    </row>
    <row r="482" spans="3:3">
      <c r="C482" t="s">
        <v>642</v>
      </c>
    </row>
    <row r="483" spans="3:3">
      <c r="C483" t="s">
        <v>643</v>
      </c>
    </row>
    <row r="484" spans="3:3">
      <c r="C484" t="s">
        <v>644</v>
      </c>
    </row>
    <row r="485" spans="3:3">
      <c r="C485" t="s">
        <v>645</v>
      </c>
    </row>
    <row r="486" spans="3:3">
      <c r="C486" t="s">
        <v>646</v>
      </c>
    </row>
    <row r="487" spans="3:3">
      <c r="C487" t="s">
        <v>647</v>
      </c>
    </row>
    <row r="488" spans="1:1">
      <c r="A488" t="s">
        <v>648</v>
      </c>
    </row>
    <row r="489" spans="1:1">
      <c r="A489" t="s">
        <v>649</v>
      </c>
    </row>
    <row r="490" spans="3:3">
      <c r="C490" t="s">
        <v>650</v>
      </c>
    </row>
    <row r="491" spans="3:3">
      <c r="C491" t="s">
        <v>651</v>
      </c>
    </row>
    <row r="492" spans="3:3">
      <c r="C492" t="s">
        <v>652</v>
      </c>
    </row>
    <row r="493" spans="3:3">
      <c r="C493" t="s">
        <v>653</v>
      </c>
    </row>
    <row r="494" spans="3:3">
      <c r="C494" t="s">
        <v>654</v>
      </c>
    </row>
    <row r="495" spans="1:1">
      <c r="A495" t="s">
        <v>655</v>
      </c>
    </row>
    <row r="496" spans="3:4">
      <c r="C496" t="s">
        <v>656</v>
      </c>
      <c r="D496" t="s">
        <v>657</v>
      </c>
    </row>
    <row r="497" spans="3:3">
      <c r="C497" t="s">
        <v>658</v>
      </c>
    </row>
    <row r="498" spans="3:3">
      <c r="C498" t="s">
        <v>659</v>
      </c>
    </row>
    <row r="499" spans="3:3">
      <c r="C499" t="s">
        <v>660</v>
      </c>
    </row>
    <row r="500" spans="3:3">
      <c r="C500" t="s">
        <v>661</v>
      </c>
    </row>
    <row r="501" spans="3:3">
      <c r="C501" t="s">
        <v>662</v>
      </c>
    </row>
    <row r="502" spans="3:3">
      <c r="C502" t="s">
        <v>663</v>
      </c>
    </row>
    <row r="503" spans="3:3">
      <c r="C503" t="s">
        <v>664</v>
      </c>
    </row>
    <row r="505" spans="1:1">
      <c r="A505" t="s">
        <v>665</v>
      </c>
    </row>
    <row r="506" spans="1:1">
      <c r="A506" t="s">
        <v>666</v>
      </c>
    </row>
    <row r="507" spans="1:1">
      <c r="A507" t="s">
        <v>667</v>
      </c>
    </row>
    <row r="508" spans="1:1">
      <c r="A508" t="s">
        <v>668</v>
      </c>
    </row>
    <row r="509" spans="1:1">
      <c r="A509" t="s">
        <v>669</v>
      </c>
    </row>
    <row r="510" spans="1:1">
      <c r="A510" t="s">
        <v>670</v>
      </c>
    </row>
    <row r="511" spans="1:1">
      <c r="A511" t="s">
        <v>671</v>
      </c>
    </row>
    <row r="512" spans="1:1">
      <c r="A512" t="s">
        <v>672</v>
      </c>
    </row>
    <row r="513" spans="1:1">
      <c r="A513" t="s">
        <v>673</v>
      </c>
    </row>
    <row r="514" spans="1:1">
      <c r="A514" t="s">
        <v>674</v>
      </c>
    </row>
    <row r="515" spans="1:1">
      <c r="A515" t="s">
        <v>675</v>
      </c>
    </row>
    <row r="516" spans="1:1">
      <c r="A516" t="s">
        <v>676</v>
      </c>
    </row>
    <row r="517" spans="1:1">
      <c r="A517" t="s">
        <v>677</v>
      </c>
    </row>
    <row r="518" spans="1:1">
      <c r="A518" t="s">
        <v>678</v>
      </c>
    </row>
    <row r="519" spans="1:1">
      <c r="A519" t="s">
        <v>679</v>
      </c>
    </row>
    <row r="520" spans="1:1">
      <c r="A520" t="s">
        <v>680</v>
      </c>
    </row>
    <row r="521" spans="1:1">
      <c r="A521" t="s">
        <v>681</v>
      </c>
    </row>
    <row r="522" spans="1:1">
      <c r="A522" t="s">
        <v>682</v>
      </c>
    </row>
    <row r="523" spans="1:1">
      <c r="A523" t="s">
        <v>683</v>
      </c>
    </row>
    <row r="524" spans="1:1">
      <c r="A524" t="s">
        <v>684</v>
      </c>
    </row>
    <row r="525" spans="1:1">
      <c r="A525" t="s">
        <v>685</v>
      </c>
    </row>
    <row r="526" spans="1:1">
      <c r="A526" t="s">
        <v>686</v>
      </c>
    </row>
    <row r="527" spans="1:1">
      <c r="A527" t="s">
        <v>687</v>
      </c>
    </row>
    <row r="528" spans="1:1">
      <c r="A528" t="s">
        <v>688</v>
      </c>
    </row>
    <row r="529" spans="1:1">
      <c r="A529" t="s">
        <v>689</v>
      </c>
    </row>
    <row r="530" spans="1:1">
      <c r="A530" t="s">
        <v>690</v>
      </c>
    </row>
    <row r="531" spans="1:1">
      <c r="A531" t="s">
        <v>691</v>
      </c>
    </row>
    <row r="532" spans="1:1">
      <c r="A532" t="s">
        <v>692</v>
      </c>
    </row>
    <row r="533" spans="1:1">
      <c r="A533" t="s">
        <v>693</v>
      </c>
    </row>
    <row r="534" spans="1:1">
      <c r="A534" t="s">
        <v>694</v>
      </c>
    </row>
    <row r="535" spans="1:1">
      <c r="A535" t="s">
        <v>695</v>
      </c>
    </row>
    <row r="536" spans="1:1">
      <c r="A536" t="s">
        <v>696</v>
      </c>
    </row>
    <row r="537" spans="1:1">
      <c r="A537" t="s">
        <v>697</v>
      </c>
    </row>
    <row r="538" spans="1:1">
      <c r="A538" t="s">
        <v>698</v>
      </c>
    </row>
    <row r="539" spans="1:1">
      <c r="A539" t="s">
        <v>699</v>
      </c>
    </row>
    <row r="540" spans="1:1">
      <c r="A540" t="s">
        <v>700</v>
      </c>
    </row>
    <row r="541" spans="1:1">
      <c r="A541" t="s">
        <v>701</v>
      </c>
    </row>
    <row r="542" spans="1:1">
      <c r="A542" t="s">
        <v>702</v>
      </c>
    </row>
    <row r="543" spans="1:1">
      <c r="A543" t="s">
        <v>703</v>
      </c>
    </row>
    <row r="544" spans="1:1">
      <c r="A544" t="s">
        <v>704</v>
      </c>
    </row>
    <row r="545" spans="1:1">
      <c r="A545" t="s">
        <v>705</v>
      </c>
    </row>
    <row r="546" spans="1:1">
      <c r="A546" t="s">
        <v>706</v>
      </c>
    </row>
    <row r="547" spans="1:1">
      <c r="A547" t="s">
        <v>707</v>
      </c>
    </row>
    <row r="548" spans="1:1">
      <c r="A548" t="s">
        <v>708</v>
      </c>
    </row>
    <row r="549" spans="1:1">
      <c r="A549" t="s">
        <v>709</v>
      </c>
    </row>
    <row r="550" spans="1:1">
      <c r="A550" t="s">
        <v>710</v>
      </c>
    </row>
    <row r="551" spans="1:1">
      <c r="A551" t="s">
        <v>711</v>
      </c>
    </row>
    <row r="552" spans="1:1">
      <c r="A552" t="s">
        <v>712</v>
      </c>
    </row>
    <row r="553" spans="3:3">
      <c r="C553" t="s">
        <v>713</v>
      </c>
    </row>
    <row r="554" spans="1:1">
      <c r="A554" t="s">
        <v>714</v>
      </c>
    </row>
    <row r="555" spans="1:1">
      <c r="A555" t="s">
        <v>715</v>
      </c>
    </row>
    <row r="556" spans="1:1">
      <c r="A556" t="s">
        <v>716</v>
      </c>
    </row>
    <row r="557" spans="1:1">
      <c r="A557" t="s">
        <v>717</v>
      </c>
    </row>
    <row r="558" spans="2:2">
      <c r="B558" t="s">
        <v>718</v>
      </c>
    </row>
    <row r="559" spans="3:3">
      <c r="C559" t="s">
        <v>719</v>
      </c>
    </row>
    <row r="560" spans="1:1">
      <c r="A560" t="s">
        <v>720</v>
      </c>
    </row>
    <row r="561" spans="3:3">
      <c r="C561" t="s">
        <v>721</v>
      </c>
    </row>
    <row r="562" spans="4:4">
      <c r="D562" t="s">
        <v>722</v>
      </c>
    </row>
    <row r="563" spans="3:3">
      <c r="C563" t="s">
        <v>723</v>
      </c>
    </row>
    <row r="564" spans="3:3">
      <c r="C564" t="s">
        <v>724</v>
      </c>
    </row>
    <row r="565" spans="3:3">
      <c r="C565" t="s">
        <v>725</v>
      </c>
    </row>
    <row r="566" spans="1:1">
      <c r="A566" t="s">
        <v>726</v>
      </c>
    </row>
    <row r="567" spans="1:1">
      <c r="A567" t="s">
        <v>727</v>
      </c>
    </row>
    <row r="568" spans="3:3">
      <c r="C568" t="s">
        <v>728</v>
      </c>
    </row>
    <row r="569" spans="1:1">
      <c r="A569" t="s">
        <v>729</v>
      </c>
    </row>
    <row r="570" spans="1:1">
      <c r="A570" t="s">
        <v>730</v>
      </c>
    </row>
    <row r="571" spans="2:2">
      <c r="B571" t="s">
        <v>731</v>
      </c>
    </row>
    <row r="572" spans="1:1">
      <c r="A572" t="s">
        <v>732</v>
      </c>
    </row>
    <row r="573" spans="1:1">
      <c r="A573" t="s">
        <v>733</v>
      </c>
    </row>
    <row r="574" spans="1:1">
      <c r="A574" t="s">
        <v>734</v>
      </c>
    </row>
    <row r="575" spans="1:1">
      <c r="A575" t="s">
        <v>735</v>
      </c>
    </row>
    <row r="576" spans="4:4">
      <c r="D576" t="s">
        <v>736</v>
      </c>
    </row>
    <row r="577" spans="4:4">
      <c r="D577" t="s">
        <v>737</v>
      </c>
    </row>
    <row r="578" spans="4:4">
      <c r="D578" t="s">
        <v>738</v>
      </c>
    </row>
    <row r="579" spans="4:4">
      <c r="D579" t="s">
        <v>739</v>
      </c>
    </row>
    <row r="580" spans="4:4">
      <c r="D580" t="s">
        <v>740</v>
      </c>
    </row>
    <row r="581" spans="4:4">
      <c r="D581" t="s">
        <v>741</v>
      </c>
    </row>
    <row r="582" spans="4:4">
      <c r="D582" t="s">
        <v>742</v>
      </c>
    </row>
    <row r="583" spans="4:4">
      <c r="D583" t="s">
        <v>743</v>
      </c>
    </row>
    <row r="584" spans="4:4">
      <c r="D584" t="s">
        <v>744</v>
      </c>
    </row>
    <row r="585" spans="4:4">
      <c r="D585" t="s">
        <v>745</v>
      </c>
    </row>
    <row r="586" spans="4:4">
      <c r="D586" t="s">
        <v>746</v>
      </c>
    </row>
    <row r="587" spans="4:4">
      <c r="D587" t="s">
        <v>747</v>
      </c>
    </row>
    <row r="588" spans="4:4">
      <c r="D588" t="s">
        <v>748</v>
      </c>
    </row>
    <row r="589" spans="7:7">
      <c r="G589" t="s">
        <v>749</v>
      </c>
    </row>
    <row r="590" spans="4:4">
      <c r="D590" t="s">
        <v>750</v>
      </c>
    </row>
    <row r="591" spans="3:3">
      <c r="C591" t="s">
        <v>751</v>
      </c>
    </row>
    <row r="592" spans="1:1">
      <c r="A592" t="s">
        <v>752</v>
      </c>
    </row>
    <row r="593" spans="5:6">
      <c r="E593" t="s">
        <v>753</v>
      </c>
      <c r="F593" t="s">
        <v>754</v>
      </c>
    </row>
    <row r="594" spans="7:7">
      <c r="G594" t="s">
        <v>755</v>
      </c>
    </row>
    <row r="595" spans="1:1">
      <c r="A595" t="s">
        <v>756</v>
      </c>
    </row>
    <row r="596" spans="1:1">
      <c r="A596" t="s">
        <v>757</v>
      </c>
    </row>
    <row r="597" spans="1:1">
      <c r="A597" t="s">
        <v>758</v>
      </c>
    </row>
    <row r="598" spans="1:1">
      <c r="A598" t="s">
        <v>759</v>
      </c>
    </row>
    <row r="599" spans="1:1">
      <c r="A599" t="s">
        <v>760</v>
      </c>
    </row>
    <row r="600" spans="1:1">
      <c r="A600" t="s">
        <v>761</v>
      </c>
    </row>
    <row r="601" spans="1:1">
      <c r="A601" t="s">
        <v>762</v>
      </c>
    </row>
    <row r="602" spans="1:1">
      <c r="A602" t="s">
        <v>763</v>
      </c>
    </row>
    <row r="603" spans="1:1">
      <c r="A603" t="s">
        <v>764</v>
      </c>
    </row>
    <row r="604" spans="1:1">
      <c r="A604" t="s">
        <v>765</v>
      </c>
    </row>
    <row r="605" spans="1:1">
      <c r="A605" t="s">
        <v>766</v>
      </c>
    </row>
    <row r="606" spans="5:5">
      <c r="E606" t="s">
        <v>767</v>
      </c>
    </row>
    <row r="607" spans="1:1">
      <c r="A607" t="s">
        <v>768</v>
      </c>
    </row>
    <row r="608" spans="1:1">
      <c r="A608" t="s">
        <v>769</v>
      </c>
    </row>
    <row r="609" spans="1:1">
      <c r="A609" t="s">
        <v>770</v>
      </c>
    </row>
    <row r="610" spans="1:1">
      <c r="A610" t="s">
        <v>771</v>
      </c>
    </row>
    <row r="611" spans="1:1">
      <c r="A611" t="s">
        <v>772</v>
      </c>
    </row>
    <row r="612" spans="1:1">
      <c r="A612" t="s">
        <v>773</v>
      </c>
    </row>
    <row r="613" spans="3:3">
      <c r="C613" t="s">
        <v>774</v>
      </c>
    </row>
    <row r="614" spans="3:3">
      <c r="C614" t="s">
        <v>775</v>
      </c>
    </row>
    <row r="615" spans="3:3">
      <c r="C615" t="s">
        <v>776</v>
      </c>
    </row>
    <row r="616" spans="3:3">
      <c r="C616" t="s">
        <v>777</v>
      </c>
    </row>
    <row r="617" spans="3:3">
      <c r="C617" t="s">
        <v>778</v>
      </c>
    </row>
    <row r="618" spans="3:3">
      <c r="C618" t="s">
        <v>779</v>
      </c>
    </row>
    <row r="619" spans="1:1">
      <c r="A619" t="s">
        <v>780</v>
      </c>
    </row>
    <row r="620" spans="1:1">
      <c r="A620" t="s">
        <v>781</v>
      </c>
    </row>
    <row r="621" spans="1:1">
      <c r="A621" t="s">
        <v>782</v>
      </c>
    </row>
    <row r="622" spans="1:1">
      <c r="A622" t="s">
        <v>783</v>
      </c>
    </row>
    <row r="623" spans="3:4">
      <c r="C623" t="s">
        <v>369</v>
      </c>
      <c r="D623" t="s">
        <v>784</v>
      </c>
    </row>
    <row r="624" spans="3:3">
      <c r="C624" t="s">
        <v>785</v>
      </c>
    </row>
    <row r="625" spans="1:1">
      <c r="A625" t="s">
        <v>786</v>
      </c>
    </row>
    <row r="626" spans="1:1">
      <c r="A626" t="s">
        <v>787</v>
      </c>
    </row>
    <row r="628" spans="3:3">
      <c r="C628" t="s">
        <v>788</v>
      </c>
    </row>
    <row r="629" spans="1:1">
      <c r="A629" t="s">
        <v>789</v>
      </c>
    </row>
    <row r="630" spans="3:3">
      <c r="C630" t="s">
        <v>790</v>
      </c>
    </row>
    <row r="631" spans="1:1">
      <c r="A631" t="s">
        <v>791</v>
      </c>
    </row>
    <row r="632" spans="3:3">
      <c r="C632" t="s">
        <v>792</v>
      </c>
    </row>
    <row r="633" spans="3:3">
      <c r="C633" t="s">
        <v>793</v>
      </c>
    </row>
    <row r="634" spans="4:4">
      <c r="D634" t="s">
        <v>794</v>
      </c>
    </row>
    <row r="635" spans="4:4">
      <c r="D635" t="s">
        <v>795</v>
      </c>
    </row>
    <row r="636" spans="4:4">
      <c r="D636" t="s">
        <v>796</v>
      </c>
    </row>
    <row r="637" spans="4:4">
      <c r="D637" t="s">
        <v>779</v>
      </c>
    </row>
    <row r="639" spans="3:3">
      <c r="C639" t="s">
        <v>793</v>
      </c>
    </row>
    <row r="640" spans="4:4">
      <c r="D640" t="s">
        <v>797</v>
      </c>
    </row>
    <row r="641" spans="4:4">
      <c r="D641" t="s">
        <v>798</v>
      </c>
    </row>
    <row r="642" spans="4:4">
      <c r="D642" t="s">
        <v>779</v>
      </c>
    </row>
    <row r="644" spans="3:3">
      <c r="C644" t="s">
        <v>791</v>
      </c>
    </row>
    <row r="645" spans="1:1">
      <c r="A645" t="s">
        <v>799</v>
      </c>
    </row>
    <row r="646" spans="4:4">
      <c r="D646" t="s">
        <v>800</v>
      </c>
    </row>
    <row r="647" spans="4:4">
      <c r="D647" t="s">
        <v>801</v>
      </c>
    </row>
    <row r="648" spans="4:4">
      <c r="D648" t="s">
        <v>802</v>
      </c>
    </row>
    <row r="649" spans="4:4">
      <c r="D649" t="s">
        <v>803</v>
      </c>
    </row>
    <row r="650" spans="4:4">
      <c r="D650" t="s">
        <v>804</v>
      </c>
    </row>
    <row r="651" spans="4:4">
      <c r="D651" t="s">
        <v>805</v>
      </c>
    </row>
    <row r="652" spans="3:3">
      <c r="C652" t="s">
        <v>806</v>
      </c>
    </row>
    <row r="653" spans="3:3">
      <c r="C653" t="s">
        <v>791</v>
      </c>
    </row>
    <row r="654" spans="1:1">
      <c r="A654" t="s">
        <v>807</v>
      </c>
    </row>
    <row r="655" spans="1:1">
      <c r="A655" t="s">
        <v>808</v>
      </c>
    </row>
    <row r="656" spans="3:3">
      <c r="C656" t="s">
        <v>809</v>
      </c>
    </row>
    <row r="657" spans="1:1">
      <c r="A657" t="s">
        <v>810</v>
      </c>
    </row>
    <row r="658" spans="1:1">
      <c r="A658" t="s">
        <v>811</v>
      </c>
    </row>
    <row r="659" spans="1:1">
      <c r="A659" t="s">
        <v>812</v>
      </c>
    </row>
    <row r="660" spans="1:1">
      <c r="A660" t="s">
        <v>813</v>
      </c>
    </row>
    <row r="661" spans="1:1">
      <c r="A661" t="s">
        <v>814</v>
      </c>
    </row>
    <row r="662" spans="1:1">
      <c r="A662" t="s">
        <v>815</v>
      </c>
    </row>
    <row r="663" spans="1:1">
      <c r="A663" t="s">
        <v>816</v>
      </c>
    </row>
    <row r="664" spans="1:1">
      <c r="A664" t="s">
        <v>817</v>
      </c>
    </row>
    <row r="665" spans="1:1">
      <c r="A665" t="s">
        <v>818</v>
      </c>
    </row>
    <row r="666" spans="1:1">
      <c r="A666" t="s">
        <v>819</v>
      </c>
    </row>
    <row r="667" spans="1:1">
      <c r="A667" t="s">
        <v>820</v>
      </c>
    </row>
    <row r="668" spans="1:1">
      <c r="A668" t="s">
        <v>821</v>
      </c>
    </row>
    <row r="669" spans="1:1">
      <c r="A669" t="s">
        <v>822</v>
      </c>
    </row>
    <row r="670" spans="1:1">
      <c r="A670" t="s">
        <v>823</v>
      </c>
    </row>
    <row r="671" spans="1:1">
      <c r="A671" t="s">
        <v>824</v>
      </c>
    </row>
    <row r="672" spans="1:1">
      <c r="A672" t="s">
        <v>825</v>
      </c>
    </row>
    <row r="673" spans="1:1">
      <c r="A673" t="s">
        <v>826</v>
      </c>
    </row>
    <row r="674" spans="1:1">
      <c r="A674" t="s">
        <v>446</v>
      </c>
    </row>
    <row r="675" spans="1:1">
      <c r="A675" t="s">
        <v>827</v>
      </c>
    </row>
    <row r="676" spans="1:1">
      <c r="A676" t="s">
        <v>828</v>
      </c>
    </row>
    <row r="677" spans="3:3">
      <c r="C677" t="s">
        <v>829</v>
      </c>
    </row>
    <row r="678" spans="3:3">
      <c r="C678" t="s">
        <v>830</v>
      </c>
    </row>
    <row r="679" spans="3:3">
      <c r="C679" t="s">
        <v>776</v>
      </c>
    </row>
    <row r="680" spans="3:3">
      <c r="C680" t="s">
        <v>831</v>
      </c>
    </row>
    <row r="681" spans="3:3">
      <c r="C681" t="s">
        <v>832</v>
      </c>
    </row>
    <row r="682" spans="3:3">
      <c r="C682" t="s">
        <v>833</v>
      </c>
    </row>
    <row r="683" spans="1:1">
      <c r="A683" t="s">
        <v>834</v>
      </c>
    </row>
    <row r="684" spans="1:1">
      <c r="A684" t="s">
        <v>835</v>
      </c>
    </row>
    <row r="685" spans="1:1">
      <c r="A685" t="s">
        <v>836</v>
      </c>
    </row>
    <row r="686" spans="1:1">
      <c r="A686" t="s">
        <v>837</v>
      </c>
    </row>
    <row r="687" spans="1:1">
      <c r="A687" t="s">
        <v>838</v>
      </c>
    </row>
    <row r="688" spans="1:1">
      <c r="A688" t="s">
        <v>816</v>
      </c>
    </row>
    <row r="689" spans="1:1">
      <c r="A689" t="s">
        <v>839</v>
      </c>
    </row>
    <row r="690" spans="1:1">
      <c r="A690" t="s">
        <v>840</v>
      </c>
    </row>
    <row r="691" spans="1:1">
      <c r="A691" t="s">
        <v>841</v>
      </c>
    </row>
    <row r="692" spans="4:4">
      <c r="D692" t="s">
        <v>842</v>
      </c>
    </row>
    <row r="693" spans="1:1">
      <c r="A693" t="s">
        <v>843</v>
      </c>
    </row>
    <row r="694" spans="1:1">
      <c r="A694" t="s">
        <v>844</v>
      </c>
    </row>
    <row r="695" spans="1:1">
      <c r="A695" t="s">
        <v>845</v>
      </c>
    </row>
    <row r="696" spans="1:1">
      <c r="A696" t="s">
        <v>846</v>
      </c>
    </row>
    <row r="697" spans="1:1">
      <c r="A697" t="s">
        <v>847</v>
      </c>
    </row>
    <row r="698" spans="1:1">
      <c r="A698" t="s">
        <v>848</v>
      </c>
    </row>
    <row r="699" spans="1:1">
      <c r="A699" t="s">
        <v>849</v>
      </c>
    </row>
    <row r="700" spans="1:1">
      <c r="A700" t="s">
        <v>850</v>
      </c>
    </row>
    <row r="701" spans="4:4">
      <c r="D701" t="s">
        <v>851</v>
      </c>
    </row>
    <row r="702" spans="4:4">
      <c r="D702" t="s">
        <v>852</v>
      </c>
    </row>
    <row r="703" spans="4:4">
      <c r="D703" t="s">
        <v>853</v>
      </c>
    </row>
    <row r="704" spans="4:4">
      <c r="D704" t="s">
        <v>854</v>
      </c>
    </row>
    <row r="705" spans="1:1">
      <c r="A705" t="s">
        <v>855</v>
      </c>
    </row>
    <row r="707" spans="4:4">
      <c r="D707" t="s">
        <v>856</v>
      </c>
    </row>
    <row r="708" spans="1:1">
      <c r="A708" t="s">
        <v>857</v>
      </c>
    </row>
    <row r="709" spans="1:1">
      <c r="A709" t="s">
        <v>858</v>
      </c>
    </row>
    <row r="710" spans="1:1">
      <c r="A710" t="s">
        <v>859</v>
      </c>
    </row>
    <row r="711" spans="1:1">
      <c r="A711" t="s">
        <v>860</v>
      </c>
    </row>
    <row r="712" spans="1:1">
      <c r="A712" t="s">
        <v>861</v>
      </c>
    </row>
    <row r="713" spans="1:1">
      <c r="A713" t="s">
        <v>862</v>
      </c>
    </row>
    <row r="714" spans="1:1">
      <c r="A714" t="s">
        <v>863</v>
      </c>
    </row>
    <row r="715" spans="1:1">
      <c r="A715" t="s">
        <v>864</v>
      </c>
    </row>
    <row r="716" spans="1:1">
      <c r="A716" t="s">
        <v>865</v>
      </c>
    </row>
    <row r="717" spans="1:1">
      <c r="A717" t="s">
        <v>866</v>
      </c>
    </row>
    <row r="718" spans="1:1">
      <c r="A718" t="s">
        <v>867</v>
      </c>
    </row>
    <row r="719" spans="1:1">
      <c r="A719" t="s">
        <v>868</v>
      </c>
    </row>
    <row r="720" spans="1:1">
      <c r="A720" t="s">
        <v>869</v>
      </c>
    </row>
    <row r="721" spans="1:1">
      <c r="A721" t="s">
        <v>870</v>
      </c>
    </row>
    <row r="722" spans="1:1">
      <c r="A722" t="s">
        <v>857</v>
      </c>
    </row>
    <row r="723" spans="1:1">
      <c r="A723" t="s">
        <v>871</v>
      </c>
    </row>
    <row r="724" spans="1:1">
      <c r="A724" t="s">
        <v>859</v>
      </c>
    </row>
    <row r="725" spans="1:1">
      <c r="A725" t="s">
        <v>860</v>
      </c>
    </row>
    <row r="726" spans="1:1">
      <c r="A726" t="s">
        <v>861</v>
      </c>
    </row>
    <row r="727" spans="1:1">
      <c r="A727" t="s">
        <v>872</v>
      </c>
    </row>
    <row r="728" spans="1:1">
      <c r="A728" t="s">
        <v>864</v>
      </c>
    </row>
    <row r="729" spans="1:1">
      <c r="A729" t="s">
        <v>865</v>
      </c>
    </row>
    <row r="730" spans="1:1">
      <c r="A730" t="s">
        <v>866</v>
      </c>
    </row>
    <row r="731" spans="1:1">
      <c r="A731" t="s">
        <v>867</v>
      </c>
    </row>
    <row r="732" spans="1:1">
      <c r="A732" t="s">
        <v>873</v>
      </c>
    </row>
    <row r="733" spans="1:1">
      <c r="A733" t="s">
        <v>874</v>
      </c>
    </row>
    <row r="734" spans="1:1">
      <c r="A734" t="s">
        <v>869</v>
      </c>
    </row>
    <row r="735" spans="1:1">
      <c r="A735" t="s">
        <v>875</v>
      </c>
    </row>
    <row r="736" spans="1:1">
      <c r="A736" t="s">
        <v>876</v>
      </c>
    </row>
    <row r="737" spans="1:1">
      <c r="A737" t="s">
        <v>877</v>
      </c>
    </row>
    <row r="738" spans="1:1">
      <c r="A738" t="s">
        <v>878</v>
      </c>
    </row>
    <row r="739" spans="1:1">
      <c r="A739" t="s">
        <v>879</v>
      </c>
    </row>
    <row r="740" spans="1:1">
      <c r="A740" t="s">
        <v>880</v>
      </c>
    </row>
    <row r="741" spans="1:1">
      <c r="A741" t="s">
        <v>881</v>
      </c>
    </row>
    <row r="742" spans="1:1">
      <c r="A742" t="s">
        <v>882</v>
      </c>
    </row>
    <row r="743" spans="1:3">
      <c r="A743" t="s">
        <v>479</v>
      </c>
      <c r="C743" t="s">
        <v>883</v>
      </c>
    </row>
    <row r="744" spans="3:3">
      <c r="C744" t="s">
        <v>884</v>
      </c>
    </row>
    <row r="745" spans="3:3">
      <c r="C745" t="s">
        <v>885</v>
      </c>
    </row>
    <row r="746" spans="3:3">
      <c r="C746" t="s">
        <v>767</v>
      </c>
    </row>
    <row r="747" spans="3:3">
      <c r="C747" t="s">
        <v>886</v>
      </c>
    </row>
    <row r="748" spans="1:1">
      <c r="A748" t="s">
        <v>887</v>
      </c>
    </row>
    <row r="749" spans="3:3">
      <c r="C749" t="s">
        <v>888</v>
      </c>
    </row>
    <row r="750" spans="3:3">
      <c r="C750" t="s">
        <v>889</v>
      </c>
    </row>
    <row r="751" spans="5:5">
      <c r="E751" t="s">
        <v>890</v>
      </c>
    </row>
    <row r="752" spans="5:5">
      <c r="E752" t="s">
        <v>891</v>
      </c>
    </row>
    <row r="753" spans="5:5">
      <c r="E753" t="s">
        <v>892</v>
      </c>
    </row>
    <row r="754" spans="5:5">
      <c r="E754" t="s">
        <v>893</v>
      </c>
    </row>
    <row r="755" spans="5:5">
      <c r="E755" t="s">
        <v>894</v>
      </c>
    </row>
    <row r="756" spans="5:5">
      <c r="E756" t="s">
        <v>895</v>
      </c>
    </row>
    <row r="757" spans="3:3">
      <c r="C757" t="s">
        <v>888</v>
      </c>
    </row>
    <row r="758" spans="3:3">
      <c r="C758" t="s">
        <v>896</v>
      </c>
    </row>
    <row r="759" spans="3:3">
      <c r="C759" t="s">
        <v>897</v>
      </c>
    </row>
    <row r="760" spans="3:3">
      <c r="C760" t="s">
        <v>898</v>
      </c>
    </row>
    <row r="761" spans="3:3">
      <c r="C761" t="s">
        <v>899</v>
      </c>
    </row>
    <row r="762" spans="3:3">
      <c r="C762" t="s">
        <v>900</v>
      </c>
    </row>
    <row r="763" spans="4:4">
      <c r="D763" t="s">
        <v>767</v>
      </c>
    </row>
    <row r="764" spans="3:3">
      <c r="C764" t="s">
        <v>901</v>
      </c>
    </row>
    <row r="765" spans="3:3">
      <c r="C765" t="s">
        <v>902</v>
      </c>
    </row>
    <row r="766" spans="1:1">
      <c r="A766" t="s">
        <v>903</v>
      </c>
    </row>
    <row r="767" spans="1:1">
      <c r="A767" t="s">
        <v>904</v>
      </c>
    </row>
    <row r="768" spans="1:1">
      <c r="A768" t="s">
        <v>841</v>
      </c>
    </row>
    <row r="769" spans="1:1">
      <c r="A769" t="s">
        <v>905</v>
      </c>
    </row>
    <row r="770" spans="1:1">
      <c r="A770" t="s">
        <v>906</v>
      </c>
    </row>
    <row r="771" spans="1:1">
      <c r="A771" t="s">
        <v>828</v>
      </c>
    </row>
    <row r="772" spans="4:4">
      <c r="D772" t="s">
        <v>907</v>
      </c>
    </row>
    <row r="773" spans="4:4">
      <c r="D773" t="s">
        <v>908</v>
      </c>
    </row>
    <row r="774" spans="4:4">
      <c r="D774" t="s">
        <v>909</v>
      </c>
    </row>
    <row r="775" spans="4:4">
      <c r="D775" t="s">
        <v>910</v>
      </c>
    </row>
    <row r="776" spans="4:4">
      <c r="D776" t="s">
        <v>911</v>
      </c>
    </row>
    <row r="777" spans="4:4">
      <c r="D777" t="s">
        <v>776</v>
      </c>
    </row>
    <row r="778" spans="4:4">
      <c r="D778" t="s">
        <v>912</v>
      </c>
    </row>
    <row r="779" spans="4:4">
      <c r="D779" t="s">
        <v>779</v>
      </c>
    </row>
    <row r="780" spans="1:1">
      <c r="A780" t="s">
        <v>879</v>
      </c>
    </row>
    <row r="781" spans="1:1">
      <c r="A781" t="s">
        <v>913</v>
      </c>
    </row>
    <row r="782" spans="1:1">
      <c r="A782" t="s">
        <v>914</v>
      </c>
    </row>
    <row r="783" spans="3:3">
      <c r="C783" t="s">
        <v>915</v>
      </c>
    </row>
    <row r="784" spans="1:1">
      <c r="A784" t="s">
        <v>916</v>
      </c>
    </row>
    <row r="785" spans="1:1">
      <c r="A785" t="s">
        <v>917</v>
      </c>
    </row>
    <row r="786" spans="1:1">
      <c r="A786" t="s">
        <v>918</v>
      </c>
    </row>
    <row r="787" spans="1:1">
      <c r="A787" t="s">
        <v>919</v>
      </c>
    </row>
    <row r="788" spans="1:1">
      <c r="A788" t="s">
        <v>920</v>
      </c>
    </row>
    <row r="789" spans="1:1">
      <c r="A789" t="s">
        <v>369</v>
      </c>
    </row>
    <row r="790" spans="1:1">
      <c r="A790" t="s">
        <v>921</v>
      </c>
    </row>
    <row r="791" spans="1:1">
      <c r="A791" t="s">
        <v>813</v>
      </c>
    </row>
    <row r="792" spans="1:1">
      <c r="A792" t="s">
        <v>922</v>
      </c>
    </row>
    <row r="793" spans="1:1">
      <c r="A793" t="s">
        <v>923</v>
      </c>
    </row>
    <row r="794" spans="1:1">
      <c r="A794" t="s">
        <v>924</v>
      </c>
    </row>
    <row r="795" spans="1:1">
      <c r="A795" t="s">
        <v>925</v>
      </c>
    </row>
    <row r="796" spans="1:1">
      <c r="A796" t="s">
        <v>926</v>
      </c>
    </row>
    <row r="797" spans="1:1">
      <c r="A797" t="s">
        <v>927</v>
      </c>
    </row>
    <row r="798" spans="1:1">
      <c r="A798" t="s">
        <v>928</v>
      </c>
    </row>
    <row r="799" spans="1:1">
      <c r="A799" t="s">
        <v>929</v>
      </c>
    </row>
    <row r="800" spans="1:1">
      <c r="A800" t="s">
        <v>930</v>
      </c>
    </row>
    <row r="802" spans="1:1">
      <c r="A802" t="s">
        <v>931</v>
      </c>
    </row>
    <row r="803" spans="1:1">
      <c r="A803" t="s">
        <v>932</v>
      </c>
    </row>
    <row r="804" spans="1:1">
      <c r="A804" t="s">
        <v>933</v>
      </c>
    </row>
    <row r="805" spans="1:1">
      <c r="A805" t="s">
        <v>816</v>
      </c>
    </row>
    <row r="806" spans="1:1">
      <c r="A806" t="s">
        <v>934</v>
      </c>
    </row>
    <row r="807" spans="1:1">
      <c r="A807" t="s">
        <v>935</v>
      </c>
    </row>
    <row r="808" spans="1:1">
      <c r="A808" t="s">
        <v>936</v>
      </c>
    </row>
    <row r="810" spans="1:1">
      <c r="A810" t="s">
        <v>937</v>
      </c>
    </row>
    <row r="811" spans="3:3">
      <c r="C811" t="s">
        <v>938</v>
      </c>
    </row>
    <row r="812" spans="1:1">
      <c r="A812" t="s">
        <v>939</v>
      </c>
    </row>
    <row r="813" spans="1:1">
      <c r="A813" t="s">
        <v>940</v>
      </c>
    </row>
    <row r="814" spans="3:3">
      <c r="C814" t="s">
        <v>941</v>
      </c>
    </row>
    <row r="815" spans="4:4">
      <c r="D815" t="s">
        <v>942</v>
      </c>
    </row>
    <row r="816" spans="4:4">
      <c r="D816" t="s">
        <v>908</v>
      </c>
    </row>
    <row r="817" spans="4:4">
      <c r="D817" t="s">
        <v>943</v>
      </c>
    </row>
    <row r="818" spans="4:4">
      <c r="D818" t="s">
        <v>944</v>
      </c>
    </row>
    <row r="819" spans="4:4">
      <c r="D819" t="s">
        <v>945</v>
      </c>
    </row>
    <row r="820" spans="4:4">
      <c r="D820" t="s">
        <v>946</v>
      </c>
    </row>
    <row r="821" spans="4:4">
      <c r="D821" t="s">
        <v>947</v>
      </c>
    </row>
    <row r="822" spans="4:4">
      <c r="D822" t="s">
        <v>948</v>
      </c>
    </row>
    <row r="823" spans="4:4">
      <c r="D823" t="s">
        <v>949</v>
      </c>
    </row>
    <row r="824" spans="4:4">
      <c r="D824" t="s">
        <v>950</v>
      </c>
    </row>
    <row r="825" spans="4:4">
      <c r="D825" t="s">
        <v>951</v>
      </c>
    </row>
    <row r="826" spans="1:1">
      <c r="A826" t="s">
        <v>952</v>
      </c>
    </row>
    <row r="827" spans="1:1">
      <c r="A827" t="s">
        <v>953</v>
      </c>
    </row>
    <row r="828" spans="1:1">
      <c r="A828" t="s">
        <v>954</v>
      </c>
    </row>
    <row r="829" spans="1:1">
      <c r="A829" t="s">
        <v>955</v>
      </c>
    </row>
    <row r="830" spans="1:1">
      <c r="A830" t="s">
        <v>956</v>
      </c>
    </row>
    <row r="831" spans="1:1">
      <c r="A831" t="s">
        <v>957</v>
      </c>
    </row>
    <row r="832" spans="1:1">
      <c r="A832" t="s">
        <v>958</v>
      </c>
    </row>
    <row r="833" spans="1:1">
      <c r="A833" t="s">
        <v>959</v>
      </c>
    </row>
    <row r="834" spans="1:1">
      <c r="A834" t="s">
        <v>960</v>
      </c>
    </row>
    <row r="835" spans="1:1">
      <c r="A835" t="s">
        <v>961</v>
      </c>
    </row>
    <row r="836" spans="4:4">
      <c r="D836" t="s">
        <v>962</v>
      </c>
    </row>
    <row r="837" spans="1:1">
      <c r="A837" t="s">
        <v>963</v>
      </c>
    </row>
    <row r="838" spans="1:1">
      <c r="A838" t="s">
        <v>964</v>
      </c>
    </row>
    <row r="839" spans="1:1">
      <c r="A839" t="s">
        <v>965</v>
      </c>
    </row>
    <row r="840" spans="1:1">
      <c r="A840" t="s">
        <v>966</v>
      </c>
    </row>
    <row r="841" spans="1:1">
      <c r="A841" t="s">
        <v>967</v>
      </c>
    </row>
    <row r="842" spans="1:1">
      <c r="A842" t="s">
        <v>968</v>
      </c>
    </row>
    <row r="843" spans="1:1">
      <c r="A843" t="s">
        <v>969</v>
      </c>
    </row>
    <row r="844" spans="1:1">
      <c r="A844" t="s">
        <v>970</v>
      </c>
    </row>
    <row r="845" spans="1:1">
      <c r="A845" t="s">
        <v>971</v>
      </c>
    </row>
    <row r="846" spans="1:1">
      <c r="A846" t="s">
        <v>972</v>
      </c>
    </row>
    <row r="847" spans="1:1">
      <c r="A847" t="s">
        <v>973</v>
      </c>
    </row>
    <row r="848" spans="1:1">
      <c r="A848" t="s">
        <v>974</v>
      </c>
    </row>
    <row r="849" spans="1:1">
      <c r="A849" t="s">
        <v>816</v>
      </c>
    </row>
    <row r="850" spans="1:1">
      <c r="A850" t="s">
        <v>975</v>
      </c>
    </row>
    <row r="851" spans="1:1">
      <c r="A851" t="s">
        <v>976</v>
      </c>
    </row>
    <row r="852" spans="4:4">
      <c r="D852" t="e">
        <f>-----存增量</f>
        <v>#NAME?</v>
      </c>
    </row>
    <row r="853" spans="4:4">
      <c r="D853" t="s">
        <v>977</v>
      </c>
    </row>
    <row r="854" spans="4:4">
      <c r="D854" t="s">
        <v>978</v>
      </c>
    </row>
    <row r="855" spans="4:4">
      <c r="D855" t="s">
        <v>979</v>
      </c>
    </row>
    <row r="856" spans="4:4">
      <c r="D856" t="s">
        <v>980</v>
      </c>
    </row>
    <row r="857" spans="4:4">
      <c r="D857" t="s">
        <v>981</v>
      </c>
    </row>
    <row r="858" spans="4:4">
      <c r="D858" t="s">
        <v>982</v>
      </c>
    </row>
    <row r="859" spans="4:4">
      <c r="D859" t="s">
        <v>779</v>
      </c>
    </row>
    <row r="860" spans="4:4">
      <c r="D860" t="s">
        <v>977</v>
      </c>
    </row>
    <row r="861" spans="4:4">
      <c r="D861" t="s">
        <v>983</v>
      </c>
    </row>
    <row r="862" spans="4:4">
      <c r="D862" t="s">
        <v>779</v>
      </c>
    </row>
    <row r="863" spans="4:4">
      <c r="D863" t="s">
        <v>984</v>
      </c>
    </row>
    <row r="864" spans="1:1">
      <c r="A864" t="s">
        <v>985</v>
      </c>
    </row>
    <row r="865" spans="4:4">
      <c r="D865" t="s">
        <v>986</v>
      </c>
    </row>
    <row r="867" spans="1:1">
      <c r="A867" t="s">
        <v>987</v>
      </c>
    </row>
    <row r="868" spans="1:1">
      <c r="A868" t="s">
        <v>988</v>
      </c>
    </row>
    <row r="869" spans="1:1">
      <c r="A869" t="s">
        <v>989</v>
      </c>
    </row>
    <row r="870" spans="1:1">
      <c r="A870" t="s">
        <v>990</v>
      </c>
    </row>
    <row r="871" spans="1:1">
      <c r="A871" t="s">
        <v>991</v>
      </c>
    </row>
    <row r="872" spans="1:1">
      <c r="A872" t="s">
        <v>992</v>
      </c>
    </row>
    <row r="873" spans="1:1">
      <c r="A873" t="s">
        <v>993</v>
      </c>
    </row>
    <row r="874" spans="1:1">
      <c r="A874" t="s">
        <v>994</v>
      </c>
    </row>
    <row r="875" spans="1:1">
      <c r="A875" t="s">
        <v>995</v>
      </c>
    </row>
    <row r="876" spans="1:1">
      <c r="A876" t="s">
        <v>996</v>
      </c>
    </row>
    <row r="877" spans="1:1">
      <c r="A877" t="s">
        <v>997</v>
      </c>
    </row>
    <row r="878" spans="1:1">
      <c r="A878" t="s">
        <v>998</v>
      </c>
    </row>
    <row r="879" spans="1:1">
      <c r="A879" t="s">
        <v>999</v>
      </c>
    </row>
    <row r="880" spans="1:1">
      <c r="A880" t="s">
        <v>1000</v>
      </c>
    </row>
    <row r="881" spans="1:1">
      <c r="A881" t="s">
        <v>381</v>
      </c>
    </row>
    <row r="882" spans="1:1">
      <c r="A882" t="s">
        <v>1001</v>
      </c>
    </row>
    <row r="883" spans="1:1">
      <c r="A883" t="s">
        <v>1002</v>
      </c>
    </row>
    <row r="884" spans="1:1">
      <c r="A884" t="s">
        <v>1003</v>
      </c>
    </row>
    <row r="885" spans="1:1">
      <c r="A885" t="s">
        <v>1004</v>
      </c>
    </row>
    <row r="886" spans="1:1">
      <c r="A886" t="s">
        <v>350</v>
      </c>
    </row>
    <row r="887" spans="2:2">
      <c r="B887" t="s">
        <v>1005</v>
      </c>
    </row>
    <row r="888" spans="1:1">
      <c r="A888" t="s">
        <v>1006</v>
      </c>
    </row>
    <row r="889" spans="1:1">
      <c r="A889" t="s">
        <v>1007</v>
      </c>
    </row>
    <row r="890" spans="1:1">
      <c r="A890" t="s">
        <v>1008</v>
      </c>
    </row>
    <row r="891" spans="1:1">
      <c r="A891" t="s">
        <v>354</v>
      </c>
    </row>
    <row r="892" spans="1:1">
      <c r="A892" t="s">
        <v>348</v>
      </c>
    </row>
    <row r="893" spans="1:1">
      <c r="A893" t="s">
        <v>1009</v>
      </c>
    </row>
    <row r="894" spans="3:3">
      <c r="C894" t="s">
        <v>1010</v>
      </c>
    </row>
    <row r="895" spans="1:1">
      <c r="A895" t="s">
        <v>525</v>
      </c>
    </row>
    <row r="896" spans="1:1">
      <c r="A896" t="s">
        <v>1011</v>
      </c>
    </row>
    <row r="897" spans="3:4">
      <c r="C897" t="s">
        <v>369</v>
      </c>
      <c r="D897" t="s">
        <v>568</v>
      </c>
    </row>
    <row r="898" spans="1:1">
      <c r="A898" t="s">
        <v>1012</v>
      </c>
    </row>
    <row r="899" spans="1:1">
      <c r="A899" t="s">
        <v>1013</v>
      </c>
    </row>
    <row r="901" spans="1:1">
      <c r="A901" t="s">
        <v>1014</v>
      </c>
    </row>
    <row r="902" spans="1:1">
      <c r="A902" t="s">
        <v>1015</v>
      </c>
    </row>
    <row r="903" spans="1:1">
      <c r="A903" t="s">
        <v>1016</v>
      </c>
    </row>
    <row r="904" spans="1:1">
      <c r="A904" t="s">
        <v>1017</v>
      </c>
    </row>
    <row r="905" spans="1:1">
      <c r="A905" t="s">
        <v>1018</v>
      </c>
    </row>
    <row r="906" spans="1:1">
      <c r="A906" t="s">
        <v>1019</v>
      </c>
    </row>
    <row r="907" spans="1:1">
      <c r="A907" t="s">
        <v>1020</v>
      </c>
    </row>
    <row r="908" spans="1:1">
      <c r="A908" t="s">
        <v>1021</v>
      </c>
    </row>
    <row r="909" spans="1:1">
      <c r="A909" t="s">
        <v>1022</v>
      </c>
    </row>
    <row r="910" spans="1:1">
      <c r="A910" t="s">
        <v>1023</v>
      </c>
    </row>
    <row r="911" spans="1:1">
      <c r="A911" t="s">
        <v>1024</v>
      </c>
    </row>
    <row r="912" spans="5:5">
      <c r="E912" t="s">
        <v>1025</v>
      </c>
    </row>
    <row r="913" spans="1:1">
      <c r="A913" t="s">
        <v>1026</v>
      </c>
    </row>
    <row r="915" spans="5:5">
      <c r="E915" t="s">
        <v>1027</v>
      </c>
    </row>
    <row r="916" spans="5:5">
      <c r="E916" t="s">
        <v>1028</v>
      </c>
    </row>
    <row r="917" spans="5:5">
      <c r="E917" t="s">
        <v>1029</v>
      </c>
    </row>
    <row r="918" spans="5:5">
      <c r="E918" t="s">
        <v>1030</v>
      </c>
    </row>
    <row r="919" spans="5:5">
      <c r="E919" t="s">
        <v>779</v>
      </c>
    </row>
    <row r="920" spans="5:5">
      <c r="E920" t="s">
        <v>1031</v>
      </c>
    </row>
    <row r="921" spans="6:6">
      <c r="F921" t="s">
        <v>800</v>
      </c>
    </row>
    <row r="922" spans="6:6">
      <c r="F922" t="s">
        <v>1032</v>
      </c>
    </row>
    <row r="923" spans="6:6">
      <c r="F923" t="s">
        <v>1033</v>
      </c>
    </row>
    <row r="924" spans="6:6">
      <c r="F924" t="s">
        <v>776</v>
      </c>
    </row>
    <row r="925" spans="6:6">
      <c r="F925" t="s">
        <v>1034</v>
      </c>
    </row>
    <row r="926" spans="6:6">
      <c r="F926" t="s">
        <v>902</v>
      </c>
    </row>
    <row r="928" spans="4:4">
      <c r="D928" t="e">
        <f>----修正ACCT_ID缺失</f>
        <v>#NAME?</v>
      </c>
    </row>
    <row r="929" spans="4:4">
      <c r="D929" t="s">
        <v>888</v>
      </c>
    </row>
    <row r="930" spans="4:4">
      <c r="D930" t="s">
        <v>942</v>
      </c>
    </row>
    <row r="931" spans="4:4">
      <c r="D931" t="s">
        <v>1035</v>
      </c>
    </row>
    <row r="932" spans="4:4">
      <c r="D932" t="s">
        <v>776</v>
      </c>
    </row>
    <row r="933" spans="4:4">
      <c r="D933" t="s">
        <v>1036</v>
      </c>
    </row>
    <row r="934" spans="5:5">
      <c r="E934" t="s">
        <v>902</v>
      </c>
    </row>
    <row r="935" spans="1:1">
      <c r="A935" t="s">
        <v>1037</v>
      </c>
    </row>
    <row r="936" spans="1:1">
      <c r="A936" t="s">
        <v>1038</v>
      </c>
    </row>
    <row r="937" spans="1:1">
      <c r="A937" t="s">
        <v>1039</v>
      </c>
    </row>
    <row r="938" spans="1:1">
      <c r="A938" t="s">
        <v>976</v>
      </c>
    </row>
    <row r="939" spans="1:1">
      <c r="A939" t="s">
        <v>965</v>
      </c>
    </row>
    <row r="940" spans="1:1">
      <c r="A940" t="s">
        <v>1040</v>
      </c>
    </row>
    <row r="941" spans="1:1">
      <c r="A941" t="s">
        <v>1041</v>
      </c>
    </row>
    <row r="942" spans="1:1">
      <c r="A942" t="s">
        <v>816</v>
      </c>
    </row>
    <row r="943" spans="1:1">
      <c r="A943" t="s">
        <v>1042</v>
      </c>
    </row>
    <row r="944" spans="1:1">
      <c r="A944" t="s">
        <v>1043</v>
      </c>
    </row>
    <row r="945" spans="1:1">
      <c r="A945" t="s">
        <v>1044</v>
      </c>
    </row>
    <row r="947" spans="4:4">
      <c r="D947" t="s">
        <v>1045</v>
      </c>
    </row>
    <row r="948" spans="1:1">
      <c r="A948" t="s">
        <v>1040</v>
      </c>
    </row>
    <row r="949" spans="1:1">
      <c r="A949" t="s">
        <v>1046</v>
      </c>
    </row>
    <row r="950" spans="1:1">
      <c r="A950" t="s">
        <v>816</v>
      </c>
    </row>
    <row r="951" spans="1:1">
      <c r="A951" t="s">
        <v>1047</v>
      </c>
    </row>
    <row r="952" spans="1:1">
      <c r="A952" t="s">
        <v>1044</v>
      </c>
    </row>
    <row r="953" spans="1:1">
      <c r="A953" t="s">
        <v>1048</v>
      </c>
    </row>
    <row r="954" spans="1:1">
      <c r="A954" t="s">
        <v>1049</v>
      </c>
    </row>
    <row r="955" spans="1:1">
      <c r="A955" t="s">
        <v>1050</v>
      </c>
    </row>
    <row r="956" spans="1:1">
      <c r="A956" t="s">
        <v>1051</v>
      </c>
    </row>
    <row r="957" spans="1:1">
      <c r="A957" t="s">
        <v>1052</v>
      </c>
    </row>
    <row r="958" spans="1:1">
      <c r="A958" t="s">
        <v>1053</v>
      </c>
    </row>
    <row r="959" spans="1:1">
      <c r="A959" t="s">
        <v>1054</v>
      </c>
    </row>
    <row r="960" spans="1:1">
      <c r="A960" t="s">
        <v>1055</v>
      </c>
    </row>
    <row r="961" spans="1:1">
      <c r="A961" t="s">
        <v>1056</v>
      </c>
    </row>
    <row r="962" spans="1:1">
      <c r="A962" t="s">
        <v>1057</v>
      </c>
    </row>
    <row r="963" spans="1:1">
      <c r="A963" t="s">
        <v>1058</v>
      </c>
    </row>
    <row r="964" spans="1:1">
      <c r="A964" t="s">
        <v>1059</v>
      </c>
    </row>
    <row r="965" spans="1:1">
      <c r="A965" t="s">
        <v>1060</v>
      </c>
    </row>
    <row r="966" spans="1:1">
      <c r="A966" t="s">
        <v>1061</v>
      </c>
    </row>
    <row r="967" spans="1:1">
      <c r="A967" t="s">
        <v>1062</v>
      </c>
    </row>
    <row r="968" spans="1:1">
      <c r="A968" t="s">
        <v>1063</v>
      </c>
    </row>
    <row r="969" spans="1:1">
      <c r="A969" t="s">
        <v>1064</v>
      </c>
    </row>
    <row r="970" spans="1:1">
      <c r="A970" t="s">
        <v>446</v>
      </c>
    </row>
    <row r="971" spans="3:3">
      <c r="C971" t="e">
        <f>-----返档激活</f>
        <v>#NAME?</v>
      </c>
    </row>
    <row r="972" spans="4:4">
      <c r="D972" t="s">
        <v>1065</v>
      </c>
    </row>
    <row r="973" spans="3:3">
      <c r="C973" t="s">
        <v>1066</v>
      </c>
    </row>
    <row r="974" spans="1:1">
      <c r="A974" t="s">
        <v>1067</v>
      </c>
    </row>
    <row r="975" spans="6:6">
      <c r="F975" t="s">
        <v>1068</v>
      </c>
    </row>
    <row r="976" spans="2:11">
      <c r="B976" t="s">
        <v>1069</v>
      </c>
      <c r="G976" t="s">
        <v>1070</v>
      </c>
      <c r="H976" t="s">
        <v>1071</v>
      </c>
      <c r="I976" t="s">
        <v>1072</v>
      </c>
      <c r="J976" t="s">
        <v>1073</v>
      </c>
      <c r="K976" t="s">
        <v>369</v>
      </c>
    </row>
    <row r="978" spans="6:6">
      <c r="F978" t="s">
        <v>1074</v>
      </c>
    </row>
    <row r="979" spans="6:6">
      <c r="F979" t="s">
        <v>1075</v>
      </c>
    </row>
    <row r="980" spans="5:5">
      <c r="E980" t="s">
        <v>1076</v>
      </c>
    </row>
    <row r="981" spans="9:9">
      <c r="I981" t="s">
        <v>1077</v>
      </c>
    </row>
    <row r="982" spans="9:9">
      <c r="I982" t="s">
        <v>1078</v>
      </c>
    </row>
    <row r="983" spans="5:5">
      <c r="E983" t="s">
        <v>1079</v>
      </c>
    </row>
    <row r="984" spans="5:5">
      <c r="E984" t="s">
        <v>1080</v>
      </c>
    </row>
    <row r="985" spans="6:6">
      <c r="F985" t="s">
        <v>1081</v>
      </c>
    </row>
    <row r="986" spans="5:5">
      <c r="E986" t="s">
        <v>1082</v>
      </c>
    </row>
    <row r="987" spans="6:6">
      <c r="F987" t="s">
        <v>779</v>
      </c>
    </row>
    <row r="989" spans="2:2">
      <c r="B989" t="s">
        <v>1083</v>
      </c>
    </row>
    <row r="990" spans="6:6">
      <c r="F990" t="s">
        <v>1075</v>
      </c>
    </row>
    <row r="991" spans="5:5">
      <c r="E991" t="s">
        <v>1084</v>
      </c>
    </row>
    <row r="992" spans="9:9">
      <c r="I992" t="s">
        <v>1077</v>
      </c>
    </row>
    <row r="993" spans="9:9">
      <c r="I993" t="s">
        <v>1085</v>
      </c>
    </row>
    <row r="994" spans="5:5">
      <c r="E994" t="s">
        <v>1086</v>
      </c>
    </row>
    <row r="995" spans="5:5">
      <c r="E995" t="s">
        <v>1080</v>
      </c>
    </row>
    <row r="996" spans="6:6">
      <c r="F996" t="s">
        <v>1087</v>
      </c>
    </row>
    <row r="997" spans="5:5">
      <c r="E997" t="s">
        <v>1088</v>
      </c>
    </row>
    <row r="998" spans="6:6">
      <c r="F998" t="s">
        <v>779</v>
      </c>
    </row>
    <row r="1000" spans="6:6">
      <c r="F1000" t="s">
        <v>1074</v>
      </c>
    </row>
    <row r="1001" spans="6:6">
      <c r="F1001" t="s">
        <v>1075</v>
      </c>
    </row>
    <row r="1002" spans="5:5">
      <c r="E1002" t="s">
        <v>1089</v>
      </c>
    </row>
    <row r="1003" spans="9:9">
      <c r="I1003" t="s">
        <v>1077</v>
      </c>
    </row>
    <row r="1004" spans="9:9">
      <c r="I1004" t="s">
        <v>1090</v>
      </c>
    </row>
    <row r="1005" spans="5:5">
      <c r="E1005" t="s">
        <v>1091</v>
      </c>
    </row>
    <row r="1006" spans="5:5">
      <c r="E1006" t="s">
        <v>1080</v>
      </c>
    </row>
    <row r="1007" spans="6:6">
      <c r="F1007" t="s">
        <v>1087</v>
      </c>
    </row>
    <row r="1008" spans="5:5">
      <c r="E1008" t="s">
        <v>1092</v>
      </c>
    </row>
    <row r="1009" spans="6:6">
      <c r="F1009" t="s">
        <v>779</v>
      </c>
    </row>
    <row r="1011" spans="8:8">
      <c r="H1011" t="s">
        <v>1074</v>
      </c>
    </row>
    <row r="1012" spans="6:6">
      <c r="F1012" t="s">
        <v>1075</v>
      </c>
    </row>
    <row r="1013" spans="5:5">
      <c r="E1013" t="s">
        <v>1093</v>
      </c>
    </row>
    <row r="1014" spans="9:9">
      <c r="I1014" t="s">
        <v>1077</v>
      </c>
    </row>
    <row r="1015" spans="9:9">
      <c r="I1015" t="s">
        <v>1094</v>
      </c>
    </row>
    <row r="1016" spans="5:5">
      <c r="E1016" t="s">
        <v>1095</v>
      </c>
    </row>
    <row r="1017" spans="5:5">
      <c r="E1017" t="s">
        <v>1080</v>
      </c>
    </row>
    <row r="1018" spans="6:6">
      <c r="F1018" t="s">
        <v>1096</v>
      </c>
    </row>
    <row r="1019" spans="5:5">
      <c r="E1019" t="s">
        <v>1097</v>
      </c>
    </row>
    <row r="1020" spans="6:6">
      <c r="F1020" t="s">
        <v>779</v>
      </c>
    </row>
    <row r="1021" spans="1:1">
      <c r="A1021" t="s">
        <v>1098</v>
      </c>
    </row>
    <row r="1022" spans="6:6">
      <c r="F1022" t="s">
        <v>1099</v>
      </c>
    </row>
    <row r="1023" spans="1:1">
      <c r="A1023" t="s">
        <v>350</v>
      </c>
    </row>
    <row r="1024" spans="1:1">
      <c r="A1024" t="s">
        <v>1100</v>
      </c>
    </row>
    <row r="1025" spans="1:1">
      <c r="A1025" t="s">
        <v>779</v>
      </c>
    </row>
    <row r="1027" spans="1:1">
      <c r="A1027" t="s">
        <v>1101</v>
      </c>
    </row>
    <row r="1028" spans="1:1">
      <c r="A1028" t="s">
        <v>1102</v>
      </c>
    </row>
    <row r="1029" spans="1:1">
      <c r="A1029" t="s">
        <v>354</v>
      </c>
    </row>
    <row r="1030" spans="1:1">
      <c r="A1030" t="s">
        <v>1103</v>
      </c>
    </row>
    <row r="1031" spans="1:1">
      <c r="A1031" t="s">
        <v>857</v>
      </c>
    </row>
    <row r="1032" spans="1:1">
      <c r="A1032" t="s">
        <v>1104</v>
      </c>
    </row>
    <row r="1033" spans="1:1">
      <c r="A1033" t="s">
        <v>1105</v>
      </c>
    </row>
    <row r="1034" spans="1:1">
      <c r="A1034" t="s">
        <v>1106</v>
      </c>
    </row>
    <row r="1035" spans="1:1">
      <c r="A1035" t="s">
        <v>1107</v>
      </c>
    </row>
    <row r="1036" spans="6:6">
      <c r="F1036" t="s">
        <v>1108</v>
      </c>
    </row>
    <row r="1037" spans="1:1">
      <c r="A1037" t="s">
        <v>1109</v>
      </c>
    </row>
    <row r="1038" spans="1:1">
      <c r="A1038" t="s">
        <v>1110</v>
      </c>
    </row>
    <row r="1039" spans="1:1">
      <c r="A1039" t="s">
        <v>1111</v>
      </c>
    </row>
    <row r="1040" spans="1:1">
      <c r="A1040" t="s">
        <v>1112</v>
      </c>
    </row>
    <row r="1041" spans="1:1">
      <c r="A1041" t="s">
        <v>1113</v>
      </c>
    </row>
    <row r="1042" spans="1:1">
      <c r="A1042" t="s">
        <v>1114</v>
      </c>
    </row>
    <row r="1043" spans="1:1">
      <c r="A1043" t="s">
        <v>1115</v>
      </c>
    </row>
    <row r="1044" spans="1:1">
      <c r="A1044" t="s">
        <v>1116</v>
      </c>
    </row>
    <row r="1045" spans="1:1">
      <c r="A1045" t="s">
        <v>1117</v>
      </c>
    </row>
    <row r="1046" spans="1:1">
      <c r="A1046" t="s">
        <v>1118</v>
      </c>
    </row>
    <row r="1047" spans="1:1">
      <c r="A1047" t="s">
        <v>1119</v>
      </c>
    </row>
    <row r="1048" spans="1:1">
      <c r="A1048" t="s">
        <v>1120</v>
      </c>
    </row>
    <row r="1049" spans="1:1">
      <c r="A1049" t="s">
        <v>1121</v>
      </c>
    </row>
    <row r="1050" spans="1:1">
      <c r="A1050" t="s">
        <v>1122</v>
      </c>
    </row>
    <row r="1051" spans="1:1">
      <c r="A1051" t="s">
        <v>1123</v>
      </c>
    </row>
    <row r="1052" spans="1:1">
      <c r="A1052" t="s">
        <v>1124</v>
      </c>
    </row>
    <row r="1053" spans="1:1">
      <c r="A1053" t="s">
        <v>1125</v>
      </c>
    </row>
    <row r="1054" spans="1:1">
      <c r="A1054" t="s">
        <v>1126</v>
      </c>
    </row>
    <row r="1055" spans="17:17">
      <c r="Q1055" t="s">
        <v>1127</v>
      </c>
    </row>
    <row r="1056" spans="18:18">
      <c r="R1056" t="s">
        <v>1128</v>
      </c>
    </row>
    <row r="1057" spans="1:1">
      <c r="A1057" t="s">
        <v>1129</v>
      </c>
    </row>
    <row r="1058" spans="1:1">
      <c r="A1058" t="s">
        <v>1130</v>
      </c>
    </row>
    <row r="1059" spans="1:1">
      <c r="A1059" t="s">
        <v>1131</v>
      </c>
    </row>
    <row r="1060" spans="1:1">
      <c r="A1060" t="s">
        <v>1132</v>
      </c>
    </row>
    <row r="1061" spans="1:1">
      <c r="A1061" t="s">
        <v>1133</v>
      </c>
    </row>
    <row r="1062" spans="1:1">
      <c r="A1062" t="s">
        <v>1134</v>
      </c>
    </row>
    <row r="1063" spans="1:1">
      <c r="A1063" t="s">
        <v>1135</v>
      </c>
    </row>
    <row r="1064" spans="1:1">
      <c r="A1064" t="s">
        <v>1136</v>
      </c>
    </row>
    <row r="1065" spans="1:1">
      <c r="A1065" t="s">
        <v>1137</v>
      </c>
    </row>
    <row r="1066" spans="9:10">
      <c r="I1066" t="s">
        <v>479</v>
      </c>
      <c r="J1066" t="s">
        <v>1127</v>
      </c>
    </row>
    <row r="1067" spans="1:1">
      <c r="A1067" t="s">
        <v>1138</v>
      </c>
    </row>
    <row r="1068" spans="1:1">
      <c r="A1068" t="s">
        <v>1129</v>
      </c>
    </row>
    <row r="1069" spans="1:1">
      <c r="A1069" t="s">
        <v>1139</v>
      </c>
    </row>
    <row r="1070" spans="1:1">
      <c r="A1070" t="s">
        <v>1140</v>
      </c>
    </row>
    <row r="1071" spans="1:1">
      <c r="A1071" t="s">
        <v>1141</v>
      </c>
    </row>
    <row r="1072" spans="1:1">
      <c r="A1072" t="s">
        <v>1142</v>
      </c>
    </row>
    <row r="1073" spans="3:3">
      <c r="C1073" t="s">
        <v>1143</v>
      </c>
    </row>
    <row r="1075" spans="1:1">
      <c r="A1075" t="s">
        <v>1144</v>
      </c>
    </row>
    <row r="1076" spans="4:4">
      <c r="D1076" t="s">
        <v>1145</v>
      </c>
    </row>
    <row r="1077" spans="1:1">
      <c r="A1077" t="s">
        <v>1018</v>
      </c>
    </row>
    <row r="1078" spans="1:1">
      <c r="A1078" t="s">
        <v>1146</v>
      </c>
    </row>
    <row r="1079" spans="1:1">
      <c r="A1079" t="s">
        <v>1147</v>
      </c>
    </row>
    <row r="1080" spans="1:1">
      <c r="A1080" t="s">
        <v>1148</v>
      </c>
    </row>
    <row r="1081" spans="1:1">
      <c r="A1081" t="s">
        <v>1149</v>
      </c>
    </row>
    <row r="1082" spans="1:1">
      <c r="A1082" t="s">
        <v>1150</v>
      </c>
    </row>
    <row r="1083" spans="4:4">
      <c r="D1083" t="s">
        <v>1151</v>
      </c>
    </row>
    <row r="1084" spans="4:4">
      <c r="D1084" t="s">
        <v>1152</v>
      </c>
    </row>
    <row r="1085" spans="1:1">
      <c r="A1085" t="s">
        <v>1153</v>
      </c>
    </row>
    <row r="1086" spans="1:1">
      <c r="A1086" t="s">
        <v>976</v>
      </c>
    </row>
    <row r="1087" spans="7:7">
      <c r="G1087" t="s">
        <v>1151</v>
      </c>
    </row>
    <row r="1088" spans="4:4">
      <c r="D1088" t="s">
        <v>1152</v>
      </c>
    </row>
    <row r="1089" spans="1:1">
      <c r="A1089" t="s">
        <v>1154</v>
      </c>
    </row>
    <row r="1090" spans="1:1">
      <c r="A1090" t="s">
        <v>976</v>
      </c>
    </row>
    <row r="1091" spans="4:4">
      <c r="D1091" t="e">
        <f>-----------------COUNTRY_AREA_SEQ</f>
        <v>#NAME?</v>
      </c>
    </row>
    <row r="1092" spans="1:1">
      <c r="A1092" t="s">
        <v>1155</v>
      </c>
    </row>
    <row r="1093" spans="1:1">
      <c r="A1093" t="s">
        <v>1156</v>
      </c>
    </row>
    <row r="1094" spans="1:1">
      <c r="A1094" t="s">
        <v>955</v>
      </c>
    </row>
    <row r="1095" spans="1:1">
      <c r="A1095" t="s">
        <v>1157</v>
      </c>
    </row>
    <row r="1096" spans="1:1">
      <c r="A1096" t="s">
        <v>1158</v>
      </c>
    </row>
    <row r="1097" spans="1:1">
      <c r="A1097" t="s">
        <v>1159</v>
      </c>
    </row>
    <row r="1098" spans="1:1">
      <c r="A1098" t="s">
        <v>1160</v>
      </c>
    </row>
    <row r="1099" spans="1:1">
      <c r="A1099" t="s">
        <v>1161</v>
      </c>
    </row>
    <row r="1100" spans="1:1">
      <c r="A1100" t="s">
        <v>1162</v>
      </c>
    </row>
    <row r="1101" spans="1:1">
      <c r="A1101" t="s">
        <v>1163</v>
      </c>
    </row>
    <row r="1102" spans="1:1">
      <c r="A1102" t="s">
        <v>1164</v>
      </c>
    </row>
    <row r="1103" spans="1:1">
      <c r="A1103" t="s">
        <v>1165</v>
      </c>
    </row>
    <row r="1104" spans="1:1">
      <c r="A1104" t="s">
        <v>1166</v>
      </c>
    </row>
    <row r="1105" spans="1:1">
      <c r="A1105" t="s">
        <v>1167</v>
      </c>
    </row>
    <row r="1106" spans="1:1">
      <c r="A1106" t="s">
        <v>1168</v>
      </c>
    </row>
    <row r="1107" spans="1:1">
      <c r="A1107" t="s">
        <v>1169</v>
      </c>
    </row>
    <row r="1108" spans="1:1">
      <c r="A1108" t="s">
        <v>1170</v>
      </c>
    </row>
    <row r="1109" spans="1:1">
      <c r="A1109" t="s">
        <v>1148</v>
      </c>
    </row>
    <row r="1110" spans="1:1">
      <c r="A1110" t="s">
        <v>1171</v>
      </c>
    </row>
    <row r="1111" spans="1:1">
      <c r="A1111" t="s">
        <v>1156</v>
      </c>
    </row>
    <row r="1113" spans="2:2">
      <c r="B1113" t="s">
        <v>1172</v>
      </c>
    </row>
    <row r="1114" spans="2:2">
      <c r="B1114" t="s">
        <v>1173</v>
      </c>
    </row>
    <row r="1115" spans="1:1">
      <c r="A1115" t="s">
        <v>1174</v>
      </c>
    </row>
    <row r="1116" spans="1:1">
      <c r="A1116" t="s">
        <v>1175</v>
      </c>
    </row>
    <row r="1117" spans="1:1">
      <c r="A1117" t="s">
        <v>1176</v>
      </c>
    </row>
    <row r="1118" spans="1:1">
      <c r="A1118" t="s">
        <v>1177</v>
      </c>
    </row>
    <row r="1119" spans="1:1">
      <c r="A1119" t="s">
        <v>1178</v>
      </c>
    </row>
    <row r="1120" spans="1:1">
      <c r="A1120" t="s">
        <v>1179</v>
      </c>
    </row>
    <row r="1121" spans="1:1">
      <c r="A1121" t="s">
        <v>1180</v>
      </c>
    </row>
    <row r="1122" spans="1:1">
      <c r="A1122" t="s">
        <v>1181</v>
      </c>
    </row>
    <row r="1123" spans="1:1">
      <c r="A1123" t="s">
        <v>1182</v>
      </c>
    </row>
    <row r="1124" spans="1:1">
      <c r="A1124" t="s">
        <v>1183</v>
      </c>
    </row>
    <row r="1125" spans="1:1">
      <c r="A1125" t="s">
        <v>1184</v>
      </c>
    </row>
    <row r="1126" spans="1:1">
      <c r="A1126" t="s">
        <v>1185</v>
      </c>
    </row>
    <row r="1127" spans="1:1">
      <c r="A1127" t="s">
        <v>1186</v>
      </c>
    </row>
    <row r="1128" spans="1:1">
      <c r="A1128" t="s">
        <v>1187</v>
      </c>
    </row>
    <row r="1129" spans="1:1">
      <c r="A1129" t="s">
        <v>1188</v>
      </c>
    </row>
    <row r="1130" spans="1:1">
      <c r="A1130" t="s">
        <v>1189</v>
      </c>
    </row>
    <row r="1131" spans="1:1">
      <c r="A1131" t="s">
        <v>1190</v>
      </c>
    </row>
    <row r="1132" spans="1:1">
      <c r="A1132" t="s">
        <v>1191</v>
      </c>
    </row>
    <row r="1133" spans="1:1">
      <c r="A1133" t="s">
        <v>1192</v>
      </c>
    </row>
    <row r="1134" spans="1:1">
      <c r="A1134" t="s">
        <v>1193</v>
      </c>
    </row>
    <row r="1135" spans="1:1">
      <c r="A1135" t="s">
        <v>1194</v>
      </c>
    </row>
    <row r="1136" spans="1:1">
      <c r="A1136" t="s">
        <v>1195</v>
      </c>
    </row>
    <row r="1137" spans="1:1">
      <c r="A1137" t="s">
        <v>1196</v>
      </c>
    </row>
    <row r="1138" spans="4:4">
      <c r="D1138" t="s">
        <v>1197</v>
      </c>
    </row>
    <row r="1140" spans="1:1">
      <c r="A1140" t="s">
        <v>1198</v>
      </c>
    </row>
    <row r="1141" spans="4:4">
      <c r="D1141" t="s">
        <v>1199</v>
      </c>
    </row>
    <row r="1142" spans="2:2">
      <c r="B1142" t="s">
        <v>1200</v>
      </c>
    </row>
    <row r="1143" spans="1:1">
      <c r="A1143" t="s">
        <v>1201</v>
      </c>
    </row>
    <row r="1144" spans="4:4">
      <c r="D1144" t="s">
        <v>525</v>
      </c>
    </row>
    <row r="1145" spans="3:3">
      <c r="C1145" t="s">
        <v>793</v>
      </c>
    </row>
    <row r="1146" spans="4:4">
      <c r="D1146" t="s">
        <v>1202</v>
      </c>
    </row>
    <row r="1147" spans="4:4">
      <c r="D1147" t="s">
        <v>1203</v>
      </c>
    </row>
    <row r="1148" spans="4:4">
      <c r="D1148" t="s">
        <v>776</v>
      </c>
    </row>
    <row r="1149" spans="4:4">
      <c r="D1149" t="s">
        <v>1204</v>
      </c>
    </row>
    <row r="1150" spans="7:7">
      <c r="G1150" t="s">
        <v>1205</v>
      </c>
    </row>
    <row r="1151" spans="4:4">
      <c r="D1151" t="s">
        <v>779</v>
      </c>
    </row>
    <row r="1152" spans="1:4">
      <c r="A1152" t="s">
        <v>1206</v>
      </c>
      <c r="D1152" t="s">
        <v>1207</v>
      </c>
    </row>
    <row r="1153" spans="4:4">
      <c r="D1153" t="s">
        <v>888</v>
      </c>
    </row>
    <row r="1154" spans="4:4">
      <c r="D1154" t="s">
        <v>907</v>
      </c>
    </row>
    <row r="1155" spans="4:4">
      <c r="D1155" t="s">
        <v>1208</v>
      </c>
    </row>
    <row r="1156" spans="4:4">
      <c r="D1156" t="s">
        <v>1209</v>
      </c>
    </row>
    <row r="1157" spans="4:4">
      <c r="D1157" t="s">
        <v>776</v>
      </c>
    </row>
    <row r="1158" spans="4:4">
      <c r="D1158" t="s">
        <v>1210</v>
      </c>
    </row>
    <row r="1159" spans="4:4">
      <c r="D1159" t="s">
        <v>779</v>
      </c>
    </row>
    <row r="1160" spans="2:2">
      <c r="B1160" t="s">
        <v>1211</v>
      </c>
    </row>
    <row r="1161" spans="4:4">
      <c r="D1161" t="s">
        <v>907</v>
      </c>
    </row>
    <row r="1162" spans="4:4">
      <c r="D1162" t="s">
        <v>1212</v>
      </c>
    </row>
    <row r="1163" spans="4:4">
      <c r="D1163" t="s">
        <v>1209</v>
      </c>
    </row>
    <row r="1164" spans="4:4">
      <c r="D1164" t="s">
        <v>776</v>
      </c>
    </row>
    <row r="1165" spans="4:4">
      <c r="D1165" t="s">
        <v>1213</v>
      </c>
    </row>
    <row r="1166" spans="4:4">
      <c r="D1166" t="s">
        <v>1214</v>
      </c>
    </row>
    <row r="1167" spans="4:4">
      <c r="D1167" t="s">
        <v>1215</v>
      </c>
    </row>
    <row r="1168" spans="3:3">
      <c r="C1168" t="s">
        <v>1216</v>
      </c>
    </row>
    <row r="1169" spans="1:1">
      <c r="A1169" t="s">
        <v>1217</v>
      </c>
    </row>
    <row r="1170" spans="4:4">
      <c r="D1170" t="s">
        <v>1218</v>
      </c>
    </row>
    <row r="1171" spans="2:2">
      <c r="B1171" t="s">
        <v>401</v>
      </c>
    </row>
    <row r="1172" spans="1:1">
      <c r="A1172" t="s">
        <v>1219</v>
      </c>
    </row>
    <row r="1173" spans="1:1">
      <c r="A1173" t="s">
        <v>1220</v>
      </c>
    </row>
    <row r="1174" spans="1:1">
      <c r="A1174" t="s">
        <v>1221</v>
      </c>
    </row>
    <row r="1175" spans="3:5">
      <c r="C1175" t="s">
        <v>350</v>
      </c>
      <c r="E1175" t="s">
        <v>1222</v>
      </c>
    </row>
    <row r="1176" spans="5:5">
      <c r="E1176" t="s">
        <v>888</v>
      </c>
    </row>
    <row r="1177" spans="5:5">
      <c r="E1177" t="s">
        <v>1223</v>
      </c>
    </row>
    <row r="1178" spans="5:5">
      <c r="E1178" t="s">
        <v>1224</v>
      </c>
    </row>
    <row r="1179" spans="5:5">
      <c r="E1179" t="s">
        <v>1225</v>
      </c>
    </row>
    <row r="1180" spans="4:4">
      <c r="D1180" t="s">
        <v>1226</v>
      </c>
    </row>
    <row r="1181" spans="4:4">
      <c r="D1181" t="s">
        <v>1227</v>
      </c>
    </row>
    <row r="1182" spans="4:4">
      <c r="D1182" t="s">
        <v>401</v>
      </c>
    </row>
    <row r="1183" spans="1:1">
      <c r="A1183" t="s">
        <v>1228</v>
      </c>
    </row>
    <row r="1184" spans="4:4">
      <c r="D1184" t="s">
        <v>1229</v>
      </c>
    </row>
    <row r="1185" spans="4:4">
      <c r="D1185" t="s">
        <v>1027</v>
      </c>
    </row>
    <row r="1186" spans="4:4">
      <c r="D1186" t="s">
        <v>1230</v>
      </c>
    </row>
    <row r="1187" spans="4:4">
      <c r="D1187" t="s">
        <v>1231</v>
      </c>
    </row>
    <row r="1188" spans="4:4">
      <c r="D1188" t="s">
        <v>776</v>
      </c>
    </row>
    <row r="1189" spans="4:4">
      <c r="D1189" t="s">
        <v>1232</v>
      </c>
    </row>
    <row r="1190" spans="4:4">
      <c r="D1190" t="s">
        <v>1233</v>
      </c>
    </row>
    <row r="1191" spans="4:4">
      <c r="D1191" t="e">
        <f>----移动当前月活跃</f>
        <v>#NAME?</v>
      </c>
    </row>
    <row r="1192" spans="4:4">
      <c r="D1192" t="s">
        <v>1234</v>
      </c>
    </row>
    <row r="1193" spans="4:4">
      <c r="D1193" t="s">
        <v>800</v>
      </c>
    </row>
    <row r="1194" spans="4:4">
      <c r="D1194" t="s">
        <v>1235</v>
      </c>
    </row>
    <row r="1195" spans="4:4">
      <c r="D1195" t="s">
        <v>1236</v>
      </c>
    </row>
    <row r="1196" spans="4:4">
      <c r="D1196" t="s">
        <v>1237</v>
      </c>
    </row>
    <row r="1197" spans="4:4">
      <c r="D1197" t="s">
        <v>1238</v>
      </c>
    </row>
    <row r="1198" spans="4:4">
      <c r="D1198" t="s">
        <v>1239</v>
      </c>
    </row>
    <row r="1199" spans="1:1">
      <c r="A1199" t="s">
        <v>1240</v>
      </c>
    </row>
    <row r="1200" spans="1:1">
      <c r="A1200" t="s">
        <v>845</v>
      </c>
    </row>
    <row r="1201" spans="4:4">
      <c r="D1201" t="s">
        <v>1230</v>
      </c>
    </row>
    <row r="1202" spans="4:4">
      <c r="D1202" t="s">
        <v>1241</v>
      </c>
    </row>
    <row r="1203" spans="4:4">
      <c r="D1203" t="s">
        <v>776</v>
      </c>
    </row>
    <row r="1204" spans="4:4">
      <c r="D1204" t="s">
        <v>1242</v>
      </c>
    </row>
    <row r="1205" spans="4:4">
      <c r="D1205" t="s">
        <v>1233</v>
      </c>
    </row>
    <row r="1207" spans="3:3">
      <c r="C1207" t="s">
        <v>1243</v>
      </c>
    </row>
    <row r="1208" spans="5:5">
      <c r="E1208" t="s">
        <v>1244</v>
      </c>
    </row>
    <row r="1209" spans="3:3">
      <c r="C1209" t="s">
        <v>1245</v>
      </c>
    </row>
    <row r="1210" spans="4:4">
      <c r="D1210" t="s">
        <v>1246</v>
      </c>
    </row>
    <row r="1211" spans="3:3">
      <c r="C1211" t="s">
        <v>1233</v>
      </c>
    </row>
    <row r="1212" spans="4:4">
      <c r="D1212" t="s">
        <v>1243</v>
      </c>
    </row>
    <row r="1213" spans="5:5">
      <c r="E1213" t="s">
        <v>1244</v>
      </c>
    </row>
    <row r="1214" spans="3:3">
      <c r="C1214" t="s">
        <v>1247</v>
      </c>
    </row>
    <row r="1215" spans="4:4">
      <c r="D1215" t="s">
        <v>1248</v>
      </c>
    </row>
    <row r="1216" spans="4:4">
      <c r="D1216" t="s">
        <v>1249</v>
      </c>
    </row>
    <row r="1217" spans="3:3">
      <c r="C1217" t="s">
        <v>1233</v>
      </c>
    </row>
    <row r="1218" spans="4:4">
      <c r="D1218" t="s">
        <v>1250</v>
      </c>
    </row>
    <row r="1219" spans="4:4">
      <c r="D1219" t="s">
        <v>1251</v>
      </c>
    </row>
    <row r="1220" spans="4:4">
      <c r="D1220" t="s">
        <v>1252</v>
      </c>
    </row>
    <row r="1221" spans="4:4">
      <c r="D1221" t="s">
        <v>1253</v>
      </c>
    </row>
    <row r="1222" spans="4:4">
      <c r="D1222" t="s">
        <v>1236</v>
      </c>
    </row>
    <row r="1223" spans="4:4">
      <c r="D1223" t="s">
        <v>1254</v>
      </c>
    </row>
    <row r="1224" spans="4:4">
      <c r="D1224" t="s">
        <v>1255</v>
      </c>
    </row>
    <row r="1225" spans="4:4">
      <c r="D1225" t="s">
        <v>1256</v>
      </c>
    </row>
    <row r="1226" spans="1:1">
      <c r="A1226" t="s">
        <v>665</v>
      </c>
    </row>
    <row r="1227" spans="4:4">
      <c r="D1227" t="s">
        <v>888</v>
      </c>
    </row>
    <row r="1228" spans="4:4">
      <c r="D1228" t="s">
        <v>1230</v>
      </c>
    </row>
    <row r="1229" spans="4:4">
      <c r="D1229" t="s">
        <v>1257</v>
      </c>
    </row>
    <row r="1230" spans="4:4">
      <c r="D1230" t="s">
        <v>776</v>
      </c>
    </row>
    <row r="1231" spans="4:4">
      <c r="D1231" t="s">
        <v>1258</v>
      </c>
    </row>
    <row r="1232" spans="4:4">
      <c r="D1232" t="s">
        <v>1233</v>
      </c>
    </row>
    <row r="1233" spans="4:4">
      <c r="D1233" t="s">
        <v>1259</v>
      </c>
    </row>
    <row r="1234" spans="3:4">
      <c r="C1234" t="s">
        <v>1260</v>
      </c>
      <c r="D1234" t="s">
        <v>369</v>
      </c>
    </row>
    <row r="1235" spans="4:4">
      <c r="D1235" t="s">
        <v>888</v>
      </c>
    </row>
    <row r="1236" spans="4:4">
      <c r="D1236" t="s">
        <v>1230</v>
      </c>
    </row>
    <row r="1237" spans="4:4">
      <c r="D1237" t="s">
        <v>1261</v>
      </c>
    </row>
    <row r="1238" spans="4:4">
      <c r="D1238" t="s">
        <v>776</v>
      </c>
    </row>
    <row r="1239" spans="4:4">
      <c r="D1239" t="s">
        <v>1262</v>
      </c>
    </row>
    <row r="1240" spans="4:4">
      <c r="D1240" t="s">
        <v>1263</v>
      </c>
    </row>
    <row r="1241" spans="4:4">
      <c r="D1241" t="s">
        <v>1233</v>
      </c>
    </row>
    <row r="1242" spans="4:4">
      <c r="D1242" t="s">
        <v>1215</v>
      </c>
    </row>
    <row r="1243" spans="4:4">
      <c r="D1243" t="s">
        <v>1264</v>
      </c>
    </row>
    <row r="1244" spans="4:4">
      <c r="D1244" t="s">
        <v>1265</v>
      </c>
    </row>
    <row r="1245" spans="1:1">
      <c r="A1245" t="s">
        <v>1266</v>
      </c>
    </row>
    <row r="1246" spans="2:2">
      <c r="B1246" t="s">
        <v>1267</v>
      </c>
    </row>
    <row r="1248" spans="3:3">
      <c r="C1248" t="s">
        <v>1268</v>
      </c>
    </row>
    <row r="1249" spans="3:3">
      <c r="C1249" t="s">
        <v>1269</v>
      </c>
    </row>
    <row r="1250" spans="4:4">
      <c r="D1250" t="s">
        <v>1270</v>
      </c>
    </row>
    <row r="1251" spans="4:4">
      <c r="D1251" t="s">
        <v>1271</v>
      </c>
    </row>
    <row r="1252" spans="8:8">
      <c r="H1252" t="s">
        <v>1272</v>
      </c>
    </row>
    <row r="1253" spans="8:8">
      <c r="H1253" t="s">
        <v>1273</v>
      </c>
    </row>
    <row r="1254" spans="4:4">
      <c r="D1254" t="s">
        <v>1274</v>
      </c>
    </row>
    <row r="1255" spans="4:4">
      <c r="D1255" t="s">
        <v>1275</v>
      </c>
    </row>
    <row r="1256" spans="4:4">
      <c r="D1256" t="s">
        <v>1276</v>
      </c>
    </row>
    <row r="1257" spans="4:4">
      <c r="D1257" t="s">
        <v>1277</v>
      </c>
    </row>
    <row r="1259" spans="4:4">
      <c r="D1259" t="s">
        <v>883</v>
      </c>
    </row>
    <row r="1260" spans="4:4">
      <c r="D1260" t="s">
        <v>1278</v>
      </c>
    </row>
    <row r="1261" spans="4:4">
      <c r="D1261" t="s">
        <v>1279</v>
      </c>
    </row>
    <row r="1262" spans="4:4">
      <c r="D1262" t="s">
        <v>1280</v>
      </c>
    </row>
    <row r="1263" spans="4:4">
      <c r="D1263" t="s">
        <v>776</v>
      </c>
    </row>
    <row r="1264" spans="4:4">
      <c r="D1264" t="s">
        <v>1281</v>
      </c>
    </row>
    <row r="1265" spans="4:4">
      <c r="D1265" t="s">
        <v>779</v>
      </c>
    </row>
    <row r="1267" spans="4:4">
      <c r="D1267" t="s">
        <v>1282</v>
      </c>
    </row>
    <row r="1268" spans="3:3">
      <c r="C1268" t="s">
        <v>1269</v>
      </c>
    </row>
    <row r="1269" spans="4:4">
      <c r="D1269" t="s">
        <v>1283</v>
      </c>
    </row>
    <row r="1270" spans="4:4">
      <c r="D1270" t="s">
        <v>1284</v>
      </c>
    </row>
    <row r="1271" spans="4:4">
      <c r="D1271" t="s">
        <v>1285</v>
      </c>
    </row>
    <row r="1272" spans="4:4">
      <c r="D1272" t="s">
        <v>1275</v>
      </c>
    </row>
    <row r="1273" spans="4:4">
      <c r="D1273" t="s">
        <v>1286</v>
      </c>
    </row>
    <row r="1274" spans="4:4">
      <c r="D1274" t="s">
        <v>1276</v>
      </c>
    </row>
    <row r="1275" spans="4:4">
      <c r="D1275" t="s">
        <v>1287</v>
      </c>
    </row>
    <row r="1277" spans="4:4">
      <c r="D1277" t="s">
        <v>883</v>
      </c>
    </row>
    <row r="1278" spans="4:4">
      <c r="D1278" t="s">
        <v>1288</v>
      </c>
    </row>
    <row r="1279" spans="4:4">
      <c r="D1279" t="s">
        <v>1289</v>
      </c>
    </row>
    <row r="1280" spans="4:4">
      <c r="D1280" t="s">
        <v>1290</v>
      </c>
    </row>
    <row r="1281" spans="4:4">
      <c r="D1281" t="s">
        <v>776</v>
      </c>
    </row>
    <row r="1282" spans="4:4">
      <c r="D1282" t="s">
        <v>1291</v>
      </c>
    </row>
    <row r="1283" spans="4:4">
      <c r="D1283" t="s">
        <v>1292</v>
      </c>
    </row>
    <row r="1284" spans="4:4">
      <c r="D1284" t="s">
        <v>1293</v>
      </c>
    </row>
    <row r="1285" spans="1:1">
      <c r="A1285" t="s">
        <v>1294</v>
      </c>
    </row>
    <row r="1286" spans="3:3">
      <c r="C1286" t="s">
        <v>369</v>
      </c>
    </row>
    <row r="1287" spans="3:3">
      <c r="C1287" t="s">
        <v>1295</v>
      </c>
    </row>
    <row r="1288" spans="3:3">
      <c r="C1288" t="s">
        <v>1296</v>
      </c>
    </row>
    <row r="1289" spans="3:3">
      <c r="C1289" t="s">
        <v>1297</v>
      </c>
    </row>
    <row r="1290" spans="3:3">
      <c r="C1290" t="s">
        <v>902</v>
      </c>
    </row>
    <row r="1291" spans="2:2">
      <c r="B1291" t="s">
        <v>1298</v>
      </c>
    </row>
    <row r="1292" spans="2:2">
      <c r="B1292" t="s">
        <v>1299</v>
      </c>
    </row>
    <row r="1293" spans="2:2">
      <c r="B1293" t="s">
        <v>1300</v>
      </c>
    </row>
    <row r="1294" spans="3:3">
      <c r="C1294" t="s">
        <v>1301</v>
      </c>
    </row>
    <row r="1295" spans="3:3">
      <c r="C1295" t="s">
        <v>1302</v>
      </c>
    </row>
    <row r="1296" spans="3:3">
      <c r="C1296" t="s">
        <v>1303</v>
      </c>
    </row>
    <row r="1297" spans="3:4">
      <c r="C1297" t="s">
        <v>369</v>
      </c>
      <c r="D1297" t="s">
        <v>1304</v>
      </c>
    </row>
    <row r="1298" spans="2:2">
      <c r="B1298" t="s">
        <v>1305</v>
      </c>
    </row>
    <row r="1299" spans="3:3">
      <c r="C1299" t="s">
        <v>1306</v>
      </c>
    </row>
    <row r="1300" spans="3:3">
      <c r="C1300" t="s">
        <v>1307</v>
      </c>
    </row>
    <row r="1301" spans="3:3">
      <c r="C1301" t="s">
        <v>1308</v>
      </c>
    </row>
    <row r="1302" spans="7:7">
      <c r="G1302" t="s">
        <v>1309</v>
      </c>
    </row>
    <row r="1303" spans="7:7">
      <c r="G1303" t="s">
        <v>1310</v>
      </c>
    </row>
    <row r="1304" spans="7:7">
      <c r="G1304" t="s">
        <v>1311</v>
      </c>
    </row>
    <row r="1305" spans="3:3">
      <c r="C1305" t="s">
        <v>1312</v>
      </c>
    </row>
    <row r="1306" spans="3:3">
      <c r="C1306" t="s">
        <v>1080</v>
      </c>
    </row>
    <row r="1307" spans="4:4">
      <c r="D1307" t="s">
        <v>1313</v>
      </c>
    </row>
    <row r="1308" spans="3:3">
      <c r="C1308" t="s">
        <v>1314</v>
      </c>
    </row>
    <row r="1309" spans="2:2">
      <c r="B1309" t="s">
        <v>1315</v>
      </c>
    </row>
    <row r="1310" spans="1:1">
      <c r="A1310" t="s">
        <v>1316</v>
      </c>
    </row>
    <row r="1311" spans="4:4">
      <c r="D1311" t="s">
        <v>525</v>
      </c>
    </row>
    <row r="1312" spans="4:4">
      <c r="D1312" t="s">
        <v>1243</v>
      </c>
    </row>
    <row r="1313" spans="4:4">
      <c r="D1313" t="s">
        <v>1317</v>
      </c>
    </row>
    <row r="1314" spans="4:4">
      <c r="D1314" t="s">
        <v>1318</v>
      </c>
    </row>
    <row r="1315" spans="1:1">
      <c r="A1315" t="s">
        <v>1319</v>
      </c>
    </row>
    <row r="1316" spans="4:4">
      <c r="D1316" t="s">
        <v>1320</v>
      </c>
    </row>
    <row r="1317" spans="3:3">
      <c r="C1317" t="s">
        <v>1315</v>
      </c>
    </row>
    <row r="1318" spans="1:1">
      <c r="A1318" t="s">
        <v>1321</v>
      </c>
    </row>
    <row r="1319" spans="1:1">
      <c r="A1319" t="s">
        <v>1322</v>
      </c>
    </row>
    <row r="1320" spans="1:1">
      <c r="A1320" t="s">
        <v>1323</v>
      </c>
    </row>
    <row r="1322" spans="1:1">
      <c r="A1322" t="s">
        <v>1141</v>
      </c>
    </row>
    <row r="1323" spans="1:1">
      <c r="A1323" t="s">
        <v>1324</v>
      </c>
    </row>
    <row r="1324" spans="1:1">
      <c r="A1324" t="s">
        <v>1325</v>
      </c>
    </row>
    <row r="1325" spans="3:3">
      <c r="C1325" t="s">
        <v>1326</v>
      </c>
    </row>
    <row r="1326" spans="3:3">
      <c r="C1326" t="s">
        <v>1327</v>
      </c>
    </row>
    <row r="1327" spans="3:3">
      <c r="C1327" t="s">
        <v>1328</v>
      </c>
    </row>
    <row r="1328" spans="4:4">
      <c r="D1328" t="s">
        <v>800</v>
      </c>
    </row>
    <row r="1329" spans="4:4">
      <c r="D1329" t="s">
        <v>1329</v>
      </c>
    </row>
    <row r="1330" spans="4:4">
      <c r="D1330" t="s">
        <v>1330</v>
      </c>
    </row>
    <row r="1331" spans="4:4">
      <c r="D1331" t="s">
        <v>1331</v>
      </c>
    </row>
    <row r="1332" spans="4:4">
      <c r="D1332" t="s">
        <v>1332</v>
      </c>
    </row>
    <row r="1333" spans="1:1">
      <c r="A1333" t="s">
        <v>1333</v>
      </c>
    </row>
    <row r="1334" spans="4:4">
      <c r="D1334" t="s">
        <v>1334</v>
      </c>
    </row>
    <row r="1335" spans="4:4">
      <c r="D1335" t="s">
        <v>1335</v>
      </c>
    </row>
    <row r="1336" spans="4:4">
      <c r="D1336" t="s">
        <v>779</v>
      </c>
    </row>
    <row r="1337" spans="4:4">
      <c r="D1337" t="s">
        <v>1336</v>
      </c>
    </row>
    <row r="1338" spans="1:1">
      <c r="A1338" t="s">
        <v>1337</v>
      </c>
    </row>
    <row r="1339" spans="4:4">
      <c r="D1339" t="s">
        <v>1338</v>
      </c>
    </row>
    <row r="1340" spans="4:4">
      <c r="D1340" t="s">
        <v>800</v>
      </c>
    </row>
    <row r="1341" spans="4:4">
      <c r="D1341" t="s">
        <v>1339</v>
      </c>
    </row>
    <row r="1342" spans="4:4">
      <c r="D1342" t="s">
        <v>1340</v>
      </c>
    </row>
    <row r="1343" spans="4:4">
      <c r="D1343" t="s">
        <v>1341</v>
      </c>
    </row>
    <row r="1344" spans="1:1">
      <c r="A1344" t="s">
        <v>1333</v>
      </c>
    </row>
    <row r="1345" spans="4:4">
      <c r="D1345" t="s">
        <v>1342</v>
      </c>
    </row>
    <row r="1346" spans="4:4">
      <c r="D1346" t="s">
        <v>1343</v>
      </c>
    </row>
    <row r="1348" spans="4:4">
      <c r="D1348" t="s">
        <v>883</v>
      </c>
    </row>
    <row r="1349" spans="4:4">
      <c r="D1349" t="s">
        <v>1342</v>
      </c>
    </row>
    <row r="1350" spans="4:4">
      <c r="D1350" t="s">
        <v>1340</v>
      </c>
    </row>
    <row r="1351" spans="4:4">
      <c r="D1351" t="s">
        <v>1344</v>
      </c>
    </row>
    <row r="1352" spans="3:3">
      <c r="C1352" t="s">
        <v>767</v>
      </c>
    </row>
    <row r="1353" spans="4:4">
      <c r="D1353" t="s">
        <v>1345</v>
      </c>
    </row>
    <row r="1354" spans="1:1">
      <c r="A1354" t="s">
        <v>1346</v>
      </c>
    </row>
    <row r="1355" spans="1:1">
      <c r="A1355" t="s">
        <v>1347</v>
      </c>
    </row>
    <row r="1356" spans="1:1">
      <c r="A1356" t="s">
        <v>1348</v>
      </c>
    </row>
    <row r="1357" spans="1:1">
      <c r="A1357" t="s">
        <v>1349</v>
      </c>
    </row>
    <row r="1358" spans="1:1">
      <c r="A1358" t="s">
        <v>1350</v>
      </c>
    </row>
    <row r="1360" spans="3:3">
      <c r="C1360" t="s">
        <v>1351</v>
      </c>
    </row>
    <row r="1361" spans="1:1">
      <c r="A1361" t="s">
        <v>821</v>
      </c>
    </row>
    <row r="1362" spans="1:1">
      <c r="A1362" t="s">
        <v>1352</v>
      </c>
    </row>
    <row r="1363" spans="1:1">
      <c r="A1363" t="s">
        <v>1353</v>
      </c>
    </row>
    <row r="1364" spans="2:2">
      <c r="B1364" t="s">
        <v>1354</v>
      </c>
    </row>
    <row r="1365" spans="3:3">
      <c r="C1365" t="s">
        <v>1355</v>
      </c>
    </row>
    <row r="1366" spans="1:1">
      <c r="A1366" t="s">
        <v>1356</v>
      </c>
    </row>
    <row r="1368" spans="1:1">
      <c r="A1368" t="s">
        <v>1357</v>
      </c>
    </row>
    <row r="1369" spans="1:1">
      <c r="A1369" t="s">
        <v>1358</v>
      </c>
    </row>
    <row r="1370" spans="1:1">
      <c r="A1370" t="s">
        <v>967</v>
      </c>
    </row>
    <row r="1371" spans="1:1">
      <c r="A1371" t="s">
        <v>1359</v>
      </c>
    </row>
    <row r="1372" spans="1:1">
      <c r="A1372" t="s">
        <v>1360</v>
      </c>
    </row>
    <row r="1373" spans="1:1">
      <c r="A1373" t="s">
        <v>1361</v>
      </c>
    </row>
    <row r="1374" spans="1:1">
      <c r="A1374" t="s">
        <v>816</v>
      </c>
    </row>
    <row r="1375" spans="1:1">
      <c r="A1375" t="s">
        <v>1362</v>
      </c>
    </row>
    <row r="1376" spans="4:4">
      <c r="D1376" t="s">
        <v>779</v>
      </c>
    </row>
    <row r="1378" spans="3:3">
      <c r="C1378" t="s">
        <v>1363</v>
      </c>
    </row>
    <row r="1379" spans="1:2">
      <c r="A1379" t="s">
        <v>1364</v>
      </c>
      <c r="B1379" t="s">
        <v>369</v>
      </c>
    </row>
    <row r="1380" spans="4:4">
      <c r="D1380" t="s">
        <v>1365</v>
      </c>
    </row>
    <row r="1381" spans="4:4">
      <c r="D1381" t="s">
        <v>369</v>
      </c>
    </row>
    <row r="1382" spans="4:7">
      <c r="D1382" t="s">
        <v>369</v>
      </c>
      <c r="G1382" t="s">
        <v>1366</v>
      </c>
    </row>
    <row r="1383" spans="2:2">
      <c r="B1383" t="s">
        <v>1367</v>
      </c>
    </row>
    <row r="1384" spans="1:1">
      <c r="A1384" t="s">
        <v>1368</v>
      </c>
    </row>
    <row r="1385" spans="1:1">
      <c r="A1385" t="s">
        <v>1369</v>
      </c>
    </row>
    <row r="1386" spans="1:1">
      <c r="A1386" t="s">
        <v>1370</v>
      </c>
    </row>
    <row r="1387" spans="1:1">
      <c r="A1387" t="s">
        <v>1371</v>
      </c>
    </row>
    <row r="1388" spans="1:1">
      <c r="A1388" t="s">
        <v>1372</v>
      </c>
    </row>
    <row r="1389" spans="1:1">
      <c r="A1389" t="s">
        <v>1373</v>
      </c>
    </row>
    <row r="1390" spans="1:1">
      <c r="A1390" t="s">
        <v>1374</v>
      </c>
    </row>
    <row r="1391" spans="1:1">
      <c r="A1391" t="s">
        <v>1375</v>
      </c>
    </row>
    <row r="1392" spans="1:1">
      <c r="A1392" t="s">
        <v>1376</v>
      </c>
    </row>
    <row r="1393" spans="1:1">
      <c r="A1393" t="s">
        <v>1377</v>
      </c>
    </row>
    <row r="1394" spans="1:1">
      <c r="A1394" t="s">
        <v>1378</v>
      </c>
    </row>
    <row r="1395" spans="1:1">
      <c r="A1395" t="s">
        <v>1379</v>
      </c>
    </row>
    <row r="1396" spans="1:1">
      <c r="A1396" t="s">
        <v>1380</v>
      </c>
    </row>
    <row r="1397" spans="1:1">
      <c r="A1397" t="s">
        <v>1381</v>
      </c>
    </row>
    <row r="1398" spans="1:1">
      <c r="A1398" t="s">
        <v>1382</v>
      </c>
    </row>
    <row r="1399" spans="1:1">
      <c r="A1399" t="s">
        <v>1383</v>
      </c>
    </row>
    <row r="1400" spans="1:1">
      <c r="A1400" t="s">
        <v>1384</v>
      </c>
    </row>
    <row r="1401" spans="1:1">
      <c r="A1401" t="s">
        <v>1385</v>
      </c>
    </row>
    <row r="1402" spans="1:1">
      <c r="A1402" t="s">
        <v>1386</v>
      </c>
    </row>
    <row r="1403" spans="1:1">
      <c r="A1403" t="s">
        <v>1387</v>
      </c>
    </row>
    <row r="1404" spans="1:1">
      <c r="A1404" t="s">
        <v>827</v>
      </c>
    </row>
    <row r="1405" spans="1:1">
      <c r="A1405" t="s">
        <v>914</v>
      </c>
    </row>
    <row r="1406" spans="1:1">
      <c r="A1406" t="s">
        <v>1388</v>
      </c>
    </row>
    <row r="1407" spans="1:1">
      <c r="A1407" t="s">
        <v>1389</v>
      </c>
    </row>
    <row r="1408" spans="1:1">
      <c r="A1408" t="s">
        <v>1390</v>
      </c>
    </row>
    <row r="1409" spans="3:3">
      <c r="C1409" t="s">
        <v>1391</v>
      </c>
    </row>
    <row r="1410" spans="1:1">
      <c r="A1410" t="s">
        <v>422</v>
      </c>
    </row>
    <row r="1412" spans="1:1">
      <c r="A1412" t="s">
        <v>1392</v>
      </c>
    </row>
    <row r="1413" spans="1:1">
      <c r="A1413" t="s">
        <v>1393</v>
      </c>
    </row>
    <row r="1414" spans="1:1">
      <c r="A1414" t="s">
        <v>993</v>
      </c>
    </row>
    <row r="1415" spans="1:1">
      <c r="A1415" t="s">
        <v>994</v>
      </c>
    </row>
    <row r="1416" spans="1:1">
      <c r="A1416" t="s">
        <v>995</v>
      </c>
    </row>
    <row r="1417" spans="1:1">
      <c r="A1417" t="s">
        <v>996</v>
      </c>
    </row>
    <row r="1418" spans="1:1">
      <c r="A1418" t="s">
        <v>997</v>
      </c>
    </row>
    <row r="1419" spans="1:1">
      <c r="A1419" t="s">
        <v>998</v>
      </c>
    </row>
    <row r="1420" spans="1:1">
      <c r="A1420" t="s">
        <v>999</v>
      </c>
    </row>
    <row r="1421" spans="1:1">
      <c r="A1421" t="s">
        <v>1000</v>
      </c>
    </row>
    <row r="1422" spans="1:1">
      <c r="A1422" t="s">
        <v>381</v>
      </c>
    </row>
    <row r="1423" spans="1:1">
      <c r="A1423" t="s">
        <v>1394</v>
      </c>
    </row>
    <row r="1424" spans="1:1">
      <c r="A1424" t="s">
        <v>1395</v>
      </c>
    </row>
    <row r="1425" spans="2:2">
      <c r="B1425" t="s">
        <v>1396</v>
      </c>
    </row>
    <row r="1426" spans="1:1">
      <c r="A1426" t="s">
        <v>350</v>
      </c>
    </row>
    <row r="1427" spans="1:1">
      <c r="A1427" t="s">
        <v>1397</v>
      </c>
    </row>
    <row r="1428" spans="1:3">
      <c r="A1428" t="s">
        <v>1398</v>
      </c>
      <c r="C1428" t="s">
        <v>1399</v>
      </c>
    </row>
    <row r="1430" spans="2:2">
      <c r="B1430" t="e">
        <f>----临时统计批拆</f>
        <v>#NAME?</v>
      </c>
    </row>
    <row r="1431" spans="2:2">
      <c r="B1431" t="s">
        <v>1400</v>
      </c>
    </row>
    <row r="1432" spans="1:1">
      <c r="A1432" t="s">
        <v>1401</v>
      </c>
    </row>
    <row r="1433" spans="1:1">
      <c r="A1433" t="s">
        <v>1402</v>
      </c>
    </row>
    <row r="1434" spans="1:1">
      <c r="A1434" t="s">
        <v>1403</v>
      </c>
    </row>
    <row r="1435" spans="1:1">
      <c r="A1435" t="s">
        <v>1404</v>
      </c>
    </row>
    <row r="1436" spans="1:2">
      <c r="A1436" t="s">
        <v>1405</v>
      </c>
      <c r="B1436">
        <f>8421200</f>
        <v>8421200</v>
      </c>
    </row>
    <row r="1439" spans="1:1">
      <c r="A1439" t="s">
        <v>1406</v>
      </c>
    </row>
    <row r="1440" spans="1:1">
      <c r="A1440" t="s">
        <v>1407</v>
      </c>
    </row>
    <row r="1441" spans="1:1">
      <c r="A1441" t="s">
        <v>1408</v>
      </c>
    </row>
    <row r="1442" spans="1:1">
      <c r="A1442" t="s">
        <v>354</v>
      </c>
    </row>
    <row r="1443" spans="1:1">
      <c r="A1443" t="s">
        <v>564</v>
      </c>
    </row>
    <row r="1444" spans="1:1">
      <c r="A1444" t="s">
        <v>1409</v>
      </c>
    </row>
    <row r="1445" spans="1:1">
      <c r="A1445" t="s">
        <v>525</v>
      </c>
    </row>
    <row r="1446" spans="1:1">
      <c r="A1446" t="s">
        <v>1410</v>
      </c>
    </row>
    <row r="1448" spans="2:2">
      <c r="B1448" t="s">
        <v>1411</v>
      </c>
    </row>
    <row r="1449" spans="1:1">
      <c r="A1449" t="s">
        <v>1412</v>
      </c>
    </row>
    <row r="1450" spans="2:2">
      <c r="B1450" t="s">
        <v>1413</v>
      </c>
    </row>
    <row r="1451" spans="2:2">
      <c r="B1451" t="s">
        <v>1414</v>
      </c>
    </row>
    <row r="1452" spans="6:6">
      <c r="F1452" t="s">
        <v>1415</v>
      </c>
    </row>
    <row r="1453" spans="2:2">
      <c r="B1453" t="s">
        <v>1416</v>
      </c>
    </row>
    <row r="1454" spans="3:3">
      <c r="C1454" t="s">
        <v>1417</v>
      </c>
    </row>
    <row r="1455" spans="1:1">
      <c r="A1455" t="s">
        <v>369</v>
      </c>
    </row>
    <row r="1456" spans="1:1">
      <c r="A1456" t="s">
        <v>1418</v>
      </c>
    </row>
    <row r="1457" spans="2:2">
      <c r="B1457" t="s">
        <v>1419</v>
      </c>
    </row>
    <row r="1458" spans="2:2">
      <c r="B1458" t="s">
        <v>1420</v>
      </c>
    </row>
    <row r="1459" spans="2:2">
      <c r="B1459" t="s">
        <v>776</v>
      </c>
    </row>
    <row r="1460" spans="2:2">
      <c r="B1460" t="s">
        <v>1421</v>
      </c>
    </row>
    <row r="1461" spans="2:2">
      <c r="B1461" t="s">
        <v>1422</v>
      </c>
    </row>
    <row r="1462" spans="2:2">
      <c r="B1462" t="s">
        <v>443</v>
      </c>
    </row>
    <row r="1464" spans="2:2">
      <c r="B1464" t="s">
        <v>1423</v>
      </c>
    </row>
    <row r="1465" spans="2:2">
      <c r="B1465" t="s">
        <v>800</v>
      </c>
    </row>
    <row r="1466" spans="2:2">
      <c r="B1466" t="s">
        <v>1424</v>
      </c>
    </row>
    <row r="1467" spans="2:2">
      <c r="B1467" t="s">
        <v>1425</v>
      </c>
    </row>
    <row r="1468" spans="2:2">
      <c r="B1468" t="s">
        <v>1426</v>
      </c>
    </row>
    <row r="1469" spans="2:3">
      <c r="B1469" t="s">
        <v>1427</v>
      </c>
      <c r="C1469" t="s">
        <v>1428</v>
      </c>
    </row>
    <row r="1470" spans="2:2">
      <c r="B1470" t="s">
        <v>1429</v>
      </c>
    </row>
    <row r="1471" spans="2:3">
      <c r="B1471" t="s">
        <v>1430</v>
      </c>
      <c r="C1471" t="s">
        <v>1431</v>
      </c>
    </row>
    <row r="1472" spans="2:2">
      <c r="B1472" t="s">
        <v>443</v>
      </c>
    </row>
    <row r="1474" spans="2:2">
      <c r="B1474" t="s">
        <v>1252</v>
      </c>
    </row>
    <row r="1475" spans="2:2">
      <c r="B1475" t="s">
        <v>1419</v>
      </c>
    </row>
    <row r="1476" spans="2:2">
      <c r="B1476" t="s">
        <v>1432</v>
      </c>
    </row>
    <row r="1477" spans="1:1">
      <c r="A1477" t="s">
        <v>1433</v>
      </c>
    </row>
    <row r="1478" spans="2:2">
      <c r="B1478" t="s">
        <v>776</v>
      </c>
    </row>
    <row r="1479" spans="2:2">
      <c r="B1479" t="s">
        <v>1421</v>
      </c>
    </row>
    <row r="1480" spans="2:2">
      <c r="B1480" t="s">
        <v>1422</v>
      </c>
    </row>
    <row r="1481" spans="2:2">
      <c r="B1481" t="s">
        <v>443</v>
      </c>
    </row>
    <row r="1482" spans="2:2">
      <c r="B1482" t="s">
        <v>369</v>
      </c>
    </row>
    <row r="1483" spans="1:1">
      <c r="A1483" t="s">
        <v>559</v>
      </c>
    </row>
    <row r="1484" spans="1:1">
      <c r="A1484" t="s">
        <v>1269</v>
      </c>
    </row>
    <row r="1485" spans="2:2">
      <c r="B1485" t="s">
        <v>1434</v>
      </c>
    </row>
    <row r="1486" spans="2:2">
      <c r="B1486" t="s">
        <v>1420</v>
      </c>
    </row>
    <row r="1487" spans="2:2">
      <c r="B1487" t="s">
        <v>776</v>
      </c>
    </row>
    <row r="1488" spans="2:2">
      <c r="B1488" t="s">
        <v>1421</v>
      </c>
    </row>
    <row r="1489" spans="2:2">
      <c r="B1489" t="s">
        <v>1422</v>
      </c>
    </row>
    <row r="1490" spans="2:2">
      <c r="B1490" t="s">
        <v>443</v>
      </c>
    </row>
    <row r="1491" spans="2:2">
      <c r="B1491" t="s">
        <v>354</v>
      </c>
    </row>
    <row r="1492" spans="2:2">
      <c r="B1492" t="s">
        <v>1435</v>
      </c>
    </row>
    <row r="1493" spans="3:3">
      <c r="C1493" t="s">
        <v>1436</v>
      </c>
    </row>
    <row r="1494" spans="2:2">
      <c r="B1494" t="s">
        <v>350</v>
      </c>
    </row>
    <row r="1495" spans="1:1">
      <c r="A1495" t="s">
        <v>1437</v>
      </c>
    </row>
    <row r="1496" spans="1:1">
      <c r="A1496" t="s">
        <v>1438</v>
      </c>
    </row>
    <row r="1497" spans="1:1">
      <c r="A1497" t="s">
        <v>1439</v>
      </c>
    </row>
    <row r="1498" spans="1:1">
      <c r="A1498" t="s">
        <v>1440</v>
      </c>
    </row>
    <row r="1499" spans="1:1">
      <c r="A1499" t="s">
        <v>1441</v>
      </c>
    </row>
    <row r="1501" spans="1:1">
      <c r="A1501" t="s">
        <v>1442</v>
      </c>
    </row>
    <row r="1502" spans="1:1">
      <c r="A1502" t="s">
        <v>369</v>
      </c>
    </row>
    <row r="1503" spans="1:1">
      <c r="A1503" t="s">
        <v>1443</v>
      </c>
    </row>
    <row r="1505" spans="1:1">
      <c r="A1505" t="s">
        <v>1444</v>
      </c>
    </row>
    <row r="1506" spans="1:1">
      <c r="A1506" t="s">
        <v>779</v>
      </c>
    </row>
    <row r="1508" spans="1:1">
      <c r="A1508" t="s">
        <v>1445</v>
      </c>
    </row>
    <row r="1510" spans="1:1">
      <c r="A1510" t="s">
        <v>914</v>
      </c>
    </row>
    <row r="1511" spans="3:3">
      <c r="C1511" t="s">
        <v>1446</v>
      </c>
    </row>
    <row r="1512" spans="3:3">
      <c r="C1512" t="s">
        <v>830</v>
      </c>
    </row>
    <row r="1513" spans="3:3">
      <c r="C1513" t="s">
        <v>776</v>
      </c>
    </row>
    <row r="1514" spans="3:3">
      <c r="C1514" t="s">
        <v>831</v>
      </c>
    </row>
    <row r="1515" spans="3:3">
      <c r="C1515" t="s">
        <v>832</v>
      </c>
    </row>
    <row r="1516" spans="3:3">
      <c r="C1516" t="s">
        <v>833</v>
      </c>
    </row>
    <row r="1518" spans="1:3">
      <c r="A1518" t="s">
        <v>1447</v>
      </c>
      <c r="B1518" t="s">
        <v>1448</v>
      </c>
      <c r="C1518" t="s">
        <v>1449</v>
      </c>
    </row>
    <row r="1519" spans="1:1">
      <c r="A1519" t="s">
        <v>354</v>
      </c>
    </row>
    <row r="1521" spans="3:3">
      <c r="C1521" t="s">
        <v>1450</v>
      </c>
    </row>
    <row r="1522" spans="2:2">
      <c r="B1522" t="s">
        <v>1451</v>
      </c>
    </row>
    <row r="1523" spans="3:3">
      <c r="C1523" t="s">
        <v>1452</v>
      </c>
    </row>
    <row r="1524" spans="2:2">
      <c r="B1524" t="s">
        <v>1453</v>
      </c>
    </row>
    <row r="1525" spans="2:2">
      <c r="B1525" t="s">
        <v>1454</v>
      </c>
    </row>
    <row r="1526" spans="2:2">
      <c r="B1526" t="s">
        <v>1455</v>
      </c>
    </row>
    <row r="1527" spans="2:2">
      <c r="B1527" t="s">
        <v>1456</v>
      </c>
    </row>
    <row r="1528" spans="1:1">
      <c r="A1528" t="s">
        <v>1457</v>
      </c>
    </row>
    <row r="1529" spans="1:1">
      <c r="A1529" t="s">
        <v>1458</v>
      </c>
    </row>
    <row r="1530" spans="1:1">
      <c r="A1530" t="s">
        <v>976</v>
      </c>
    </row>
    <row r="1531" spans="1:1">
      <c r="A1531" t="s">
        <v>965</v>
      </c>
    </row>
    <row r="1532" spans="1:1">
      <c r="A1532" t="s">
        <v>1459</v>
      </c>
    </row>
    <row r="1533" spans="1:1">
      <c r="A1533" t="s">
        <v>1041</v>
      </c>
    </row>
    <row r="1534" spans="1:1">
      <c r="A1534" t="s">
        <v>816</v>
      </c>
    </row>
    <row r="1535" spans="1:1">
      <c r="A1535" t="s">
        <v>1042</v>
      </c>
    </row>
    <row r="1536" spans="1:1">
      <c r="A1536" t="s">
        <v>1043</v>
      </c>
    </row>
    <row r="1537" spans="1:1">
      <c r="A1537" t="s">
        <v>1044</v>
      </c>
    </row>
    <row r="1539" spans="4:4">
      <c r="D1539" t="s">
        <v>1045</v>
      </c>
    </row>
    <row r="1540" spans="1:1">
      <c r="A1540" t="s">
        <v>1459</v>
      </c>
    </row>
    <row r="1541" spans="1:1">
      <c r="A1541" t="s">
        <v>1046</v>
      </c>
    </row>
    <row r="1542" spans="1:1">
      <c r="A1542" t="s">
        <v>816</v>
      </c>
    </row>
    <row r="1543" spans="1:1">
      <c r="A1543" t="s">
        <v>1047</v>
      </c>
    </row>
    <row r="1544" spans="1:1">
      <c r="A1544" t="s">
        <v>1044</v>
      </c>
    </row>
    <row r="1545" spans="1:1">
      <c r="A1545" t="s">
        <v>1460</v>
      </c>
    </row>
    <row r="1546" spans="1:1">
      <c r="A1546" t="s">
        <v>993</v>
      </c>
    </row>
    <row r="1547" spans="1:1">
      <c r="A1547" t="s">
        <v>994</v>
      </c>
    </row>
    <row r="1548" spans="1:1">
      <c r="A1548" t="s">
        <v>995</v>
      </c>
    </row>
    <row r="1549" spans="1:1">
      <c r="A1549" t="s">
        <v>996</v>
      </c>
    </row>
    <row r="1550" spans="1:1">
      <c r="A1550" t="s">
        <v>997</v>
      </c>
    </row>
    <row r="1551" spans="1:1">
      <c r="A1551" t="s">
        <v>998</v>
      </c>
    </row>
    <row r="1552" spans="1:1">
      <c r="A1552" t="s">
        <v>999</v>
      </c>
    </row>
    <row r="1553" spans="1:1">
      <c r="A1553" t="s">
        <v>1000</v>
      </c>
    </row>
    <row r="1554" spans="1:1">
      <c r="A1554" t="s">
        <v>381</v>
      </c>
    </row>
    <row r="1555" spans="2:2">
      <c r="B1555" t="s">
        <v>1461</v>
      </c>
    </row>
    <row r="1556" spans="1:1">
      <c r="A1556" t="s">
        <v>1462</v>
      </c>
    </row>
    <row r="1557" spans="1:1">
      <c r="A1557" t="s">
        <v>1463</v>
      </c>
    </row>
    <row r="1558" spans="1:1">
      <c r="A1558" t="s">
        <v>350</v>
      </c>
    </row>
    <row r="1559" spans="1:1">
      <c r="A1559" t="s">
        <v>1397</v>
      </c>
    </row>
    <row r="1560" spans="1:3">
      <c r="A1560" t="s">
        <v>1398</v>
      </c>
      <c r="C1560" t="s">
        <v>1464</v>
      </c>
    </row>
    <row r="1561" spans="3:3">
      <c r="C1561" t="s">
        <v>1465</v>
      </c>
    </row>
    <row r="1562" spans="1:1">
      <c r="A1562" t="s">
        <v>348</v>
      </c>
    </row>
    <row r="1563" spans="1:1">
      <c r="A1563" t="s">
        <v>1466</v>
      </c>
    </row>
    <row r="1564" spans="1:1">
      <c r="A1564" t="s">
        <v>525</v>
      </c>
    </row>
    <row r="1565" spans="1:1">
      <c r="A1565" t="s">
        <v>1467</v>
      </c>
    </row>
    <row r="1566" spans="2:2">
      <c r="B1566" t="s">
        <v>1468</v>
      </c>
    </row>
    <row r="1567" spans="2:2">
      <c r="B1567" t="s">
        <v>1469</v>
      </c>
    </row>
    <row r="1568" spans="2:2">
      <c r="B1568" t="s">
        <v>1470</v>
      </c>
    </row>
    <row r="1569" spans="2:2">
      <c r="B1569" t="s">
        <v>1471</v>
      </c>
    </row>
    <row r="1570" spans="3:3">
      <c r="C1570" t="s">
        <v>1472</v>
      </c>
    </row>
    <row r="1571" spans="3:3">
      <c r="C1571" t="s">
        <v>1473</v>
      </c>
    </row>
    <row r="1572" spans="3:3">
      <c r="C1572" t="s">
        <v>1474</v>
      </c>
    </row>
    <row r="1573" spans="3:3">
      <c r="C1573" t="s">
        <v>1475</v>
      </c>
    </row>
    <row r="1574" spans="3:3">
      <c r="C1574" t="s">
        <v>1476</v>
      </c>
    </row>
    <row r="1575" spans="3:3">
      <c r="C1575" t="s">
        <v>1477</v>
      </c>
    </row>
    <row r="1576" spans="3:3">
      <c r="C1576" t="s">
        <v>1478</v>
      </c>
    </row>
    <row r="1577" spans="3:3">
      <c r="C1577" t="s">
        <v>1479</v>
      </c>
    </row>
    <row r="1578" spans="3:3">
      <c r="C1578" t="s">
        <v>1480</v>
      </c>
    </row>
    <row r="1579" spans="1:1">
      <c r="A1579" t="s">
        <v>1460</v>
      </c>
    </row>
    <row r="1580" spans="1:1">
      <c r="A1580" t="s">
        <v>993</v>
      </c>
    </row>
    <row r="1581" spans="1:1">
      <c r="A1581" t="s">
        <v>994</v>
      </c>
    </row>
    <row r="1582" spans="1:1">
      <c r="A1582" t="s">
        <v>995</v>
      </c>
    </row>
    <row r="1583" spans="1:1">
      <c r="A1583" t="s">
        <v>996</v>
      </c>
    </row>
    <row r="1584" spans="1:1">
      <c r="A1584" t="s">
        <v>997</v>
      </c>
    </row>
    <row r="1585" spans="1:1">
      <c r="A1585" t="s">
        <v>998</v>
      </c>
    </row>
    <row r="1586" spans="1:1">
      <c r="A1586" t="s">
        <v>999</v>
      </c>
    </row>
    <row r="1587" spans="1:1">
      <c r="A1587" t="s">
        <v>1000</v>
      </c>
    </row>
    <row r="1588" spans="1:1">
      <c r="A1588" t="s">
        <v>381</v>
      </c>
    </row>
    <row r="1589" spans="1:1">
      <c r="A1589" t="s">
        <v>1461</v>
      </c>
    </row>
    <row r="1590" spans="1:1">
      <c r="A1590" t="s">
        <v>1481</v>
      </c>
    </row>
    <row r="1591" spans="1:1">
      <c r="A1591" t="s">
        <v>1482</v>
      </c>
    </row>
    <row r="1592" spans="1:1">
      <c r="A1592" t="s">
        <v>350</v>
      </c>
    </row>
    <row r="1593" spans="1:1">
      <c r="A1593" t="s">
        <v>1397</v>
      </c>
    </row>
    <row r="1594" spans="1:3">
      <c r="A1594" t="s">
        <v>1398</v>
      </c>
      <c r="C1594" t="s">
        <v>448</v>
      </c>
    </row>
    <row r="1595" spans="3:3">
      <c r="C1595" t="s">
        <v>1465</v>
      </c>
    </row>
    <row r="1596" spans="1:1">
      <c r="A1596" t="s">
        <v>348</v>
      </c>
    </row>
    <row r="1597" spans="1:1">
      <c r="A1597" t="s">
        <v>1483</v>
      </c>
    </row>
    <row r="1598" spans="1:1">
      <c r="A1598" t="s">
        <v>525</v>
      </c>
    </row>
    <row r="1599" spans="1:1">
      <c r="A1599" t="s">
        <v>1467</v>
      </c>
    </row>
    <row r="1600" spans="2:2">
      <c r="B1600" t="s">
        <v>1484</v>
      </c>
    </row>
    <row r="1601" spans="2:2">
      <c r="B1601" t="s">
        <v>1485</v>
      </c>
    </row>
    <row r="1602" spans="3:3">
      <c r="C1602" t="s">
        <v>1486</v>
      </c>
    </row>
    <row r="1603" spans="3:3">
      <c r="C1603" t="s">
        <v>1487</v>
      </c>
    </row>
    <row r="1604" spans="3:3">
      <c r="C1604" t="s">
        <v>1488</v>
      </c>
    </row>
    <row r="1605" spans="3:3">
      <c r="C1605" t="s">
        <v>1489</v>
      </c>
    </row>
    <row r="1606" spans="3:3">
      <c r="C1606" t="s">
        <v>1490</v>
      </c>
    </row>
    <row r="1607" spans="3:3">
      <c r="C1607" t="s">
        <v>1491</v>
      </c>
    </row>
    <row r="1608" spans="3:3">
      <c r="C1608" t="s">
        <v>1492</v>
      </c>
    </row>
    <row r="1609" spans="3:3">
      <c r="C1609" t="s">
        <v>1493</v>
      </c>
    </row>
    <row r="1610" spans="3:3">
      <c r="C1610" t="s">
        <v>1494</v>
      </c>
    </row>
    <row r="1611" spans="3:3">
      <c r="C1611" t="s">
        <v>1495</v>
      </c>
    </row>
    <row r="1612" spans="3:3">
      <c r="C1612" t="s">
        <v>1496</v>
      </c>
    </row>
    <row r="1613" spans="3:3">
      <c r="C1613" t="s">
        <v>1497</v>
      </c>
    </row>
    <row r="1614" spans="3:3">
      <c r="C1614" t="s">
        <v>1498</v>
      </c>
    </row>
    <row r="1615" spans="3:3">
      <c r="C1615" t="s">
        <v>1499</v>
      </c>
    </row>
    <row r="1616" spans="3:3">
      <c r="C1616" t="s">
        <v>1500</v>
      </c>
    </row>
    <row r="1617" spans="3:3">
      <c r="C1617" t="s">
        <v>1501</v>
      </c>
    </row>
    <row r="1618" spans="3:3">
      <c r="C1618" t="s">
        <v>1502</v>
      </c>
    </row>
    <row r="1619" spans="1:1">
      <c r="A1619" t="s">
        <v>773</v>
      </c>
    </row>
    <row r="1620" spans="1:1">
      <c r="A1620" t="s">
        <v>1503</v>
      </c>
    </row>
    <row r="1621" spans="1:1">
      <c r="A1621" t="s">
        <v>1504</v>
      </c>
    </row>
    <row r="1622" spans="3:3">
      <c r="C1622" t="s">
        <v>1505</v>
      </c>
    </row>
    <row r="1623" spans="1:1">
      <c r="A1623" t="s">
        <v>1506</v>
      </c>
    </row>
    <row r="1624" spans="1:1">
      <c r="A1624" t="s">
        <v>1507</v>
      </c>
    </row>
    <row r="1625" spans="5:5">
      <c r="E1625" t="s">
        <v>552</v>
      </c>
    </row>
    <row r="1626" spans="1:1">
      <c r="A1626" t="s">
        <v>1508</v>
      </c>
    </row>
    <row r="1627" spans="1:1">
      <c r="A1627" t="s">
        <v>993</v>
      </c>
    </row>
    <row r="1628" spans="1:1">
      <c r="A1628" t="s">
        <v>994</v>
      </c>
    </row>
    <row r="1629" spans="1:1">
      <c r="A1629" t="s">
        <v>995</v>
      </c>
    </row>
    <row r="1630" spans="1:1">
      <c r="A1630" t="s">
        <v>996</v>
      </c>
    </row>
    <row r="1631" spans="1:1">
      <c r="A1631" t="s">
        <v>997</v>
      </c>
    </row>
    <row r="1632" spans="1:1">
      <c r="A1632" t="s">
        <v>998</v>
      </c>
    </row>
    <row r="1633" spans="1:1">
      <c r="A1633" t="s">
        <v>999</v>
      </c>
    </row>
    <row r="1634" spans="1:1">
      <c r="A1634" t="s">
        <v>1000</v>
      </c>
    </row>
    <row r="1635" spans="1:1">
      <c r="A1635" t="s">
        <v>381</v>
      </c>
    </row>
    <row r="1636" spans="1:1">
      <c r="A1636" t="s">
        <v>1509</v>
      </c>
    </row>
    <row r="1637" spans="1:1">
      <c r="A1637" t="s">
        <v>383</v>
      </c>
    </row>
    <row r="1638" spans="1:1">
      <c r="A1638" t="s">
        <v>1510</v>
      </c>
    </row>
    <row r="1639" spans="1:1">
      <c r="A1639" t="s">
        <v>350</v>
      </c>
    </row>
    <row r="1640" spans="1:1">
      <c r="A1640" t="s">
        <v>1006</v>
      </c>
    </row>
    <row r="1641" spans="1:1">
      <c r="A1641" t="s">
        <v>1511</v>
      </c>
    </row>
    <row r="1642" spans="1:1">
      <c r="A1642" t="s">
        <v>1512</v>
      </c>
    </row>
    <row r="1644" spans="1:1">
      <c r="A1644" t="s">
        <v>1513</v>
      </c>
    </row>
    <row r="1645" spans="1:1">
      <c r="A1645" t="s">
        <v>976</v>
      </c>
    </row>
    <row r="1646" spans="1:1">
      <c r="A1646" t="s">
        <v>965</v>
      </c>
    </row>
    <row r="1647" spans="1:1">
      <c r="A1647" t="s">
        <v>1514</v>
      </c>
    </row>
    <row r="1648" spans="1:1">
      <c r="A1648" t="s">
        <v>1041</v>
      </c>
    </row>
    <row r="1649" spans="1:1">
      <c r="A1649" t="s">
        <v>816</v>
      </c>
    </row>
    <row r="1650" spans="1:1">
      <c r="A1650" t="s">
        <v>1042</v>
      </c>
    </row>
    <row r="1651" spans="1:1">
      <c r="A1651" t="s">
        <v>1043</v>
      </c>
    </row>
    <row r="1652" spans="1:1">
      <c r="A1652" t="s">
        <v>1044</v>
      </c>
    </row>
    <row r="1653" spans="1:1">
      <c r="A1653" t="s">
        <v>665</v>
      </c>
    </row>
    <row r="1654" spans="1:1">
      <c r="A1654" t="s">
        <v>965</v>
      </c>
    </row>
    <row r="1655" spans="1:1">
      <c r="A1655" t="s">
        <v>1515</v>
      </c>
    </row>
    <row r="1656" spans="1:1">
      <c r="A1656" t="s">
        <v>1046</v>
      </c>
    </row>
    <row r="1657" spans="1:1">
      <c r="A1657" t="s">
        <v>816</v>
      </c>
    </row>
    <row r="1658" spans="1:1">
      <c r="A1658" t="s">
        <v>1047</v>
      </c>
    </row>
    <row r="1659" spans="1:1">
      <c r="A1659" t="s">
        <v>1516</v>
      </c>
    </row>
    <row r="1662" spans="1:1">
      <c r="A1662" t="e">
        <f>--欠费表数据集市下发</f>
        <v>#NAME?</v>
      </c>
    </row>
    <row r="1663" spans="1:1">
      <c r="A1663" t="s">
        <v>1517</v>
      </c>
    </row>
    <row r="1664" spans="1:1">
      <c r="A1664" t="s">
        <v>1518</v>
      </c>
    </row>
    <row r="1665" spans="1:1">
      <c r="A1665" t="s">
        <v>354</v>
      </c>
    </row>
    <row r="1666" spans="1:1">
      <c r="A1666" t="s">
        <v>348</v>
      </c>
    </row>
    <row r="1667" spans="1:1">
      <c r="A1667" t="s">
        <v>1519</v>
      </c>
    </row>
    <row r="1668" spans="1:1">
      <c r="A1668" t="s">
        <v>1520</v>
      </c>
    </row>
    <row r="1669" spans="1:1">
      <c r="A1669" t="s">
        <v>1521</v>
      </c>
    </row>
    <row r="1670" spans="1:1">
      <c r="A1670" t="s">
        <v>1522</v>
      </c>
    </row>
    <row r="1671" spans="1:1">
      <c r="A1671" t="s">
        <v>1523</v>
      </c>
    </row>
    <row r="1672" spans="1:1">
      <c r="A1672" t="s">
        <v>1524</v>
      </c>
    </row>
    <row r="1673" spans="1:1">
      <c r="A1673" t="s">
        <v>1525</v>
      </c>
    </row>
    <row r="1674" spans="1:1">
      <c r="A1674" t="s">
        <v>1526</v>
      </c>
    </row>
    <row r="1676" spans="1:1">
      <c r="A1676" t="s">
        <v>1527</v>
      </c>
    </row>
    <row r="1677" spans="1:1">
      <c r="A1677" t="s">
        <v>1528</v>
      </c>
    </row>
    <row r="1678" spans="1:1">
      <c r="A1678" t="e">
        <f>---欠费表名构造</f>
        <v>#NAME?</v>
      </c>
    </row>
    <row r="1679" spans="1:1">
      <c r="A1679" t="s">
        <v>1529</v>
      </c>
    </row>
    <row r="1680" spans="1:1">
      <c r="A1680" t="s">
        <v>1530</v>
      </c>
    </row>
    <row r="1681" spans="1:1">
      <c r="A1681" t="s">
        <v>1531</v>
      </c>
    </row>
    <row r="1682" spans="1:1">
      <c r="A1682" t="s">
        <v>1532</v>
      </c>
    </row>
    <row r="1683" spans="1:1">
      <c r="A1683" t="s">
        <v>1533</v>
      </c>
    </row>
    <row r="1684" spans="1:1">
      <c r="A1684" t="s">
        <v>1534</v>
      </c>
    </row>
    <row r="1685" spans="1:1">
      <c r="A1685" t="s">
        <v>1535</v>
      </c>
    </row>
    <row r="1686" spans="1:1">
      <c r="A1686" t="s">
        <v>1536</v>
      </c>
    </row>
    <row r="1687" spans="1:1">
      <c r="A1687" t="s">
        <v>1537</v>
      </c>
    </row>
    <row r="1688" spans="1:1">
      <c r="A1688" t="s">
        <v>1538</v>
      </c>
    </row>
    <row r="1689" spans="1:1">
      <c r="A1689" t="s">
        <v>1539</v>
      </c>
    </row>
    <row r="1690" spans="1:1">
      <c r="A1690" t="s">
        <v>1540</v>
      </c>
    </row>
    <row r="1691" spans="1:1">
      <c r="A1691" t="s">
        <v>1541</v>
      </c>
    </row>
    <row r="1692" spans="1:1">
      <c r="A1692" t="s">
        <v>1542</v>
      </c>
    </row>
    <row r="1693" spans="1:1">
      <c r="A1693" t="s">
        <v>1543</v>
      </c>
    </row>
    <row r="1694" spans="1:1">
      <c r="A1694" t="s">
        <v>1544</v>
      </c>
    </row>
    <row r="1695" spans="1:1">
      <c r="A1695" t="s">
        <v>1545</v>
      </c>
    </row>
    <row r="1696" spans="1:1">
      <c r="A1696" t="s">
        <v>1546</v>
      </c>
    </row>
    <row r="1697" spans="1:1">
      <c r="A1697" t="s">
        <v>1547</v>
      </c>
    </row>
    <row r="1698" spans="1:1">
      <c r="A1698" t="s">
        <v>1548</v>
      </c>
    </row>
    <row r="1699" spans="1:1">
      <c r="A1699" t="s">
        <v>1539</v>
      </c>
    </row>
    <row r="1700" spans="1:1">
      <c r="A1700" t="s">
        <v>1540</v>
      </c>
    </row>
    <row r="1701" spans="1:1">
      <c r="A1701" t="s">
        <v>902</v>
      </c>
    </row>
    <row r="1702" spans="1:1">
      <c r="A1702" t="s">
        <v>1549</v>
      </c>
    </row>
    <row r="1703" spans="1:1">
      <c r="A1703" t="s">
        <v>1549</v>
      </c>
    </row>
    <row r="1705" spans="1:1">
      <c r="A1705" t="s">
        <v>1550</v>
      </c>
    </row>
    <row r="1706" spans="1:1">
      <c r="A1706" t="s">
        <v>1551</v>
      </c>
    </row>
    <row r="1707" spans="1:1">
      <c r="A1707" t="s">
        <v>1542</v>
      </c>
    </row>
    <row r="1708" spans="1:1">
      <c r="A1708" t="s">
        <v>1552</v>
      </c>
    </row>
    <row r="1709" spans="1:1">
      <c r="A1709" t="s">
        <v>1553</v>
      </c>
    </row>
    <row r="1710" spans="1:1">
      <c r="A1710" t="s">
        <v>1554</v>
      </c>
    </row>
    <row r="1711" spans="1:1">
      <c r="A1711" t="s">
        <v>1555</v>
      </c>
    </row>
    <row r="1712" spans="1:1">
      <c r="A1712" t="s">
        <v>1556</v>
      </c>
    </row>
    <row r="1713" spans="1:1">
      <c r="A1713" t="s">
        <v>1537</v>
      </c>
    </row>
    <row r="1714" spans="1:1">
      <c r="A1714" t="s">
        <v>1538</v>
      </c>
    </row>
    <row r="1715" spans="1:1">
      <c r="A1715" t="s">
        <v>1539</v>
      </c>
    </row>
    <row r="1716" spans="1:1">
      <c r="A1716" t="s">
        <v>1540</v>
      </c>
    </row>
    <row r="1717" spans="1:1">
      <c r="A1717" t="s">
        <v>1541</v>
      </c>
    </row>
    <row r="1718" spans="1:1">
      <c r="A1718" t="s">
        <v>1542</v>
      </c>
    </row>
    <row r="1719" spans="1:1">
      <c r="A1719" t="s">
        <v>1557</v>
      </c>
    </row>
    <row r="1720" spans="1:1">
      <c r="A1720" t="s">
        <v>1544</v>
      </c>
    </row>
    <row r="1721" spans="1:1">
      <c r="A1721" t="s">
        <v>1545</v>
      </c>
    </row>
    <row r="1722" spans="1:1">
      <c r="A1722" t="s">
        <v>1546</v>
      </c>
    </row>
    <row r="1723" spans="1:1">
      <c r="A1723" t="s">
        <v>1547</v>
      </c>
    </row>
    <row r="1724" spans="1:1">
      <c r="A1724" t="s">
        <v>1548</v>
      </c>
    </row>
    <row r="1725" spans="1:1">
      <c r="A1725" t="s">
        <v>1539</v>
      </c>
    </row>
    <row r="1726" spans="1:1">
      <c r="A1726" t="s">
        <v>1540</v>
      </c>
    </row>
    <row r="1727" spans="1:1">
      <c r="A1727" t="s">
        <v>902</v>
      </c>
    </row>
    <row r="1729" spans="2:2">
      <c r="B1729" t="s">
        <v>1558</v>
      </c>
    </row>
    <row r="1730" spans="2:2">
      <c r="B1730" t="s">
        <v>1074</v>
      </c>
    </row>
    <row r="1731" spans="2:2">
      <c r="B1731" t="s">
        <v>1559</v>
      </c>
    </row>
    <row r="1732" spans="2:2">
      <c r="B1732" t="e">
        <f>--select*from xn_acct_item_new</f>
        <v>#NAME?</v>
      </c>
    </row>
    <row r="1733" spans="2:2">
      <c r="B1733" t="s">
        <v>1560</v>
      </c>
    </row>
    <row r="1734" spans="2:2">
      <c r="B1734" t="s">
        <v>1561</v>
      </c>
    </row>
    <row r="1735" spans="1:2">
      <c r="A1735" t="s">
        <v>1562</v>
      </c>
      <c r="B1735" t="s">
        <v>1563</v>
      </c>
    </row>
    <row r="1736" spans="2:2">
      <c r="B1736" t="s">
        <v>767</v>
      </c>
    </row>
    <row r="1737" spans="2:2">
      <c r="B1737" t="s">
        <v>1564</v>
      </c>
    </row>
    <row r="1739" spans="1:1">
      <c r="A1739" t="s">
        <v>525</v>
      </c>
    </row>
    <row r="1740" spans="1:1">
      <c r="A1740" t="s">
        <v>1565</v>
      </c>
    </row>
    <row r="1741" spans="1:1">
      <c r="A1741" t="s">
        <v>1566</v>
      </c>
    </row>
    <row r="1742" spans="1:1">
      <c r="A1742" t="s">
        <v>1567</v>
      </c>
    </row>
    <row r="1743" spans="1:1">
      <c r="A1743" t="s">
        <v>1218</v>
      </c>
    </row>
    <row r="1745" spans="1:1">
      <c r="A1745" t="s">
        <v>1568</v>
      </c>
    </row>
    <row r="1747" spans="1:1">
      <c r="A1747" t="s">
        <v>1569</v>
      </c>
    </row>
    <row r="1748" spans="1:1">
      <c r="A1748" t="s">
        <v>1570</v>
      </c>
    </row>
    <row r="1749" spans="1:1">
      <c r="A1749" t="s">
        <v>1571</v>
      </c>
    </row>
    <row r="1750" spans="1:1">
      <c r="A1750" t="s">
        <v>1572</v>
      </c>
    </row>
    <row r="1751" spans="1:1">
      <c r="A1751" t="s">
        <v>990</v>
      </c>
    </row>
    <row r="1752" spans="1:1">
      <c r="A1752" t="s">
        <v>991</v>
      </c>
    </row>
    <row r="1753" spans="1:1">
      <c r="A1753" t="s">
        <v>992</v>
      </c>
    </row>
    <row r="1754" spans="1:1">
      <c r="A1754" t="s">
        <v>993</v>
      </c>
    </row>
    <row r="1755" spans="1:1">
      <c r="A1755" t="s">
        <v>994</v>
      </c>
    </row>
    <row r="1756" spans="1:1">
      <c r="A1756" t="s">
        <v>995</v>
      </c>
    </row>
    <row r="1757" spans="1:1">
      <c r="A1757" t="s">
        <v>996</v>
      </c>
    </row>
    <row r="1758" spans="1:1">
      <c r="A1758" t="s">
        <v>997</v>
      </c>
    </row>
    <row r="1759" spans="1:1">
      <c r="A1759" t="s">
        <v>998</v>
      </c>
    </row>
    <row r="1760" spans="1:1">
      <c r="A1760" t="s">
        <v>999</v>
      </c>
    </row>
    <row r="1761" spans="1:1">
      <c r="A1761" t="s">
        <v>1573</v>
      </c>
    </row>
    <row r="1762" spans="1:1">
      <c r="A1762" t="s">
        <v>381</v>
      </c>
    </row>
    <row r="1763" spans="1:1">
      <c r="A1763" t="s">
        <v>1574</v>
      </c>
    </row>
    <row r="1764" spans="1:1">
      <c r="A1764" t="s">
        <v>1575</v>
      </c>
    </row>
    <row r="1765" spans="1:1">
      <c r="A1765" t="s">
        <v>1576</v>
      </c>
    </row>
    <row r="1766" spans="1:1">
      <c r="A1766" t="s">
        <v>350</v>
      </c>
    </row>
    <row r="1767" spans="1:1">
      <c r="A1767" t="s">
        <v>1006</v>
      </c>
    </row>
    <row r="1768" spans="1:1">
      <c r="A1768" t="s">
        <v>1512</v>
      </c>
    </row>
    <row r="1769" spans="1:1">
      <c r="A1769" t="s">
        <v>354</v>
      </c>
    </row>
    <row r="1770" spans="1:1">
      <c r="A1770" t="s">
        <v>348</v>
      </c>
    </row>
    <row r="1771" spans="1:1">
      <c r="A1771" t="s">
        <v>1577</v>
      </c>
    </row>
    <row r="1772" spans="1:1">
      <c r="A1772" t="s">
        <v>1520</v>
      </c>
    </row>
    <row r="1773" spans="1:1">
      <c r="A1773" t="s">
        <v>525</v>
      </c>
    </row>
    <row r="1774" spans="1:1">
      <c r="A1774" t="s">
        <v>1578</v>
      </c>
    </row>
    <row r="1775" spans="2:2">
      <c r="B1775" t="s">
        <v>1579</v>
      </c>
    </row>
    <row r="1776" spans="2:2">
      <c r="B1776" t="s">
        <v>1485</v>
      </c>
    </row>
    <row r="1777" spans="1:1">
      <c r="A1777" t="s">
        <v>1580</v>
      </c>
    </row>
    <row r="1778" spans="3:3">
      <c r="C1778" t="s">
        <v>1581</v>
      </c>
    </row>
    <row r="1779" spans="7:7">
      <c r="G1779" t="s">
        <v>1582</v>
      </c>
    </row>
    <row r="1780" spans="3:3">
      <c r="C1780" t="s">
        <v>1583</v>
      </c>
    </row>
    <row r="1781" spans="3:3">
      <c r="C1781" t="s">
        <v>1584</v>
      </c>
    </row>
    <row r="1782" spans="7:7">
      <c r="G1782" t="s">
        <v>1585</v>
      </c>
    </row>
    <row r="1783" spans="7:7">
      <c r="G1783" t="s">
        <v>1586</v>
      </c>
    </row>
    <row r="1784" spans="4:4">
      <c r="D1784" t="s">
        <v>1587</v>
      </c>
    </row>
    <row r="1785" spans="3:3">
      <c r="C1785" t="s">
        <v>1588</v>
      </c>
    </row>
    <row r="1787" spans="3:3">
      <c r="C1787" t="s">
        <v>1589</v>
      </c>
    </row>
    <row r="1788" spans="3:3">
      <c r="C1788" t="s">
        <v>977</v>
      </c>
    </row>
    <row r="1789" spans="3:3">
      <c r="C1789" t="s">
        <v>1590</v>
      </c>
    </row>
    <row r="1790" spans="3:3">
      <c r="C1790" t="s">
        <v>1591</v>
      </c>
    </row>
    <row r="1791" spans="7:7">
      <c r="G1791" t="s">
        <v>1582</v>
      </c>
    </row>
    <row r="1792" spans="3:3">
      <c r="C1792" t="s">
        <v>1583</v>
      </c>
    </row>
    <row r="1793" spans="3:3">
      <c r="C1793" t="s">
        <v>1584</v>
      </c>
    </row>
    <row r="1794" spans="7:7">
      <c r="G1794" t="s">
        <v>1585</v>
      </c>
    </row>
    <row r="1795" spans="7:7">
      <c r="G1795" t="s">
        <v>1586</v>
      </c>
    </row>
    <row r="1796" spans="4:4">
      <c r="D1796" t="s">
        <v>1587</v>
      </c>
    </row>
    <row r="1797" spans="3:3">
      <c r="C1797" t="s">
        <v>1592</v>
      </c>
    </row>
    <row r="1799" spans="3:3">
      <c r="C1799" t="s">
        <v>1593</v>
      </c>
    </row>
    <row r="1800" spans="3:3">
      <c r="C1800" t="s">
        <v>1594</v>
      </c>
    </row>
    <row r="1801" spans="3:3">
      <c r="C1801" t="s">
        <v>1243</v>
      </c>
    </row>
    <row r="1802" spans="3:3">
      <c r="C1802" t="s">
        <v>1595</v>
      </c>
    </row>
    <row r="1803" spans="3:3">
      <c r="C1803" t="s">
        <v>1596</v>
      </c>
    </row>
    <row r="1804" spans="1:1">
      <c r="A1804" t="s">
        <v>1597</v>
      </c>
    </row>
    <row r="1805" spans="1:1">
      <c r="A1805" t="s">
        <v>1598</v>
      </c>
    </row>
    <row r="1806" spans="1:1">
      <c r="A1806" t="s">
        <v>1599</v>
      </c>
    </row>
    <row r="1807" spans="1:1">
      <c r="A1807" t="s">
        <v>1600</v>
      </c>
    </row>
    <row r="1808" spans="1:1">
      <c r="A1808" t="s">
        <v>1601</v>
      </c>
    </row>
    <row r="1809" spans="3:3">
      <c r="C1809" t="s">
        <v>1602</v>
      </c>
    </row>
    <row r="1810" spans="3:3">
      <c r="C1810" t="s">
        <v>1603</v>
      </c>
    </row>
    <row r="1811" spans="3:3">
      <c r="C1811" t="s">
        <v>1604</v>
      </c>
    </row>
    <row r="1812" spans="3:3">
      <c r="C1812" t="s">
        <v>369</v>
      </c>
    </row>
    <row r="1813" spans="3:3">
      <c r="C1813" t="s">
        <v>1605</v>
      </c>
    </row>
    <row r="1814" spans="3:3">
      <c r="C1814" t="s">
        <v>1606</v>
      </c>
    </row>
    <row r="1815" spans="1:2">
      <c r="A1815" t="s">
        <v>879</v>
      </c>
      <c r="B1815" t="s">
        <v>1607</v>
      </c>
    </row>
    <row r="1816" spans="1:1">
      <c r="A1816" t="s">
        <v>879</v>
      </c>
    </row>
    <row r="1817" spans="3:3">
      <c r="C1817" t="e">
        <f>---用户欠费</f>
        <v>#NAME?</v>
      </c>
    </row>
    <row r="1818" spans="3:3">
      <c r="C1818" t="s">
        <v>1608</v>
      </c>
    </row>
    <row r="1819" spans="3:3">
      <c r="C1819" t="s">
        <v>1243</v>
      </c>
    </row>
    <row r="1820" spans="3:3">
      <c r="C1820" t="s">
        <v>1609</v>
      </c>
    </row>
    <row r="1821" spans="3:3">
      <c r="C1821" t="s">
        <v>1610</v>
      </c>
    </row>
    <row r="1822" spans="8:8">
      <c r="H1822" t="s">
        <v>1611</v>
      </c>
    </row>
    <row r="1823" spans="8:8">
      <c r="H1823" t="s">
        <v>1612</v>
      </c>
    </row>
    <row r="1824" spans="8:8">
      <c r="H1824" t="s">
        <v>1613</v>
      </c>
    </row>
    <row r="1825" spans="8:8">
      <c r="H1825" t="s">
        <v>1614</v>
      </c>
    </row>
    <row r="1826" spans="8:8">
      <c r="H1826" t="s">
        <v>1615</v>
      </c>
    </row>
    <row r="1827" spans="3:3">
      <c r="C1827" t="s">
        <v>1602</v>
      </c>
    </row>
    <row r="1828" spans="3:3">
      <c r="C1828" t="s">
        <v>1616</v>
      </c>
    </row>
    <row r="1829" spans="3:3">
      <c r="C1829" t="s">
        <v>1617</v>
      </c>
    </row>
    <row r="1830" spans="1:1">
      <c r="A1830" t="s">
        <v>879</v>
      </c>
    </row>
    <row r="1831" spans="1:1">
      <c r="A1831" t="s">
        <v>1618</v>
      </c>
    </row>
    <row r="1832" spans="2:2">
      <c r="B1832" t="s">
        <v>1619</v>
      </c>
    </row>
    <row r="1833" spans="3:3">
      <c r="C1833" t="s">
        <v>1620</v>
      </c>
    </row>
    <row r="1835" spans="1:1">
      <c r="A1835" t="s">
        <v>989</v>
      </c>
    </row>
    <row r="1836" spans="1:1">
      <c r="A1836" t="s">
        <v>990</v>
      </c>
    </row>
    <row r="1837" spans="1:1">
      <c r="A1837" t="s">
        <v>991</v>
      </c>
    </row>
    <row r="1838" spans="1:1">
      <c r="A1838" t="s">
        <v>992</v>
      </c>
    </row>
    <row r="1839" spans="1:1">
      <c r="A1839" t="s">
        <v>993</v>
      </c>
    </row>
    <row r="1840" spans="1:1">
      <c r="A1840" t="s">
        <v>994</v>
      </c>
    </row>
    <row r="1841" spans="1:1">
      <c r="A1841" t="s">
        <v>995</v>
      </c>
    </row>
    <row r="1842" spans="1:1">
      <c r="A1842" t="s">
        <v>996</v>
      </c>
    </row>
    <row r="1843" spans="1:1">
      <c r="A1843" t="s">
        <v>997</v>
      </c>
    </row>
    <row r="1844" spans="1:1">
      <c r="A1844" t="s">
        <v>998</v>
      </c>
    </row>
    <row r="1845" spans="1:1">
      <c r="A1845" t="s">
        <v>999</v>
      </c>
    </row>
    <row r="1846" spans="1:1">
      <c r="A1846" t="s">
        <v>1141</v>
      </c>
    </row>
    <row r="1847" spans="1:1">
      <c r="A1847" t="s">
        <v>381</v>
      </c>
    </row>
    <row r="1848" spans="1:1">
      <c r="A1848" t="s">
        <v>1621</v>
      </c>
    </row>
    <row r="1849" spans="1:1">
      <c r="A1849" t="s">
        <v>1622</v>
      </c>
    </row>
    <row r="1850" spans="1:1">
      <c r="A1850" t="s">
        <v>1623</v>
      </c>
    </row>
    <row r="1851" spans="1:1">
      <c r="A1851" t="s">
        <v>350</v>
      </c>
    </row>
    <row r="1852" spans="1:1">
      <c r="A1852" t="s">
        <v>1397</v>
      </c>
    </row>
    <row r="1853" spans="1:3">
      <c r="A1853" t="s">
        <v>1398</v>
      </c>
      <c r="C1853" t="s">
        <v>1624</v>
      </c>
    </row>
    <row r="1854" spans="1:1">
      <c r="A1854" t="s">
        <v>354</v>
      </c>
    </row>
    <row r="1855" spans="1:1">
      <c r="A1855" t="s">
        <v>348</v>
      </c>
    </row>
    <row r="1856" spans="1:1">
      <c r="A1856" t="s">
        <v>1625</v>
      </c>
    </row>
    <row r="1857" spans="3:3">
      <c r="C1857" t="s">
        <v>1626</v>
      </c>
    </row>
    <row r="1858" spans="1:1">
      <c r="A1858" t="s">
        <v>525</v>
      </c>
    </row>
    <row r="1859" spans="1:1">
      <c r="A1859" t="s">
        <v>1467</v>
      </c>
    </row>
    <row r="1860" spans="1:2">
      <c r="A1860" t="s">
        <v>350</v>
      </c>
      <c r="B1860" t="e">
        <f>--v_balance_acct_item_rela_8</f>
        <v>#NAME?</v>
      </c>
    </row>
    <row r="1861" spans="2:2">
      <c r="B1861" t="s">
        <v>1627</v>
      </c>
    </row>
    <row r="1862" spans="3:3">
      <c r="C1862" t="s">
        <v>1628</v>
      </c>
    </row>
    <row r="1863" spans="2:2">
      <c r="B1863" t="s">
        <v>1629</v>
      </c>
    </row>
    <row r="1864" spans="2:2">
      <c r="B1864" t="s">
        <v>1630</v>
      </c>
    </row>
    <row r="1865" spans="1:1">
      <c r="A1865" t="s">
        <v>1631</v>
      </c>
    </row>
    <row r="1866" spans="1:1">
      <c r="A1866" t="s">
        <v>1632</v>
      </c>
    </row>
    <row r="1867" spans="1:1">
      <c r="A1867" t="s">
        <v>1412</v>
      </c>
    </row>
    <row r="1868" spans="2:2">
      <c r="B1868" t="s">
        <v>1633</v>
      </c>
    </row>
    <row r="1869" spans="2:2">
      <c r="B1869" t="s">
        <v>1634</v>
      </c>
    </row>
    <row r="1870" spans="2:2">
      <c r="B1870" t="s">
        <v>1635</v>
      </c>
    </row>
    <row r="1871" spans="2:2">
      <c r="B1871" t="s">
        <v>1636</v>
      </c>
    </row>
    <row r="1872" spans="2:2">
      <c r="B1872" t="s">
        <v>1637</v>
      </c>
    </row>
    <row r="1873" spans="2:2">
      <c r="B1873" t="s">
        <v>1638</v>
      </c>
    </row>
    <row r="1874" spans="2:2">
      <c r="B1874" t="s">
        <v>1639</v>
      </c>
    </row>
    <row r="1875" spans="2:2">
      <c r="B1875" t="s">
        <v>1640</v>
      </c>
    </row>
    <row r="1876" spans="2:2">
      <c r="B1876" t="s">
        <v>1641</v>
      </c>
    </row>
    <row r="1877" spans="2:2">
      <c r="B1877" t="s">
        <v>1642</v>
      </c>
    </row>
    <row r="1878" spans="3:3">
      <c r="C1878" t="s">
        <v>1643</v>
      </c>
    </row>
    <row r="1879" spans="3:3">
      <c r="C1879" t="s">
        <v>1644</v>
      </c>
    </row>
    <row r="1880" spans="2:2">
      <c r="B1880" t="s">
        <v>1645</v>
      </c>
    </row>
    <row r="1881" spans="2:2">
      <c r="B1881" t="s">
        <v>1646</v>
      </c>
    </row>
    <row r="1882" spans="1:1">
      <c r="A1882" t="s">
        <v>1647</v>
      </c>
    </row>
    <row r="1883" spans="1:1">
      <c r="A1883" t="s">
        <v>1648</v>
      </c>
    </row>
    <row r="1885" spans="1:1">
      <c r="A1885" t="s">
        <v>1649</v>
      </c>
    </row>
    <row r="1886" spans="2:2">
      <c r="B1886" t="s">
        <v>1650</v>
      </c>
    </row>
    <row r="1887" spans="1:1">
      <c r="A1887" t="s">
        <v>1500</v>
      </c>
    </row>
    <row r="1888" spans="1:1">
      <c r="A1888" t="s">
        <v>1508</v>
      </c>
    </row>
    <row r="1889" spans="1:1">
      <c r="A1889" t="s">
        <v>993</v>
      </c>
    </row>
    <row r="1890" spans="1:1">
      <c r="A1890" t="s">
        <v>994</v>
      </c>
    </row>
    <row r="1891" spans="1:1">
      <c r="A1891" t="s">
        <v>995</v>
      </c>
    </row>
    <row r="1892" spans="1:1">
      <c r="A1892" t="s">
        <v>996</v>
      </c>
    </row>
    <row r="1893" spans="1:1">
      <c r="A1893" t="s">
        <v>997</v>
      </c>
    </row>
    <row r="1894" spans="1:1">
      <c r="A1894" t="s">
        <v>998</v>
      </c>
    </row>
    <row r="1895" spans="1:1">
      <c r="A1895" t="s">
        <v>999</v>
      </c>
    </row>
    <row r="1896" spans="1:1">
      <c r="A1896" t="s">
        <v>1000</v>
      </c>
    </row>
    <row r="1897" spans="1:1">
      <c r="A1897" t="s">
        <v>381</v>
      </c>
    </row>
    <row r="1898" spans="1:1">
      <c r="A1898" t="s">
        <v>1218</v>
      </c>
    </row>
    <row r="1899" spans="1:1">
      <c r="A1899" t="s">
        <v>1651</v>
      </c>
    </row>
    <row r="1900" spans="1:1">
      <c r="A1900" t="s">
        <v>1652</v>
      </c>
    </row>
    <row r="1901" spans="1:1">
      <c r="A1901" t="s">
        <v>1653</v>
      </c>
    </row>
    <row r="1902" spans="1:1">
      <c r="A1902" t="s">
        <v>1654</v>
      </c>
    </row>
    <row r="1903" spans="1:1">
      <c r="A1903" t="s">
        <v>1655</v>
      </c>
    </row>
    <row r="1904" spans="1:1">
      <c r="A1904" t="s">
        <v>354</v>
      </c>
    </row>
    <row r="1905" spans="1:1">
      <c r="A1905" t="s">
        <v>1656</v>
      </c>
    </row>
    <row r="1906" spans="1:1">
      <c r="A1906" t="s">
        <v>1657</v>
      </c>
    </row>
    <row r="1907" spans="1:1">
      <c r="A1907" t="s">
        <v>1658</v>
      </c>
    </row>
    <row r="1908" spans="1:1">
      <c r="A1908" t="s">
        <v>1260</v>
      </c>
    </row>
    <row r="1909" spans="1:1">
      <c r="A1909" t="s">
        <v>1659</v>
      </c>
    </row>
    <row r="1910" spans="1:1">
      <c r="A1910" t="s">
        <v>1660</v>
      </c>
    </row>
    <row r="1911" spans="1:1">
      <c r="A1911" t="s">
        <v>1661</v>
      </c>
    </row>
    <row r="1912" spans="1:1">
      <c r="A1912" t="s">
        <v>941</v>
      </c>
    </row>
    <row r="1913" spans="1:1">
      <c r="A1913" t="s">
        <v>1662</v>
      </c>
    </row>
    <row r="1914" spans="1:1">
      <c r="A1914" t="s">
        <v>1663</v>
      </c>
    </row>
    <row r="1915" spans="1:1">
      <c r="A1915" t="s">
        <v>1664</v>
      </c>
    </row>
    <row r="1916" spans="1:1">
      <c r="A1916" t="s">
        <v>443</v>
      </c>
    </row>
    <row r="1917" spans="1:1">
      <c r="A1917" t="e">
        <f>--编序号RN</f>
        <v>#NAME?</v>
      </c>
    </row>
    <row r="1918" spans="1:1">
      <c r="A1918" t="s">
        <v>1665</v>
      </c>
    </row>
    <row r="1920" spans="1:1">
      <c r="A1920" t="s">
        <v>1666</v>
      </c>
    </row>
    <row r="1921" spans="1:1">
      <c r="A1921" t="s">
        <v>1667</v>
      </c>
    </row>
    <row r="1922" spans="1:1">
      <c r="A1922" t="s">
        <v>779</v>
      </c>
    </row>
    <row r="1924" spans="1:1">
      <c r="A1924" t="s">
        <v>1668</v>
      </c>
    </row>
    <row r="1925" spans="1:1">
      <c r="A1925" t="s">
        <v>1669</v>
      </c>
    </row>
    <row r="1926" spans="1:1">
      <c r="A1926" t="s">
        <v>1670</v>
      </c>
    </row>
    <row r="1927" spans="1:1">
      <c r="A1927" t="s">
        <v>1671</v>
      </c>
    </row>
    <row r="1928" spans="1:1">
      <c r="A1928" t="s">
        <v>1214</v>
      </c>
    </row>
    <row r="1930" spans="1:1">
      <c r="A1930" t="s">
        <v>1672</v>
      </c>
    </row>
    <row r="1931" spans="1:1">
      <c r="A1931" t="s">
        <v>1673</v>
      </c>
    </row>
    <row r="1932" spans="1:1">
      <c r="A1932" t="s">
        <v>1674</v>
      </c>
    </row>
    <row r="1933" spans="1:1">
      <c r="A1933" t="s">
        <v>779</v>
      </c>
    </row>
    <row r="1935" spans="1:1">
      <c r="A1935" t="s">
        <v>1675</v>
      </c>
    </row>
    <row r="1936" spans="1:1">
      <c r="A1936" t="e">
        <f>--select*from xj_ls_tkj</f>
        <v>#NAME?</v>
      </c>
    </row>
    <row r="1937" spans="1:1">
      <c r="A1937" t="s">
        <v>1676</v>
      </c>
    </row>
    <row r="1938" spans="1:1">
      <c r="A1938" t="s">
        <v>779</v>
      </c>
    </row>
    <row r="1940" spans="1:1">
      <c r="A1940" t="s">
        <v>1677</v>
      </c>
    </row>
    <row r="1941" spans="1:1">
      <c r="A1941" t="s">
        <v>1678</v>
      </c>
    </row>
    <row r="1942" spans="1:1">
      <c r="A1942" t="s">
        <v>993</v>
      </c>
    </row>
    <row r="1943" spans="1:1">
      <c r="A1943" t="s">
        <v>994</v>
      </c>
    </row>
    <row r="1944" spans="1:1">
      <c r="A1944" t="s">
        <v>995</v>
      </c>
    </row>
    <row r="1945" spans="1:1">
      <c r="A1945" t="s">
        <v>996</v>
      </c>
    </row>
    <row r="1946" spans="1:1">
      <c r="A1946" t="s">
        <v>997</v>
      </c>
    </row>
    <row r="1947" spans="1:1">
      <c r="A1947" t="s">
        <v>998</v>
      </c>
    </row>
    <row r="1948" spans="1:1">
      <c r="A1948" t="s">
        <v>999</v>
      </c>
    </row>
    <row r="1949" spans="1:1">
      <c r="A1949" t="s">
        <v>1000</v>
      </c>
    </row>
    <row r="1950" spans="1:1">
      <c r="A1950" t="s">
        <v>381</v>
      </c>
    </row>
    <row r="1951" spans="1:1">
      <c r="A1951" t="s">
        <v>1679</v>
      </c>
    </row>
    <row r="1952" spans="1:1">
      <c r="A1952" t="s">
        <v>1680</v>
      </c>
    </row>
    <row r="1953" spans="1:1">
      <c r="A1953" t="s">
        <v>1681</v>
      </c>
    </row>
    <row r="1954" spans="1:1">
      <c r="A1954" t="s">
        <v>348</v>
      </c>
    </row>
    <row r="1955" spans="1:1">
      <c r="A1955" t="s">
        <v>1682</v>
      </c>
    </row>
    <row r="1956" spans="2:2">
      <c r="B1956" t="s">
        <v>350</v>
      </c>
    </row>
    <row r="1957" spans="3:3">
      <c r="C1957" t="s">
        <v>523</v>
      </c>
    </row>
    <row r="1958" spans="3:3">
      <c r="C1958" t="s">
        <v>1683</v>
      </c>
    </row>
    <row r="1960" spans="3:3">
      <c r="C1960" t="s">
        <v>1684</v>
      </c>
    </row>
    <row r="1961" spans="1:1">
      <c r="A1961" t="s">
        <v>1685</v>
      </c>
    </row>
    <row r="1962" spans="1:1">
      <c r="A1962" t="s">
        <v>1686</v>
      </c>
    </row>
    <row r="1963" spans="1:1">
      <c r="A1963" t="s">
        <v>1687</v>
      </c>
    </row>
    <row r="1965" spans="3:3">
      <c r="C1965" t="s">
        <v>1684</v>
      </c>
    </row>
    <row r="1966" spans="1:1">
      <c r="A1966" t="s">
        <v>1685</v>
      </c>
    </row>
    <row r="1967" spans="1:1">
      <c r="A1967" t="s">
        <v>1686</v>
      </c>
    </row>
    <row r="1968" spans="1:1">
      <c r="A1968" t="s">
        <v>1688</v>
      </c>
    </row>
    <row r="1970" spans="3:3">
      <c r="C1970" t="s">
        <v>354</v>
      </c>
    </row>
    <row r="1971" spans="1:1">
      <c r="A1971" t="s">
        <v>525</v>
      </c>
    </row>
    <row r="1972" spans="2:2">
      <c r="B1972" t="s">
        <v>568</v>
      </c>
    </row>
    <row r="1973" spans="1:1">
      <c r="A1973" t="s">
        <v>1689</v>
      </c>
    </row>
    <row r="1975" spans="1:1">
      <c r="A1975" t="s">
        <v>1690</v>
      </c>
    </row>
    <row r="1976" spans="2:2">
      <c r="B1976" t="s">
        <v>1691</v>
      </c>
    </row>
    <row r="1977" spans="2:2">
      <c r="B1977" t="s">
        <v>1252</v>
      </c>
    </row>
    <row r="1978" spans="2:2">
      <c r="B1978" t="s">
        <v>1692</v>
      </c>
    </row>
    <row r="1979" spans="2:2">
      <c r="B1979" t="s">
        <v>1693</v>
      </c>
    </row>
    <row r="1980" spans="2:2">
      <c r="B1980" t="s">
        <v>1694</v>
      </c>
    </row>
    <row r="1981" spans="2:2">
      <c r="B1981" t="s">
        <v>1695</v>
      </c>
    </row>
    <row r="1982" spans="2:2">
      <c r="B1982" t="s">
        <v>1696</v>
      </c>
    </row>
    <row r="1983" spans="2:2">
      <c r="B1983" t="s">
        <v>800</v>
      </c>
    </row>
    <row r="1984" spans="2:2">
      <c r="B1984" t="s">
        <v>1697</v>
      </c>
    </row>
    <row r="1985" spans="2:2">
      <c r="B1985" t="s">
        <v>1698</v>
      </c>
    </row>
    <row r="1986" spans="2:2">
      <c r="B1986" t="s">
        <v>1694</v>
      </c>
    </row>
    <row r="1987" spans="2:2">
      <c r="B1987" t="s">
        <v>1695</v>
      </c>
    </row>
    <row r="1988" spans="2:2">
      <c r="B1988" t="s">
        <v>1699</v>
      </c>
    </row>
    <row r="1989" spans="2:2">
      <c r="B1989" t="s">
        <v>1700</v>
      </c>
    </row>
    <row r="1990" spans="2:2">
      <c r="B1990" t="s">
        <v>443</v>
      </c>
    </row>
    <row r="1991" spans="1:2">
      <c r="A1991" t="s">
        <v>350</v>
      </c>
      <c r="B1991" t="s">
        <v>800</v>
      </c>
    </row>
    <row r="1992" spans="2:2">
      <c r="B1992" t="s">
        <v>1701</v>
      </c>
    </row>
    <row r="1993" spans="2:2">
      <c r="B1993" t="s">
        <v>1698</v>
      </c>
    </row>
    <row r="1994" spans="2:2">
      <c r="B1994" t="s">
        <v>1694</v>
      </c>
    </row>
    <row r="1995" spans="2:2">
      <c r="B1995" t="s">
        <v>1702</v>
      </c>
    </row>
    <row r="1996" spans="2:2">
      <c r="B1996" t="s">
        <v>1703</v>
      </c>
    </row>
    <row r="1997" spans="2:2">
      <c r="B1997" t="s">
        <v>1704</v>
      </c>
    </row>
    <row r="1998" spans="2:2">
      <c r="B1998" t="s">
        <v>1705</v>
      </c>
    </row>
    <row r="1999" spans="2:4">
      <c r="B1999" t="s">
        <v>1706</v>
      </c>
      <c r="C1999" t="s">
        <v>1707</v>
      </c>
      <c r="D1999" t="s">
        <v>1708</v>
      </c>
    </row>
    <row r="2000" spans="2:2">
      <c r="B2000" t="s">
        <v>1709</v>
      </c>
    </row>
    <row r="2002" spans="1:1">
      <c r="A2002" t="s">
        <v>1710</v>
      </c>
    </row>
    <row r="2003" spans="1:1">
      <c r="A2003" t="s">
        <v>1711</v>
      </c>
    </row>
    <row r="2004" spans="1:1">
      <c r="A2004" t="s">
        <v>1712</v>
      </c>
    </row>
    <row r="2005" spans="1:1">
      <c r="A2005" t="s">
        <v>908</v>
      </c>
    </row>
    <row r="2006" spans="1:1">
      <c r="A2006" t="s">
        <v>1713</v>
      </c>
    </row>
    <row r="2007" spans="1:1">
      <c r="A2007" t="s">
        <v>1714</v>
      </c>
    </row>
    <row r="2008" spans="1:1">
      <c r="A2008" t="s">
        <v>1715</v>
      </c>
    </row>
    <row r="2009" spans="1:1">
      <c r="A2009" t="s">
        <v>1716</v>
      </c>
    </row>
    <row r="2010" spans="1:1">
      <c r="A2010" t="s">
        <v>1717</v>
      </c>
    </row>
    <row r="2011" spans="1:1">
      <c r="A2011" t="s">
        <v>776</v>
      </c>
    </row>
    <row r="2012" spans="1:1">
      <c r="A2012" t="s">
        <v>1718</v>
      </c>
    </row>
    <row r="2013" spans="1:1">
      <c r="A2013" t="s">
        <v>1719</v>
      </c>
    </row>
    <row r="2014" spans="1:1">
      <c r="A2014" t="s">
        <v>902</v>
      </c>
    </row>
    <row r="2015" spans="2:2">
      <c r="B2015" t="s">
        <v>1720</v>
      </c>
    </row>
    <row r="2016" spans="2:2">
      <c r="B2016" t="s">
        <v>1721</v>
      </c>
    </row>
    <row r="2017" spans="1:1">
      <c r="A2017" t="s">
        <v>1722</v>
      </c>
    </row>
    <row r="2018" spans="1:1">
      <c r="A2018" t="s">
        <v>1723</v>
      </c>
    </row>
    <row r="2020" spans="1:1">
      <c r="A2020" t="s">
        <v>422</v>
      </c>
    </row>
    <row r="2022" spans="1:1">
      <c r="A2022" t="s">
        <v>1724</v>
      </c>
    </row>
    <row r="2023" spans="1:1">
      <c r="A2023" t="s">
        <v>1725</v>
      </c>
    </row>
    <row r="2024" spans="1:1">
      <c r="A2024" t="s">
        <v>1726</v>
      </c>
    </row>
    <row r="2025" spans="1:1">
      <c r="A2025" t="s">
        <v>1727</v>
      </c>
    </row>
    <row r="2026" spans="1:1">
      <c r="A2026" t="s">
        <v>1728</v>
      </c>
    </row>
    <row r="2027" spans="1:1">
      <c r="A2027" t="s">
        <v>1714</v>
      </c>
    </row>
    <row r="2028" spans="1:1">
      <c r="A2028" t="s">
        <v>1729</v>
      </c>
    </row>
    <row r="2029" spans="5:5">
      <c r="E2029" t="s">
        <v>1730</v>
      </c>
    </row>
    <row r="2030" spans="1:1">
      <c r="A2030" t="s">
        <v>1731</v>
      </c>
    </row>
    <row r="2031" spans="1:1">
      <c r="A2031" t="s">
        <v>1732</v>
      </c>
    </row>
    <row r="2032" spans="1:1">
      <c r="A2032" t="s">
        <v>1733</v>
      </c>
    </row>
    <row r="2033" spans="1:1">
      <c r="A2033" t="s">
        <v>1734</v>
      </c>
    </row>
    <row r="2034" spans="1:1">
      <c r="A2034" t="s">
        <v>1735</v>
      </c>
    </row>
    <row r="2035" spans="1:1">
      <c r="A2035" t="s">
        <v>1736</v>
      </c>
    </row>
    <row r="2036" spans="1:1">
      <c r="A2036" t="s">
        <v>1737</v>
      </c>
    </row>
    <row r="2037" spans="1:1">
      <c r="A2037" t="s">
        <v>1738</v>
      </c>
    </row>
    <row r="2038" spans="1:1">
      <c r="A2038" t="s">
        <v>1739</v>
      </c>
    </row>
    <row r="2039" spans="1:1">
      <c r="A2039" t="s">
        <v>1740</v>
      </c>
    </row>
    <row r="2040" spans="1:1">
      <c r="A2040" t="s">
        <v>1741</v>
      </c>
    </row>
    <row r="2041" spans="6:6">
      <c r="F2041" t="s">
        <v>354</v>
      </c>
    </row>
    <row r="2042" spans="2:2">
      <c r="B2042" t="s">
        <v>1742</v>
      </c>
    </row>
    <row r="2043" spans="1:1">
      <c r="A2043" t="s">
        <v>1743</v>
      </c>
    </row>
    <row r="2044" spans="3:3">
      <c r="C2044" t="s">
        <v>792</v>
      </c>
    </row>
    <row r="2045" spans="3:3">
      <c r="C2045" t="s">
        <v>793</v>
      </c>
    </row>
    <row r="2046" spans="4:4">
      <c r="D2046" t="s">
        <v>794</v>
      </c>
    </row>
    <row r="2047" spans="4:4">
      <c r="D2047" t="s">
        <v>795</v>
      </c>
    </row>
    <row r="2048" spans="4:4">
      <c r="D2048" t="s">
        <v>796</v>
      </c>
    </row>
    <row r="2049" spans="4:4">
      <c r="D2049" t="s">
        <v>779</v>
      </c>
    </row>
    <row r="2051" spans="3:3">
      <c r="C2051" t="s">
        <v>793</v>
      </c>
    </row>
    <row r="2052" spans="4:4">
      <c r="D2052" t="s">
        <v>797</v>
      </c>
    </row>
    <row r="2053" spans="4:4">
      <c r="D2053" t="s">
        <v>798</v>
      </c>
    </row>
    <row r="2054" spans="4:4">
      <c r="D2054" t="s">
        <v>779</v>
      </c>
    </row>
    <row r="2055" spans="1:1">
      <c r="A2055" t="s">
        <v>422</v>
      </c>
    </row>
    <row r="2058" spans="1:1">
      <c r="A2058" t="s">
        <v>1744</v>
      </c>
    </row>
    <row r="2059" spans="1:1">
      <c r="A2059" t="s">
        <v>1725</v>
      </c>
    </row>
    <row r="2060" spans="2:2">
      <c r="B2060" t="s">
        <v>1745</v>
      </c>
    </row>
    <row r="2061" spans="1:1">
      <c r="A2061" t="s">
        <v>1743</v>
      </c>
    </row>
    <row r="2062" spans="3:3">
      <c r="C2062" t="s">
        <v>792</v>
      </c>
    </row>
    <row r="2063" spans="3:3">
      <c r="C2063" t="s">
        <v>793</v>
      </c>
    </row>
    <row r="2064" spans="4:4">
      <c r="D2064" t="s">
        <v>1746</v>
      </c>
    </row>
    <row r="2065" spans="4:4">
      <c r="D2065" t="s">
        <v>795</v>
      </c>
    </row>
    <row r="2066" spans="4:4">
      <c r="D2066" t="s">
        <v>796</v>
      </c>
    </row>
    <row r="2067" spans="4:4">
      <c r="D2067" t="s">
        <v>779</v>
      </c>
    </row>
    <row r="2069" spans="3:3">
      <c r="C2069" t="s">
        <v>793</v>
      </c>
    </row>
    <row r="2070" spans="4:4">
      <c r="D2070" t="s">
        <v>797</v>
      </c>
    </row>
    <row r="2071" spans="4:4">
      <c r="D2071" t="s">
        <v>1747</v>
      </c>
    </row>
    <row r="2072" spans="4:4">
      <c r="D2072" t="s">
        <v>779</v>
      </c>
    </row>
    <row r="2073" spans="1:1">
      <c r="A2073" t="s">
        <v>422</v>
      </c>
    </row>
    <row r="2075" spans="1:1">
      <c r="A2075" t="s">
        <v>1748</v>
      </c>
    </row>
    <row r="2076" spans="1:1">
      <c r="A2076" t="s">
        <v>993</v>
      </c>
    </row>
    <row r="2077" spans="1:1">
      <c r="A2077" t="s">
        <v>994</v>
      </c>
    </row>
    <row r="2078" spans="1:1">
      <c r="A2078" t="s">
        <v>995</v>
      </c>
    </row>
    <row r="2079" spans="1:1">
      <c r="A2079" t="s">
        <v>996</v>
      </c>
    </row>
    <row r="2080" spans="1:1">
      <c r="A2080" t="s">
        <v>997</v>
      </c>
    </row>
    <row r="2081" spans="1:1">
      <c r="A2081" t="s">
        <v>998</v>
      </c>
    </row>
    <row r="2082" spans="1:1">
      <c r="A2082" t="s">
        <v>999</v>
      </c>
    </row>
    <row r="2083" spans="1:1">
      <c r="A2083" t="s">
        <v>1000</v>
      </c>
    </row>
    <row r="2084" spans="1:1">
      <c r="A2084" t="s">
        <v>381</v>
      </c>
    </row>
    <row r="2085" spans="1:1">
      <c r="A2085" t="s">
        <v>1749</v>
      </c>
    </row>
    <row r="2086" spans="1:1">
      <c r="A2086" t="s">
        <v>1750</v>
      </c>
    </row>
    <row r="2087" spans="1:1">
      <c r="A2087" t="s">
        <v>1751</v>
      </c>
    </row>
    <row r="2088" spans="1:1">
      <c r="A2088" t="s">
        <v>1752</v>
      </c>
    </row>
    <row r="2089" spans="1:1">
      <c r="A2089" t="s">
        <v>348</v>
      </c>
    </row>
    <row r="2090" spans="1:1">
      <c r="A2090" t="s">
        <v>1753</v>
      </c>
    </row>
    <row r="2091" spans="1:1">
      <c r="A2091" t="s">
        <v>1522</v>
      </c>
    </row>
    <row r="2092" spans="1:1">
      <c r="A2092" t="e">
        <f>-------------------拆机</f>
        <v>#NAME?</v>
      </c>
    </row>
    <row r="2093" spans="1:1">
      <c r="A2093" t="s">
        <v>1754</v>
      </c>
    </row>
    <row r="2094" spans="1:1">
      <c r="A2094" t="s">
        <v>1243</v>
      </c>
    </row>
    <row r="2095" spans="1:1">
      <c r="A2095" t="s">
        <v>1755</v>
      </c>
    </row>
    <row r="2096" spans="1:1">
      <c r="A2096" t="s">
        <v>1756</v>
      </c>
    </row>
    <row r="2097" spans="1:1">
      <c r="A2097" t="s">
        <v>1757</v>
      </c>
    </row>
    <row r="2098" spans="1:1">
      <c r="A2098" t="s">
        <v>1758</v>
      </c>
    </row>
    <row r="2099" spans="1:1">
      <c r="A2099" t="s">
        <v>1759</v>
      </c>
    </row>
    <row r="2100" spans="1:1">
      <c r="A2100" t="s">
        <v>1760</v>
      </c>
    </row>
    <row r="2101" spans="1:1">
      <c r="A2101" t="s">
        <v>1761</v>
      </c>
    </row>
    <row r="2102" spans="1:1">
      <c r="A2102" t="s">
        <v>1762</v>
      </c>
    </row>
    <row r="2103" spans="1:1">
      <c r="A2103" t="s">
        <v>1763</v>
      </c>
    </row>
    <row r="2104" spans="1:1">
      <c r="A2104" t="s">
        <v>1758</v>
      </c>
    </row>
    <row r="2105" spans="1:1">
      <c r="A2105" t="s">
        <v>1764</v>
      </c>
    </row>
    <row r="2106" spans="1:1">
      <c r="A2106" t="s">
        <v>1765</v>
      </c>
    </row>
    <row r="2107" spans="1:1">
      <c r="A2107" t="s">
        <v>1766</v>
      </c>
    </row>
    <row r="2108" spans="1:1">
      <c r="A2108" t="s">
        <v>1767</v>
      </c>
    </row>
    <row r="2109" spans="1:1">
      <c r="A2109" t="s">
        <v>1768</v>
      </c>
    </row>
    <row r="2110" spans="1:1">
      <c r="A2110" t="s">
        <v>1769</v>
      </c>
    </row>
    <row r="2111" spans="1:1">
      <c r="A2111" t="s">
        <v>1770</v>
      </c>
    </row>
    <row r="2112" spans="1:1">
      <c r="A2112" t="s">
        <v>1771</v>
      </c>
    </row>
    <row r="2113" spans="1:1">
      <c r="A2113" t="s">
        <v>1772</v>
      </c>
    </row>
    <row r="2114" spans="3:3">
      <c r="C2114" t="s">
        <v>369</v>
      </c>
    </row>
    <row r="2115" spans="3:3">
      <c r="C2115" t="s">
        <v>1773</v>
      </c>
    </row>
    <row r="2117" spans="1:1">
      <c r="A2117" t="s">
        <v>1774</v>
      </c>
    </row>
    <row r="2118" spans="1:1">
      <c r="A2118" t="s">
        <v>1775</v>
      </c>
    </row>
    <row r="2119" spans="1:1">
      <c r="A2119" t="s">
        <v>1243</v>
      </c>
    </row>
    <row r="2120" spans="1:1">
      <c r="A2120" t="s">
        <v>1776</v>
      </c>
    </row>
    <row r="2121" spans="1:1">
      <c r="A2121" t="s">
        <v>1777</v>
      </c>
    </row>
    <row r="2122" spans="1:1">
      <c r="A2122" t="s">
        <v>1778</v>
      </c>
    </row>
    <row r="2123" spans="1:1">
      <c r="A2123" t="s">
        <v>803</v>
      </c>
    </row>
    <row r="2124" spans="1:1">
      <c r="A2124" t="s">
        <v>1779</v>
      </c>
    </row>
    <row r="2125" spans="1:1">
      <c r="A2125" t="s">
        <v>1780</v>
      </c>
    </row>
    <row r="2126" spans="1:1">
      <c r="A2126" t="s">
        <v>1781</v>
      </c>
    </row>
    <row r="2128" spans="1:1">
      <c r="A2128" t="e">
        <f>---xj_PROD_INST_cj_t</f>
        <v>#NAME?</v>
      </c>
    </row>
    <row r="2129" spans="1:1">
      <c r="A2129" t="s">
        <v>1782</v>
      </c>
    </row>
    <row r="2130" spans="1:1">
      <c r="A2130" t="s">
        <v>1243</v>
      </c>
    </row>
    <row r="2131" spans="1:1">
      <c r="A2131" t="s">
        <v>1783</v>
      </c>
    </row>
    <row r="2132" spans="1:1">
      <c r="A2132" t="s">
        <v>1784</v>
      </c>
    </row>
    <row r="2133" spans="1:1">
      <c r="A2133" t="s">
        <v>1785</v>
      </c>
    </row>
    <row r="2134" spans="1:1">
      <c r="A2134" t="s">
        <v>1786</v>
      </c>
    </row>
    <row r="2135" spans="1:1">
      <c r="A2135" t="s">
        <v>1787</v>
      </c>
    </row>
    <row r="2136" spans="1:1">
      <c r="A2136" t="s">
        <v>1788</v>
      </c>
    </row>
    <row r="2137" spans="1:1">
      <c r="A2137" t="s">
        <v>1789</v>
      </c>
    </row>
    <row r="2138" spans="1:1">
      <c r="A2138" t="s">
        <v>1790</v>
      </c>
    </row>
    <row r="2139" spans="1:1">
      <c r="A2139" t="s">
        <v>1791</v>
      </c>
    </row>
    <row r="2140" spans="1:1">
      <c r="A2140" t="s">
        <v>1792</v>
      </c>
    </row>
    <row r="2141" spans="1:1">
      <c r="A2141" t="s">
        <v>1793</v>
      </c>
    </row>
    <row r="2142" spans="1:1">
      <c r="A2142" t="s">
        <v>1794</v>
      </c>
    </row>
    <row r="2143" spans="1:1">
      <c r="A2143" t="s">
        <v>1795</v>
      </c>
    </row>
    <row r="2145" spans="1:1">
      <c r="A2145" t="s">
        <v>1796</v>
      </c>
    </row>
    <row r="2146" spans="1:1">
      <c r="A2146" t="s">
        <v>779</v>
      </c>
    </row>
    <row r="2147" spans="1:1">
      <c r="A2147" t="s">
        <v>1797</v>
      </c>
    </row>
    <row r="2148" spans="1:1">
      <c r="A2148" t="s">
        <v>1798</v>
      </c>
    </row>
    <row r="2149" spans="1:1">
      <c r="A2149" t="s">
        <v>779</v>
      </c>
    </row>
    <row r="2151" spans="1:1">
      <c r="A2151" t="s">
        <v>1799</v>
      </c>
    </row>
    <row r="2152" spans="1:1">
      <c r="A2152" t="s">
        <v>888</v>
      </c>
    </row>
    <row r="2153" spans="1:1">
      <c r="A2153" t="s">
        <v>1800</v>
      </c>
    </row>
    <row r="2154" spans="1:1">
      <c r="A2154" t="s">
        <v>1801</v>
      </c>
    </row>
    <row r="2155" spans="1:1">
      <c r="A2155" t="s">
        <v>1802</v>
      </c>
    </row>
    <row r="2156" spans="1:1">
      <c r="A2156" t="s">
        <v>1803</v>
      </c>
    </row>
    <row r="2158" spans="1:1">
      <c r="A2158" t="s">
        <v>1074</v>
      </c>
    </row>
    <row r="2159" spans="1:1">
      <c r="A2159" t="s">
        <v>1804</v>
      </c>
    </row>
    <row r="2160" spans="1:1">
      <c r="A2160" t="s">
        <v>1805</v>
      </c>
    </row>
    <row r="2161" spans="1:1">
      <c r="A2161" t="s">
        <v>1806</v>
      </c>
    </row>
    <row r="2162" spans="1:1">
      <c r="A2162" t="s">
        <v>779</v>
      </c>
    </row>
    <row r="2164" spans="1:1">
      <c r="A2164" t="s">
        <v>1807</v>
      </c>
    </row>
    <row r="2166" spans="1:1">
      <c r="A2166" t="s">
        <v>1252</v>
      </c>
    </row>
    <row r="2167" spans="1:1">
      <c r="A2167" t="s">
        <v>1808</v>
      </c>
    </row>
    <row r="2168" spans="1:1">
      <c r="A2168" t="s">
        <v>1809</v>
      </c>
    </row>
    <row r="2169" spans="1:1">
      <c r="A2169" t="s">
        <v>1080</v>
      </c>
    </row>
    <row r="2170" spans="1:1">
      <c r="A2170" t="s">
        <v>1810</v>
      </c>
    </row>
    <row r="2171" spans="1:1">
      <c r="A2171" t="s">
        <v>1811</v>
      </c>
    </row>
    <row r="2172" spans="1:1">
      <c r="A2172" t="s">
        <v>1772</v>
      </c>
    </row>
    <row r="2173" spans="1:1">
      <c r="A2173" t="s">
        <v>779</v>
      </c>
    </row>
    <row r="2174" spans="1:1">
      <c r="A2174" t="s">
        <v>1812</v>
      </c>
    </row>
    <row r="2175" spans="1:1">
      <c r="A2175" t="s">
        <v>1813</v>
      </c>
    </row>
    <row r="2176" spans="1:1">
      <c r="A2176" t="s">
        <v>350</v>
      </c>
    </row>
    <row r="2177" spans="1:1">
      <c r="A2177" t="s">
        <v>1814</v>
      </c>
    </row>
    <row r="2178" spans="1:1">
      <c r="A2178" t="s">
        <v>1815</v>
      </c>
    </row>
    <row r="2179" spans="1:1">
      <c r="A2179" t="s">
        <v>1816</v>
      </c>
    </row>
    <row r="2180" spans="1:1">
      <c r="A2180" t="s">
        <v>1817</v>
      </c>
    </row>
    <row r="2181" spans="1:1">
      <c r="A2181" t="s">
        <v>1818</v>
      </c>
    </row>
    <row r="2182" spans="1:1">
      <c r="A2182" t="s">
        <v>1819</v>
      </c>
    </row>
    <row r="2183" spans="1:1">
      <c r="A2183" t="s">
        <v>1817</v>
      </c>
    </row>
    <row r="2184" spans="1:1">
      <c r="A2184" t="s">
        <v>1820</v>
      </c>
    </row>
    <row r="2185" spans="1:1">
      <c r="A2185" t="s">
        <v>1821</v>
      </c>
    </row>
    <row r="2186" spans="1:1">
      <c r="A2186" t="s">
        <v>1822</v>
      </c>
    </row>
    <row r="2187" spans="1:1">
      <c r="A2187" t="s">
        <v>1823</v>
      </c>
    </row>
    <row r="2188" spans="1:1">
      <c r="A2188" t="s">
        <v>1824</v>
      </c>
    </row>
    <row r="2189" spans="1:1">
      <c r="A2189" t="s">
        <v>1825</v>
      </c>
    </row>
    <row r="2190" spans="1:1">
      <c r="A2190" t="s">
        <v>1826</v>
      </c>
    </row>
    <row r="2191" spans="1:1">
      <c r="A2191" t="s">
        <v>1827</v>
      </c>
    </row>
    <row r="2193" spans="1:1">
      <c r="A2193" t="s">
        <v>1828</v>
      </c>
    </row>
    <row r="2194" spans="1:1">
      <c r="A2194" t="s">
        <v>1564</v>
      </c>
    </row>
    <row r="2195" spans="1:1">
      <c r="A2195" t="s">
        <v>1243</v>
      </c>
    </row>
    <row r="2196" spans="1:1">
      <c r="A2196" t="s">
        <v>1829</v>
      </c>
    </row>
    <row r="2197" spans="1:1">
      <c r="A2197" t="s">
        <v>1830</v>
      </c>
    </row>
    <row r="2198" spans="1:1">
      <c r="A2198" t="s">
        <v>1831</v>
      </c>
    </row>
    <row r="2199" spans="1:1">
      <c r="A2199" t="s">
        <v>1832</v>
      </c>
    </row>
    <row r="2200" spans="1:1">
      <c r="A2200" t="s">
        <v>1833</v>
      </c>
    </row>
    <row r="2201" spans="1:1">
      <c r="A2201" t="s">
        <v>1834</v>
      </c>
    </row>
    <row r="2202" spans="2:2">
      <c r="B2202" t="s">
        <v>1835</v>
      </c>
    </row>
    <row r="2203" spans="2:2">
      <c r="B2203" t="s">
        <v>1836</v>
      </c>
    </row>
    <row r="2204" spans="1:1">
      <c r="A2204" t="s">
        <v>1837</v>
      </c>
    </row>
    <row r="2205" spans="1:1">
      <c r="A2205" t="s">
        <v>1838</v>
      </c>
    </row>
    <row r="2206" spans="1:1">
      <c r="A2206" t="s">
        <v>1839</v>
      </c>
    </row>
    <row r="2207" spans="1:1">
      <c r="A2207" t="s">
        <v>1840</v>
      </c>
    </row>
    <row r="2208" spans="1:1">
      <c r="A2208" t="s">
        <v>1841</v>
      </c>
    </row>
    <row r="2209" spans="1:1">
      <c r="A2209" t="s">
        <v>1842</v>
      </c>
    </row>
    <row r="2210" spans="1:1">
      <c r="A2210" t="s">
        <v>1843</v>
      </c>
    </row>
    <row r="2211" spans="1:1">
      <c r="A2211" t="s">
        <v>1844</v>
      </c>
    </row>
    <row r="2212" spans="1:1">
      <c r="A2212" t="s">
        <v>1845</v>
      </c>
    </row>
    <row r="2213" spans="1:1">
      <c r="A2213" t="s">
        <v>1843</v>
      </c>
    </row>
    <row r="2214" spans="1:1">
      <c r="A2214" t="s">
        <v>1844</v>
      </c>
    </row>
    <row r="2215" spans="1:1">
      <c r="A2215" t="s">
        <v>1846</v>
      </c>
    </row>
    <row r="2216" spans="1:1">
      <c r="A2216" t="s">
        <v>1847</v>
      </c>
    </row>
    <row r="2217" spans="1:1">
      <c r="A2217" t="s">
        <v>1848</v>
      </c>
    </row>
    <row r="2218" spans="1:1">
      <c r="A2218" t="s">
        <v>1849</v>
      </c>
    </row>
    <row r="2219" spans="1:1">
      <c r="A2219" t="s">
        <v>1850</v>
      </c>
    </row>
    <row r="2224" spans="1:1">
      <c r="A2224" t="s">
        <v>993</v>
      </c>
    </row>
    <row r="2225" spans="1:1">
      <c r="A2225" t="s">
        <v>994</v>
      </c>
    </row>
    <row r="2226" spans="1:1">
      <c r="A2226" t="s">
        <v>995</v>
      </c>
    </row>
    <row r="2227" spans="1:1">
      <c r="A2227" t="s">
        <v>996</v>
      </c>
    </row>
    <row r="2228" spans="1:1">
      <c r="A2228" t="s">
        <v>997</v>
      </c>
    </row>
    <row r="2229" spans="1:1">
      <c r="A2229" t="s">
        <v>998</v>
      </c>
    </row>
    <row r="2230" spans="1:1">
      <c r="A2230" t="s">
        <v>999</v>
      </c>
    </row>
    <row r="2231" spans="1:1">
      <c r="A2231" t="s">
        <v>1000</v>
      </c>
    </row>
    <row r="2232" spans="1:1">
      <c r="A2232" t="s">
        <v>381</v>
      </c>
    </row>
    <row r="2233" spans="1:1">
      <c r="A2233" t="s">
        <v>1851</v>
      </c>
    </row>
    <row r="2234" spans="1:1">
      <c r="A2234" t="s">
        <v>1852</v>
      </c>
    </row>
    <row r="2235" spans="1:1">
      <c r="A2235" t="s">
        <v>1853</v>
      </c>
    </row>
    <row r="2236" spans="1:1">
      <c r="A2236" t="s">
        <v>525</v>
      </c>
    </row>
    <row r="2237" spans="1:1">
      <c r="A2237" t="s">
        <v>1854</v>
      </c>
    </row>
    <row r="2238" spans="1:1">
      <c r="A2238" t="s">
        <v>1855</v>
      </c>
    </row>
    <row r="2239" spans="1:1">
      <c r="A2239" t="s">
        <v>1856</v>
      </c>
    </row>
    <row r="2240" spans="1:1">
      <c r="A2240" t="s">
        <v>1857</v>
      </c>
    </row>
    <row r="2241" spans="1:1">
      <c r="A2241" t="s">
        <v>1858</v>
      </c>
    </row>
    <row r="2242" spans="1:1">
      <c r="A2242" t="s">
        <v>1859</v>
      </c>
    </row>
    <row r="2243" spans="1:1">
      <c r="A2243" t="s">
        <v>1860</v>
      </c>
    </row>
    <row r="2244" spans="1:1">
      <c r="A2244" t="s">
        <v>1861</v>
      </c>
    </row>
    <row r="2245" spans="1:1">
      <c r="A2245" t="s">
        <v>1862</v>
      </c>
    </row>
    <row r="2246" spans="1:1">
      <c r="A2246" t="s">
        <v>1863</v>
      </c>
    </row>
    <row r="2247" spans="1:1">
      <c r="A2247" t="s">
        <v>1864</v>
      </c>
    </row>
    <row r="2248" spans="1:1">
      <c r="A2248" t="s">
        <v>1865</v>
      </c>
    </row>
    <row r="2249" spans="1:1">
      <c r="A2249" t="s">
        <v>1866</v>
      </c>
    </row>
    <row r="2250" spans="1:1">
      <c r="A2250" t="s">
        <v>525</v>
      </c>
    </row>
    <row r="2251" spans="1:1">
      <c r="A2251" t="s">
        <v>1867</v>
      </c>
    </row>
    <row r="2252" spans="1:1">
      <c r="A2252" t="s">
        <v>1252</v>
      </c>
    </row>
    <row r="2253" spans="1:1">
      <c r="A2253" t="s">
        <v>1868</v>
      </c>
    </row>
    <row r="2254" spans="1:1">
      <c r="A2254" t="s">
        <v>1869</v>
      </c>
    </row>
    <row r="2255" spans="1:2">
      <c r="A2255" t="s">
        <v>1870</v>
      </c>
      <c r="B2255">
        <f>8421200</f>
        <v>8421200</v>
      </c>
    </row>
    <row r="2256" spans="1:1">
      <c r="A2256" t="s">
        <v>1871</v>
      </c>
    </row>
    <row r="2257" spans="1:1">
      <c r="A2257" t="s">
        <v>350</v>
      </c>
    </row>
    <row r="2258" spans="1:1">
      <c r="A2258" t="s">
        <v>1872</v>
      </c>
    </row>
    <row r="2259" spans="1:1">
      <c r="A2259" t="s">
        <v>1873</v>
      </c>
    </row>
    <row r="2260" spans="1:1">
      <c r="A2260" t="s">
        <v>1869</v>
      </c>
    </row>
    <row r="2261" spans="1:1">
      <c r="A2261" t="s">
        <v>1874</v>
      </c>
    </row>
    <row r="2262" spans="1:1">
      <c r="A2262" t="s">
        <v>1875</v>
      </c>
    </row>
    <row r="2263" spans="1:1">
      <c r="A2263" t="s">
        <v>1876</v>
      </c>
    </row>
    <row r="2265" spans="1:1">
      <c r="A2265" t="s">
        <v>1877</v>
      </c>
    </row>
    <row r="2266" spans="1:1">
      <c r="A2266" t="s">
        <v>1878</v>
      </c>
    </row>
    <row r="2267" spans="1:1">
      <c r="A2267" t="s">
        <v>1869</v>
      </c>
    </row>
    <row r="2268" spans="1:1">
      <c r="A2268" t="s">
        <v>1879</v>
      </c>
    </row>
    <row r="2269" spans="1:1">
      <c r="A2269" t="s">
        <v>1880</v>
      </c>
    </row>
    <row r="2270" spans="1:1">
      <c r="A2270" t="s">
        <v>354</v>
      </c>
    </row>
    <row r="2271" spans="1:1">
      <c r="A2271" t="s">
        <v>1881</v>
      </c>
    </row>
    <row r="2272" spans="1:1">
      <c r="A2272" t="s">
        <v>1882</v>
      </c>
    </row>
    <row r="2273" spans="1:1">
      <c r="A2273" t="s">
        <v>1883</v>
      </c>
    </row>
    <row r="2274" spans="1:1">
      <c r="A2274" t="s">
        <v>348</v>
      </c>
    </row>
    <row r="2275" spans="1:1">
      <c r="A2275" t="s">
        <v>1884</v>
      </c>
    </row>
    <row r="2276" spans="1:1">
      <c r="A2276" t="s">
        <v>1885</v>
      </c>
    </row>
    <row r="2277" spans="1:1">
      <c r="A2277" t="s">
        <v>525</v>
      </c>
    </row>
    <row r="2278" spans="1:1">
      <c r="A2278" t="s">
        <v>350</v>
      </c>
    </row>
    <row r="2279" spans="1:1">
      <c r="A2279" t="s">
        <v>1006</v>
      </c>
    </row>
    <row r="2280" spans="1:1">
      <c r="A2280" t="s">
        <v>1886</v>
      </c>
    </row>
    <row r="2282" spans="1:1">
      <c r="A2282" t="s">
        <v>1887</v>
      </c>
    </row>
    <row r="2283" spans="1:1">
      <c r="A2283" t="s">
        <v>1888</v>
      </c>
    </row>
    <row r="2285" spans="1:1">
      <c r="A2285" t="s">
        <v>1889</v>
      </c>
    </row>
    <row r="2286" spans="1:1">
      <c r="A2286" t="s">
        <v>1890</v>
      </c>
    </row>
    <row r="2287" spans="1:1">
      <c r="A2287" t="s">
        <v>1891</v>
      </c>
    </row>
    <row r="2290" spans="1:1">
      <c r="A2290" t="s">
        <v>1892</v>
      </c>
    </row>
    <row r="2291" spans="1:1">
      <c r="A2291" t="s">
        <v>1893</v>
      </c>
    </row>
    <row r="2293" spans="1:1">
      <c r="A2293" t="s">
        <v>1894</v>
      </c>
    </row>
    <row r="2294" spans="1:1">
      <c r="A2294" t="s">
        <v>369</v>
      </c>
    </row>
    <row r="2295" spans="1:1">
      <c r="A2295" t="s">
        <v>1895</v>
      </c>
    </row>
    <row r="2296" spans="1:1">
      <c r="A2296" t="s">
        <v>1896</v>
      </c>
    </row>
    <row r="2297" spans="1:1">
      <c r="A2297" t="s">
        <v>1897</v>
      </c>
    </row>
    <row r="2298" spans="1:1">
      <c r="A2298" t="s">
        <v>1898</v>
      </c>
    </row>
    <row r="2299" spans="1:1">
      <c r="A2299" t="s">
        <v>1899</v>
      </c>
    </row>
    <row r="2300" spans="1:1">
      <c r="A2300" t="s">
        <v>1900</v>
      </c>
    </row>
    <row r="2303" spans="1:1">
      <c r="A2303" t="s">
        <v>1901</v>
      </c>
    </row>
    <row r="2304" spans="1:1">
      <c r="A2304" t="s">
        <v>1902</v>
      </c>
    </row>
    <row r="2305" spans="1:1">
      <c r="A2305" t="s">
        <v>1903</v>
      </c>
    </row>
    <row r="2306" spans="1:1">
      <c r="A2306" t="s">
        <v>1904</v>
      </c>
    </row>
    <row r="2307" spans="1:1">
      <c r="A2307" t="s">
        <v>354</v>
      </c>
    </row>
    <row r="2308" spans="1:1">
      <c r="A2308" t="s">
        <v>1689</v>
      </c>
    </row>
    <row r="2311" spans="1:1">
      <c r="A2311" t="s">
        <v>1905</v>
      </c>
    </row>
    <row r="2312" spans="1:1">
      <c r="A2312" t="s">
        <v>800</v>
      </c>
    </row>
    <row r="2313" spans="1:1">
      <c r="A2313" t="s">
        <v>1906</v>
      </c>
    </row>
    <row r="2314" spans="1:1">
      <c r="A2314" t="s">
        <v>1890</v>
      </c>
    </row>
    <row r="2315" spans="1:1">
      <c r="A2315" t="s">
        <v>1907</v>
      </c>
    </row>
    <row r="2316" spans="1:1">
      <c r="A2316" t="s">
        <v>1908</v>
      </c>
    </row>
    <row r="2317" spans="1:1">
      <c r="A2317" t="s">
        <v>1541</v>
      </c>
    </row>
    <row r="2318" spans="1:1">
      <c r="A2318" t="s">
        <v>1909</v>
      </c>
    </row>
    <row r="2319" spans="1:1">
      <c r="A2319" t="s">
        <v>1910</v>
      </c>
    </row>
    <row r="2320" spans="1:1">
      <c r="A2320" t="s">
        <v>1911</v>
      </c>
    </row>
    <row r="2321" spans="1:1">
      <c r="A2321" t="s">
        <v>1912</v>
      </c>
    </row>
    <row r="2322" spans="1:1">
      <c r="A2322" t="s">
        <v>1913</v>
      </c>
    </row>
    <row r="2323" spans="1:1">
      <c r="A2323" t="s">
        <v>1914</v>
      </c>
    </row>
    <row r="2324" spans="1:1">
      <c r="A2324" t="s">
        <v>1915</v>
      </c>
    </row>
    <row r="2325" spans="1:1">
      <c r="A2325" t="s">
        <v>1711</v>
      </c>
    </row>
    <row r="2326" spans="1:1">
      <c r="A2326" t="s">
        <v>1916</v>
      </c>
    </row>
    <row r="2327" spans="1:1">
      <c r="A2327" t="s">
        <v>908</v>
      </c>
    </row>
    <row r="2328" spans="1:1">
      <c r="A2328" t="s">
        <v>1713</v>
      </c>
    </row>
    <row r="2329" spans="1:1">
      <c r="A2329" t="s">
        <v>1714</v>
      </c>
    </row>
    <row r="2330" spans="1:1">
      <c r="A2330" t="s">
        <v>1715</v>
      </c>
    </row>
    <row r="2331" spans="5:5">
      <c r="E2331" t="s">
        <v>1917</v>
      </c>
    </row>
    <row r="2332" spans="3:3">
      <c r="C2332" t="s">
        <v>1918</v>
      </c>
    </row>
    <row r="2333" spans="1:1">
      <c r="A2333" t="s">
        <v>1919</v>
      </c>
    </row>
    <row r="2334" spans="1:1">
      <c r="A2334" t="s">
        <v>1717</v>
      </c>
    </row>
    <row r="2335" spans="1:1">
      <c r="A2335" t="s">
        <v>776</v>
      </c>
    </row>
    <row r="2336" spans="1:1">
      <c r="A2336" t="s">
        <v>1718</v>
      </c>
    </row>
    <row r="2337" spans="1:1">
      <c r="A2337" t="s">
        <v>1920</v>
      </c>
    </row>
    <row r="2338" spans="1:1">
      <c r="A2338" t="s">
        <v>1921</v>
      </c>
    </row>
    <row r="2339" spans="1:1">
      <c r="A2339" t="s">
        <v>1922</v>
      </c>
    </row>
    <row r="2340" spans="1:1">
      <c r="A2340" t="s">
        <v>902</v>
      </c>
    </row>
    <row r="2342" spans="1:1">
      <c r="A2342" t="s">
        <v>1923</v>
      </c>
    </row>
    <row r="2344" spans="1:1">
      <c r="A2344" t="s">
        <v>1924</v>
      </c>
    </row>
    <row r="2345" spans="1:1">
      <c r="A2345" t="s">
        <v>1925</v>
      </c>
    </row>
    <row r="2347" spans="2:2">
      <c r="B2347" t="s">
        <v>1243</v>
      </c>
    </row>
    <row r="2348" spans="2:2">
      <c r="B2348" t="s">
        <v>1926</v>
      </c>
    </row>
    <row r="2349" spans="2:2">
      <c r="B2349" t="s">
        <v>1927</v>
      </c>
    </row>
    <row r="2350" spans="2:2">
      <c r="B2350" t="s">
        <v>902</v>
      </c>
    </row>
    <row r="2352" spans="1:1">
      <c r="A2352" t="s">
        <v>1928</v>
      </c>
    </row>
    <row r="2353" spans="1:1">
      <c r="A2353" t="s">
        <v>1748</v>
      </c>
    </row>
    <row r="2354" spans="1:1">
      <c r="A2354" t="s">
        <v>993</v>
      </c>
    </row>
    <row r="2355" spans="1:1">
      <c r="A2355" t="s">
        <v>994</v>
      </c>
    </row>
    <row r="2356" spans="1:1">
      <c r="A2356" t="s">
        <v>995</v>
      </c>
    </row>
    <row r="2357" spans="1:1">
      <c r="A2357" t="s">
        <v>996</v>
      </c>
    </row>
    <row r="2358" spans="1:1">
      <c r="A2358" t="s">
        <v>997</v>
      </c>
    </row>
    <row r="2359" spans="1:1">
      <c r="A2359" t="s">
        <v>998</v>
      </c>
    </row>
    <row r="2360" spans="1:1">
      <c r="A2360" t="s">
        <v>999</v>
      </c>
    </row>
    <row r="2361" spans="1:1">
      <c r="A2361" t="s">
        <v>1000</v>
      </c>
    </row>
    <row r="2362" spans="1:1">
      <c r="A2362" t="s">
        <v>381</v>
      </c>
    </row>
    <row r="2363" spans="1:1">
      <c r="A2363" t="s">
        <v>1929</v>
      </c>
    </row>
    <row r="2364" spans="1:1">
      <c r="A2364" t="s">
        <v>1930</v>
      </c>
    </row>
    <row r="2365" spans="1:1">
      <c r="A2365" t="s">
        <v>1931</v>
      </c>
    </row>
    <row r="2366" spans="1:1">
      <c r="A2366" t="s">
        <v>348</v>
      </c>
    </row>
    <row r="2367" spans="1:1">
      <c r="A2367" t="s">
        <v>1932</v>
      </c>
    </row>
    <row r="2368" spans="1:1">
      <c r="A2368" t="s">
        <v>1885</v>
      </c>
    </row>
    <row r="2369" spans="1:1">
      <c r="A2369" t="s">
        <v>525</v>
      </c>
    </row>
    <row r="2370" spans="1:1">
      <c r="A2370" t="s">
        <v>350</v>
      </c>
    </row>
    <row r="2371" spans="1:1">
      <c r="A2371" t="s">
        <v>1006</v>
      </c>
    </row>
    <row r="2372" spans="1:1">
      <c r="A2372" t="s">
        <v>1933</v>
      </c>
    </row>
    <row r="2373" spans="1:1">
      <c r="A2373" t="s">
        <v>354</v>
      </c>
    </row>
    <row r="2374" spans="1:1">
      <c r="A2374" t="s">
        <v>1689</v>
      </c>
    </row>
    <row r="2375" spans="1:1">
      <c r="A2375" t="s">
        <v>350</v>
      </c>
    </row>
    <row r="2376" spans="1:1">
      <c r="A2376" t="s">
        <v>1934</v>
      </c>
    </row>
    <row r="2377" spans="1:1">
      <c r="A2377" t="s">
        <v>1935</v>
      </c>
    </row>
    <row r="2378" spans="1:1">
      <c r="A2378" t="s">
        <v>1936</v>
      </c>
    </row>
    <row r="2379" spans="1:1">
      <c r="A2379" t="s">
        <v>1937</v>
      </c>
    </row>
    <row r="2380" spans="1:1">
      <c r="A2380" t="s">
        <v>1938</v>
      </c>
    </row>
    <row r="2382" spans="1:1">
      <c r="A2382" t="s">
        <v>1939</v>
      </c>
    </row>
    <row r="2383" spans="1:1">
      <c r="A2383" t="s">
        <v>1940</v>
      </c>
    </row>
    <row r="2384" spans="1:1">
      <c r="A2384" t="s">
        <v>1941</v>
      </c>
    </row>
    <row r="2385" spans="1:1">
      <c r="A2385" t="s">
        <v>1942</v>
      </c>
    </row>
    <row r="2386" spans="1:1">
      <c r="A2386" t="s">
        <v>354</v>
      </c>
    </row>
    <row r="2388" spans="1:1">
      <c r="A2388" t="s">
        <v>1943</v>
      </c>
    </row>
    <row r="2389" spans="1:1">
      <c r="A2389" t="s">
        <v>1027</v>
      </c>
    </row>
    <row r="2390" spans="1:1">
      <c r="A2390" t="s">
        <v>1944</v>
      </c>
    </row>
    <row r="2391" spans="1:1">
      <c r="A2391" t="s">
        <v>1945</v>
      </c>
    </row>
    <row r="2392" spans="1:1">
      <c r="A2392" t="s">
        <v>1946</v>
      </c>
    </row>
    <row r="2393" spans="1:1">
      <c r="A2393" t="s">
        <v>1947</v>
      </c>
    </row>
    <row r="2395" spans="1:1">
      <c r="A2395" t="s">
        <v>1948</v>
      </c>
    </row>
    <row r="2396" spans="1:1">
      <c r="A2396" t="s">
        <v>1252</v>
      </c>
    </row>
    <row r="2397" spans="1:1">
      <c r="A2397" t="s">
        <v>1949</v>
      </c>
    </row>
    <row r="2398" spans="1:1">
      <c r="A2398" t="s">
        <v>1950</v>
      </c>
    </row>
    <row r="2399" spans="1:1">
      <c r="A2399" t="s">
        <v>1951</v>
      </c>
    </row>
    <row r="2400" spans="1:1">
      <c r="A2400" t="s">
        <v>902</v>
      </c>
    </row>
    <row r="2401" spans="1:1">
      <c r="A2401" t="s">
        <v>369</v>
      </c>
    </row>
    <row r="2402" spans="1:1">
      <c r="A2402" t="s">
        <v>1952</v>
      </c>
    </row>
    <row r="2403" spans="1:1">
      <c r="A2403" t="s">
        <v>800</v>
      </c>
    </row>
    <row r="2404" spans="1:1">
      <c r="A2404" t="s">
        <v>1953</v>
      </c>
    </row>
    <row r="2405" spans="1:1">
      <c r="A2405" t="s">
        <v>1954</v>
      </c>
    </row>
    <row r="2406" spans="1:1">
      <c r="A2406" t="s">
        <v>1955</v>
      </c>
    </row>
    <row r="2407" spans="1:1">
      <c r="A2407" t="s">
        <v>1956</v>
      </c>
    </row>
    <row r="2408" spans="1:1">
      <c r="A2408" t="s">
        <v>1957</v>
      </c>
    </row>
    <row r="2409" spans="1:1">
      <c r="A2409" t="s">
        <v>1958</v>
      </c>
    </row>
    <row r="2410" spans="1:1">
      <c r="A2410" t="s">
        <v>1959</v>
      </c>
    </row>
    <row r="2411" spans="2:16">
      <c r="B2411" t="s">
        <v>1960</v>
      </c>
      <c r="P2411" t="s">
        <v>369</v>
      </c>
    </row>
    <row r="2412" spans="1:1">
      <c r="A2412" t="s">
        <v>1961</v>
      </c>
    </row>
    <row r="2413" spans="1:1">
      <c r="A2413" t="s">
        <v>800</v>
      </c>
    </row>
    <row r="2414" spans="1:1">
      <c r="A2414" t="s">
        <v>1962</v>
      </c>
    </row>
    <row r="2415" spans="1:1">
      <c r="A2415" t="s">
        <v>908</v>
      </c>
    </row>
    <row r="2416" spans="1:1">
      <c r="A2416" t="s">
        <v>1963</v>
      </c>
    </row>
    <row r="2417" spans="1:1">
      <c r="A2417" t="s">
        <v>1964</v>
      </c>
    </row>
    <row r="2418" spans="1:1">
      <c r="A2418" t="s">
        <v>1965</v>
      </c>
    </row>
    <row r="2419" spans="1:1">
      <c r="A2419" t="s">
        <v>1966</v>
      </c>
    </row>
    <row r="2420" spans="1:1">
      <c r="A2420" t="s">
        <v>1967</v>
      </c>
    </row>
    <row r="2421" spans="1:1">
      <c r="A2421" t="s">
        <v>1968</v>
      </c>
    </row>
    <row r="2422" spans="1:1">
      <c r="A2422" t="s">
        <v>1969</v>
      </c>
    </row>
    <row r="2423" spans="1:1">
      <c r="A2423" t="s">
        <v>1970</v>
      </c>
    </row>
    <row r="2424" spans="1:1">
      <c r="A2424" t="s">
        <v>776</v>
      </c>
    </row>
    <row r="2425" spans="1:1">
      <c r="A2425" t="s">
        <v>1971</v>
      </c>
    </row>
    <row r="2426" spans="1:1">
      <c r="A2426" t="s">
        <v>1564</v>
      </c>
    </row>
    <row r="2428" spans="1:31">
      <c r="A2428" t="s">
        <v>1972</v>
      </c>
      <c r="L2428" t="s">
        <v>369</v>
      </c>
      <c r="AE2428" t="s">
        <v>369</v>
      </c>
    </row>
    <row r="2429" spans="1:1">
      <c r="A2429" t="s">
        <v>1973</v>
      </c>
    </row>
    <row r="2430" spans="1:1">
      <c r="A2430" t="s">
        <v>1748</v>
      </c>
    </row>
    <row r="2431" spans="1:1">
      <c r="A2431" t="s">
        <v>993</v>
      </c>
    </row>
    <row r="2432" spans="1:1">
      <c r="A2432" t="s">
        <v>994</v>
      </c>
    </row>
    <row r="2433" spans="1:1">
      <c r="A2433" t="s">
        <v>995</v>
      </c>
    </row>
    <row r="2434" spans="1:1">
      <c r="A2434" t="s">
        <v>996</v>
      </c>
    </row>
    <row r="2435" spans="1:1">
      <c r="A2435" t="s">
        <v>997</v>
      </c>
    </row>
    <row r="2436" spans="1:1">
      <c r="A2436" t="s">
        <v>998</v>
      </c>
    </row>
    <row r="2437" spans="1:1">
      <c r="A2437" t="s">
        <v>999</v>
      </c>
    </row>
    <row r="2438" spans="1:1">
      <c r="A2438" t="s">
        <v>1000</v>
      </c>
    </row>
    <row r="2439" spans="1:1">
      <c r="A2439" t="s">
        <v>381</v>
      </c>
    </row>
    <row r="2440" spans="1:1">
      <c r="A2440" t="s">
        <v>1974</v>
      </c>
    </row>
    <row r="2441" spans="1:1">
      <c r="A2441" t="s">
        <v>1975</v>
      </c>
    </row>
    <row r="2442" spans="1:1">
      <c r="A2442" t="s">
        <v>1976</v>
      </c>
    </row>
    <row r="2443" spans="2:2">
      <c r="B2443" t="s">
        <v>350</v>
      </c>
    </row>
    <row r="2444" spans="3:3">
      <c r="C2444" t="s">
        <v>523</v>
      </c>
    </row>
    <row r="2445" spans="3:3">
      <c r="C2445" t="s">
        <v>1977</v>
      </c>
    </row>
    <row r="2446" spans="3:3">
      <c r="C2446" t="s">
        <v>354</v>
      </c>
    </row>
    <row r="2447" spans="1:1">
      <c r="A2447" t="s">
        <v>348</v>
      </c>
    </row>
    <row r="2448" spans="1:1">
      <c r="A2448" t="s">
        <v>1978</v>
      </c>
    </row>
    <row r="2449" spans="1:1">
      <c r="A2449" t="s">
        <v>525</v>
      </c>
    </row>
    <row r="2450" spans="1:1">
      <c r="A2450" t="s">
        <v>1979</v>
      </c>
    </row>
    <row r="2451" spans="1:1">
      <c r="A2451" t="s">
        <v>1045</v>
      </c>
    </row>
    <row r="2452" spans="1:1">
      <c r="A2452" t="s">
        <v>1980</v>
      </c>
    </row>
    <row r="2453" spans="1:1">
      <c r="A2453" t="s">
        <v>1981</v>
      </c>
    </row>
    <row r="2454" spans="1:1">
      <c r="A2454" t="s">
        <v>1982</v>
      </c>
    </row>
    <row r="2456" spans="1:1">
      <c r="A2456" t="s">
        <v>1983</v>
      </c>
    </row>
    <row r="2457" spans="1:1">
      <c r="A2457" t="s">
        <v>1984</v>
      </c>
    </row>
    <row r="2458" spans="1:1">
      <c r="A2458" t="s">
        <v>1985</v>
      </c>
    </row>
    <row r="2459" spans="1:1">
      <c r="A2459" t="s">
        <v>1986</v>
      </c>
    </row>
    <row r="2460" spans="1:1">
      <c r="A2460" t="s">
        <v>1987</v>
      </c>
    </row>
    <row r="2462" spans="1:1">
      <c r="A2462" t="s">
        <v>1988</v>
      </c>
    </row>
    <row r="2463" spans="1:1">
      <c r="A2463" t="s">
        <v>1989</v>
      </c>
    </row>
    <row r="2464" spans="1:1">
      <c r="A2464" t="s">
        <v>993</v>
      </c>
    </row>
    <row r="2465" spans="1:1">
      <c r="A2465" t="s">
        <v>994</v>
      </c>
    </row>
    <row r="2466" spans="1:1">
      <c r="A2466" t="s">
        <v>995</v>
      </c>
    </row>
    <row r="2467" spans="1:1">
      <c r="A2467" t="s">
        <v>996</v>
      </c>
    </row>
    <row r="2468" spans="1:1">
      <c r="A2468" t="s">
        <v>997</v>
      </c>
    </row>
    <row r="2469" spans="1:1">
      <c r="A2469" t="s">
        <v>998</v>
      </c>
    </row>
    <row r="2470" spans="1:1">
      <c r="A2470" t="s">
        <v>999</v>
      </c>
    </row>
    <row r="2471" spans="1:1">
      <c r="A2471" t="s">
        <v>1000</v>
      </c>
    </row>
    <row r="2472" spans="1:1">
      <c r="A2472" t="s">
        <v>381</v>
      </c>
    </row>
    <row r="2473" spans="1:1">
      <c r="A2473" t="s">
        <v>1990</v>
      </c>
    </row>
    <row r="2474" spans="1:1">
      <c r="A2474" t="s">
        <v>1991</v>
      </c>
    </row>
    <row r="2475" spans="1:1">
      <c r="A2475" t="s">
        <v>1992</v>
      </c>
    </row>
    <row r="2476" spans="2:2">
      <c r="B2476" t="s">
        <v>350</v>
      </c>
    </row>
    <row r="2477" spans="3:3">
      <c r="C2477" t="s">
        <v>523</v>
      </c>
    </row>
    <row r="2478" spans="3:3">
      <c r="C2478" t="s">
        <v>1993</v>
      </c>
    </row>
    <row r="2479" spans="3:3">
      <c r="C2479" t="s">
        <v>354</v>
      </c>
    </row>
    <row r="2480" spans="1:1">
      <c r="A2480" t="s">
        <v>525</v>
      </c>
    </row>
    <row r="2481" spans="1:1">
      <c r="A2481" t="s">
        <v>350</v>
      </c>
    </row>
    <row r="2482" spans="1:1">
      <c r="A2482" t="s">
        <v>1994</v>
      </c>
    </row>
    <row r="2483" spans="1:1">
      <c r="A2483" t="s">
        <v>1995</v>
      </c>
    </row>
    <row r="2484" spans="1:1">
      <c r="A2484" t="s">
        <v>1995</v>
      </c>
    </row>
    <row r="2485" spans="1:1">
      <c r="A2485" t="s">
        <v>1996</v>
      </c>
    </row>
    <row r="2486" spans="1:1">
      <c r="A2486" t="s">
        <v>354</v>
      </c>
    </row>
    <row r="2487" spans="1:1">
      <c r="A2487" t="s">
        <v>1997</v>
      </c>
    </row>
    <row r="2488" spans="1:1">
      <c r="A2488" t="s">
        <v>1252</v>
      </c>
    </row>
    <row r="2489" spans="1:1">
      <c r="A2489" t="s">
        <v>1998</v>
      </c>
    </row>
    <row r="2490" spans="1:1">
      <c r="A2490" t="s">
        <v>1995</v>
      </c>
    </row>
    <row r="2491" spans="1:1">
      <c r="A2491" t="s">
        <v>1999</v>
      </c>
    </row>
    <row r="2492" spans="1:1">
      <c r="A2492" t="s">
        <v>767</v>
      </c>
    </row>
    <row r="2493" spans="1:1">
      <c r="A2493" t="s">
        <v>779</v>
      </c>
    </row>
    <row r="2494" spans="1:1">
      <c r="A2494" t="s">
        <v>2000</v>
      </c>
    </row>
    <row r="2495" spans="1:1">
      <c r="A2495" t="s">
        <v>2001</v>
      </c>
    </row>
    <row r="2496" spans="1:1">
      <c r="A2496" t="s">
        <v>2002</v>
      </c>
    </row>
    <row r="2497" spans="1:1">
      <c r="A2497" t="s">
        <v>2003</v>
      </c>
    </row>
    <row r="2499" spans="1:1">
      <c r="A2499" t="s">
        <v>2004</v>
      </c>
    </row>
    <row r="2500" spans="1:1">
      <c r="A2500" t="s">
        <v>2005</v>
      </c>
    </row>
    <row r="2501" spans="1:1">
      <c r="A2501" t="s">
        <v>1260</v>
      </c>
    </row>
    <row r="2502" spans="1:1">
      <c r="A2502" t="s">
        <v>2006</v>
      </c>
    </row>
    <row r="2503" spans="1:1">
      <c r="A2503" t="s">
        <v>1252</v>
      </c>
    </row>
    <row r="2504" spans="1:1">
      <c r="A2504" t="s">
        <v>2007</v>
      </c>
    </row>
    <row r="2505" spans="1:1">
      <c r="A2505" t="s">
        <v>2008</v>
      </c>
    </row>
    <row r="2506" spans="1:1">
      <c r="A2506" t="s">
        <v>2009</v>
      </c>
    </row>
    <row r="2507" spans="1:1">
      <c r="A2507" t="s">
        <v>2010</v>
      </c>
    </row>
    <row r="2509" spans="1:1">
      <c r="A2509" t="s">
        <v>2011</v>
      </c>
    </row>
    <row r="2510" spans="1:1">
      <c r="A2510" t="s">
        <v>1252</v>
      </c>
    </row>
    <row r="2511" spans="1:1">
      <c r="A2511" t="s">
        <v>2012</v>
      </c>
    </row>
    <row r="2512" spans="1:1">
      <c r="A2512" t="s">
        <v>2013</v>
      </c>
    </row>
    <row r="2513" spans="1:1">
      <c r="A2513" t="s">
        <v>2014</v>
      </c>
    </row>
    <row r="2514" spans="1:1">
      <c r="A2514" t="s">
        <v>2015</v>
      </c>
    </row>
    <row r="2515" spans="1:1">
      <c r="A2515" t="s">
        <v>2016</v>
      </c>
    </row>
    <row r="2516" spans="1:1">
      <c r="A2516" t="s">
        <v>2017</v>
      </c>
    </row>
    <row r="2517" spans="1:1">
      <c r="A2517" t="s">
        <v>2006</v>
      </c>
    </row>
    <row r="2518" spans="1:1">
      <c r="A2518" t="s">
        <v>2018</v>
      </c>
    </row>
    <row r="2519" spans="1:1">
      <c r="A2519" t="s">
        <v>2019</v>
      </c>
    </row>
    <row r="2520" spans="1:1">
      <c r="A2520" t="s">
        <v>2020</v>
      </c>
    </row>
    <row r="2521" spans="1:1">
      <c r="A2521" t="s">
        <v>348</v>
      </c>
    </row>
    <row r="2522" spans="1:1">
      <c r="A2522" t="s">
        <v>2021</v>
      </c>
    </row>
    <row r="2523" spans="1:1">
      <c r="A2523" t="s">
        <v>350</v>
      </c>
    </row>
    <row r="2524" spans="1:1">
      <c r="A2524" t="s">
        <v>1397</v>
      </c>
    </row>
    <row r="2525" spans="1:3">
      <c r="A2525" t="s">
        <v>1398</v>
      </c>
      <c r="C2525" t="s">
        <v>400</v>
      </c>
    </row>
    <row r="2526" spans="3:3">
      <c r="C2526" t="s">
        <v>1465</v>
      </c>
    </row>
    <row r="2527" spans="1:1">
      <c r="A2527" t="s">
        <v>525</v>
      </c>
    </row>
    <row r="2528" spans="1:1">
      <c r="A2528" t="s">
        <v>1467</v>
      </c>
    </row>
    <row r="2529" spans="2:2">
      <c r="B2529" t="s">
        <v>2022</v>
      </c>
    </row>
    <row r="2530" spans="3:3">
      <c r="C2530" t="s">
        <v>2023</v>
      </c>
    </row>
    <row r="2531" spans="1:1">
      <c r="A2531" t="s">
        <v>2024</v>
      </c>
    </row>
    <row r="2532" spans="2:2">
      <c r="B2532" t="s">
        <v>2025</v>
      </c>
    </row>
    <row r="2533" spans="3:3">
      <c r="C2533" t="s">
        <v>2026</v>
      </c>
    </row>
    <row r="2534" spans="3:3">
      <c r="C2534" t="s">
        <v>2027</v>
      </c>
    </row>
    <row r="2535" spans="3:3">
      <c r="C2535" t="s">
        <v>369</v>
      </c>
    </row>
    <row r="2536" spans="3:3">
      <c r="C2536" t="s">
        <v>1269</v>
      </c>
    </row>
    <row r="2537" spans="2:2">
      <c r="B2537" t="s">
        <v>2028</v>
      </c>
    </row>
    <row r="2538" spans="3:3">
      <c r="C2538" t="s">
        <v>2029</v>
      </c>
    </row>
    <row r="2539" spans="3:3">
      <c r="C2539" t="s">
        <v>606</v>
      </c>
    </row>
    <row r="2540" spans="3:3">
      <c r="C2540" t="s">
        <v>2030</v>
      </c>
    </row>
    <row r="2542" spans="3:3">
      <c r="C2542" t="s">
        <v>2031</v>
      </c>
    </row>
    <row r="2544" spans="1:1">
      <c r="A2544" t="s">
        <v>2032</v>
      </c>
    </row>
    <row r="2545" spans="2:2">
      <c r="B2545" t="s">
        <v>2033</v>
      </c>
    </row>
    <row r="2546" spans="2:2">
      <c r="B2546" t="s">
        <v>908</v>
      </c>
    </row>
    <row r="2547" spans="2:2">
      <c r="B2547" t="s">
        <v>2034</v>
      </c>
    </row>
    <row r="2548" spans="1:1">
      <c r="A2548" t="s">
        <v>2035</v>
      </c>
    </row>
    <row r="2549" spans="1:1">
      <c r="A2549" t="s">
        <v>2036</v>
      </c>
    </row>
    <row r="2550" spans="1:1">
      <c r="A2550" t="s">
        <v>2037</v>
      </c>
    </row>
    <row r="2551" spans="1:1">
      <c r="A2551" t="s">
        <v>2038</v>
      </c>
    </row>
    <row r="2552" spans="1:1">
      <c r="A2552" t="s">
        <v>2039</v>
      </c>
    </row>
    <row r="2553" spans="2:2">
      <c r="B2553" t="s">
        <v>2040</v>
      </c>
    </row>
    <row r="2554" spans="2:2">
      <c r="B2554" t="s">
        <v>776</v>
      </c>
    </row>
    <row r="2555" spans="2:2">
      <c r="B2555" t="s">
        <v>2041</v>
      </c>
    </row>
    <row r="2556" spans="2:2">
      <c r="B2556" t="s">
        <v>1233</v>
      </c>
    </row>
    <row r="2558" spans="1:1">
      <c r="A2558" t="s">
        <v>1469</v>
      </c>
    </row>
    <row r="2559" spans="1:1">
      <c r="A2559" t="s">
        <v>2033</v>
      </c>
    </row>
    <row r="2560" spans="2:2">
      <c r="B2560" t="s">
        <v>908</v>
      </c>
    </row>
    <row r="2561" spans="1:1">
      <c r="A2561" t="s">
        <v>2042</v>
      </c>
    </row>
    <row r="2562" spans="1:1">
      <c r="A2562" t="s">
        <v>2043</v>
      </c>
    </row>
    <row r="2563" spans="1:1">
      <c r="A2563" t="s">
        <v>2044</v>
      </c>
    </row>
    <row r="2564" spans="1:1">
      <c r="A2564" t="s">
        <v>2045</v>
      </c>
    </row>
    <row r="2565" spans="8:8">
      <c r="H2565" t="s">
        <v>2046</v>
      </c>
    </row>
    <row r="2566" spans="1:1">
      <c r="A2566" t="s">
        <v>2047</v>
      </c>
    </row>
    <row r="2567" spans="1:1">
      <c r="A2567" t="s">
        <v>2048</v>
      </c>
    </row>
    <row r="2568" spans="1:1">
      <c r="A2568" t="s">
        <v>2049</v>
      </c>
    </row>
    <row r="2569" spans="2:2">
      <c r="B2569" t="s">
        <v>2040</v>
      </c>
    </row>
    <row r="2570" spans="2:2">
      <c r="B2570" t="s">
        <v>776</v>
      </c>
    </row>
    <row r="2571" spans="2:2">
      <c r="B2571" t="s">
        <v>2050</v>
      </c>
    </row>
    <row r="2572" spans="2:2">
      <c r="B2572" t="s">
        <v>1233</v>
      </c>
    </row>
    <row r="2574" spans="2:2">
      <c r="B2574" t="s">
        <v>977</v>
      </c>
    </row>
    <row r="2575" spans="1:1">
      <c r="A2575" t="s">
        <v>2051</v>
      </c>
    </row>
    <row r="2576" spans="2:2">
      <c r="B2576" t="s">
        <v>908</v>
      </c>
    </row>
    <row r="2577" spans="1:1">
      <c r="A2577" t="s">
        <v>2052</v>
      </c>
    </row>
    <row r="2578" spans="1:1">
      <c r="A2578" t="s">
        <v>2053</v>
      </c>
    </row>
    <row r="2579" spans="1:1">
      <c r="A2579" t="s">
        <v>2054</v>
      </c>
    </row>
    <row r="2580" spans="1:1">
      <c r="A2580" t="s">
        <v>2055</v>
      </c>
    </row>
    <row r="2581" spans="1:1">
      <c r="A2581" t="s">
        <v>2056</v>
      </c>
    </row>
    <row r="2582" spans="1:1">
      <c r="A2582" t="s">
        <v>2057</v>
      </c>
    </row>
    <row r="2583" spans="1:1">
      <c r="A2583" t="s">
        <v>2058</v>
      </c>
    </row>
    <row r="2584" spans="1:1">
      <c r="A2584" t="s">
        <v>2059</v>
      </c>
    </row>
    <row r="2585" spans="8:8">
      <c r="H2585" t="s">
        <v>2046</v>
      </c>
    </row>
    <row r="2586" spans="1:1">
      <c r="A2586" t="s">
        <v>2047</v>
      </c>
    </row>
    <row r="2587" spans="1:1">
      <c r="A2587" t="s">
        <v>2048</v>
      </c>
    </row>
    <row r="2588" spans="1:1">
      <c r="A2588" t="s">
        <v>2049</v>
      </c>
    </row>
    <row r="2589" spans="2:2">
      <c r="B2589" t="s">
        <v>2040</v>
      </c>
    </row>
    <row r="2590" spans="2:2">
      <c r="B2590" t="s">
        <v>776</v>
      </c>
    </row>
    <row r="2591" spans="2:2">
      <c r="B2591" t="s">
        <v>2060</v>
      </c>
    </row>
    <row r="2592" spans="2:2">
      <c r="B2592" t="s">
        <v>1233</v>
      </c>
    </row>
    <row r="2593" spans="2:2">
      <c r="B2593" t="s">
        <v>2061</v>
      </c>
    </row>
    <row r="2594" spans="1:1">
      <c r="A2594" t="s">
        <v>2062</v>
      </c>
    </row>
    <row r="2595" spans="1:1">
      <c r="A2595" t="s">
        <v>2063</v>
      </c>
    </row>
    <row r="2596" spans="5:5">
      <c r="E2596" t="s">
        <v>552</v>
      </c>
    </row>
    <row r="2597" spans="1:1">
      <c r="A2597" t="s">
        <v>1508</v>
      </c>
    </row>
    <row r="2598" spans="1:1">
      <c r="A2598" t="s">
        <v>993</v>
      </c>
    </row>
    <row r="2599" spans="1:1">
      <c r="A2599" t="s">
        <v>994</v>
      </c>
    </row>
    <row r="2600" spans="1:1">
      <c r="A2600" t="s">
        <v>995</v>
      </c>
    </row>
    <row r="2601" spans="1:1">
      <c r="A2601" t="s">
        <v>996</v>
      </c>
    </row>
    <row r="2602" spans="1:1">
      <c r="A2602" t="s">
        <v>997</v>
      </c>
    </row>
    <row r="2603" spans="1:1">
      <c r="A2603" t="s">
        <v>998</v>
      </c>
    </row>
    <row r="2604" spans="1:1">
      <c r="A2604" t="s">
        <v>999</v>
      </c>
    </row>
    <row r="2605" spans="1:1">
      <c r="A2605" t="s">
        <v>1000</v>
      </c>
    </row>
    <row r="2606" spans="1:1">
      <c r="A2606" t="s">
        <v>381</v>
      </c>
    </row>
    <row r="2607" spans="1:1">
      <c r="A2607" t="s">
        <v>2064</v>
      </c>
    </row>
    <row r="2608" spans="1:1">
      <c r="A2608" t="s">
        <v>518</v>
      </c>
    </row>
    <row r="2609" spans="1:1">
      <c r="A2609" t="s">
        <v>2065</v>
      </c>
    </row>
    <row r="2610" spans="1:1">
      <c r="A2610" t="s">
        <v>2066</v>
      </c>
    </row>
    <row r="2611" spans="1:1">
      <c r="A2611" t="s">
        <v>2067</v>
      </c>
    </row>
    <row r="2612" spans="1:1">
      <c r="A2612" t="s">
        <v>350</v>
      </c>
    </row>
    <row r="2613" spans="1:1">
      <c r="A2613" t="s">
        <v>1397</v>
      </c>
    </row>
    <row r="2614" spans="1:3">
      <c r="A2614" t="s">
        <v>1398</v>
      </c>
      <c r="C2614" t="s">
        <v>2068</v>
      </c>
    </row>
    <row r="2616" spans="1:1">
      <c r="A2616" t="s">
        <v>2069</v>
      </c>
    </row>
    <row r="2617" spans="1:1">
      <c r="A2617" t="s">
        <v>2070</v>
      </c>
    </row>
    <row r="2618" spans="1:1">
      <c r="A2618" t="s">
        <v>1018</v>
      </c>
    </row>
    <row r="2619" spans="1:1">
      <c r="A2619" t="s">
        <v>2071</v>
      </c>
    </row>
    <row r="2620" spans="1:1">
      <c r="A2620" t="s">
        <v>1147</v>
      </c>
    </row>
    <row r="2621" spans="1:1">
      <c r="A2621" t="s">
        <v>1148</v>
      </c>
    </row>
    <row r="2622" spans="1:1">
      <c r="A2622" t="s">
        <v>1149</v>
      </c>
    </row>
    <row r="2623" spans="1:1">
      <c r="A2623" t="s">
        <v>1150</v>
      </c>
    </row>
    <row r="2624" spans="1:1">
      <c r="A2624" t="s">
        <v>2072</v>
      </c>
    </row>
    <row r="2625" spans="1:1">
      <c r="A2625" t="s">
        <v>2073</v>
      </c>
    </row>
    <row r="2626" spans="1:1">
      <c r="A2626" t="s">
        <v>1153</v>
      </c>
    </row>
    <row r="2627" spans="1:1">
      <c r="A2627" t="s">
        <v>976</v>
      </c>
    </row>
    <row r="2628" spans="1:1">
      <c r="A2628" t="s">
        <v>2074</v>
      </c>
    </row>
    <row r="2629" spans="1:1">
      <c r="A2629" t="s">
        <v>2073</v>
      </c>
    </row>
    <row r="2630" spans="1:1">
      <c r="A2630" t="s">
        <v>1154</v>
      </c>
    </row>
    <row r="2631" spans="1:1">
      <c r="A2631" t="s">
        <v>976</v>
      </c>
    </row>
    <row r="2632" spans="1:1">
      <c r="A2632" t="s">
        <v>2075</v>
      </c>
    </row>
    <row r="2633" spans="1:1">
      <c r="A2633" t="s">
        <v>2076</v>
      </c>
    </row>
    <row r="2634" spans="1:1">
      <c r="A2634" t="s">
        <v>1156</v>
      </c>
    </row>
    <row r="2635" spans="1:1">
      <c r="A2635" t="s">
        <v>955</v>
      </c>
    </row>
    <row r="2636" spans="1:1">
      <c r="A2636" t="s">
        <v>2077</v>
      </c>
    </row>
    <row r="2637" spans="1:1">
      <c r="A2637" t="s">
        <v>1158</v>
      </c>
    </row>
    <row r="2638" spans="1:1">
      <c r="A2638" t="s">
        <v>1159</v>
      </c>
    </row>
    <row r="2639" spans="1:1">
      <c r="A2639" t="s">
        <v>1160</v>
      </c>
    </row>
    <row r="2640" spans="1:1">
      <c r="A2640" t="s">
        <v>1161</v>
      </c>
    </row>
    <row r="2641" spans="1:1">
      <c r="A2641" t="s">
        <v>1162</v>
      </c>
    </row>
    <row r="2642" spans="1:1">
      <c r="A2642" t="s">
        <v>1163</v>
      </c>
    </row>
    <row r="2643" spans="1:1">
      <c r="A2643" t="s">
        <v>1164</v>
      </c>
    </row>
    <row r="2644" spans="1:1">
      <c r="A2644" t="s">
        <v>1165</v>
      </c>
    </row>
    <row r="2645" spans="1:1">
      <c r="A2645" t="s">
        <v>1166</v>
      </c>
    </row>
    <row r="2646" spans="1:1">
      <c r="A2646" t="s">
        <v>1167</v>
      </c>
    </row>
    <row r="2647" spans="1:1">
      <c r="A2647" t="s">
        <v>1168</v>
      </c>
    </row>
    <row r="2648" spans="1:1">
      <c r="A2648" t="s">
        <v>1169</v>
      </c>
    </row>
    <row r="2649" spans="1:1">
      <c r="A2649" t="s">
        <v>2078</v>
      </c>
    </row>
    <row r="2650" spans="1:1">
      <c r="A2650" t="s">
        <v>1148</v>
      </c>
    </row>
    <row r="2651" spans="1:1">
      <c r="A2651" t="s">
        <v>1171</v>
      </c>
    </row>
    <row r="2652" spans="1:1">
      <c r="A2652" t="s">
        <v>1156</v>
      </c>
    </row>
    <row r="2653" spans="1:1">
      <c r="A2653" t="s">
        <v>827</v>
      </c>
    </row>
    <row r="2654" spans="1:1">
      <c r="A2654" t="s">
        <v>2079</v>
      </c>
    </row>
    <row r="2655" spans="1:1">
      <c r="A2655" t="s">
        <v>2080</v>
      </c>
    </row>
    <row r="2656" spans="1:1">
      <c r="A2656" t="s">
        <v>1174</v>
      </c>
    </row>
    <row r="2657" spans="1:1">
      <c r="A2657" t="s">
        <v>1175</v>
      </c>
    </row>
    <row r="2658" spans="1:1">
      <c r="A2658" t="s">
        <v>1176</v>
      </c>
    </row>
    <row r="2659" spans="1:1">
      <c r="A2659" t="s">
        <v>1177</v>
      </c>
    </row>
    <row r="2660" spans="1:1">
      <c r="A2660" t="s">
        <v>1178</v>
      </c>
    </row>
    <row r="2661" spans="1:1">
      <c r="A2661" t="s">
        <v>1179</v>
      </c>
    </row>
    <row r="2662" spans="1:1">
      <c r="A2662" t="s">
        <v>1180</v>
      </c>
    </row>
    <row r="2663" spans="1:1">
      <c r="A2663" t="s">
        <v>1181</v>
      </c>
    </row>
    <row r="2664" spans="1:1">
      <c r="A2664" t="s">
        <v>1182</v>
      </c>
    </row>
    <row r="2665" spans="1:1">
      <c r="A2665" t="s">
        <v>1183</v>
      </c>
    </row>
    <row r="2666" spans="1:1">
      <c r="A2666" t="s">
        <v>1184</v>
      </c>
    </row>
    <row r="2667" spans="1:1">
      <c r="A2667" t="s">
        <v>1185</v>
      </c>
    </row>
    <row r="2668" spans="1:1">
      <c r="A2668" t="s">
        <v>1186</v>
      </c>
    </row>
    <row r="2669" spans="1:1">
      <c r="A2669" t="s">
        <v>1187</v>
      </c>
    </row>
    <row r="2670" spans="1:1">
      <c r="A2670" t="s">
        <v>1188</v>
      </c>
    </row>
    <row r="2671" spans="1:1">
      <c r="A2671" t="s">
        <v>1189</v>
      </c>
    </row>
    <row r="2672" spans="1:1">
      <c r="A2672" t="s">
        <v>1190</v>
      </c>
    </row>
    <row r="2673" spans="1:1">
      <c r="A2673" t="s">
        <v>1191</v>
      </c>
    </row>
    <row r="2674" spans="1:1">
      <c r="A2674" t="s">
        <v>1192</v>
      </c>
    </row>
    <row r="2675" spans="1:1">
      <c r="A2675" t="s">
        <v>1193</v>
      </c>
    </row>
    <row r="2676" spans="1:1">
      <c r="A2676" t="s">
        <v>1194</v>
      </c>
    </row>
    <row r="2677" spans="1:1">
      <c r="A2677" t="s">
        <v>1195</v>
      </c>
    </row>
    <row r="2678" spans="1:1">
      <c r="A2678" t="s">
        <v>2081</v>
      </c>
    </row>
    <row r="2679" spans="1:1">
      <c r="A2679" t="s">
        <v>2082</v>
      </c>
    </row>
    <row r="2681" spans="1:1">
      <c r="A2681" t="s">
        <v>2083</v>
      </c>
    </row>
    <row r="2682" spans="4:4">
      <c r="D2682" t="s">
        <v>1199</v>
      </c>
    </row>
    <row r="2683" spans="3:3">
      <c r="C2683" t="s">
        <v>1465</v>
      </c>
    </row>
    <row r="2684" spans="1:1">
      <c r="A2684" t="s">
        <v>525</v>
      </c>
    </row>
    <row r="2685" spans="1:1">
      <c r="A2685" t="s">
        <v>1467</v>
      </c>
    </row>
    <row r="2686" spans="2:2">
      <c r="B2686" t="s">
        <v>2084</v>
      </c>
    </row>
    <row r="2687" spans="2:2">
      <c r="B2687" t="s">
        <v>977</v>
      </c>
    </row>
    <row r="2688" spans="2:2">
      <c r="B2688" t="s">
        <v>2085</v>
      </c>
    </row>
    <row r="2689" spans="2:2">
      <c r="B2689" t="s">
        <v>2086</v>
      </c>
    </row>
    <row r="2690" spans="2:2">
      <c r="B2690" t="s">
        <v>2087</v>
      </c>
    </row>
    <row r="2691" spans="1:1">
      <c r="A2691" t="s">
        <v>2088</v>
      </c>
    </row>
    <row r="2692" spans="2:2">
      <c r="B2692" t="s">
        <v>2089</v>
      </c>
    </row>
    <row r="2693" spans="2:2">
      <c r="B2693" t="s">
        <v>2090</v>
      </c>
    </row>
    <row r="2694" spans="1:1">
      <c r="A2694" t="s">
        <v>2091</v>
      </c>
    </row>
    <row r="2695" spans="2:2">
      <c r="B2695" t="s">
        <v>2092</v>
      </c>
    </row>
    <row r="2696" spans="2:2">
      <c r="B2696" t="s">
        <v>2093</v>
      </c>
    </row>
    <row r="2697" spans="2:2">
      <c r="B2697" t="s">
        <v>1260</v>
      </c>
    </row>
    <row r="2698" spans="2:2">
      <c r="B2698" t="s">
        <v>2094</v>
      </c>
    </row>
    <row r="2699" spans="2:2">
      <c r="B2699" t="s">
        <v>2095</v>
      </c>
    </row>
    <row r="2700" spans="1:1">
      <c r="A2700" t="s">
        <v>2096</v>
      </c>
    </row>
    <row r="2701" spans="2:2">
      <c r="B2701" t="s">
        <v>2097</v>
      </c>
    </row>
    <row r="2702" spans="2:2">
      <c r="B2702" t="s">
        <v>2098</v>
      </c>
    </row>
    <row r="2703" spans="1:1">
      <c r="A2703" t="s">
        <v>2099</v>
      </c>
    </row>
    <row r="2704" spans="1:1">
      <c r="A2704" t="s">
        <v>2100</v>
      </c>
    </row>
    <row r="2705" spans="1:1">
      <c r="A2705" t="s">
        <v>2101</v>
      </c>
    </row>
    <row r="2706" spans="1:1">
      <c r="A2706" t="s">
        <v>2102</v>
      </c>
    </row>
    <row r="2707" spans="1:1">
      <c r="A2707" t="s">
        <v>2103</v>
      </c>
    </row>
    <row r="2708" spans="1:1">
      <c r="A2708" t="s">
        <v>2104</v>
      </c>
    </row>
    <row r="2709" spans="1:1">
      <c r="A2709" t="s">
        <v>2105</v>
      </c>
    </row>
    <row r="2710" spans="1:1">
      <c r="A2710" t="s">
        <v>1148</v>
      </c>
    </row>
    <row r="2711" spans="1:1">
      <c r="A2711" t="s">
        <v>2106</v>
      </c>
    </row>
    <row r="2712" spans="1:1">
      <c r="A2712" t="s">
        <v>2107</v>
      </c>
    </row>
    <row r="2713" spans="3:3">
      <c r="C2713" t="s">
        <v>779</v>
      </c>
    </row>
    <row r="2714" spans="3:3">
      <c r="C2714" t="s">
        <v>2108</v>
      </c>
    </row>
    <row r="2715" spans="3:3">
      <c r="C2715" t="s">
        <v>2109</v>
      </c>
    </row>
    <row r="2716" spans="3:3">
      <c r="C2716" t="s">
        <v>2110</v>
      </c>
    </row>
    <row r="2717" spans="3:3">
      <c r="C2717" t="s">
        <v>2111</v>
      </c>
    </row>
    <row r="2718" spans="1:1">
      <c r="A2718" t="s">
        <v>2112</v>
      </c>
    </row>
    <row r="2719" spans="3:3">
      <c r="C2719" t="s">
        <v>2113</v>
      </c>
    </row>
    <row r="2720" spans="3:3">
      <c r="C2720" t="s">
        <v>2114</v>
      </c>
    </row>
    <row r="2721" spans="3:3">
      <c r="C2721" t="s">
        <v>2115</v>
      </c>
    </row>
    <row r="2722" spans="3:3">
      <c r="C2722" t="s">
        <v>2116</v>
      </c>
    </row>
    <row r="2723" spans="3:3">
      <c r="C2723" t="s">
        <v>2117</v>
      </c>
    </row>
    <row r="2724" spans="1:1">
      <c r="A2724" t="s">
        <v>2112</v>
      </c>
    </row>
    <row r="2725" spans="3:3">
      <c r="C2725" t="s">
        <v>2118</v>
      </c>
    </row>
    <row r="2726" spans="3:3">
      <c r="C2726" t="s">
        <v>2119</v>
      </c>
    </row>
    <row r="2727" spans="3:3">
      <c r="C2727" t="s">
        <v>2120</v>
      </c>
    </row>
    <row r="2728" spans="3:3">
      <c r="C2728" t="s">
        <v>776</v>
      </c>
    </row>
    <row r="2729" spans="3:3">
      <c r="C2729" t="s">
        <v>2121</v>
      </c>
    </row>
    <row r="2730" spans="3:3">
      <c r="C2730" t="s">
        <v>443</v>
      </c>
    </row>
    <row r="2732" spans="1:1">
      <c r="A2732" t="s">
        <v>2122</v>
      </c>
    </row>
    <row r="2733" spans="1:1">
      <c r="A2733" t="s">
        <v>2123</v>
      </c>
    </row>
    <row r="2734" spans="1:1">
      <c r="A2734" t="s">
        <v>773</v>
      </c>
    </row>
    <row r="2735" spans="3:3">
      <c r="C2735" t="s">
        <v>2124</v>
      </c>
    </row>
    <row r="2736" spans="3:3">
      <c r="C2736" t="s">
        <v>2125</v>
      </c>
    </row>
    <row r="2737" spans="3:3">
      <c r="C2737" t="s">
        <v>2126</v>
      </c>
    </row>
    <row r="2738" spans="1:1">
      <c r="A2738" t="s">
        <v>369</v>
      </c>
    </row>
    <row r="2739" spans="1:1">
      <c r="A2739" t="s">
        <v>2127</v>
      </c>
    </row>
    <row r="2740" spans="2:2">
      <c r="B2740" t="s">
        <v>350</v>
      </c>
    </row>
    <row r="2742" spans="1:1">
      <c r="A2742" t="s">
        <v>2128</v>
      </c>
    </row>
    <row r="2743" spans="1:1">
      <c r="A2743" t="s">
        <v>1158</v>
      </c>
    </row>
    <row r="2744" spans="1:1">
      <c r="A2744" t="s">
        <v>2129</v>
      </c>
    </row>
    <row r="2745" spans="1:1">
      <c r="A2745" t="s">
        <v>1176</v>
      </c>
    </row>
    <row r="2746" spans="1:1">
      <c r="A2746" t="s">
        <v>1177</v>
      </c>
    </row>
    <row r="2747" spans="1:1">
      <c r="A2747" t="s">
        <v>1178</v>
      </c>
    </row>
    <row r="2748" spans="1:1">
      <c r="A2748" t="s">
        <v>1179</v>
      </c>
    </row>
    <row r="2749" spans="1:1">
      <c r="A2749" t="s">
        <v>1180</v>
      </c>
    </row>
    <row r="2750" spans="1:1">
      <c r="A2750" t="s">
        <v>1181</v>
      </c>
    </row>
    <row r="2751" spans="1:1">
      <c r="A2751" t="s">
        <v>1182</v>
      </c>
    </row>
    <row r="2752" spans="1:1">
      <c r="A2752" t="s">
        <v>1183</v>
      </c>
    </row>
    <row r="2753" spans="1:1">
      <c r="A2753" t="s">
        <v>1184</v>
      </c>
    </row>
    <row r="2754" spans="1:1">
      <c r="A2754" t="s">
        <v>1185</v>
      </c>
    </row>
    <row r="2755" spans="8:8">
      <c r="H2755" t="s">
        <v>369</v>
      </c>
    </row>
    <row r="2756" spans="3:3">
      <c r="C2756" t="s">
        <v>2130</v>
      </c>
    </row>
    <row r="2757" spans="1:1">
      <c r="A2757" t="s">
        <v>1188</v>
      </c>
    </row>
    <row r="2758" spans="1:1">
      <c r="A2758" t="s">
        <v>1189</v>
      </c>
    </row>
    <row r="2759" spans="1:1">
      <c r="A2759" t="s">
        <v>1190</v>
      </c>
    </row>
    <row r="2760" spans="1:1">
      <c r="A2760" t="s">
        <v>1191</v>
      </c>
    </row>
    <row r="2761" spans="1:1">
      <c r="A2761" t="s">
        <v>1192</v>
      </c>
    </row>
    <row r="2762" spans="1:1">
      <c r="A2762" t="s">
        <v>1193</v>
      </c>
    </row>
    <row r="2763" spans="1:1">
      <c r="A2763" t="s">
        <v>1194</v>
      </c>
    </row>
    <row r="2764" spans="1:1">
      <c r="A2764" t="s">
        <v>1195</v>
      </c>
    </row>
    <row r="2765" spans="1:1">
      <c r="A2765" t="s">
        <v>2081</v>
      </c>
    </row>
    <row r="2766" spans="4:4">
      <c r="D2766" t="s">
        <v>2131</v>
      </c>
    </row>
    <row r="2767" spans="1:1">
      <c r="A2767" t="s">
        <v>1148</v>
      </c>
    </row>
    <row r="2768" spans="1:1">
      <c r="A2768" t="s">
        <v>2132</v>
      </c>
    </row>
    <row r="2769" spans="4:4">
      <c r="D2769" t="s">
        <v>2133</v>
      </c>
    </row>
    <row r="2770" spans="2:2">
      <c r="B2770" t="s">
        <v>2134</v>
      </c>
    </row>
    <row r="2772" spans="2:2">
      <c r="B2772" t="s">
        <v>369</v>
      </c>
    </row>
    <row r="2773" spans="1:1">
      <c r="A2773" t="s">
        <v>2135</v>
      </c>
    </row>
    <row r="2774" spans="1:1">
      <c r="A2774" t="s">
        <v>1158</v>
      </c>
    </row>
    <row r="2775" spans="1:1">
      <c r="A2775" t="s">
        <v>2129</v>
      </c>
    </row>
    <row r="2776" spans="1:1">
      <c r="A2776" t="s">
        <v>1176</v>
      </c>
    </row>
    <row r="2777" spans="1:1">
      <c r="A2777" t="s">
        <v>1177</v>
      </c>
    </row>
    <row r="2778" spans="1:1">
      <c r="A2778" t="s">
        <v>1178</v>
      </c>
    </row>
    <row r="2779" spans="1:1">
      <c r="A2779" t="s">
        <v>1179</v>
      </c>
    </row>
    <row r="2780" spans="1:1">
      <c r="A2780" t="s">
        <v>1180</v>
      </c>
    </row>
    <row r="2781" spans="1:1">
      <c r="A2781" t="s">
        <v>1181</v>
      </c>
    </row>
    <row r="2782" spans="1:1">
      <c r="A2782" t="s">
        <v>1182</v>
      </c>
    </row>
    <row r="2783" spans="1:1">
      <c r="A2783" t="s">
        <v>1183</v>
      </c>
    </row>
    <row r="2784" spans="1:1">
      <c r="A2784" t="s">
        <v>1184</v>
      </c>
    </row>
    <row r="2785" spans="1:1">
      <c r="A2785" t="s">
        <v>1185</v>
      </c>
    </row>
    <row r="2786" spans="8:8">
      <c r="H2786" t="s">
        <v>369</v>
      </c>
    </row>
    <row r="2787" spans="3:3">
      <c r="C2787" t="s">
        <v>2130</v>
      </c>
    </row>
    <row r="2788" spans="1:1">
      <c r="A2788" t="s">
        <v>1188</v>
      </c>
    </row>
    <row r="2789" spans="1:1">
      <c r="A2789" t="s">
        <v>1189</v>
      </c>
    </row>
    <row r="2790" spans="1:1">
      <c r="A2790" t="s">
        <v>1190</v>
      </c>
    </row>
    <row r="2791" spans="1:1">
      <c r="A2791" t="s">
        <v>1191</v>
      </c>
    </row>
    <row r="2792" spans="1:1">
      <c r="A2792" t="s">
        <v>1192</v>
      </c>
    </row>
    <row r="2793" spans="1:1">
      <c r="A2793" t="s">
        <v>1193</v>
      </c>
    </row>
    <row r="2794" spans="1:1">
      <c r="A2794" t="s">
        <v>1194</v>
      </c>
    </row>
    <row r="2795" spans="1:1">
      <c r="A2795" t="s">
        <v>1195</v>
      </c>
    </row>
    <row r="2796" spans="1:1">
      <c r="A2796" t="s">
        <v>2136</v>
      </c>
    </row>
    <row r="2797" spans="4:4">
      <c r="D2797" t="s">
        <v>2131</v>
      </c>
    </row>
    <row r="2798" spans="1:1">
      <c r="A2798" t="s">
        <v>1148</v>
      </c>
    </row>
    <row r="2799" spans="1:1">
      <c r="A2799" t="s">
        <v>2137</v>
      </c>
    </row>
    <row r="2800" spans="2:2">
      <c r="B2800" t="s">
        <v>2138</v>
      </c>
    </row>
    <row r="2801" spans="1:1">
      <c r="A2801" t="s">
        <v>1500</v>
      </c>
    </row>
    <row r="2802" spans="1:1">
      <c r="A2802" t="s">
        <v>1508</v>
      </c>
    </row>
    <row r="2803" spans="1:1">
      <c r="A2803" t="s">
        <v>993</v>
      </c>
    </row>
    <row r="2804" spans="1:1">
      <c r="A2804" t="s">
        <v>994</v>
      </c>
    </row>
    <row r="2805" spans="1:1">
      <c r="A2805" t="s">
        <v>995</v>
      </c>
    </row>
    <row r="2806" spans="1:1">
      <c r="A2806" t="s">
        <v>996</v>
      </c>
    </row>
    <row r="2807" spans="1:1">
      <c r="A2807" t="s">
        <v>997</v>
      </c>
    </row>
    <row r="2808" spans="1:1">
      <c r="A2808" t="s">
        <v>998</v>
      </c>
    </row>
    <row r="2809" spans="1:1">
      <c r="A2809" t="s">
        <v>999</v>
      </c>
    </row>
    <row r="2810" spans="1:1">
      <c r="A2810" t="s">
        <v>2139</v>
      </c>
    </row>
    <row r="2811" spans="1:1">
      <c r="A2811" t="s">
        <v>381</v>
      </c>
    </row>
    <row r="2812" spans="1:1">
      <c r="A2812" t="s">
        <v>2140</v>
      </c>
    </row>
    <row r="2813" spans="1:1">
      <c r="A2813" t="s">
        <v>518</v>
      </c>
    </row>
    <row r="2814" spans="1:1">
      <c r="A2814" t="s">
        <v>2141</v>
      </c>
    </row>
    <row r="2815" spans="1:1">
      <c r="A2815" t="s">
        <v>520</v>
      </c>
    </row>
    <row r="2816" spans="1:1">
      <c r="A2816" t="s">
        <v>2142</v>
      </c>
    </row>
    <row r="2817" spans="1:1">
      <c r="A2817" t="s">
        <v>350</v>
      </c>
    </row>
    <row r="2818" spans="1:1">
      <c r="A2818" t="s">
        <v>2143</v>
      </c>
    </row>
    <row r="2819" spans="1:1">
      <c r="A2819">
        <v>2039847</v>
      </c>
    </row>
    <row r="2820" spans="1:1">
      <c r="A2820" t="s">
        <v>1397</v>
      </c>
    </row>
    <row r="2821" spans="1:1">
      <c r="A2821" t="s">
        <v>2144</v>
      </c>
    </row>
    <row r="2822" spans="3:3">
      <c r="C2822" t="s">
        <v>1465</v>
      </c>
    </row>
    <row r="2823" spans="1:1">
      <c r="A2823" t="s">
        <v>525</v>
      </c>
    </row>
    <row r="2824" spans="1:1">
      <c r="A2824" t="s">
        <v>1467</v>
      </c>
    </row>
    <row r="2826" spans="1:1">
      <c r="A2826" t="s">
        <v>2145</v>
      </c>
    </row>
    <row r="2827" spans="1:1">
      <c r="A2827" t="s">
        <v>2146</v>
      </c>
    </row>
    <row r="2828" spans="1:1">
      <c r="A2828" t="s">
        <v>2147</v>
      </c>
    </row>
    <row r="2829" spans="2:2">
      <c r="B2829" t="s">
        <v>2148</v>
      </c>
    </row>
    <row r="2830" spans="2:2">
      <c r="B2830" t="s">
        <v>2149</v>
      </c>
    </row>
    <row r="2831" spans="2:2">
      <c r="B2831" t="s">
        <v>2150</v>
      </c>
    </row>
    <row r="2832" spans="1:1">
      <c r="A2832" t="s">
        <v>2151</v>
      </c>
    </row>
    <row r="2833" spans="3:3">
      <c r="C2833" t="s">
        <v>2152</v>
      </c>
    </row>
    <row r="2834" spans="3:3">
      <c r="C2834" t="s">
        <v>2153</v>
      </c>
    </row>
    <row r="2835" spans="3:3">
      <c r="C2835" t="s">
        <v>2154</v>
      </c>
    </row>
    <row r="2836" spans="3:3">
      <c r="C2836" t="s">
        <v>2155</v>
      </c>
    </row>
    <row r="2837" spans="3:3">
      <c r="C2837" t="s">
        <v>2156</v>
      </c>
    </row>
    <row r="2838" spans="3:3">
      <c r="C2838" t="s">
        <v>2157</v>
      </c>
    </row>
    <row r="2840" spans="1:1">
      <c r="A2840" t="s">
        <v>2158</v>
      </c>
    </row>
    <row r="2841" spans="1:1">
      <c r="A2841" t="s">
        <v>886</v>
      </c>
    </row>
    <row r="2842" spans="1:1">
      <c r="A2842" t="s">
        <v>2159</v>
      </c>
    </row>
    <row r="2843" spans="1:1">
      <c r="A2843" t="s">
        <v>2160</v>
      </c>
    </row>
    <row r="2844" spans="1:1">
      <c r="A2844" t="s">
        <v>422</v>
      </c>
    </row>
    <row r="2845" spans="1:1">
      <c r="A2845" t="s">
        <v>2161</v>
      </c>
    </row>
    <row r="2848" spans="1:1">
      <c r="A2848" t="s">
        <v>1500</v>
      </c>
    </row>
    <row r="2849" spans="1:1">
      <c r="A2849" t="s">
        <v>1508</v>
      </c>
    </row>
    <row r="2850" spans="1:1">
      <c r="A2850" t="s">
        <v>993</v>
      </c>
    </row>
    <row r="2851" spans="1:1">
      <c r="A2851" t="s">
        <v>994</v>
      </c>
    </row>
    <row r="2852" spans="1:1">
      <c r="A2852" t="s">
        <v>995</v>
      </c>
    </row>
    <row r="2853" spans="1:1">
      <c r="A2853" t="s">
        <v>996</v>
      </c>
    </row>
    <row r="2854" spans="1:1">
      <c r="A2854" t="s">
        <v>997</v>
      </c>
    </row>
    <row r="2855" spans="1:1">
      <c r="A2855" t="s">
        <v>998</v>
      </c>
    </row>
    <row r="2856" spans="1:1">
      <c r="A2856" t="s">
        <v>999</v>
      </c>
    </row>
    <row r="2857" spans="1:1">
      <c r="A2857" t="s">
        <v>2139</v>
      </c>
    </row>
    <row r="2858" spans="1:1">
      <c r="A2858" t="s">
        <v>381</v>
      </c>
    </row>
    <row r="2859" spans="1:1">
      <c r="A2859" t="s">
        <v>2162</v>
      </c>
    </row>
    <row r="2860" spans="1:1">
      <c r="A2860" t="s">
        <v>2163</v>
      </c>
    </row>
    <row r="2861" spans="1:1">
      <c r="A2861" t="s">
        <v>2164</v>
      </c>
    </row>
    <row r="2862" spans="1:1">
      <c r="A2862" t="s">
        <v>1656</v>
      </c>
    </row>
    <row r="2863" spans="1:1">
      <c r="A2863" t="s">
        <v>2165</v>
      </c>
    </row>
    <row r="2864" spans="2:2">
      <c r="B2864" t="s">
        <v>350</v>
      </c>
    </row>
    <row r="2865" spans="3:3">
      <c r="C2865" t="s">
        <v>523</v>
      </c>
    </row>
    <row r="2866" spans="3:3">
      <c r="C2866" t="s">
        <v>2166</v>
      </c>
    </row>
    <row r="2867" spans="3:3">
      <c r="C2867" t="s">
        <v>354</v>
      </c>
    </row>
    <row r="2868" spans="1:1">
      <c r="A2868" t="s">
        <v>525</v>
      </c>
    </row>
    <row r="2869" spans="1:1">
      <c r="A2869" t="s">
        <v>1467</v>
      </c>
    </row>
    <row r="2870" spans="1:1">
      <c r="A2870" t="s">
        <v>2167</v>
      </c>
    </row>
    <row r="2871" spans="1:1">
      <c r="A2871" t="s">
        <v>2080</v>
      </c>
    </row>
    <row r="2872" spans="1:1">
      <c r="A2872" t="s">
        <v>2168</v>
      </c>
    </row>
    <row r="2873" spans="2:2">
      <c r="B2873" t="s">
        <v>2169</v>
      </c>
    </row>
    <row r="2874" spans="2:2">
      <c r="B2874" t="s">
        <v>2170</v>
      </c>
    </row>
    <row r="2875" spans="1:1">
      <c r="A2875" t="s">
        <v>2171</v>
      </c>
    </row>
    <row r="2876" spans="1:1">
      <c r="A2876" t="s">
        <v>2172</v>
      </c>
    </row>
    <row r="2877" spans="2:2">
      <c r="B2877" t="s">
        <v>2173</v>
      </c>
    </row>
    <row r="2878" spans="1:1">
      <c r="A2878" t="s">
        <v>2174</v>
      </c>
    </row>
    <row r="2879" spans="1:1">
      <c r="A2879" t="s">
        <v>2175</v>
      </c>
    </row>
    <row r="2880" spans="2:2">
      <c r="B2880" t="s">
        <v>1128</v>
      </c>
    </row>
    <row r="2881" spans="1:1">
      <c r="A2881" t="s">
        <v>2176</v>
      </c>
    </row>
    <row r="2882" spans="1:1">
      <c r="A2882" t="s">
        <v>2177</v>
      </c>
    </row>
    <row r="2883" spans="1:1">
      <c r="A2883" t="s">
        <v>2178</v>
      </c>
    </row>
    <row r="2884" spans="1:1">
      <c r="A2884" t="s">
        <v>2179</v>
      </c>
    </row>
    <row r="2885" spans="1:1">
      <c r="A2885" t="s">
        <v>2180</v>
      </c>
    </row>
    <row r="2886" spans="1:1">
      <c r="A2886" t="s">
        <v>2181</v>
      </c>
    </row>
    <row r="2887" spans="2:2">
      <c r="B2887" t="s">
        <v>2182</v>
      </c>
    </row>
    <row r="2888" spans="3:3">
      <c r="C2888" t="s">
        <v>2183</v>
      </c>
    </row>
    <row r="2889" spans="4:4">
      <c r="D2889" t="s">
        <v>2184</v>
      </c>
    </row>
    <row r="2890" spans="3:3">
      <c r="C2890" t="s">
        <v>2185</v>
      </c>
    </row>
    <row r="2891" spans="2:2">
      <c r="B2891" t="s">
        <v>779</v>
      </c>
    </row>
    <row r="2892" spans="1:1">
      <c r="A2892" t="s">
        <v>350</v>
      </c>
    </row>
    <row r="2893" spans="2:2">
      <c r="B2893" t="s">
        <v>2186</v>
      </c>
    </row>
    <row r="2894" spans="2:2">
      <c r="B2894" t="s">
        <v>2187</v>
      </c>
    </row>
    <row r="2895" spans="5:5">
      <c r="E2895" t="s">
        <v>2188</v>
      </c>
    </row>
    <row r="2896" spans="2:2">
      <c r="B2896" t="s">
        <v>2189</v>
      </c>
    </row>
    <row r="2897" spans="2:2">
      <c r="B2897" t="s">
        <v>2190</v>
      </c>
    </row>
    <row r="2898" spans="2:2">
      <c r="B2898" t="s">
        <v>2191</v>
      </c>
    </row>
    <row r="2899" spans="2:2">
      <c r="B2899" t="s">
        <v>2192</v>
      </c>
    </row>
    <row r="2900" spans="1:1">
      <c r="A2900" t="s">
        <v>369</v>
      </c>
    </row>
    <row r="2901" spans="2:2">
      <c r="B2901" t="s">
        <v>1465</v>
      </c>
    </row>
    <row r="2902" spans="1:1">
      <c r="A2902" t="s">
        <v>993</v>
      </c>
    </row>
    <row r="2903" spans="1:1">
      <c r="A2903" t="s">
        <v>994</v>
      </c>
    </row>
    <row r="2904" spans="1:1">
      <c r="A2904" t="s">
        <v>995</v>
      </c>
    </row>
    <row r="2905" spans="1:1">
      <c r="A2905" t="s">
        <v>996</v>
      </c>
    </row>
    <row r="2906" spans="1:1">
      <c r="A2906" t="s">
        <v>997</v>
      </c>
    </row>
    <row r="2907" spans="1:1">
      <c r="A2907" t="s">
        <v>998</v>
      </c>
    </row>
    <row r="2908" spans="1:1">
      <c r="A2908" t="s">
        <v>999</v>
      </c>
    </row>
    <row r="2909" spans="1:1">
      <c r="A2909" t="s">
        <v>1000</v>
      </c>
    </row>
    <row r="2910" spans="1:1">
      <c r="A2910" t="s">
        <v>381</v>
      </c>
    </row>
    <row r="2911" spans="1:1">
      <c r="A2911" t="s">
        <v>2193</v>
      </c>
    </row>
    <row r="2912" spans="1:1">
      <c r="A2912" t="s">
        <v>2194</v>
      </c>
    </row>
    <row r="2913" spans="1:1">
      <c r="A2913" t="s">
        <v>2195</v>
      </c>
    </row>
    <row r="2914" spans="1:1">
      <c r="A2914" t="s">
        <v>1656</v>
      </c>
    </row>
    <row r="2915" spans="1:1">
      <c r="A2915" t="s">
        <v>2196</v>
      </c>
    </row>
    <row r="2916" spans="3:3">
      <c r="C2916" t="s">
        <v>350</v>
      </c>
    </row>
    <row r="2917" spans="3:3">
      <c r="C2917" t="s">
        <v>523</v>
      </c>
    </row>
    <row r="2918" spans="3:3">
      <c r="C2918" t="s">
        <v>2197</v>
      </c>
    </row>
    <row r="2919" spans="3:3">
      <c r="C2919" t="s">
        <v>354</v>
      </c>
    </row>
    <row r="2920" spans="1:1">
      <c r="A2920" t="s">
        <v>525</v>
      </c>
    </row>
    <row r="2921" spans="1:1">
      <c r="A2921" t="s">
        <v>526</v>
      </c>
    </row>
    <row r="2922" spans="1:1">
      <c r="A2922" t="s">
        <v>2198</v>
      </c>
    </row>
    <row r="2923" spans="1:1">
      <c r="A2923" t="s">
        <v>2199</v>
      </c>
    </row>
    <row r="2924" spans="1:1">
      <c r="A2924" t="s">
        <v>1027</v>
      </c>
    </row>
    <row r="2925" spans="1:1">
      <c r="A2925" t="s">
        <v>2200</v>
      </c>
    </row>
    <row r="2926" spans="1:1">
      <c r="A2926" t="s">
        <v>2201</v>
      </c>
    </row>
    <row r="2927" spans="1:1">
      <c r="A2927" t="s">
        <v>2202</v>
      </c>
    </row>
    <row r="2928" spans="1:1">
      <c r="A2928" t="s">
        <v>2203</v>
      </c>
    </row>
    <row r="2929" spans="1:1">
      <c r="A2929" t="s">
        <v>2204</v>
      </c>
    </row>
    <row r="2931" spans="1:1">
      <c r="A2931" t="s">
        <v>2205</v>
      </c>
    </row>
    <row r="2932" spans="1:1">
      <c r="A2932" t="s">
        <v>977</v>
      </c>
    </row>
    <row r="2933" spans="1:1">
      <c r="A2933" t="s">
        <v>2206</v>
      </c>
    </row>
    <row r="2934" spans="1:1">
      <c r="A2934" t="s">
        <v>2207</v>
      </c>
    </row>
    <row r="2935" spans="1:1">
      <c r="A2935" t="s">
        <v>776</v>
      </c>
    </row>
    <row r="2936" spans="1:1">
      <c r="A2936" t="s">
        <v>2208</v>
      </c>
    </row>
    <row r="2937" spans="1:1">
      <c r="A2937" t="s">
        <v>443</v>
      </c>
    </row>
    <row r="2938" spans="1:1">
      <c r="A2938" t="s">
        <v>2209</v>
      </c>
    </row>
    <row r="2939" spans="1:1">
      <c r="A2939" t="s">
        <v>2210</v>
      </c>
    </row>
    <row r="2940" spans="1:1">
      <c r="A2940" t="s">
        <v>1027</v>
      </c>
    </row>
    <row r="2941" spans="1:1">
      <c r="A2941" t="s">
        <v>2211</v>
      </c>
    </row>
    <row r="2942" spans="1:1">
      <c r="A2942" t="s">
        <v>2212</v>
      </c>
    </row>
    <row r="2943" spans="1:1">
      <c r="A2943" t="s">
        <v>2213</v>
      </c>
    </row>
    <row r="2944" spans="1:1">
      <c r="A2944" t="s">
        <v>888</v>
      </c>
    </row>
    <row r="2945" spans="1:1">
      <c r="A2945" t="s">
        <v>2214</v>
      </c>
    </row>
    <row r="2946" spans="1:2">
      <c r="A2946" t="s">
        <v>2215</v>
      </c>
      <c r="B2946" t="s">
        <v>2216</v>
      </c>
    </row>
    <row r="2947" spans="1:1">
      <c r="A2947" t="s">
        <v>776</v>
      </c>
    </row>
    <row r="2948" spans="1:1">
      <c r="A2948" t="s">
        <v>2217</v>
      </c>
    </row>
    <row r="2949" spans="1:1">
      <c r="A2949" t="s">
        <v>443</v>
      </c>
    </row>
    <row r="2950" spans="1:1">
      <c r="A2950" t="s">
        <v>2098</v>
      </c>
    </row>
    <row r="2951" spans="1:1">
      <c r="A2951" t="s">
        <v>2206</v>
      </c>
    </row>
    <row r="2952" spans="1:1">
      <c r="A2952" t="s">
        <v>2218</v>
      </c>
    </row>
    <row r="2953" spans="1:1">
      <c r="A2953" t="s">
        <v>776</v>
      </c>
    </row>
    <row r="2954" spans="1:1">
      <c r="A2954" t="s">
        <v>2208</v>
      </c>
    </row>
    <row r="2955" spans="1:1">
      <c r="A2955" t="s">
        <v>443</v>
      </c>
    </row>
    <row r="2957" spans="1:1">
      <c r="A2957" t="s">
        <v>2219</v>
      </c>
    </row>
    <row r="2958" spans="1:1">
      <c r="A2958" t="s">
        <v>1027</v>
      </c>
    </row>
    <row r="2959" spans="1:1">
      <c r="A2959" t="s">
        <v>2220</v>
      </c>
    </row>
    <row r="2960" spans="1:1">
      <c r="A2960" t="s">
        <v>2221</v>
      </c>
    </row>
    <row r="2961" spans="1:1">
      <c r="A2961" t="s">
        <v>2222</v>
      </c>
    </row>
    <row r="2962" spans="1:1">
      <c r="A2962" t="s">
        <v>2223</v>
      </c>
    </row>
    <row r="2963" spans="1:1">
      <c r="A2963" t="s">
        <v>2224</v>
      </c>
    </row>
    <row r="2965" spans="1:1">
      <c r="A2965" t="s">
        <v>2225</v>
      </c>
    </row>
    <row r="2966" spans="1:1">
      <c r="A2966" t="s">
        <v>2226</v>
      </c>
    </row>
    <row r="2967" spans="1:1">
      <c r="A2967" t="s">
        <v>800</v>
      </c>
    </row>
    <row r="2968" spans="1:1">
      <c r="A2968" t="s">
        <v>2227</v>
      </c>
    </row>
    <row r="2969" spans="1:1">
      <c r="A2969" t="s">
        <v>2228</v>
      </c>
    </row>
    <row r="2970" spans="1:1">
      <c r="A2970" t="s">
        <v>2229</v>
      </c>
    </row>
    <row r="2972" spans="1:1">
      <c r="A2972" t="s">
        <v>1252</v>
      </c>
    </row>
    <row r="2973" spans="1:1">
      <c r="A2973" t="s">
        <v>2230</v>
      </c>
    </row>
    <row r="2974" spans="1:1">
      <c r="A2974" t="s">
        <v>2231</v>
      </c>
    </row>
    <row r="2975" spans="1:1">
      <c r="A2975" t="s">
        <v>2232</v>
      </c>
    </row>
    <row r="2976" spans="1:1">
      <c r="A2976" t="s">
        <v>2233</v>
      </c>
    </row>
    <row r="2977" spans="1:2">
      <c r="A2977" t="s">
        <v>2234</v>
      </c>
      <c r="B2977">
        <f>1000</f>
        <v>1000</v>
      </c>
    </row>
    <row r="2978" spans="1:1">
      <c r="A2978" t="s">
        <v>2235</v>
      </c>
    </row>
    <row r="2979" spans="1:1">
      <c r="A2979" t="s">
        <v>2236</v>
      </c>
    </row>
    <row r="2980" spans="1:1">
      <c r="A2980" t="s">
        <v>2237</v>
      </c>
    </row>
    <row r="2982" spans="1:1">
      <c r="A2982" t="s">
        <v>1027</v>
      </c>
    </row>
    <row r="2983" spans="1:1">
      <c r="A2983" t="s">
        <v>2238</v>
      </c>
    </row>
    <row r="2984" spans="1:2">
      <c r="A2984" t="s">
        <v>2239</v>
      </c>
      <c r="B2984" t="s">
        <v>2240</v>
      </c>
    </row>
    <row r="2985" spans="1:1">
      <c r="A2985" t="s">
        <v>776</v>
      </c>
    </row>
    <row r="2986" spans="1:1">
      <c r="A2986" t="s">
        <v>2241</v>
      </c>
    </row>
    <row r="2987" spans="1:1">
      <c r="A2987" t="s">
        <v>2242</v>
      </c>
    </row>
    <row r="2989" spans="1:1">
      <c r="A2989" t="s">
        <v>1252</v>
      </c>
    </row>
    <row r="2990" spans="1:1">
      <c r="A2990" t="s">
        <v>2238</v>
      </c>
    </row>
    <row r="2991" spans="1:1">
      <c r="A2991" t="s">
        <v>2243</v>
      </c>
    </row>
    <row r="2992" spans="1:1">
      <c r="A2992" t="s">
        <v>776</v>
      </c>
    </row>
    <row r="2993" spans="1:1">
      <c r="A2993" t="s">
        <v>2244</v>
      </c>
    </row>
    <row r="2995" spans="1:1">
      <c r="A2995" t="s">
        <v>1711</v>
      </c>
    </row>
    <row r="2996" spans="1:1">
      <c r="A2996" t="s">
        <v>2245</v>
      </c>
    </row>
    <row r="2997" spans="1:1">
      <c r="A2997" t="s">
        <v>2246</v>
      </c>
    </row>
    <row r="2998" spans="1:1">
      <c r="A2998" t="s">
        <v>776</v>
      </c>
    </row>
    <row r="2999" spans="1:1">
      <c r="A2999" t="s">
        <v>2241</v>
      </c>
    </row>
    <row r="3000" spans="1:1">
      <c r="A3000" t="s">
        <v>2247</v>
      </c>
    </row>
    <row r="3001" spans="4:4">
      <c r="D3001" t="s">
        <v>2248</v>
      </c>
    </row>
    <row r="3002" spans="1:1">
      <c r="A3002" t="s">
        <v>2249</v>
      </c>
    </row>
    <row r="3003" spans="1:1">
      <c r="A3003" t="s">
        <v>779</v>
      </c>
    </row>
    <row r="3005" spans="1:1">
      <c r="A3005" t="s">
        <v>2250</v>
      </c>
    </row>
    <row r="3006" spans="1:1">
      <c r="A3006" t="s">
        <v>977</v>
      </c>
    </row>
    <row r="3007" spans="1:1">
      <c r="A3007" t="s">
        <v>2251</v>
      </c>
    </row>
    <row r="3008" spans="1:1">
      <c r="A3008" t="s">
        <v>2252</v>
      </c>
    </row>
    <row r="3009" spans="1:1">
      <c r="A3009" t="s">
        <v>2253</v>
      </c>
    </row>
    <row r="3010" spans="1:1">
      <c r="A3010" t="s">
        <v>2254</v>
      </c>
    </row>
    <row r="3011" spans="1:1">
      <c r="A3011" t="s">
        <v>2255</v>
      </c>
    </row>
    <row r="3012" spans="1:2">
      <c r="A3012" t="s">
        <v>2256</v>
      </c>
      <c r="B3012">
        <f>1308</f>
        <v>1308</v>
      </c>
    </row>
    <row r="3013" spans="1:1">
      <c r="A3013" t="s">
        <v>2257</v>
      </c>
    </row>
    <row r="3014" spans="1:1">
      <c r="A3014" t="s">
        <v>369</v>
      </c>
    </row>
    <row r="3015" spans="1:1">
      <c r="A3015" t="s">
        <v>2258</v>
      </c>
    </row>
    <row r="3018" spans="1:1">
      <c r="A3018" t="s">
        <v>2259</v>
      </c>
    </row>
    <row r="3019" spans="1:1">
      <c r="A3019" t="s">
        <v>2260</v>
      </c>
    </row>
    <row r="3020" spans="1:1">
      <c r="A3020" t="s">
        <v>2261</v>
      </c>
    </row>
    <row r="3021" spans="1:1">
      <c r="A3021" t="s">
        <v>993</v>
      </c>
    </row>
    <row r="3022" spans="1:1">
      <c r="A3022" t="s">
        <v>994</v>
      </c>
    </row>
    <row r="3023" spans="1:1">
      <c r="A3023" t="s">
        <v>995</v>
      </c>
    </row>
    <row r="3024" spans="1:1">
      <c r="A3024" t="s">
        <v>996</v>
      </c>
    </row>
    <row r="3025" spans="1:1">
      <c r="A3025" t="s">
        <v>997</v>
      </c>
    </row>
    <row r="3026" spans="1:1">
      <c r="A3026" t="s">
        <v>998</v>
      </c>
    </row>
    <row r="3027" spans="1:1">
      <c r="A3027" t="s">
        <v>999</v>
      </c>
    </row>
    <row r="3028" spans="1:1">
      <c r="A3028" t="s">
        <v>1000</v>
      </c>
    </row>
    <row r="3029" spans="1:1">
      <c r="A3029" t="s">
        <v>381</v>
      </c>
    </row>
    <row r="3030" spans="1:1">
      <c r="A3030" t="s">
        <v>2262</v>
      </c>
    </row>
    <row r="3031" spans="1:1">
      <c r="A3031" t="s">
        <v>2263</v>
      </c>
    </row>
    <row r="3032" spans="1:1">
      <c r="A3032" t="s">
        <v>2264</v>
      </c>
    </row>
    <row r="3033" spans="1:1">
      <c r="A3033" t="s">
        <v>1656</v>
      </c>
    </row>
    <row r="3034" spans="1:1">
      <c r="A3034" t="s">
        <v>2265</v>
      </c>
    </row>
    <row r="3035" spans="1:1">
      <c r="A3035" t="s">
        <v>525</v>
      </c>
    </row>
    <row r="3037" spans="1:1">
      <c r="A3037" t="s">
        <v>2266</v>
      </c>
    </row>
    <row r="3038" spans="1:1">
      <c r="A3038" t="s">
        <v>800</v>
      </c>
    </row>
    <row r="3039" spans="1:1">
      <c r="A3039" t="s">
        <v>2267</v>
      </c>
    </row>
    <row r="3040" spans="1:1">
      <c r="A3040" t="s">
        <v>2268</v>
      </c>
    </row>
    <row r="3041" spans="1:1">
      <c r="A3041" t="s">
        <v>2269</v>
      </c>
    </row>
    <row r="3042" spans="1:1">
      <c r="A3042" t="s">
        <v>2270</v>
      </c>
    </row>
    <row r="3044" spans="1:1">
      <c r="A3044" t="s">
        <v>2271</v>
      </c>
    </row>
    <row r="3045" spans="1:1">
      <c r="A3045" t="s">
        <v>800</v>
      </c>
    </row>
    <row r="3046" spans="1:1">
      <c r="A3046" t="s">
        <v>2272</v>
      </c>
    </row>
    <row r="3047" spans="1:1">
      <c r="A3047" t="s">
        <v>2273</v>
      </c>
    </row>
    <row r="3048" spans="1:1">
      <c r="A3048" t="s">
        <v>2274</v>
      </c>
    </row>
    <row r="3049" spans="1:1">
      <c r="A3049" t="s">
        <v>2275</v>
      </c>
    </row>
    <row r="3050" spans="1:1">
      <c r="A3050" t="s">
        <v>767</v>
      </c>
    </row>
    <row r="3052" spans="1:1">
      <c r="A3052" t="s">
        <v>993</v>
      </c>
    </row>
    <row r="3053" spans="1:1">
      <c r="A3053" t="s">
        <v>994</v>
      </c>
    </row>
    <row r="3054" spans="1:1">
      <c r="A3054" t="s">
        <v>995</v>
      </c>
    </row>
    <row r="3055" spans="1:1">
      <c r="A3055" t="s">
        <v>996</v>
      </c>
    </row>
    <row r="3056" spans="1:1">
      <c r="A3056" t="s">
        <v>997</v>
      </c>
    </row>
    <row r="3057" spans="1:1">
      <c r="A3057" t="s">
        <v>998</v>
      </c>
    </row>
    <row r="3058" spans="1:1">
      <c r="A3058" t="s">
        <v>999</v>
      </c>
    </row>
    <row r="3059" spans="1:1">
      <c r="A3059" t="s">
        <v>1000</v>
      </c>
    </row>
    <row r="3060" spans="1:1">
      <c r="A3060" t="s">
        <v>381</v>
      </c>
    </row>
    <row r="3061" spans="1:1">
      <c r="A3061" t="s">
        <v>2276</v>
      </c>
    </row>
    <row r="3062" spans="1:1">
      <c r="A3062" t="s">
        <v>2277</v>
      </c>
    </row>
    <row r="3063" spans="1:1">
      <c r="A3063" t="s">
        <v>2278</v>
      </c>
    </row>
    <row r="3064" spans="1:1">
      <c r="A3064" t="s">
        <v>350</v>
      </c>
    </row>
    <row r="3065" spans="3:3">
      <c r="C3065" t="s">
        <v>523</v>
      </c>
    </row>
    <row r="3066" spans="3:3">
      <c r="C3066" t="s">
        <v>2279</v>
      </c>
    </row>
    <row r="3067" spans="3:3">
      <c r="C3067" t="s">
        <v>354</v>
      </c>
    </row>
    <row r="3068" spans="1:1">
      <c r="A3068" t="s">
        <v>1656</v>
      </c>
    </row>
    <row r="3069" spans="1:1">
      <c r="A3069" t="s">
        <v>2280</v>
      </c>
    </row>
    <row r="3070" spans="1:1">
      <c r="A3070" t="s">
        <v>525</v>
      </c>
    </row>
    <row r="3071" spans="1:1">
      <c r="A3071" t="s">
        <v>2281</v>
      </c>
    </row>
    <row r="3072" spans="1:1">
      <c r="A3072" t="s">
        <v>2282</v>
      </c>
    </row>
    <row r="3073" spans="1:1">
      <c r="A3073" t="s">
        <v>2283</v>
      </c>
    </row>
    <row r="3074" spans="2:2">
      <c r="B3074" t="s">
        <v>2284</v>
      </c>
    </row>
    <row r="3075" spans="2:2">
      <c r="B3075" t="s">
        <v>2285</v>
      </c>
    </row>
    <row r="3076" spans="2:2">
      <c r="B3076" t="s">
        <v>2286</v>
      </c>
    </row>
    <row r="3077" spans="1:1">
      <c r="A3077" t="s">
        <v>2287</v>
      </c>
    </row>
    <row r="3078" spans="1:1">
      <c r="A3078" t="s">
        <v>2288</v>
      </c>
    </row>
    <row r="3079" spans="1:1">
      <c r="A3079" t="s">
        <v>2289</v>
      </c>
    </row>
    <row r="3080" spans="1:1">
      <c r="A3080" t="s">
        <v>2290</v>
      </c>
    </row>
    <row r="3081" spans="1:1">
      <c r="A3081" t="s">
        <v>2291</v>
      </c>
    </row>
    <row r="3082" spans="1:1">
      <c r="A3082" t="s">
        <v>2292</v>
      </c>
    </row>
    <row r="3083" spans="1:1">
      <c r="A3083" t="s">
        <v>879</v>
      </c>
    </row>
    <row r="3084" spans="2:2">
      <c r="B3084" t="s">
        <v>2293</v>
      </c>
    </row>
    <row r="3085" spans="1:1">
      <c r="A3085" t="s">
        <v>2294</v>
      </c>
    </row>
    <row r="3086" spans="2:2">
      <c r="B3086" t="s">
        <v>2295</v>
      </c>
    </row>
    <row r="3087" spans="3:3">
      <c r="C3087" t="s">
        <v>883</v>
      </c>
    </row>
    <row r="3088" spans="2:2">
      <c r="B3088" t="s">
        <v>2296</v>
      </c>
    </row>
    <row r="3089" spans="2:2">
      <c r="B3089" t="s">
        <v>2297</v>
      </c>
    </row>
    <row r="3090" spans="2:2">
      <c r="B3090" t="s">
        <v>2298</v>
      </c>
    </row>
    <row r="3091" spans="2:2">
      <c r="B3091" t="s">
        <v>2299</v>
      </c>
    </row>
    <row r="3092" spans="2:2">
      <c r="B3092" t="s">
        <v>2300</v>
      </c>
    </row>
    <row r="3093" spans="2:2">
      <c r="B3093" t="s">
        <v>369</v>
      </c>
    </row>
    <row r="3094" spans="2:3">
      <c r="B3094" t="s">
        <v>369</v>
      </c>
      <c r="C3094" t="s">
        <v>1569</v>
      </c>
    </row>
    <row r="3095" spans="1:1">
      <c r="A3095" t="s">
        <v>2301</v>
      </c>
    </row>
    <row r="3096" spans="1:1">
      <c r="A3096" t="s">
        <v>2302</v>
      </c>
    </row>
    <row r="3097" spans="1:1">
      <c r="A3097" t="s">
        <v>2303</v>
      </c>
    </row>
    <row r="3098" spans="1:1">
      <c r="A3098" t="s">
        <v>2304</v>
      </c>
    </row>
    <row r="3099" spans="1:1">
      <c r="A3099" t="s">
        <v>2305</v>
      </c>
    </row>
    <row r="3100" spans="1:1">
      <c r="A3100" t="s">
        <v>446</v>
      </c>
    </row>
    <row r="3101" spans="1:2">
      <c r="A3101" t="s">
        <v>827</v>
      </c>
      <c r="B3101" t="s">
        <v>1569</v>
      </c>
    </row>
    <row r="3102" spans="1:1">
      <c r="A3102" t="s">
        <v>2306</v>
      </c>
    </row>
    <row r="3103" spans="3:3">
      <c r="C3103" t="s">
        <v>2307</v>
      </c>
    </row>
    <row r="3104" spans="1:1">
      <c r="A3104" t="s">
        <v>2308</v>
      </c>
    </row>
    <row r="3105" spans="3:3">
      <c r="C3105" t="s">
        <v>369</v>
      </c>
    </row>
    <row r="3106" spans="3:3">
      <c r="C3106" t="s">
        <v>2309</v>
      </c>
    </row>
    <row r="3107" spans="3:3">
      <c r="C3107" t="s">
        <v>2310</v>
      </c>
    </row>
    <row r="3108" spans="3:3">
      <c r="C3108" t="s">
        <v>2311</v>
      </c>
    </row>
    <row r="3109" spans="3:3">
      <c r="C3109" t="s">
        <v>2312</v>
      </c>
    </row>
    <row r="3110" spans="1:1">
      <c r="A3110" t="s">
        <v>2313</v>
      </c>
    </row>
    <row r="3111" spans="1:1">
      <c r="A3111" t="s">
        <v>2314</v>
      </c>
    </row>
    <row r="3112" spans="1:1">
      <c r="A3112" t="s">
        <v>2315</v>
      </c>
    </row>
    <row r="3113" spans="1:1">
      <c r="A3113" t="s">
        <v>2316</v>
      </c>
    </row>
    <row r="3114" spans="1:1">
      <c r="A3114" t="s">
        <v>2317</v>
      </c>
    </row>
    <row r="3115" spans="1:1">
      <c r="A3115" t="s">
        <v>2318</v>
      </c>
    </row>
    <row r="3116" spans="1:1">
      <c r="A3116" t="s">
        <v>2319</v>
      </c>
    </row>
    <row r="3117" spans="1:1">
      <c r="A3117" t="s">
        <v>2320</v>
      </c>
    </row>
    <row r="3118" spans="1:1">
      <c r="A3118" t="s">
        <v>2321</v>
      </c>
    </row>
    <row r="3119" spans="1:1">
      <c r="A3119" t="s">
        <v>2322</v>
      </c>
    </row>
    <row r="3120" spans="1:1">
      <c r="A3120" t="s">
        <v>2323</v>
      </c>
    </row>
    <row r="3121" spans="1:1">
      <c r="A3121" t="s">
        <v>2322</v>
      </c>
    </row>
    <row r="3122" spans="1:1">
      <c r="A3122" t="s">
        <v>2324</v>
      </c>
    </row>
    <row r="3123" spans="1:1">
      <c r="A3123" t="s">
        <v>2325</v>
      </c>
    </row>
    <row r="3124" spans="3:3">
      <c r="C3124" t="s">
        <v>2312</v>
      </c>
    </row>
    <row r="3125" spans="1:2">
      <c r="A3125" t="s">
        <v>2326</v>
      </c>
      <c r="B3125" t="s">
        <v>369</v>
      </c>
    </row>
    <row r="3126" spans="4:4">
      <c r="D3126" t="s">
        <v>369</v>
      </c>
    </row>
    <row r="3127" spans="1:1">
      <c r="A3127" t="s">
        <v>1569</v>
      </c>
    </row>
    <row r="3128" spans="1:1">
      <c r="A3128" t="s">
        <v>2327</v>
      </c>
    </row>
    <row r="3129" spans="1:1">
      <c r="A3129" t="s">
        <v>993</v>
      </c>
    </row>
    <row r="3130" spans="1:1">
      <c r="A3130" t="s">
        <v>994</v>
      </c>
    </row>
    <row r="3131" spans="1:1">
      <c r="A3131" t="s">
        <v>995</v>
      </c>
    </row>
    <row r="3132" spans="1:1">
      <c r="A3132" t="s">
        <v>996</v>
      </c>
    </row>
    <row r="3133" spans="1:1">
      <c r="A3133" t="s">
        <v>997</v>
      </c>
    </row>
    <row r="3134" spans="1:1">
      <c r="A3134" t="s">
        <v>998</v>
      </c>
    </row>
    <row r="3135" spans="1:1">
      <c r="A3135" t="s">
        <v>999</v>
      </c>
    </row>
    <row r="3136" spans="1:1">
      <c r="A3136" t="s">
        <v>1000</v>
      </c>
    </row>
    <row r="3137" spans="1:1">
      <c r="A3137" t="s">
        <v>381</v>
      </c>
    </row>
    <row r="3138" spans="1:1">
      <c r="A3138" t="s">
        <v>2328</v>
      </c>
    </row>
    <row r="3139" spans="1:1">
      <c r="A3139" t="s">
        <v>1852</v>
      </c>
    </row>
    <row r="3140" spans="1:1">
      <c r="A3140" t="s">
        <v>2329</v>
      </c>
    </row>
    <row r="3141" spans="1:1">
      <c r="A3141" t="s">
        <v>348</v>
      </c>
    </row>
    <row r="3142" spans="1:1">
      <c r="A3142" t="s">
        <v>2330</v>
      </c>
    </row>
    <row r="3143" spans="1:1">
      <c r="A3143" t="s">
        <v>350</v>
      </c>
    </row>
    <row r="3144" spans="1:1">
      <c r="A3144" t="s">
        <v>1006</v>
      </c>
    </row>
    <row r="3145" spans="1:1">
      <c r="A3145" t="s">
        <v>2331</v>
      </c>
    </row>
    <row r="3146" spans="1:1">
      <c r="A3146" t="s">
        <v>354</v>
      </c>
    </row>
    <row r="3147" spans="1:1">
      <c r="A3147" t="s">
        <v>2332</v>
      </c>
    </row>
    <row r="3148" spans="1:1">
      <c r="A3148" t="s">
        <v>525</v>
      </c>
    </row>
    <row r="3149" spans="1:1">
      <c r="A3149" t="s">
        <v>2333</v>
      </c>
    </row>
    <row r="3150" spans="1:1">
      <c r="A3150" t="s">
        <v>2334</v>
      </c>
    </row>
    <row r="3151" spans="1:1">
      <c r="A3151" t="s">
        <v>2335</v>
      </c>
    </row>
    <row r="3152" spans="1:1">
      <c r="A3152" t="s">
        <v>2336</v>
      </c>
    </row>
    <row r="3153" spans="1:1">
      <c r="A3153" t="s">
        <v>800</v>
      </c>
    </row>
    <row r="3154" spans="1:1">
      <c r="A3154" t="s">
        <v>2337</v>
      </c>
    </row>
    <row r="3155" spans="1:1">
      <c r="A3155" t="s">
        <v>2338</v>
      </c>
    </row>
    <row r="3157" spans="1:1">
      <c r="A3157" t="s">
        <v>2339</v>
      </c>
    </row>
    <row r="3158" spans="1:1">
      <c r="A3158" t="s">
        <v>2340</v>
      </c>
    </row>
    <row r="3159" spans="1:1">
      <c r="A3159" t="s">
        <v>2341</v>
      </c>
    </row>
    <row r="3160" spans="1:1">
      <c r="A3160" t="s">
        <v>2342</v>
      </c>
    </row>
    <row r="3161" spans="1:1">
      <c r="A3161" t="s">
        <v>1252</v>
      </c>
    </row>
    <row r="3162" spans="1:1">
      <c r="A3162" t="s">
        <v>2343</v>
      </c>
    </row>
    <row r="3163" spans="1:1">
      <c r="A3163" t="s">
        <v>2344</v>
      </c>
    </row>
    <row r="3164" spans="1:1">
      <c r="A3164" t="s">
        <v>2345</v>
      </c>
    </row>
    <row r="3165" spans="1:1">
      <c r="A3165" t="s">
        <v>2346</v>
      </c>
    </row>
    <row r="3166" spans="1:1">
      <c r="A3166" t="s">
        <v>2347</v>
      </c>
    </row>
    <row r="3168" spans="1:1">
      <c r="A3168" t="s">
        <v>2348</v>
      </c>
    </row>
    <row r="3170" spans="1:1">
      <c r="A3170" t="s">
        <v>2349</v>
      </c>
    </row>
    <row r="3171" spans="1:1">
      <c r="A3171" t="s">
        <v>800</v>
      </c>
    </row>
    <row r="3172" spans="1:1">
      <c r="A3172" t="s">
        <v>2350</v>
      </c>
    </row>
    <row r="3173" spans="1:1">
      <c r="A3173" t="s">
        <v>908</v>
      </c>
    </row>
    <row r="3174" spans="1:1">
      <c r="A3174" t="s">
        <v>2351</v>
      </c>
    </row>
    <row r="3175" spans="1:1">
      <c r="A3175" t="s">
        <v>2352</v>
      </c>
    </row>
    <row r="3176" spans="1:1">
      <c r="A3176" t="s">
        <v>2353</v>
      </c>
    </row>
    <row r="3177" spans="1:1">
      <c r="A3177" t="s">
        <v>776</v>
      </c>
    </row>
    <row r="3178" spans="1:1">
      <c r="A3178" t="s">
        <v>2354</v>
      </c>
    </row>
    <row r="3179" spans="1:1">
      <c r="A3179" t="s">
        <v>1233</v>
      </c>
    </row>
    <row r="3181" spans="1:1">
      <c r="A3181" t="s">
        <v>2355</v>
      </c>
    </row>
    <row r="3182" spans="1:1">
      <c r="A3182" t="s">
        <v>2356</v>
      </c>
    </row>
    <row r="3184" spans="1:1">
      <c r="A3184" t="s">
        <v>2357</v>
      </c>
    </row>
    <row r="3185" spans="1:1">
      <c r="A3185" t="s">
        <v>883</v>
      </c>
    </row>
    <row r="3186" spans="1:1">
      <c r="A3186" t="s">
        <v>2358</v>
      </c>
    </row>
    <row r="3187" spans="1:1">
      <c r="A3187" t="s">
        <v>2359</v>
      </c>
    </row>
    <row r="3188" spans="1:1">
      <c r="A3188" t="s">
        <v>980</v>
      </c>
    </row>
    <row r="3189" spans="1:1">
      <c r="A3189" t="s">
        <v>981</v>
      </c>
    </row>
    <row r="3190" spans="1:1">
      <c r="A3190" t="s">
        <v>2360</v>
      </c>
    </row>
    <row r="3191" spans="1:1">
      <c r="A3191" t="s">
        <v>2361</v>
      </c>
    </row>
    <row r="3192" spans="1:1">
      <c r="A3192" t="s">
        <v>779</v>
      </c>
    </row>
    <row r="3193" spans="1:1">
      <c r="A3193" t="s">
        <v>2362</v>
      </c>
    </row>
    <row r="3194" spans="1:1">
      <c r="A3194" t="s">
        <v>2363</v>
      </c>
    </row>
    <row r="3195" spans="1:1">
      <c r="A3195" t="s">
        <v>1045</v>
      </c>
    </row>
    <row r="3196" spans="1:1">
      <c r="A3196" t="s">
        <v>2364</v>
      </c>
    </row>
    <row r="3197" spans="1:1">
      <c r="A3197" t="s">
        <v>2365</v>
      </c>
    </row>
    <row r="3198" spans="1:1">
      <c r="A3198" t="s">
        <v>2366</v>
      </c>
    </row>
    <row r="3199" spans="1:1">
      <c r="A3199" s="21" t="s">
        <v>2367</v>
      </c>
    </row>
    <row r="3201" spans="1:1">
      <c r="A3201" t="s">
        <v>2368</v>
      </c>
    </row>
    <row r="3202" spans="1:1">
      <c r="A3202" t="s">
        <v>2369</v>
      </c>
    </row>
    <row r="3203" spans="1:1">
      <c r="A3203" t="s">
        <v>800</v>
      </c>
    </row>
    <row r="3204" spans="1:1">
      <c r="A3204" t="s">
        <v>2370</v>
      </c>
    </row>
    <row r="3205" spans="1:1">
      <c r="A3205" t="s">
        <v>2371</v>
      </c>
    </row>
    <row r="3206" spans="1:1">
      <c r="A3206" t="s">
        <v>2372</v>
      </c>
    </row>
    <row r="3207" spans="1:1">
      <c r="A3207" t="s">
        <v>2373</v>
      </c>
    </row>
    <row r="3208" spans="5:5">
      <c r="E3208" t="s">
        <v>2374</v>
      </c>
    </row>
    <row r="3209" spans="6:6">
      <c r="F3209" t="s">
        <v>2375</v>
      </c>
    </row>
    <row r="3210" spans="6:6">
      <c r="F3210" t="s">
        <v>2376</v>
      </c>
    </row>
    <row r="3211" spans="1:1">
      <c r="A3211" t="s">
        <v>2377</v>
      </c>
    </row>
    <row r="3212" spans="1:1">
      <c r="A3212" t="s">
        <v>2378</v>
      </c>
    </row>
    <row r="3213" spans="1:1">
      <c r="A3213" t="s">
        <v>776</v>
      </c>
    </row>
    <row r="3214" spans="1:1">
      <c r="A3214" t="s">
        <v>2379</v>
      </c>
    </row>
    <row r="3215" spans="1:1">
      <c r="A3215" t="s">
        <v>2380</v>
      </c>
    </row>
    <row r="3217" spans="1:1">
      <c r="A3217" t="s">
        <v>2098</v>
      </c>
    </row>
    <row r="3218" spans="1:1">
      <c r="A3218" t="s">
        <v>2370</v>
      </c>
    </row>
    <row r="3219" spans="1:1">
      <c r="A3219" t="s">
        <v>2371</v>
      </c>
    </row>
    <row r="3220" spans="1:1">
      <c r="A3220" t="s">
        <v>2381</v>
      </c>
    </row>
    <row r="3221" spans="1:1">
      <c r="A3221" t="s">
        <v>2382</v>
      </c>
    </row>
    <row r="3222" spans="1:1">
      <c r="A3222" t="s">
        <v>2383</v>
      </c>
    </row>
    <row r="3223" spans="1:1">
      <c r="A3223" t="s">
        <v>2384</v>
      </c>
    </row>
    <row r="3224" spans="1:1">
      <c r="A3224" t="s">
        <v>2385</v>
      </c>
    </row>
    <row r="3225" spans="1:1">
      <c r="A3225" t="s">
        <v>2386</v>
      </c>
    </row>
    <row r="3226" spans="1:1">
      <c r="A3226" t="s">
        <v>2387</v>
      </c>
    </row>
    <row r="3227" spans="1:1">
      <c r="A3227" t="s">
        <v>776</v>
      </c>
    </row>
    <row r="3228" spans="1:1">
      <c r="A3228" t="s">
        <v>2388</v>
      </c>
    </row>
    <row r="3229" spans="1:1">
      <c r="A3229" t="s">
        <v>2389</v>
      </c>
    </row>
    <row r="3230" spans="1:1">
      <c r="A3230" t="s">
        <v>2380</v>
      </c>
    </row>
    <row r="3232" spans="1:1">
      <c r="A3232" t="s">
        <v>2390</v>
      </c>
    </row>
    <row r="3233" spans="1:1">
      <c r="A3233" t="s">
        <v>2391</v>
      </c>
    </row>
    <row r="3235" spans="1:1">
      <c r="A3235" t="s">
        <v>350</v>
      </c>
    </row>
    <row r="3236" spans="1:1">
      <c r="A3236" t="s">
        <v>2392</v>
      </c>
    </row>
    <row r="3237" spans="1:1">
      <c r="A3237" t="s">
        <v>2393</v>
      </c>
    </row>
    <row r="3238" spans="1:1">
      <c r="A3238" t="s">
        <v>2394</v>
      </c>
    </row>
    <row r="3239" spans="1:1">
      <c r="A3239" t="s">
        <v>2395</v>
      </c>
    </row>
    <row r="3240" spans="1:1">
      <c r="A3240" t="s">
        <v>2396</v>
      </c>
    </row>
    <row r="3243" spans="1:1">
      <c r="A3243" t="s">
        <v>2397</v>
      </c>
    </row>
    <row r="3244" spans="1:1">
      <c r="A3244" t="s">
        <v>2398</v>
      </c>
    </row>
    <row r="3245" spans="1:1">
      <c r="A3245" t="s">
        <v>2399</v>
      </c>
    </row>
    <row r="3246" spans="1:1">
      <c r="A3246" t="s">
        <v>1946</v>
      </c>
    </row>
    <row r="3247" spans="1:1">
      <c r="A3247" t="s">
        <v>2400</v>
      </c>
    </row>
    <row r="3248" spans="1:1">
      <c r="A3248" t="s">
        <v>2401</v>
      </c>
    </row>
    <row r="3249" spans="1:1">
      <c r="A3249" t="s">
        <v>776</v>
      </c>
    </row>
    <row r="3250" spans="1:1">
      <c r="A3250" t="s">
        <v>2402</v>
      </c>
    </row>
    <row r="3251" spans="1:1">
      <c r="A3251" t="s">
        <v>2403</v>
      </c>
    </row>
    <row r="3252" spans="1:1">
      <c r="A3252" t="s">
        <v>779</v>
      </c>
    </row>
    <row r="3253" spans="1:1">
      <c r="A3253" t="s">
        <v>354</v>
      </c>
    </row>
    <row r="3255" spans="1:1">
      <c r="A3255" t="s">
        <v>993</v>
      </c>
    </row>
    <row r="3256" spans="1:1">
      <c r="A3256" t="s">
        <v>994</v>
      </c>
    </row>
    <row r="3257" spans="1:1">
      <c r="A3257" t="s">
        <v>995</v>
      </c>
    </row>
    <row r="3258" spans="1:1">
      <c r="A3258" t="s">
        <v>996</v>
      </c>
    </row>
    <row r="3259" spans="1:1">
      <c r="A3259" t="s">
        <v>997</v>
      </c>
    </row>
    <row r="3260" spans="1:1">
      <c r="A3260" t="s">
        <v>998</v>
      </c>
    </row>
    <row r="3261" spans="1:1">
      <c r="A3261" t="s">
        <v>999</v>
      </c>
    </row>
    <row r="3262" spans="1:1">
      <c r="A3262" t="s">
        <v>1000</v>
      </c>
    </row>
    <row r="3263" spans="1:1">
      <c r="A3263" t="s">
        <v>381</v>
      </c>
    </row>
    <row r="3264" spans="1:1">
      <c r="A3264" t="s">
        <v>2404</v>
      </c>
    </row>
    <row r="3265" spans="1:1">
      <c r="A3265" t="s">
        <v>2405</v>
      </c>
    </row>
    <row r="3266" spans="1:1">
      <c r="A3266" t="s">
        <v>2406</v>
      </c>
    </row>
    <row r="3267" spans="1:1">
      <c r="A3267" t="s">
        <v>350</v>
      </c>
    </row>
    <row r="3268" spans="2:2">
      <c r="B3268" t="s">
        <v>1006</v>
      </c>
    </row>
    <row r="3269" spans="2:2">
      <c r="B3269" t="s">
        <v>2407</v>
      </c>
    </row>
    <row r="3271" spans="1:1">
      <c r="A3271" t="s">
        <v>2408</v>
      </c>
    </row>
    <row r="3272" spans="1:1">
      <c r="A3272" t="s">
        <v>2409</v>
      </c>
    </row>
    <row r="3273" spans="1:1">
      <c r="A3273" t="s">
        <v>2410</v>
      </c>
    </row>
    <row r="3274" spans="1:1">
      <c r="A3274" t="s">
        <v>354</v>
      </c>
    </row>
    <row r="3275" spans="1:1">
      <c r="A3275" t="s">
        <v>348</v>
      </c>
    </row>
    <row r="3276" spans="1:1">
      <c r="A3276" t="s">
        <v>2411</v>
      </c>
    </row>
    <row r="3277" spans="1:1">
      <c r="A3277" t="s">
        <v>525</v>
      </c>
    </row>
    <row r="3278" spans="1:1">
      <c r="A3278" t="s">
        <v>2412</v>
      </c>
    </row>
    <row r="3279" spans="1:1">
      <c r="A3279" t="s">
        <v>2413</v>
      </c>
    </row>
    <row r="3280" spans="1:1">
      <c r="A3280" t="s">
        <v>2414</v>
      </c>
    </row>
    <row r="3281" spans="1:1">
      <c r="A3281" t="s">
        <v>963</v>
      </c>
    </row>
    <row r="3282" spans="1:1">
      <c r="A3282" t="s">
        <v>2415</v>
      </c>
    </row>
    <row r="3283" spans="1:1">
      <c r="A3283" t="s">
        <v>1370</v>
      </c>
    </row>
    <row r="3284" spans="1:1">
      <c r="A3284" t="s">
        <v>2416</v>
      </c>
    </row>
    <row r="3285" spans="1:1">
      <c r="A3285" t="s">
        <v>2417</v>
      </c>
    </row>
    <row r="3286" spans="1:1">
      <c r="A3286" t="s">
        <v>2418</v>
      </c>
    </row>
    <row r="3287" spans="1:1">
      <c r="A3287" t="s">
        <v>2419</v>
      </c>
    </row>
    <row r="3288" spans="4:4">
      <c r="D3288" t="s">
        <v>2420</v>
      </c>
    </row>
    <row r="3289" spans="1:1">
      <c r="A3289" t="s">
        <v>1370</v>
      </c>
    </row>
    <row r="3290" spans="1:1">
      <c r="A3290" t="s">
        <v>2421</v>
      </c>
    </row>
    <row r="3291" spans="1:1">
      <c r="A3291" t="s">
        <v>2422</v>
      </c>
    </row>
    <row r="3292" spans="1:1">
      <c r="A3292" t="s">
        <v>2423</v>
      </c>
    </row>
    <row r="3293" spans="1:1">
      <c r="A3293" t="s">
        <v>1772</v>
      </c>
    </row>
    <row r="3294" spans="1:1">
      <c r="A3294" t="s">
        <v>665</v>
      </c>
    </row>
    <row r="3295" spans="1:1">
      <c r="A3295" t="s">
        <v>955</v>
      </c>
    </row>
    <row r="3296" spans="1:1">
      <c r="A3296" t="s">
        <v>2424</v>
      </c>
    </row>
    <row r="3297" spans="1:1">
      <c r="A3297" t="s">
        <v>2425</v>
      </c>
    </row>
    <row r="3298" spans="1:1">
      <c r="A3298" t="s">
        <v>2426</v>
      </c>
    </row>
    <row r="3299" spans="1:1">
      <c r="A3299" t="s">
        <v>2427</v>
      </c>
    </row>
    <row r="3300" spans="1:1">
      <c r="A3300" t="s">
        <v>2428</v>
      </c>
    </row>
    <row r="3301" spans="1:1">
      <c r="A3301" t="s">
        <v>665</v>
      </c>
    </row>
    <row r="3302" spans="1:1">
      <c r="A3302" t="s">
        <v>914</v>
      </c>
    </row>
    <row r="3303" spans="1:1">
      <c r="A3303" t="s">
        <v>2429</v>
      </c>
    </row>
    <row r="3304" spans="1:1">
      <c r="A3304" t="s">
        <v>2430</v>
      </c>
    </row>
    <row r="3305" spans="1:1">
      <c r="A3305" t="s">
        <v>816</v>
      </c>
    </row>
    <row r="3306" spans="1:1">
      <c r="A3306" t="s">
        <v>2431</v>
      </c>
    </row>
    <row r="3307" spans="1:1">
      <c r="A3307" t="s">
        <v>2432</v>
      </c>
    </row>
    <row r="3308" spans="1:1">
      <c r="A3308" t="s">
        <v>2433</v>
      </c>
    </row>
    <row r="3309" spans="1:1">
      <c r="A3309" t="s">
        <v>962</v>
      </c>
    </row>
    <row r="3310" spans="1:1">
      <c r="A3310" t="s">
        <v>2434</v>
      </c>
    </row>
    <row r="3311" spans="2:2">
      <c r="B3311" t="s">
        <v>369</v>
      </c>
    </row>
    <row r="3312" spans="2:2">
      <c r="B3312" t="s">
        <v>2435</v>
      </c>
    </row>
    <row r="3313" spans="2:2">
      <c r="B3313" t="s">
        <v>2436</v>
      </c>
    </row>
    <row r="3314" spans="1:1">
      <c r="A3314" t="s">
        <v>2437</v>
      </c>
    </row>
    <row r="3315" spans="1:1">
      <c r="A3315" t="s">
        <v>2438</v>
      </c>
    </row>
    <row r="3316" spans="1:1">
      <c r="A3316" t="s">
        <v>2439</v>
      </c>
    </row>
    <row r="3317" spans="1:1">
      <c r="A3317" t="s">
        <v>2440</v>
      </c>
    </row>
    <row r="3318" spans="3:3">
      <c r="C3318" t="s">
        <v>2441</v>
      </c>
    </row>
    <row r="3319" spans="3:3">
      <c r="C3319" t="s">
        <v>902</v>
      </c>
    </row>
    <row r="3320" spans="2:2">
      <c r="B3320" t="s">
        <v>369</v>
      </c>
    </row>
    <row r="3321" spans="1:1">
      <c r="A3321" t="s">
        <v>2442</v>
      </c>
    </row>
    <row r="3322" spans="1:1">
      <c r="A3322" t="s">
        <v>2443</v>
      </c>
    </row>
    <row r="3323" spans="1:1">
      <c r="A3323" t="s">
        <v>2444</v>
      </c>
    </row>
    <row r="3324" spans="1:1">
      <c r="A3324" t="s">
        <v>2445</v>
      </c>
    </row>
    <row r="3325" spans="1:1">
      <c r="A3325" t="s">
        <v>2446</v>
      </c>
    </row>
    <row r="3326" spans="1:1">
      <c r="A3326" t="s">
        <v>2447</v>
      </c>
    </row>
    <row r="3327" spans="1:1">
      <c r="A3327" t="s">
        <v>2448</v>
      </c>
    </row>
    <row r="3328" spans="1:1">
      <c r="A3328" t="s">
        <v>2449</v>
      </c>
    </row>
    <row r="3329" spans="1:1">
      <c r="A3329" t="s">
        <v>2450</v>
      </c>
    </row>
    <row r="3330" spans="1:1">
      <c r="A3330" t="s">
        <v>2451</v>
      </c>
    </row>
    <row r="3331" spans="1:1">
      <c r="A3331" t="s">
        <v>479</v>
      </c>
    </row>
    <row r="3332" spans="1:1">
      <c r="A3332" t="s">
        <v>813</v>
      </c>
    </row>
    <row r="3333" spans="1:1">
      <c r="A3333" t="s">
        <v>2452</v>
      </c>
    </row>
    <row r="3334" spans="1:1">
      <c r="A3334" t="s">
        <v>2453</v>
      </c>
    </row>
    <row r="3335" spans="1:1">
      <c r="A3335" t="s">
        <v>2454</v>
      </c>
    </row>
    <row r="3336" spans="1:1">
      <c r="A3336" t="s">
        <v>2455</v>
      </c>
    </row>
    <row r="3337" spans="1:1">
      <c r="A3337" t="s">
        <v>2456</v>
      </c>
    </row>
    <row r="3338" spans="1:1">
      <c r="A3338" t="s">
        <v>2457</v>
      </c>
    </row>
    <row r="3339" spans="3:3">
      <c r="C3339" t="s">
        <v>2458</v>
      </c>
    </row>
    <row r="3340" spans="1:1">
      <c r="A3340" t="s">
        <v>1743</v>
      </c>
    </row>
    <row r="3341" spans="3:3">
      <c r="C3341" t="s">
        <v>2459</v>
      </c>
    </row>
    <row r="3342" spans="2:2">
      <c r="B3342" t="s">
        <v>2460</v>
      </c>
    </row>
    <row r="3343" spans="2:2">
      <c r="B3343" t="s">
        <v>2461</v>
      </c>
    </row>
    <row r="3344" spans="2:2">
      <c r="B3344" t="s">
        <v>1199</v>
      </c>
    </row>
    <row r="3345" spans="2:2">
      <c r="B3345" t="s">
        <v>2462</v>
      </c>
    </row>
    <row r="3346" spans="2:2">
      <c r="B3346" t="s">
        <v>2463</v>
      </c>
    </row>
    <row r="3347" spans="2:2">
      <c r="B3347" t="s">
        <v>1199</v>
      </c>
    </row>
    <row r="3348" spans="2:2">
      <c r="B3348" t="s">
        <v>2464</v>
      </c>
    </row>
    <row r="3349" spans="2:2">
      <c r="B3349" t="s">
        <v>2465</v>
      </c>
    </row>
    <row r="3350" spans="2:2">
      <c r="B3350" t="s">
        <v>2466</v>
      </c>
    </row>
    <row r="3351" spans="2:2">
      <c r="B3351" t="s">
        <v>2467</v>
      </c>
    </row>
    <row r="3352" spans="2:2">
      <c r="B3352" t="s">
        <v>1199</v>
      </c>
    </row>
    <row r="3353" spans="2:2">
      <c r="B3353" t="s">
        <v>2468</v>
      </c>
    </row>
    <row r="3354" spans="2:2">
      <c r="B3354" t="s">
        <v>2469</v>
      </c>
    </row>
    <row r="3355" spans="2:2">
      <c r="B3355" t="s">
        <v>2466</v>
      </c>
    </row>
    <row r="3356" spans="2:2">
      <c r="B3356" t="s">
        <v>2470</v>
      </c>
    </row>
    <row r="3357" spans="2:2">
      <c r="B3357" t="s">
        <v>1199</v>
      </c>
    </row>
    <row r="3358" spans="2:2">
      <c r="B3358" t="s">
        <v>2471</v>
      </c>
    </row>
    <row r="3360" spans="1:1">
      <c r="A3360" t="s">
        <v>2472</v>
      </c>
    </row>
    <row r="3361" spans="1:1">
      <c r="A3361" t="s">
        <v>1393</v>
      </c>
    </row>
    <row r="3362" spans="1:1">
      <c r="A3362" t="s">
        <v>993</v>
      </c>
    </row>
    <row r="3363" spans="1:1">
      <c r="A3363" t="s">
        <v>994</v>
      </c>
    </row>
    <row r="3364" spans="4:4">
      <c r="D3364" t="s">
        <v>2473</v>
      </c>
    </row>
    <row r="3365" spans="1:1">
      <c r="A3365" t="s">
        <v>995</v>
      </c>
    </row>
    <row r="3366" spans="1:1">
      <c r="A3366" t="s">
        <v>996</v>
      </c>
    </row>
    <row r="3367" spans="1:1">
      <c r="A3367" t="s">
        <v>997</v>
      </c>
    </row>
    <row r="3368" spans="1:1">
      <c r="A3368" t="s">
        <v>998</v>
      </c>
    </row>
    <row r="3369" spans="1:1">
      <c r="A3369" t="s">
        <v>999</v>
      </c>
    </row>
    <row r="3370" spans="1:1">
      <c r="A3370" t="s">
        <v>1000</v>
      </c>
    </row>
    <row r="3371" spans="1:1">
      <c r="A3371" t="s">
        <v>381</v>
      </c>
    </row>
    <row r="3372" spans="1:1">
      <c r="A3372" t="s">
        <v>2474</v>
      </c>
    </row>
    <row r="3373" spans="1:1">
      <c r="A3373" t="s">
        <v>2475</v>
      </c>
    </row>
    <row r="3374" spans="1:1">
      <c r="A3374" t="s">
        <v>2476</v>
      </c>
    </row>
    <row r="3375" spans="1:1">
      <c r="A3375" t="s">
        <v>2066</v>
      </c>
    </row>
    <row r="3376" spans="1:1">
      <c r="A3376" t="s">
        <v>2477</v>
      </c>
    </row>
    <row r="3377" spans="1:3">
      <c r="A3377" t="s">
        <v>350</v>
      </c>
      <c r="C3377">
        <v>824</v>
      </c>
    </row>
    <row r="3378" spans="1:1">
      <c r="A3378" t="s">
        <v>1397</v>
      </c>
    </row>
    <row r="3379" spans="1:3">
      <c r="A3379" t="s">
        <v>1398</v>
      </c>
      <c r="C3379" t="s">
        <v>2478</v>
      </c>
    </row>
    <row r="3380" spans="3:3">
      <c r="C3380" t="s">
        <v>1465</v>
      </c>
    </row>
    <row r="3381" spans="1:1">
      <c r="A3381" t="s">
        <v>525</v>
      </c>
    </row>
    <row r="3382" spans="1:1">
      <c r="A3382" t="s">
        <v>430</v>
      </c>
    </row>
    <row r="3383" spans="1:1">
      <c r="A3383" t="s">
        <v>1467</v>
      </c>
    </row>
    <row r="3384" spans="1:1">
      <c r="A3384" t="s">
        <v>2479</v>
      </c>
    </row>
    <row r="3385" spans="2:2">
      <c r="B3385" t="s">
        <v>2480</v>
      </c>
    </row>
    <row r="3386" spans="5:5">
      <c r="E3386" t="s">
        <v>779</v>
      </c>
    </row>
    <row r="3387" spans="5:5">
      <c r="E3387" t="s">
        <v>977</v>
      </c>
    </row>
    <row r="3388" spans="5:5">
      <c r="E3388" t="s">
        <v>2481</v>
      </c>
    </row>
    <row r="3389" spans="5:5">
      <c r="E3389" t="s">
        <v>2482</v>
      </c>
    </row>
    <row r="3390" spans="5:5">
      <c r="E3390" t="s">
        <v>2483</v>
      </c>
    </row>
    <row r="3391" spans="5:5">
      <c r="E3391" t="s">
        <v>2484</v>
      </c>
    </row>
    <row r="3392" spans="5:5">
      <c r="E3392" t="s">
        <v>1756</v>
      </c>
    </row>
    <row r="3393" spans="7:7">
      <c r="G3393" t="s">
        <v>2485</v>
      </c>
    </row>
    <row r="3394" spans="5:5">
      <c r="E3394" t="s">
        <v>2486</v>
      </c>
    </row>
    <row r="3395" spans="5:5">
      <c r="E3395" t="s">
        <v>2487</v>
      </c>
    </row>
    <row r="3396" spans="5:5">
      <c r="E3396" t="s">
        <v>2488</v>
      </c>
    </row>
    <row r="3397" spans="5:5">
      <c r="E3397" t="s">
        <v>2489</v>
      </c>
    </row>
    <row r="3398" spans="5:5">
      <c r="E3398" t="s">
        <v>2490</v>
      </c>
    </row>
    <row r="3399" spans="5:5">
      <c r="E3399" t="s">
        <v>2491</v>
      </c>
    </row>
    <row r="3400" spans="5:5">
      <c r="E3400" t="s">
        <v>2492</v>
      </c>
    </row>
    <row r="3401" spans="5:5">
      <c r="E3401" t="s">
        <v>2493</v>
      </c>
    </row>
    <row r="3402" spans="5:5">
      <c r="E3402" t="s">
        <v>2494</v>
      </c>
    </row>
    <row r="3403" spans="5:5">
      <c r="E3403" t="s">
        <v>2495</v>
      </c>
    </row>
    <row r="3404" spans="5:5">
      <c r="E3404" t="s">
        <v>2496</v>
      </c>
    </row>
    <row r="3405" spans="5:5">
      <c r="E3405" t="s">
        <v>2497</v>
      </c>
    </row>
    <row r="3406" spans="5:5">
      <c r="E3406" t="s">
        <v>854</v>
      </c>
    </row>
    <row r="3407" spans="5:5">
      <c r="E3407" t="s">
        <v>443</v>
      </c>
    </row>
    <row r="3409" spans="4:4">
      <c r="D3409" t="s">
        <v>350</v>
      </c>
    </row>
    <row r="3410" spans="4:4">
      <c r="D3410" t="s">
        <v>2498</v>
      </c>
    </row>
    <row r="3411" spans="4:4">
      <c r="D3411" t="s">
        <v>2499</v>
      </c>
    </row>
    <row r="3412" spans="4:4">
      <c r="D3412" t="s">
        <v>2500</v>
      </c>
    </row>
    <row r="3413" spans="4:4">
      <c r="D3413" t="s">
        <v>354</v>
      </c>
    </row>
    <row r="3415" spans="5:5">
      <c r="E3415" t="s">
        <v>2501</v>
      </c>
    </row>
    <row r="3416" spans="3:3">
      <c r="C3416" t="s">
        <v>2442</v>
      </c>
    </row>
    <row r="3417" spans="5:5">
      <c r="E3417" t="s">
        <v>2502</v>
      </c>
    </row>
    <row r="3418" spans="5:5">
      <c r="E3418" t="s">
        <v>2503</v>
      </c>
    </row>
    <row r="3419" spans="5:5">
      <c r="E3419" t="s">
        <v>2504</v>
      </c>
    </row>
    <row r="3420" spans="10:10">
      <c r="J3420" t="s">
        <v>2505</v>
      </c>
    </row>
    <row r="3421" spans="5:5">
      <c r="E3421" t="s">
        <v>2506</v>
      </c>
    </row>
    <row r="3422" spans="5:5">
      <c r="E3422" t="s">
        <v>2507</v>
      </c>
    </row>
    <row r="3423" spans="5:5">
      <c r="E3423" t="s">
        <v>2508</v>
      </c>
    </row>
    <row r="3424" spans="5:5">
      <c r="E3424" t="s">
        <v>2509</v>
      </c>
    </row>
    <row r="3425" spans="5:5">
      <c r="E3425" t="s">
        <v>803</v>
      </c>
    </row>
    <row r="3426" spans="5:5">
      <c r="E3426" t="s">
        <v>2510</v>
      </c>
    </row>
    <row r="3427" spans="5:5">
      <c r="E3427" t="s">
        <v>2511</v>
      </c>
    </row>
    <row r="3428" spans="5:5">
      <c r="E3428" t="s">
        <v>2512</v>
      </c>
    </row>
    <row r="3430" spans="5:5">
      <c r="E3430" t="s">
        <v>2513</v>
      </c>
    </row>
    <row r="3432" spans="4:4">
      <c r="D3432" t="s">
        <v>2514</v>
      </c>
    </row>
    <row r="3433" spans="4:4">
      <c r="D3433" t="s">
        <v>2515</v>
      </c>
    </row>
    <row r="3434" spans="4:4">
      <c r="D3434" t="s">
        <v>2516</v>
      </c>
    </row>
    <row r="3435" spans="9:9">
      <c r="I3435" t="s">
        <v>2517</v>
      </c>
    </row>
    <row r="3436" spans="9:9">
      <c r="I3436" t="s">
        <v>2518</v>
      </c>
    </row>
    <row r="3437" spans="9:9">
      <c r="I3437" t="s">
        <v>2519</v>
      </c>
    </row>
    <row r="3438" spans="9:9">
      <c r="I3438" t="s">
        <v>2520</v>
      </c>
    </row>
    <row r="3439" spans="5:5">
      <c r="E3439" t="s">
        <v>2521</v>
      </c>
    </row>
    <row r="3440" spans="5:5">
      <c r="E3440" t="s">
        <v>2522</v>
      </c>
    </row>
    <row r="3441" spans="5:5">
      <c r="E3441" t="s">
        <v>2523</v>
      </c>
    </row>
    <row r="3442" spans="4:4">
      <c r="D3442" t="s">
        <v>776</v>
      </c>
    </row>
    <row r="3443" spans="4:4">
      <c r="D3443" t="s">
        <v>2524</v>
      </c>
    </row>
    <row r="3444" spans="4:4">
      <c r="D3444" t="s">
        <v>2525</v>
      </c>
    </row>
    <row r="3445" spans="4:4">
      <c r="D3445" t="s">
        <v>779</v>
      </c>
    </row>
    <row r="3446" spans="3:3">
      <c r="C3446" t="s">
        <v>665</v>
      </c>
    </row>
    <row r="3447" spans="4:4">
      <c r="D3447" t="s">
        <v>2526</v>
      </c>
    </row>
    <row r="3448" spans="3:3">
      <c r="C3448" t="s">
        <v>479</v>
      </c>
    </row>
    <row r="3450" spans="3:3">
      <c r="C3450" t="s">
        <v>430</v>
      </c>
    </row>
    <row r="3451" spans="4:4">
      <c r="D3451" t="s">
        <v>2527</v>
      </c>
    </row>
    <row r="3452" spans="4:4">
      <c r="D3452" t="s">
        <v>1306</v>
      </c>
    </row>
    <row r="3453" spans="4:4">
      <c r="D3453" t="s">
        <v>2528</v>
      </c>
    </row>
    <row r="3454" spans="3:3">
      <c r="C3454" t="s">
        <v>2529</v>
      </c>
    </row>
    <row r="3455" spans="3:3">
      <c r="C3455" t="s">
        <v>2530</v>
      </c>
    </row>
    <row r="3456" spans="3:3">
      <c r="C3456" t="s">
        <v>2531</v>
      </c>
    </row>
    <row r="3457" spans="3:3">
      <c r="C3457" t="s">
        <v>980</v>
      </c>
    </row>
    <row r="3458" spans="3:3">
      <c r="C3458" t="s">
        <v>981</v>
      </c>
    </row>
    <row r="3459" spans="3:3">
      <c r="C3459" t="s">
        <v>2532</v>
      </c>
    </row>
    <row r="3460" spans="3:3">
      <c r="C3460" t="s">
        <v>2533</v>
      </c>
    </row>
    <row r="3461" spans="3:3">
      <c r="C3461" t="s">
        <v>2534</v>
      </c>
    </row>
    <row r="3462" spans="3:3">
      <c r="C3462" t="s">
        <v>369</v>
      </c>
    </row>
    <row r="3463" spans="3:4">
      <c r="C3463" t="s">
        <v>369</v>
      </c>
      <c r="D3463" t="s">
        <v>430</v>
      </c>
    </row>
    <row r="3464" spans="4:4">
      <c r="D3464" t="s">
        <v>2527</v>
      </c>
    </row>
    <row r="3465" spans="4:4">
      <c r="D3465" t="s">
        <v>2535</v>
      </c>
    </row>
    <row r="3466" spans="4:4">
      <c r="D3466" t="s">
        <v>2285</v>
      </c>
    </row>
    <row r="3467" spans="4:4">
      <c r="D3467" t="s">
        <v>2536</v>
      </c>
    </row>
    <row r="3468" spans="5:5">
      <c r="E3468" t="s">
        <v>2537</v>
      </c>
    </row>
    <row r="3469" spans="5:5">
      <c r="E3469" t="s">
        <v>2538</v>
      </c>
    </row>
    <row r="3470" spans="5:5">
      <c r="E3470" t="s">
        <v>2539</v>
      </c>
    </row>
    <row r="3471" spans="5:5">
      <c r="E3471" t="s">
        <v>2540</v>
      </c>
    </row>
    <row r="3472" spans="5:5">
      <c r="E3472" t="s">
        <v>2541</v>
      </c>
    </row>
    <row r="3473" spans="5:5">
      <c r="E3473" t="s">
        <v>2542</v>
      </c>
    </row>
    <row r="3474" spans="5:5">
      <c r="E3474" t="s">
        <v>443</v>
      </c>
    </row>
    <row r="3475" spans="4:4">
      <c r="D3475" t="s">
        <v>2543</v>
      </c>
    </row>
    <row r="3476" spans="3:3">
      <c r="C3476" t="s">
        <v>879</v>
      </c>
    </row>
    <row r="3477" spans="4:7">
      <c r="D3477" t="s">
        <v>369</v>
      </c>
      <c r="G3477" t="s">
        <v>2544</v>
      </c>
    </row>
    <row r="3478" spans="4:4">
      <c r="D3478" t="s">
        <v>2545</v>
      </c>
    </row>
    <row r="3479" spans="4:4">
      <c r="D3479" t="s">
        <v>2546</v>
      </c>
    </row>
    <row r="3480" spans="5:5">
      <c r="E3480" t="s">
        <v>977</v>
      </c>
    </row>
    <row r="3481" spans="5:5">
      <c r="E3481" t="s">
        <v>2547</v>
      </c>
    </row>
    <row r="3482" spans="5:5">
      <c r="E3482" t="s">
        <v>908</v>
      </c>
    </row>
    <row r="3483" spans="5:5">
      <c r="E3483" t="s">
        <v>2548</v>
      </c>
    </row>
    <row r="3484" spans="5:5">
      <c r="E3484" t="s">
        <v>2549</v>
      </c>
    </row>
    <row r="3485" spans="5:5">
      <c r="E3485" t="s">
        <v>2550</v>
      </c>
    </row>
    <row r="3486" spans="5:5">
      <c r="E3486" t="s">
        <v>2551</v>
      </c>
    </row>
    <row r="3487" spans="5:5">
      <c r="E3487" t="s">
        <v>2552</v>
      </c>
    </row>
    <row r="3488" spans="5:5">
      <c r="E3488" t="s">
        <v>776</v>
      </c>
    </row>
    <row r="3489" spans="5:5">
      <c r="E3489" t="s">
        <v>2553</v>
      </c>
    </row>
    <row r="3490" spans="4:4">
      <c r="D3490" t="s">
        <v>2554</v>
      </c>
    </row>
    <row r="3491" spans="4:4">
      <c r="D3491" t="s">
        <v>369</v>
      </c>
    </row>
    <row r="3492" spans="1:1">
      <c r="A3492" t="s">
        <v>1363</v>
      </c>
    </row>
    <row r="3493" spans="4:4">
      <c r="D3493" t="s">
        <v>2555</v>
      </c>
    </row>
    <row r="3494" spans="4:4">
      <c r="D3494" t="s">
        <v>369</v>
      </c>
    </row>
    <row r="3495" spans="4:4">
      <c r="D3495" t="s">
        <v>2556</v>
      </c>
    </row>
    <row r="3496" spans="1:1">
      <c r="A3496" t="s">
        <v>2557</v>
      </c>
    </row>
    <row r="3497" spans="4:4">
      <c r="D3497" t="s">
        <v>2558</v>
      </c>
    </row>
    <row r="3498" spans="4:4">
      <c r="D3498" t="s">
        <v>2559</v>
      </c>
    </row>
    <row r="3499" spans="4:4">
      <c r="D3499" t="s">
        <v>1756</v>
      </c>
    </row>
    <row r="3500" spans="1:1">
      <c r="A3500" t="s">
        <v>2560</v>
      </c>
    </row>
    <row r="3501" spans="1:1">
      <c r="A3501" t="s">
        <v>2561</v>
      </c>
    </row>
    <row r="3502" spans="1:1">
      <c r="A3502" t="s">
        <v>2562</v>
      </c>
    </row>
    <row r="3503" spans="1:1">
      <c r="A3503" t="s">
        <v>2563</v>
      </c>
    </row>
    <row r="3504" spans="1:1">
      <c r="A3504" t="s">
        <v>2564</v>
      </c>
    </row>
    <row r="3505" spans="4:4">
      <c r="D3505" t="s">
        <v>2565</v>
      </c>
    </row>
    <row r="3506" spans="4:4">
      <c r="D3506" t="s">
        <v>2566</v>
      </c>
    </row>
    <row r="3507" spans="4:4">
      <c r="D3507" t="s">
        <v>779</v>
      </c>
    </row>
    <row r="3509" spans="4:4">
      <c r="D3509" t="s">
        <v>2567</v>
      </c>
    </row>
    <row r="3510" spans="4:4">
      <c r="D3510" t="s">
        <v>2554</v>
      </c>
    </row>
    <row r="3511" spans="4:4">
      <c r="D3511" t="s">
        <v>1295</v>
      </c>
    </row>
    <row r="3512" spans="4:4">
      <c r="D3512" t="s">
        <v>2568</v>
      </c>
    </row>
    <row r="3513" spans="1:1">
      <c r="A3513" t="s">
        <v>2569</v>
      </c>
    </row>
    <row r="3514" spans="3:3">
      <c r="C3514" t="s">
        <v>2570</v>
      </c>
    </row>
    <row r="3515" spans="6:6">
      <c r="F3515" t="s">
        <v>2571</v>
      </c>
    </row>
    <row r="3516" spans="6:6">
      <c r="F3516" t="s">
        <v>2572</v>
      </c>
    </row>
    <row r="3517" spans="6:6">
      <c r="F3517" t="s">
        <v>2573</v>
      </c>
    </row>
    <row r="3518" spans="6:6">
      <c r="F3518" t="s">
        <v>2574</v>
      </c>
    </row>
    <row r="3519" spans="6:6">
      <c r="F3519" t="s">
        <v>2575</v>
      </c>
    </row>
    <row r="3520" spans="6:6">
      <c r="F3520" t="s">
        <v>2576</v>
      </c>
    </row>
    <row r="3521" spans="6:6">
      <c r="F3521" t="s">
        <v>2577</v>
      </c>
    </row>
    <row r="3522" spans="6:6">
      <c r="F3522" t="s">
        <v>2578</v>
      </c>
    </row>
    <row r="3523" spans="6:6">
      <c r="F3523" t="s">
        <v>2579</v>
      </c>
    </row>
    <row r="3524" spans="6:6">
      <c r="F3524" t="s">
        <v>2580</v>
      </c>
    </row>
    <row r="3525" spans="4:4">
      <c r="D3525" t="s">
        <v>2581</v>
      </c>
    </row>
    <row r="3526" spans="6:6">
      <c r="F3526" t="s">
        <v>2582</v>
      </c>
    </row>
    <row r="3527" spans="6:6">
      <c r="F3527" t="s">
        <v>2583</v>
      </c>
    </row>
    <row r="3528" spans="6:6">
      <c r="F3528" t="s">
        <v>2584</v>
      </c>
    </row>
    <row r="3529" spans="6:6">
      <c r="F3529" t="s">
        <v>2585</v>
      </c>
    </row>
    <row r="3530" spans="6:6">
      <c r="F3530" t="s">
        <v>2586</v>
      </c>
    </row>
    <row r="3531" spans="3:3">
      <c r="C3531" t="s">
        <v>2587</v>
      </c>
    </row>
    <row r="3532" spans="4:4">
      <c r="D3532" t="s">
        <v>2588</v>
      </c>
    </row>
    <row r="3533" spans="4:4">
      <c r="D3533" t="s">
        <v>2589</v>
      </c>
    </row>
    <row r="3534" spans="4:4">
      <c r="D3534" t="s">
        <v>2590</v>
      </c>
    </row>
    <row r="3535" spans="4:4">
      <c r="D3535" t="s">
        <v>2591</v>
      </c>
    </row>
    <row r="3536" spans="4:4">
      <c r="D3536" t="s">
        <v>2592</v>
      </c>
    </row>
    <row r="3537" spans="4:4">
      <c r="D3537" t="s">
        <v>2593</v>
      </c>
    </row>
    <row r="3538" spans="4:4">
      <c r="D3538" t="s">
        <v>2594</v>
      </c>
    </row>
    <row r="3539" spans="4:4">
      <c r="D3539" t="s">
        <v>2595</v>
      </c>
    </row>
    <row r="3540" spans="4:4">
      <c r="D3540" t="s">
        <v>2596</v>
      </c>
    </row>
    <row r="3541" spans="4:4">
      <c r="D3541" t="s">
        <v>2597</v>
      </c>
    </row>
    <row r="3542" spans="4:6">
      <c r="D3542" t="s">
        <v>2598</v>
      </c>
      <c r="F3542" t="s">
        <v>2599</v>
      </c>
    </row>
    <row r="3543" spans="8:8">
      <c r="H3543" t="s">
        <v>767</v>
      </c>
    </row>
    <row r="3544" spans="4:4">
      <c r="D3544" t="s">
        <v>2534</v>
      </c>
    </row>
    <row r="3545" spans="4:4">
      <c r="D3545" t="s">
        <v>2544</v>
      </c>
    </row>
    <row r="3546" spans="4:4">
      <c r="D3546" t="s">
        <v>2600</v>
      </c>
    </row>
    <row r="3547" spans="4:4">
      <c r="D3547" t="s">
        <v>2601</v>
      </c>
    </row>
    <row r="3548" spans="5:5">
      <c r="E3548" t="s">
        <v>2602</v>
      </c>
    </row>
    <row r="3549" spans="4:4">
      <c r="D3549" t="s">
        <v>2603</v>
      </c>
    </row>
    <row r="3550" spans="4:4">
      <c r="D3550" t="s">
        <v>2604</v>
      </c>
    </row>
    <row r="3551" spans="4:4">
      <c r="D3551" t="s">
        <v>2605</v>
      </c>
    </row>
    <row r="3552" spans="4:4">
      <c r="D3552" t="s">
        <v>2606</v>
      </c>
    </row>
    <row r="3553" spans="4:4">
      <c r="D3553" t="s">
        <v>2607</v>
      </c>
    </row>
    <row r="3554" spans="2:2">
      <c r="B3554" t="s">
        <v>1294</v>
      </c>
    </row>
    <row r="3555" spans="4:4">
      <c r="D3555" t="s">
        <v>2608</v>
      </c>
    </row>
    <row r="3556" spans="4:4">
      <c r="D3556" t="s">
        <v>2554</v>
      </c>
    </row>
    <row r="3557" spans="4:4">
      <c r="D3557" t="s">
        <v>2609</v>
      </c>
    </row>
    <row r="3558" spans="4:4">
      <c r="D3558" t="s">
        <v>2610</v>
      </c>
    </row>
    <row r="3559" spans="5:5">
      <c r="E3559" t="s">
        <v>430</v>
      </c>
    </row>
    <row r="3560" spans="1:1">
      <c r="A3560" t="s">
        <v>2611</v>
      </c>
    </row>
    <row r="3561" spans="2:3">
      <c r="B3561" t="s">
        <v>2612</v>
      </c>
      <c r="C3561" t="s">
        <v>2613</v>
      </c>
    </row>
    <row r="3562" spans="4:5">
      <c r="D3562" t="s">
        <v>1306</v>
      </c>
      <c r="E3562" t="s">
        <v>2614</v>
      </c>
    </row>
    <row r="3563" spans="4:4">
      <c r="D3563" t="s">
        <v>2615</v>
      </c>
    </row>
    <row r="3564" spans="4:4">
      <c r="D3564" t="s">
        <v>779</v>
      </c>
    </row>
    <row r="3565" spans="4:4">
      <c r="D3565" t="s">
        <v>888</v>
      </c>
    </row>
    <row r="3566" spans="4:4">
      <c r="D3566" t="s">
        <v>2616</v>
      </c>
    </row>
    <row r="3567" spans="5:5">
      <c r="E3567" t="s">
        <v>2617</v>
      </c>
    </row>
    <row r="3568" spans="4:4">
      <c r="D3568" t="s">
        <v>2618</v>
      </c>
    </row>
    <row r="3569" spans="4:4">
      <c r="D3569" t="s">
        <v>854</v>
      </c>
    </row>
    <row r="3570" spans="4:4">
      <c r="D3570" t="s">
        <v>2619</v>
      </c>
    </row>
    <row r="3571" spans="4:4">
      <c r="D3571" t="s">
        <v>369</v>
      </c>
    </row>
    <row r="3572" spans="4:4">
      <c r="D3572" t="s">
        <v>1173</v>
      </c>
    </row>
    <row r="3573" spans="4:4">
      <c r="D3573" t="s">
        <v>2620</v>
      </c>
    </row>
    <row r="3574" spans="4:4">
      <c r="D3574" t="s">
        <v>2621</v>
      </c>
    </row>
    <row r="3575" spans="4:4">
      <c r="D3575" t="s">
        <v>2622</v>
      </c>
    </row>
    <row r="3576" spans="4:4">
      <c r="D3576" t="s">
        <v>2490</v>
      </c>
    </row>
    <row r="3577" spans="4:4">
      <c r="D3577" t="s">
        <v>2623</v>
      </c>
    </row>
    <row r="3578" spans="4:4">
      <c r="D3578" t="s">
        <v>2624</v>
      </c>
    </row>
    <row r="3579" spans="4:4">
      <c r="D3579" t="s">
        <v>2625</v>
      </c>
    </row>
    <row r="3580" spans="4:4">
      <c r="D3580" t="s">
        <v>776</v>
      </c>
    </row>
    <row r="3581" spans="4:4">
      <c r="D3581" t="s">
        <v>2626</v>
      </c>
    </row>
    <row r="3582" spans="4:4">
      <c r="D3582" t="s">
        <v>767</v>
      </c>
    </row>
    <row r="3583" spans="4:4">
      <c r="D3583" t="s">
        <v>1648</v>
      </c>
    </row>
    <row r="3585" spans="5:5">
      <c r="E3585" t="e">
        <f>----融合</f>
        <v>#NAME?</v>
      </c>
    </row>
    <row r="3586" spans="4:4">
      <c r="D3586" t="s">
        <v>2627</v>
      </c>
    </row>
    <row r="3587" spans="5:5">
      <c r="E3587" t="s">
        <v>1252</v>
      </c>
    </row>
    <row r="3588" spans="5:5">
      <c r="E3588" t="s">
        <v>2628</v>
      </c>
    </row>
    <row r="3589" spans="5:5">
      <c r="E3589" t="s">
        <v>2398</v>
      </c>
    </row>
    <row r="3590" spans="5:5">
      <c r="E3590" t="s">
        <v>2629</v>
      </c>
    </row>
    <row r="3591" spans="5:5">
      <c r="E3591" t="s">
        <v>2630</v>
      </c>
    </row>
    <row r="3592" spans="5:5">
      <c r="E3592" t="s">
        <v>2631</v>
      </c>
    </row>
    <row r="3593" spans="5:5">
      <c r="E3593" t="s">
        <v>2632</v>
      </c>
    </row>
    <row r="3594" spans="5:5">
      <c r="E3594" t="s">
        <v>2633</v>
      </c>
    </row>
    <row r="3595" spans="5:5">
      <c r="E3595" t="s">
        <v>2634</v>
      </c>
    </row>
    <row r="3596" spans="5:5">
      <c r="E3596" t="s">
        <v>776</v>
      </c>
    </row>
    <row r="3597" spans="5:5">
      <c r="E3597" t="s">
        <v>2635</v>
      </c>
    </row>
    <row r="3598" spans="5:5">
      <c r="E3598" t="s">
        <v>2636</v>
      </c>
    </row>
    <row r="3599" spans="5:5">
      <c r="E3599" t="s">
        <v>902</v>
      </c>
    </row>
    <row r="3600" spans="5:5">
      <c r="E3600" t="e">
        <f>--主副卡</f>
        <v>#NAME?</v>
      </c>
    </row>
    <row r="3601" spans="5:5">
      <c r="E3601" t="s">
        <v>1027</v>
      </c>
    </row>
    <row r="3602" spans="5:5">
      <c r="E3602" t="s">
        <v>2637</v>
      </c>
    </row>
    <row r="3603" spans="5:5">
      <c r="E3603" t="s">
        <v>908</v>
      </c>
    </row>
    <row r="3604" spans="5:5">
      <c r="E3604" t="s">
        <v>2638</v>
      </c>
    </row>
    <row r="3605" spans="10:10">
      <c r="J3605" t="s">
        <v>2639</v>
      </c>
    </row>
    <row r="3606" spans="5:5">
      <c r="E3606" t="s">
        <v>2630</v>
      </c>
    </row>
    <row r="3607" spans="5:5">
      <c r="E3607" t="s">
        <v>2631</v>
      </c>
    </row>
    <row r="3608" spans="5:5">
      <c r="E3608" t="s">
        <v>2632</v>
      </c>
    </row>
    <row r="3609" spans="5:5">
      <c r="E3609" t="s">
        <v>2640</v>
      </c>
    </row>
    <row r="3610" spans="5:5">
      <c r="E3610" t="s">
        <v>2641</v>
      </c>
    </row>
    <row r="3611" spans="5:5">
      <c r="E3611" t="s">
        <v>776</v>
      </c>
    </row>
    <row r="3612" spans="5:5">
      <c r="E3612" t="s">
        <v>2642</v>
      </c>
    </row>
    <row r="3613" spans="5:5">
      <c r="E3613" t="s">
        <v>2643</v>
      </c>
    </row>
    <row r="3614" spans="5:5">
      <c r="E3614" t="s">
        <v>779</v>
      </c>
    </row>
    <row r="3615" spans="5:5">
      <c r="E3615" t="s">
        <v>2644</v>
      </c>
    </row>
    <row r="3617" spans="5:5">
      <c r="E3617" t="s">
        <v>2645</v>
      </c>
    </row>
    <row r="3619" spans="1:1">
      <c r="A3619" t="s">
        <v>350</v>
      </c>
    </row>
    <row r="3620" spans="1:1">
      <c r="A3620" t="s">
        <v>2646</v>
      </c>
    </row>
    <row r="3621" spans="1:1">
      <c r="A3621" t="s">
        <v>2647</v>
      </c>
    </row>
    <row r="3622" spans="1:1">
      <c r="A3622" t="s">
        <v>2648</v>
      </c>
    </row>
    <row r="3623" spans="1:1">
      <c r="A3623" t="s">
        <v>2649</v>
      </c>
    </row>
    <row r="3624" spans="1:1">
      <c r="A3624" t="s">
        <v>2650</v>
      </c>
    </row>
    <row r="3625" spans="1:1">
      <c r="A3625" t="s">
        <v>2651</v>
      </c>
    </row>
    <row r="3626" spans="1:1">
      <c r="A3626" t="s">
        <v>354</v>
      </c>
    </row>
    <row r="3627" spans="4:4">
      <c r="D3627" t="s">
        <v>1363</v>
      </c>
    </row>
    <row r="3628" spans="1:1">
      <c r="A3628" t="s">
        <v>2652</v>
      </c>
    </row>
    <row r="3629" spans="4:4">
      <c r="D3629" t="s">
        <v>2653</v>
      </c>
    </row>
    <row r="3630" spans="4:5">
      <c r="D3630" t="s">
        <v>369</v>
      </c>
      <c r="E3630" t="s">
        <v>2654</v>
      </c>
    </row>
    <row r="3631" spans="2:2">
      <c r="B3631" t="s">
        <v>2655</v>
      </c>
    </row>
    <row r="3632" spans="2:2">
      <c r="B3632" t="s">
        <v>2554</v>
      </c>
    </row>
    <row r="3634" spans="4:4">
      <c r="D3634" t="s">
        <v>1074</v>
      </c>
    </row>
    <row r="3635" spans="4:4">
      <c r="D3635" t="s">
        <v>2656</v>
      </c>
    </row>
    <row r="3636" spans="4:4">
      <c r="D3636" t="s">
        <v>2657</v>
      </c>
    </row>
    <row r="3637" spans="4:5">
      <c r="D3637" t="s">
        <v>2658</v>
      </c>
      <c r="E3637" t="s">
        <v>2659</v>
      </c>
    </row>
    <row r="3638" spans="4:4">
      <c r="D3638" t="s">
        <v>2660</v>
      </c>
    </row>
    <row r="3639" spans="4:4">
      <c r="D3639" t="s">
        <v>2661</v>
      </c>
    </row>
    <row r="3640" spans="4:4">
      <c r="D3640" t="s">
        <v>1205</v>
      </c>
    </row>
    <row r="3641" spans="3:3">
      <c r="C3641" t="s">
        <v>2662</v>
      </c>
    </row>
    <row r="3642" spans="4:4">
      <c r="D3642" t="s">
        <v>369</v>
      </c>
    </row>
    <row r="3643" spans="4:4">
      <c r="D3643" t="s">
        <v>1173</v>
      </c>
    </row>
    <row r="3644" spans="4:4">
      <c r="D3644" t="s">
        <v>2663</v>
      </c>
    </row>
    <row r="3645" spans="3:3">
      <c r="C3645" t="s">
        <v>2664</v>
      </c>
    </row>
    <row r="3646" spans="3:3">
      <c r="C3646" t="s">
        <v>736</v>
      </c>
    </row>
    <row r="3647" spans="3:3">
      <c r="C3647" t="s">
        <v>744</v>
      </c>
    </row>
    <row r="3648" spans="3:3">
      <c r="C3648" t="s">
        <v>2665</v>
      </c>
    </row>
    <row r="3649" spans="3:3">
      <c r="C3649" t="s">
        <v>742</v>
      </c>
    </row>
    <row r="3650" spans="3:3">
      <c r="C3650" t="s">
        <v>747</v>
      </c>
    </row>
    <row r="3651" spans="3:3">
      <c r="C3651" t="s">
        <v>739</v>
      </c>
    </row>
    <row r="3652" spans="3:3">
      <c r="C3652" t="s">
        <v>738</v>
      </c>
    </row>
    <row r="3653" spans="3:3">
      <c r="C3653" t="s">
        <v>2666</v>
      </c>
    </row>
    <row r="3654" spans="3:3">
      <c r="C3654" t="s">
        <v>2667</v>
      </c>
    </row>
    <row r="3655" spans="3:3">
      <c r="C3655" t="s">
        <v>2668</v>
      </c>
    </row>
    <row r="3656" spans="1:1">
      <c r="A3656" t="s">
        <v>2669</v>
      </c>
    </row>
    <row r="3657" spans="1:1">
      <c r="A3657" t="s">
        <v>2670</v>
      </c>
    </row>
    <row r="3658" spans="1:1">
      <c r="A3658" t="s">
        <v>2671</v>
      </c>
    </row>
    <row r="3659" spans="1:1">
      <c r="A3659" t="s">
        <v>2672</v>
      </c>
    </row>
    <row r="3660" spans="1:1">
      <c r="A3660" t="s">
        <v>2673</v>
      </c>
    </row>
    <row r="3661" spans="1:1">
      <c r="A3661" t="s">
        <v>2674</v>
      </c>
    </row>
    <row r="3662" spans="1:1">
      <c r="A3662" t="s">
        <v>2675</v>
      </c>
    </row>
    <row r="3663" spans="1:1">
      <c r="A3663" t="s">
        <v>2676</v>
      </c>
    </row>
    <row r="3664" spans="1:1">
      <c r="A3664" t="s">
        <v>2677</v>
      </c>
    </row>
    <row r="3665" spans="1:1">
      <c r="A3665" t="s">
        <v>2678</v>
      </c>
    </row>
    <row r="3666" spans="1:1">
      <c r="A3666" t="s">
        <v>2679</v>
      </c>
    </row>
    <row r="3667" spans="1:1">
      <c r="A3667" t="s">
        <v>2680</v>
      </c>
    </row>
    <row r="3668" spans="1:1">
      <c r="A3668" t="s">
        <v>2681</v>
      </c>
    </row>
    <row r="3669" spans="1:1">
      <c r="A3669" t="s">
        <v>2682</v>
      </c>
    </row>
    <row r="3670" spans="1:1">
      <c r="A3670" t="s">
        <v>2683</v>
      </c>
    </row>
    <row r="3671" spans="1:1">
      <c r="A3671" t="s">
        <v>2684</v>
      </c>
    </row>
    <row r="3672" spans="4:4">
      <c r="D3672" t="s">
        <v>2685</v>
      </c>
    </row>
    <row r="3673" spans="4:4">
      <c r="D3673" t="s">
        <v>2686</v>
      </c>
    </row>
    <row r="3674" spans="4:4">
      <c r="D3674" t="s">
        <v>854</v>
      </c>
    </row>
    <row r="3675" spans="4:4">
      <c r="D3675" t="s">
        <v>443</v>
      </c>
    </row>
    <row r="3676" spans="1:1">
      <c r="A3676" t="s">
        <v>1465</v>
      </c>
    </row>
    <row r="3679" spans="1:1">
      <c r="A3679" t="s">
        <v>2687</v>
      </c>
    </row>
    <row r="3680" spans="1:1">
      <c r="A3680" t="s">
        <v>1393</v>
      </c>
    </row>
    <row r="3681" spans="1:1">
      <c r="A3681" t="s">
        <v>993</v>
      </c>
    </row>
    <row r="3682" spans="1:1">
      <c r="A3682" t="s">
        <v>994</v>
      </c>
    </row>
    <row r="3683" spans="4:4">
      <c r="D3683" t="s">
        <v>2473</v>
      </c>
    </row>
    <row r="3684" spans="1:1">
      <c r="A3684" t="s">
        <v>995</v>
      </c>
    </row>
    <row r="3685" spans="1:1">
      <c r="A3685" t="s">
        <v>996</v>
      </c>
    </row>
    <row r="3686" spans="1:1">
      <c r="A3686" t="s">
        <v>997</v>
      </c>
    </row>
    <row r="3687" spans="1:1">
      <c r="A3687" t="s">
        <v>998</v>
      </c>
    </row>
    <row r="3688" spans="1:1">
      <c r="A3688" t="s">
        <v>999</v>
      </c>
    </row>
    <row r="3689" spans="1:1">
      <c r="A3689" t="s">
        <v>1000</v>
      </c>
    </row>
    <row r="3690" spans="1:1">
      <c r="A3690" t="s">
        <v>381</v>
      </c>
    </row>
    <row r="3691" spans="1:1">
      <c r="A3691" t="s">
        <v>2688</v>
      </c>
    </row>
    <row r="3692" spans="1:1">
      <c r="A3692" t="s">
        <v>434</v>
      </c>
    </row>
    <row r="3693" spans="1:1">
      <c r="A3693" t="s">
        <v>2689</v>
      </c>
    </row>
    <row r="3694" spans="1:1">
      <c r="A3694" t="s">
        <v>2690</v>
      </c>
    </row>
    <row r="3695" spans="1:1">
      <c r="A3695" t="s">
        <v>2691</v>
      </c>
    </row>
    <row r="3696" spans="1:1">
      <c r="A3696" t="s">
        <v>559</v>
      </c>
    </row>
    <row r="3697" spans="1:1">
      <c r="A3697" t="s">
        <v>561</v>
      </c>
    </row>
    <row r="3698" spans="1:1">
      <c r="A3698" t="s">
        <v>2692</v>
      </c>
    </row>
    <row r="3699" spans="1:1">
      <c r="A3699" t="s">
        <v>354</v>
      </c>
    </row>
    <row r="3700" spans="1:1">
      <c r="A3700" t="s">
        <v>1522</v>
      </c>
    </row>
    <row r="3701" spans="1:1">
      <c r="A3701" t="s">
        <v>2693</v>
      </c>
    </row>
    <row r="3702" spans="1:1">
      <c r="A3702" t="s">
        <v>2694</v>
      </c>
    </row>
    <row r="3704" spans="1:1">
      <c r="A3704" t="s">
        <v>2695</v>
      </c>
    </row>
    <row r="3705" spans="1:1">
      <c r="A3705" t="s">
        <v>443</v>
      </c>
    </row>
    <row r="3707" spans="1:1">
      <c r="A3707" t="s">
        <v>2696</v>
      </c>
    </row>
    <row r="3708" spans="1:1">
      <c r="A3708" t="s">
        <v>2697</v>
      </c>
    </row>
    <row r="3710" spans="1:1">
      <c r="A3710" t="s">
        <v>2698</v>
      </c>
    </row>
    <row r="3711" spans="1:1">
      <c r="A3711" t="s">
        <v>1252</v>
      </c>
    </row>
    <row r="3712" spans="1:1">
      <c r="A3712" t="s">
        <v>2699</v>
      </c>
    </row>
    <row r="3713" spans="1:1">
      <c r="A3713" t="s">
        <v>2700</v>
      </c>
    </row>
    <row r="3714" spans="1:1">
      <c r="A3714" t="s">
        <v>2701</v>
      </c>
    </row>
    <row r="3715" spans="1:1">
      <c r="A3715" t="s">
        <v>2702</v>
      </c>
    </row>
    <row r="3716" spans="1:1">
      <c r="A3716" t="s">
        <v>2703</v>
      </c>
    </row>
    <row r="3717" spans="1:1">
      <c r="A3717" t="s">
        <v>2704</v>
      </c>
    </row>
    <row r="3718" spans="1:1">
      <c r="A3718" t="s">
        <v>2705</v>
      </c>
    </row>
    <row r="3719" spans="1:1">
      <c r="A3719" t="s">
        <v>2706</v>
      </c>
    </row>
    <row r="3720" spans="1:1">
      <c r="A3720" t="s">
        <v>2707</v>
      </c>
    </row>
    <row r="3721" spans="1:1">
      <c r="A3721" t="s">
        <v>2708</v>
      </c>
    </row>
    <row r="3722" spans="1:1">
      <c r="A3722" t="s">
        <v>2709</v>
      </c>
    </row>
    <row r="3723" spans="1:1">
      <c r="A3723" t="s">
        <v>2710</v>
      </c>
    </row>
    <row r="3724" spans="1:1">
      <c r="A3724" t="s">
        <v>2711</v>
      </c>
    </row>
    <row r="3725" spans="1:1">
      <c r="A3725" t="s">
        <v>2712</v>
      </c>
    </row>
    <row r="3726" spans="1:1">
      <c r="A3726" t="s">
        <v>2713</v>
      </c>
    </row>
    <row r="3727" spans="1:1">
      <c r="A3727" t="s">
        <v>2714</v>
      </c>
    </row>
    <row r="3728" spans="1:1">
      <c r="A3728" t="s">
        <v>2715</v>
      </c>
    </row>
    <row r="3729" spans="1:1">
      <c r="A3729" t="s">
        <v>2716</v>
      </c>
    </row>
    <row r="3730" spans="1:1">
      <c r="A3730" t="s">
        <v>2717</v>
      </c>
    </row>
    <row r="3731" spans="1:1">
      <c r="A3731" t="s">
        <v>2718</v>
      </c>
    </row>
    <row r="3732" spans="1:1">
      <c r="A3732" t="s">
        <v>2719</v>
      </c>
    </row>
    <row r="3733" spans="1:1">
      <c r="A3733" t="s">
        <v>2720</v>
      </c>
    </row>
    <row r="3734" spans="1:1">
      <c r="A3734" t="s">
        <v>2721</v>
      </c>
    </row>
    <row r="3735" spans="1:1">
      <c r="A3735" t="s">
        <v>2722</v>
      </c>
    </row>
    <row r="3736" spans="1:1">
      <c r="A3736" t="s">
        <v>2723</v>
      </c>
    </row>
    <row r="3737" spans="1:1">
      <c r="A3737" t="s">
        <v>2724</v>
      </c>
    </row>
    <row r="3738" spans="1:1">
      <c r="A3738" t="s">
        <v>2725</v>
      </c>
    </row>
    <row r="3739" spans="1:1">
      <c r="A3739" t="s">
        <v>2726</v>
      </c>
    </row>
    <row r="3740" spans="1:1">
      <c r="A3740" t="s">
        <v>2727</v>
      </c>
    </row>
    <row r="3741" spans="1:1">
      <c r="A3741" t="s">
        <v>2728</v>
      </c>
    </row>
    <row r="3742" spans="1:1">
      <c r="A3742" t="s">
        <v>2729</v>
      </c>
    </row>
    <row r="3743" spans="1:1">
      <c r="A3743" t="s">
        <v>2730</v>
      </c>
    </row>
    <row r="3744" spans="1:1">
      <c r="A3744" t="s">
        <v>2731</v>
      </c>
    </row>
    <row r="3745" spans="1:1">
      <c r="A3745" t="s">
        <v>2732</v>
      </c>
    </row>
    <row r="3746" spans="1:1">
      <c r="A3746" t="s">
        <v>2733</v>
      </c>
    </row>
    <row r="3747" spans="1:1">
      <c r="A3747" t="s">
        <v>2734</v>
      </c>
    </row>
    <row r="3750" spans="1:1">
      <c r="A3750" t="s">
        <v>2696</v>
      </c>
    </row>
    <row r="3751" spans="1:1">
      <c r="A3751" t="s">
        <v>2735</v>
      </c>
    </row>
    <row r="3752" spans="1:1">
      <c r="A3752" t="s">
        <v>369</v>
      </c>
    </row>
    <row r="3753" spans="1:1">
      <c r="A3753" t="s">
        <v>2736</v>
      </c>
    </row>
    <row r="3754" spans="1:1">
      <c r="A3754" t="s">
        <v>883</v>
      </c>
    </row>
    <row r="3755" spans="1:1">
      <c r="A3755" t="s">
        <v>2737</v>
      </c>
    </row>
    <row r="3756" spans="1:1">
      <c r="A3756" t="s">
        <v>2570</v>
      </c>
    </row>
    <row r="3757" spans="1:1">
      <c r="A3757" t="s">
        <v>2738</v>
      </c>
    </row>
    <row r="3758" spans="1:1">
      <c r="A3758" t="s">
        <v>2739</v>
      </c>
    </row>
    <row r="3759" spans="1:1">
      <c r="A3759" t="s">
        <v>2740</v>
      </c>
    </row>
    <row r="3760" spans="1:1">
      <c r="A3760" t="s">
        <v>2741</v>
      </c>
    </row>
    <row r="3761" spans="1:1">
      <c r="A3761" t="s">
        <v>2742</v>
      </c>
    </row>
    <row r="3762" spans="1:1">
      <c r="A3762" t="s">
        <v>2743</v>
      </c>
    </row>
    <row r="3763" spans="1:1">
      <c r="A3763" t="s">
        <v>2744</v>
      </c>
    </row>
    <row r="3764" spans="1:1">
      <c r="A3764" t="s">
        <v>2745</v>
      </c>
    </row>
    <row r="3765" spans="1:1">
      <c r="A3765" t="s">
        <v>2746</v>
      </c>
    </row>
    <row r="3766" spans="1:1">
      <c r="A3766" t="s">
        <v>2747</v>
      </c>
    </row>
    <row r="3767" spans="1:1">
      <c r="A3767" t="s">
        <v>2748</v>
      </c>
    </row>
    <row r="3768" spans="1:1">
      <c r="A3768" t="s">
        <v>2749</v>
      </c>
    </row>
    <row r="3769" spans="1:1">
      <c r="A3769" t="s">
        <v>2750</v>
      </c>
    </row>
    <row r="3770" spans="1:1">
      <c r="A3770" t="s">
        <v>2751</v>
      </c>
    </row>
    <row r="3771" spans="1:1">
      <c r="A3771" t="s">
        <v>2752</v>
      </c>
    </row>
    <row r="3772" spans="1:1">
      <c r="A3772" t="s">
        <v>2753</v>
      </c>
    </row>
    <row r="3773" spans="1:1">
      <c r="A3773" t="s">
        <v>2754</v>
      </c>
    </row>
    <row r="3774" spans="1:1">
      <c r="A3774" t="s">
        <v>2755</v>
      </c>
    </row>
    <row r="3775" spans="1:1">
      <c r="A3775" t="s">
        <v>2756</v>
      </c>
    </row>
    <row r="3776" spans="1:1">
      <c r="A3776" t="s">
        <v>2757</v>
      </c>
    </row>
    <row r="3777" spans="1:1">
      <c r="A3777" t="s">
        <v>2758</v>
      </c>
    </row>
    <row r="3778" spans="1:1">
      <c r="A3778" t="s">
        <v>2759</v>
      </c>
    </row>
    <row r="3779" spans="1:1">
      <c r="A3779" t="s">
        <v>2760</v>
      </c>
    </row>
    <row r="3780" spans="1:1">
      <c r="A3780" t="s">
        <v>2761</v>
      </c>
    </row>
    <row r="3781" spans="1:1">
      <c r="A3781" t="s">
        <v>2762</v>
      </c>
    </row>
    <row r="3782" spans="1:4">
      <c r="A3782" t="s">
        <v>2763</v>
      </c>
      <c r="D3782" t="s">
        <v>369</v>
      </c>
    </row>
    <row r="3785" spans="1:1">
      <c r="A3785" t="s">
        <v>2696</v>
      </c>
    </row>
    <row r="3786" spans="1:1">
      <c r="A3786" t="s">
        <v>2764</v>
      </c>
    </row>
    <row r="3787" spans="1:1">
      <c r="A3787" t="s">
        <v>369</v>
      </c>
    </row>
    <row r="3788" spans="1:1">
      <c r="A3788" t="s">
        <v>888</v>
      </c>
    </row>
    <row r="3789" spans="1:1">
      <c r="A3789" t="s">
        <v>2765</v>
      </c>
    </row>
    <row r="3790" spans="1:1">
      <c r="A3790" t="s">
        <v>2766</v>
      </c>
    </row>
    <row r="3791" spans="1:1">
      <c r="A3791" t="s">
        <v>2767</v>
      </c>
    </row>
    <row r="3792" spans="1:1">
      <c r="A3792" t="s">
        <v>2768</v>
      </c>
    </row>
    <row r="3793" spans="1:1">
      <c r="A3793" t="s">
        <v>2769</v>
      </c>
    </row>
    <row r="3794" spans="1:1">
      <c r="A3794" t="s">
        <v>2770</v>
      </c>
    </row>
    <row r="3795" spans="1:1">
      <c r="A3795" t="s">
        <v>2771</v>
      </c>
    </row>
    <row r="3796" spans="1:1">
      <c r="A3796" t="s">
        <v>2772</v>
      </c>
    </row>
    <row r="3797" spans="1:1">
      <c r="A3797" t="s">
        <v>2773</v>
      </c>
    </row>
    <row r="3798" spans="1:1">
      <c r="A3798" t="s">
        <v>2774</v>
      </c>
    </row>
    <row r="3799" spans="1:1">
      <c r="A3799" t="s">
        <v>2775</v>
      </c>
    </row>
    <row r="3800" spans="1:1">
      <c r="A3800" t="s">
        <v>2776</v>
      </c>
    </row>
    <row r="3801" spans="1:1">
      <c r="A3801" t="s">
        <v>2777</v>
      </c>
    </row>
    <row r="3802" spans="1:1">
      <c r="A3802" t="s">
        <v>2778</v>
      </c>
    </row>
    <row r="3803" spans="1:1">
      <c r="A3803" t="s">
        <v>2779</v>
      </c>
    </row>
    <row r="3804" spans="1:1">
      <c r="A3804" t="s">
        <v>2780</v>
      </c>
    </row>
    <row r="3805" spans="1:1">
      <c r="A3805" t="s">
        <v>2781</v>
      </c>
    </row>
    <row r="3806" spans="1:1">
      <c r="A3806" t="s">
        <v>2782</v>
      </c>
    </row>
    <row r="3807" spans="1:1">
      <c r="A3807" t="s">
        <v>2783</v>
      </c>
    </row>
    <row r="3808" spans="1:1">
      <c r="A3808" t="s">
        <v>2784</v>
      </c>
    </row>
    <row r="3809" spans="1:1">
      <c r="A3809" t="s">
        <v>2785</v>
      </c>
    </row>
    <row r="3810" spans="1:1">
      <c r="A3810" t="s">
        <v>2786</v>
      </c>
    </row>
    <row r="3811" spans="1:1">
      <c r="A3811" t="s">
        <v>2787</v>
      </c>
    </row>
    <row r="3812" spans="1:1">
      <c r="A3812" t="s">
        <v>2788</v>
      </c>
    </row>
    <row r="3813" spans="1:1">
      <c r="A3813" t="s">
        <v>2789</v>
      </c>
    </row>
    <row r="3814" spans="1:1">
      <c r="A3814" t="s">
        <v>2790</v>
      </c>
    </row>
    <row r="3815" spans="1:1">
      <c r="A3815" t="s">
        <v>2791</v>
      </c>
    </row>
    <row r="3816" spans="1:1">
      <c r="A3816" t="s">
        <v>2792</v>
      </c>
    </row>
    <row r="3817" spans="1:1">
      <c r="A3817" t="s">
        <v>2793</v>
      </c>
    </row>
    <row r="3818" spans="1:1">
      <c r="A3818" t="s">
        <v>2794</v>
      </c>
    </row>
    <row r="3819" spans="1:1">
      <c r="A3819" t="s">
        <v>2795</v>
      </c>
    </row>
    <row r="3820" spans="1:1">
      <c r="A3820" t="s">
        <v>2796</v>
      </c>
    </row>
    <row r="3821" spans="1:1">
      <c r="A3821" t="s">
        <v>2797</v>
      </c>
    </row>
    <row r="3822" spans="1:1">
      <c r="A3822" t="s">
        <v>2798</v>
      </c>
    </row>
    <row r="3823" spans="1:1">
      <c r="A3823" t="s">
        <v>2799</v>
      </c>
    </row>
    <row r="3824" spans="1:1">
      <c r="A3824" t="s">
        <v>2800</v>
      </c>
    </row>
    <row r="3825" spans="1:1">
      <c r="A3825" t="s">
        <v>2801</v>
      </c>
    </row>
    <row r="3826" spans="1:1">
      <c r="A3826" t="s">
        <v>2802</v>
      </c>
    </row>
    <row r="3827" spans="1:1">
      <c r="A3827" t="s">
        <v>2803</v>
      </c>
    </row>
    <row r="3828" spans="1:1">
      <c r="A3828" t="s">
        <v>2804</v>
      </c>
    </row>
    <row r="3829" spans="1:1">
      <c r="A3829" t="s">
        <v>2805</v>
      </c>
    </row>
    <row r="3830" spans="1:1">
      <c r="A3830" t="s">
        <v>2806</v>
      </c>
    </row>
    <row r="3831" spans="1:1">
      <c r="A3831" t="s">
        <v>2807</v>
      </c>
    </row>
    <row r="3832" spans="1:1">
      <c r="A3832" t="s">
        <v>2808</v>
      </c>
    </row>
    <row r="3833" spans="1:1">
      <c r="A3833" t="s">
        <v>2437</v>
      </c>
    </row>
    <row r="3834" spans="1:1">
      <c r="A3834" t="s">
        <v>2809</v>
      </c>
    </row>
    <row r="3835" spans="1:1">
      <c r="A3835" t="s">
        <v>2810</v>
      </c>
    </row>
    <row r="3836" spans="1:1">
      <c r="A3836" t="s">
        <v>2811</v>
      </c>
    </row>
    <row r="3837" spans="1:1">
      <c r="A3837" t="s">
        <v>2812</v>
      </c>
    </row>
    <row r="3838" spans="1:1">
      <c r="A3838" t="s">
        <v>2813</v>
      </c>
    </row>
    <row r="3839" spans="1:1">
      <c r="A3839" t="s">
        <v>443</v>
      </c>
    </row>
    <row r="3840" spans="1:1">
      <c r="A3840" t="e">
        <f>--剔除当天</f>
        <v>#NAME?</v>
      </c>
    </row>
    <row r="3841" spans="1:1">
      <c r="A3841" t="s">
        <v>2814</v>
      </c>
    </row>
    <row r="3842" spans="1:1">
      <c r="A3842" t="s">
        <v>443</v>
      </c>
    </row>
    <row r="3843" spans="1:1">
      <c r="A3843" t="s">
        <v>2696</v>
      </c>
    </row>
    <row r="3844" spans="1:1">
      <c r="A3844" t="s">
        <v>2815</v>
      </c>
    </row>
    <row r="3845" spans="1:1">
      <c r="A3845" t="s">
        <v>369</v>
      </c>
    </row>
    <row r="3846" spans="1:1">
      <c r="A3846" t="s">
        <v>2816</v>
      </c>
    </row>
    <row r="3847" spans="1:1">
      <c r="A3847" t="s">
        <v>2817</v>
      </c>
    </row>
    <row r="3848" spans="1:1">
      <c r="A3848" t="s">
        <v>2818</v>
      </c>
    </row>
    <row r="3849" spans="1:1">
      <c r="A3849" t="e">
        <f>--更新产品价值</f>
        <v>#NAME?</v>
      </c>
    </row>
    <row r="3850" spans="1:1">
      <c r="A3850" t="s">
        <v>2819</v>
      </c>
    </row>
    <row r="3851" spans="1:1">
      <c r="A3851" t="s">
        <v>2820</v>
      </c>
    </row>
    <row r="3852" spans="1:1">
      <c r="A3852" t="s">
        <v>2821</v>
      </c>
    </row>
    <row r="3853" spans="1:1">
      <c r="A3853" t="s">
        <v>443</v>
      </c>
    </row>
    <row r="3854" spans="1:1">
      <c r="A3854" t="e">
        <f>--更新ACCT_ID</f>
        <v>#NAME?</v>
      </c>
    </row>
    <row r="3855" spans="1:1">
      <c r="A3855" t="s">
        <v>2822</v>
      </c>
    </row>
    <row r="3856" spans="1:1">
      <c r="A3856" t="s">
        <v>2823</v>
      </c>
    </row>
    <row r="3857" spans="1:1">
      <c r="A3857" t="s">
        <v>2824</v>
      </c>
    </row>
    <row r="3858" spans="1:1">
      <c r="A3858" t="s">
        <v>443</v>
      </c>
    </row>
    <row r="3859" spans="1:1">
      <c r="A3859" t="s">
        <v>2825</v>
      </c>
    </row>
    <row r="3860" spans="1:1">
      <c r="A3860" t="s">
        <v>2824</v>
      </c>
    </row>
    <row r="3861" spans="1:1">
      <c r="A3861" t="s">
        <v>1705</v>
      </c>
    </row>
    <row r="3862" spans="1:1">
      <c r="A3862" t="s">
        <v>2826</v>
      </c>
    </row>
    <row r="3863" spans="1:1">
      <c r="A3863" t="s">
        <v>2827</v>
      </c>
    </row>
    <row r="3864" spans="1:1">
      <c r="A3864" t="s">
        <v>2828</v>
      </c>
    </row>
    <row r="3865" spans="1:1">
      <c r="A3865" t="s">
        <v>2829</v>
      </c>
    </row>
    <row r="3866" spans="1:1">
      <c r="A3866" t="s">
        <v>443</v>
      </c>
    </row>
    <row r="3867" spans="1:1">
      <c r="A3867" t="s">
        <v>2830</v>
      </c>
    </row>
    <row r="3868" spans="1:1">
      <c r="A3868" t="s">
        <v>2831</v>
      </c>
    </row>
    <row r="3869" spans="1:1">
      <c r="A3869" t="s">
        <v>443</v>
      </c>
    </row>
    <row r="3870" spans="1:1">
      <c r="A3870" t="e">
        <f>---参与人证件信息</f>
        <v>#NAME?</v>
      </c>
    </row>
    <row r="3871" spans="1:1">
      <c r="A3871" t="s">
        <v>2832</v>
      </c>
    </row>
    <row r="3872" spans="1:1">
      <c r="A3872" t="s">
        <v>2833</v>
      </c>
    </row>
    <row r="3873" spans="1:1">
      <c r="A3873" t="s">
        <v>2834</v>
      </c>
    </row>
    <row r="3874" spans="1:1">
      <c r="A3874" t="s">
        <v>2835</v>
      </c>
    </row>
    <row r="3875" spans="1:1">
      <c r="A3875" t="s">
        <v>443</v>
      </c>
    </row>
    <row r="3876" spans="1:1">
      <c r="A3876" t="e">
        <f>--更新厅店(修正接单厅店为甩单厅店)</f>
        <v>#NAME?</v>
      </c>
    </row>
    <row r="3877" spans="1:1">
      <c r="A3877" t="s">
        <v>2836</v>
      </c>
    </row>
    <row r="3878" spans="1:1">
      <c r="A3878" t="s">
        <v>2837</v>
      </c>
    </row>
    <row r="3879" spans="1:1">
      <c r="A3879" t="s">
        <v>2838</v>
      </c>
    </row>
    <row r="3880" spans="1:1">
      <c r="A3880" t="s">
        <v>2839</v>
      </c>
    </row>
    <row r="3881" spans="1:1">
      <c r="A3881" t="s">
        <v>443</v>
      </c>
    </row>
    <row r="3882" spans="1:1">
      <c r="A3882" t="s">
        <v>2840</v>
      </c>
    </row>
    <row r="3883" spans="1:1">
      <c r="A3883" t="s">
        <v>2841</v>
      </c>
    </row>
    <row r="3884" spans="1:1">
      <c r="A3884" t="s">
        <v>443</v>
      </c>
    </row>
    <row r="3885" spans="1:1">
      <c r="A3885" t="s">
        <v>2842</v>
      </c>
    </row>
    <row r="3886" spans="1:1">
      <c r="A3886" t="s">
        <v>2843</v>
      </c>
    </row>
    <row r="3887" spans="1:1">
      <c r="A3887" t="s">
        <v>443</v>
      </c>
    </row>
    <row r="3888" spans="1:1">
      <c r="A3888" t="s">
        <v>2844</v>
      </c>
    </row>
    <row r="3889" spans="1:1">
      <c r="A3889" t="s">
        <v>2845</v>
      </c>
    </row>
    <row r="3890" spans="1:1">
      <c r="A3890" t="s">
        <v>2846</v>
      </c>
    </row>
    <row r="3891" spans="1:1">
      <c r="A3891" t="s">
        <v>2847</v>
      </c>
    </row>
    <row r="3892" spans="1:1">
      <c r="A3892" t="s">
        <v>2848</v>
      </c>
    </row>
    <row r="3893" spans="1:1">
      <c r="A3893" t="s">
        <v>443</v>
      </c>
    </row>
    <row r="3894" spans="1:1">
      <c r="A3894" t="s">
        <v>2849</v>
      </c>
    </row>
    <row r="3895" spans="1:1">
      <c r="A3895" t="s">
        <v>443</v>
      </c>
    </row>
    <row r="3896" spans="1:1">
      <c r="A3896" t="s">
        <v>2850</v>
      </c>
    </row>
    <row r="3897" spans="1:1">
      <c r="A3897" t="s">
        <v>2851</v>
      </c>
    </row>
    <row r="3898" spans="1:1">
      <c r="A3898" t="s">
        <v>443</v>
      </c>
    </row>
    <row r="3899" spans="1:1">
      <c r="A3899" t="s">
        <v>2852</v>
      </c>
    </row>
    <row r="3900" spans="1:1">
      <c r="A3900" t="s">
        <v>2836</v>
      </c>
    </row>
    <row r="3901" spans="1:1">
      <c r="A3901" t="s">
        <v>2853</v>
      </c>
    </row>
    <row r="3902" spans="1:1">
      <c r="A3902" t="s">
        <v>2854</v>
      </c>
    </row>
    <row r="3903" spans="1:1">
      <c r="A3903" t="s">
        <v>2855</v>
      </c>
    </row>
    <row r="3904" spans="1:1">
      <c r="A3904" t="s">
        <v>908</v>
      </c>
    </row>
    <row r="3905" spans="1:1">
      <c r="A3905" t="s">
        <v>2856</v>
      </c>
    </row>
    <row r="3906" spans="1:1">
      <c r="A3906" t="s">
        <v>2857</v>
      </c>
    </row>
    <row r="3907" spans="1:1">
      <c r="A3907" t="s">
        <v>2858</v>
      </c>
    </row>
    <row r="3908" spans="1:1">
      <c r="A3908" t="s">
        <v>2859</v>
      </c>
    </row>
    <row r="3909" spans="1:1">
      <c r="A3909" t="s">
        <v>776</v>
      </c>
    </row>
    <row r="3910" spans="1:1">
      <c r="A3910" t="s">
        <v>2860</v>
      </c>
    </row>
    <row r="3911" spans="1:1">
      <c r="A3911" t="s">
        <v>2861</v>
      </c>
    </row>
    <row r="3912" spans="6:6">
      <c r="F3912" t="s">
        <v>2862</v>
      </c>
    </row>
    <row r="3913" spans="1:1">
      <c r="A3913" t="s">
        <v>2863</v>
      </c>
    </row>
    <row r="3914" spans="1:1">
      <c r="A3914" t="s">
        <v>443</v>
      </c>
    </row>
    <row r="3915" spans="1:1">
      <c r="A3915" t="s">
        <v>2864</v>
      </c>
    </row>
    <row r="3916" spans="1:1">
      <c r="A3916" t="s">
        <v>2865</v>
      </c>
    </row>
    <row r="3917" spans="1:1">
      <c r="A3917" t="s">
        <v>2866</v>
      </c>
    </row>
    <row r="3918" spans="1:1">
      <c r="A3918" t="s">
        <v>2867</v>
      </c>
    </row>
    <row r="3919" spans="1:1">
      <c r="A3919" t="s">
        <v>443</v>
      </c>
    </row>
    <row r="3921" spans="1:1">
      <c r="A3921" t="s">
        <v>2868</v>
      </c>
    </row>
    <row r="3922" spans="1:1">
      <c r="A3922" t="s">
        <v>2869</v>
      </c>
    </row>
    <row r="3923" spans="1:1">
      <c r="A3923" t="s">
        <v>2870</v>
      </c>
    </row>
    <row r="3924" spans="1:1">
      <c r="A3924" t="s">
        <v>2867</v>
      </c>
    </row>
    <row r="3925" spans="1:1">
      <c r="A3925" t="s">
        <v>443</v>
      </c>
    </row>
    <row r="3927" spans="1:1">
      <c r="A3927" t="s">
        <v>354</v>
      </c>
    </row>
    <row r="3928" spans="1:1">
      <c r="A3928" t="s">
        <v>1631</v>
      </c>
    </row>
    <row r="3930" spans="1:1">
      <c r="A3930" t="s">
        <v>2871</v>
      </c>
    </row>
    <row r="3931" spans="1:1">
      <c r="A3931" t="s">
        <v>443</v>
      </c>
    </row>
    <row r="3932" spans="1:1">
      <c r="A3932" t="s">
        <v>2872</v>
      </c>
    </row>
    <row r="3933" spans="1:1">
      <c r="A3933" t="s">
        <v>2873</v>
      </c>
    </row>
    <row r="3934" spans="1:1">
      <c r="A3934" t="s">
        <v>2874</v>
      </c>
    </row>
    <row r="3935" spans="1:1">
      <c r="A3935" t="s">
        <v>2875</v>
      </c>
    </row>
    <row r="3936" spans="1:1">
      <c r="A3936" t="s">
        <v>443</v>
      </c>
    </row>
    <row r="3937" spans="1:1">
      <c r="A3937" t="e">
        <f>--更新网格</f>
        <v>#NAME?</v>
      </c>
    </row>
    <row r="3938" spans="1:1">
      <c r="A3938" t="s">
        <v>2876</v>
      </c>
    </row>
    <row r="3939" spans="1:1">
      <c r="A3939" t="s">
        <v>2877</v>
      </c>
    </row>
    <row r="3940" spans="1:1">
      <c r="A3940" t="s">
        <v>2878</v>
      </c>
    </row>
    <row r="3941" spans="1:1">
      <c r="A3941" t="s">
        <v>443</v>
      </c>
    </row>
    <row r="3942" spans="1:1">
      <c r="A3942" t="e">
        <f>--老region_id</f>
        <v>#NAME?</v>
      </c>
    </row>
    <row r="3943" spans="1:1">
      <c r="A3943" t="s">
        <v>350</v>
      </c>
    </row>
    <row r="3944" spans="1:1">
      <c r="A3944" t="s">
        <v>2879</v>
      </c>
    </row>
    <row r="3945" spans="1:1">
      <c r="A3945" t="s">
        <v>354</v>
      </c>
    </row>
    <row r="3946" spans="1:1">
      <c r="A3946" t="s">
        <v>350</v>
      </c>
    </row>
    <row r="3947" spans="1:1">
      <c r="A3947" t="s">
        <v>2880</v>
      </c>
    </row>
    <row r="3948" spans="1:1">
      <c r="A3948" t="s">
        <v>2881</v>
      </c>
    </row>
    <row r="3949" spans="1:1">
      <c r="A3949" t="s">
        <v>443</v>
      </c>
    </row>
    <row r="3950" spans="1:1">
      <c r="A3950" t="s">
        <v>354</v>
      </c>
    </row>
    <row r="3952" spans="1:1">
      <c r="A3952" t="s">
        <v>2882</v>
      </c>
    </row>
    <row r="3953" spans="1:1">
      <c r="A3953" t="s">
        <v>2883</v>
      </c>
    </row>
    <row r="3954" spans="1:1">
      <c r="A3954" t="s">
        <v>2884</v>
      </c>
    </row>
    <row r="3955" spans="1:1">
      <c r="A3955" t="s">
        <v>902</v>
      </c>
    </row>
    <row r="3956" spans="1:1">
      <c r="A3956" t="s">
        <v>2885</v>
      </c>
    </row>
    <row r="3957" spans="1:1">
      <c r="A3957" t="s">
        <v>2886</v>
      </c>
    </row>
    <row r="3958" spans="1:1">
      <c r="A3958" t="s">
        <v>2887</v>
      </c>
    </row>
    <row r="3959" spans="1:1">
      <c r="A3959" t="s">
        <v>2888</v>
      </c>
    </row>
    <row r="3960" spans="1:1">
      <c r="A3960" t="s">
        <v>2889</v>
      </c>
    </row>
    <row r="3961" spans="1:1">
      <c r="A3961" t="s">
        <v>2890</v>
      </c>
    </row>
    <row r="3962" spans="1:1">
      <c r="A3962" t="s">
        <v>2891</v>
      </c>
    </row>
    <row r="3963" spans="1:1">
      <c r="A3963" t="s">
        <v>2892</v>
      </c>
    </row>
    <row r="3964" spans="1:1">
      <c r="A3964" t="s">
        <v>2893</v>
      </c>
    </row>
    <row r="3965" spans="1:1">
      <c r="A3965" t="s">
        <v>2894</v>
      </c>
    </row>
    <row r="3966" spans="1:1">
      <c r="A3966" t="s">
        <v>2895</v>
      </c>
    </row>
    <row r="3967" spans="1:1">
      <c r="A3967" t="s">
        <v>2896</v>
      </c>
    </row>
    <row r="3968" spans="1:1">
      <c r="A3968" t="s">
        <v>2897</v>
      </c>
    </row>
    <row r="3969" spans="1:1">
      <c r="A3969" t="s">
        <v>2898</v>
      </c>
    </row>
    <row r="3970" spans="1:1">
      <c r="A3970" t="s">
        <v>2899</v>
      </c>
    </row>
    <row r="3971" spans="1:1">
      <c r="A3971" t="s">
        <v>2900</v>
      </c>
    </row>
    <row r="3972" spans="1:1">
      <c r="A3972" t="s">
        <v>2565</v>
      </c>
    </row>
    <row r="3973" spans="1:1">
      <c r="A3973" t="s">
        <v>2901</v>
      </c>
    </row>
    <row r="3974" spans="1:1">
      <c r="A3974" t="s">
        <v>2902</v>
      </c>
    </row>
    <row r="3975" spans="1:1">
      <c r="A3975" t="s">
        <v>2903</v>
      </c>
    </row>
    <row r="3976" spans="1:1">
      <c r="A3976" t="s">
        <v>2904</v>
      </c>
    </row>
    <row r="3977" spans="1:1">
      <c r="A3977" t="s">
        <v>827</v>
      </c>
    </row>
    <row r="3978" spans="1:1">
      <c r="A3978" t="s">
        <v>2905</v>
      </c>
    </row>
    <row r="3979" spans="1:1">
      <c r="A3979" t="s">
        <v>827</v>
      </c>
    </row>
    <row r="3980" spans="1:1">
      <c r="A3980" t="s">
        <v>2906</v>
      </c>
    </row>
    <row r="3981" spans="1:1">
      <c r="A3981" t="s">
        <v>2907</v>
      </c>
    </row>
    <row r="3982" spans="1:1">
      <c r="A3982" t="s">
        <v>2908</v>
      </c>
    </row>
    <row r="3983" spans="1:1">
      <c r="A3983" t="s">
        <v>2909</v>
      </c>
    </row>
    <row r="3984" spans="1:1">
      <c r="A3984" t="s">
        <v>2885</v>
      </c>
    </row>
    <row r="3985" spans="1:1">
      <c r="A3985" t="s">
        <v>902</v>
      </c>
    </row>
    <row r="3986" spans="1:1">
      <c r="A3986" t="s">
        <v>2696</v>
      </c>
    </row>
    <row r="3987" spans="1:1">
      <c r="A3987" t="s">
        <v>2910</v>
      </c>
    </row>
    <row r="3988" spans="1:1">
      <c r="A3988" t="s">
        <v>369</v>
      </c>
    </row>
    <row r="3989" spans="1:1">
      <c r="A3989" t="s">
        <v>2911</v>
      </c>
    </row>
    <row r="3990" spans="1:1">
      <c r="A3990" t="s">
        <v>2912</v>
      </c>
    </row>
    <row r="3991" spans="1:1">
      <c r="A3991" t="s">
        <v>2913</v>
      </c>
    </row>
    <row r="3992" spans="1:1">
      <c r="A3992" t="s">
        <v>559</v>
      </c>
    </row>
    <row r="3993" spans="1:1">
      <c r="A3993" t="s">
        <v>561</v>
      </c>
    </row>
    <row r="3994" spans="1:1">
      <c r="A3994" t="s">
        <v>2914</v>
      </c>
    </row>
    <row r="3995" spans="1:1">
      <c r="A3995" t="s">
        <v>354</v>
      </c>
    </row>
    <row r="3996" spans="1:1">
      <c r="A3996" t="s">
        <v>1522</v>
      </c>
    </row>
    <row r="3997" spans="1:1">
      <c r="A3997" t="s">
        <v>2693</v>
      </c>
    </row>
    <row r="3998" spans="1:1">
      <c r="A3998" t="s">
        <v>2694</v>
      </c>
    </row>
    <row r="3999" spans="1:1">
      <c r="A3999" t="s">
        <v>1074</v>
      </c>
    </row>
    <row r="4000" spans="1:1">
      <c r="A4000" t="s">
        <v>2915</v>
      </c>
    </row>
    <row r="4002" spans="1:1">
      <c r="A4002" t="s">
        <v>2916</v>
      </c>
    </row>
    <row r="4003" spans="1:1">
      <c r="A4003" t="s">
        <v>2917</v>
      </c>
    </row>
    <row r="4004" spans="1:1">
      <c r="A4004" t="s">
        <v>2918</v>
      </c>
    </row>
    <row r="4005" spans="1:1">
      <c r="A4005" t="s">
        <v>2919</v>
      </c>
    </row>
    <row r="4006" spans="1:1">
      <c r="A4006" t="s">
        <v>2920</v>
      </c>
    </row>
    <row r="4007" spans="1:1">
      <c r="A4007" t="s">
        <v>2921</v>
      </c>
    </row>
    <row r="4008" spans="1:1">
      <c r="A4008" t="s">
        <v>2922</v>
      </c>
    </row>
    <row r="4009" spans="1:1">
      <c r="A4009" t="s">
        <v>2923</v>
      </c>
    </row>
    <row r="4010" spans="1:1">
      <c r="A4010" t="s">
        <v>2924</v>
      </c>
    </row>
    <row r="4011" spans="1:1">
      <c r="A4011" t="s">
        <v>2925</v>
      </c>
    </row>
    <row r="4012" spans="1:1">
      <c r="A4012" t="s">
        <v>2926</v>
      </c>
    </row>
    <row r="4013" spans="1:1">
      <c r="A4013" t="s">
        <v>736</v>
      </c>
    </row>
    <row r="4014" spans="1:1">
      <c r="A4014" t="s">
        <v>2927</v>
      </c>
    </row>
    <row r="4015" spans="1:1">
      <c r="A4015" t="s">
        <v>2928</v>
      </c>
    </row>
    <row r="4016" spans="1:1">
      <c r="A4016" t="s">
        <v>2929</v>
      </c>
    </row>
    <row r="4017" spans="1:1">
      <c r="A4017" t="s">
        <v>2930</v>
      </c>
    </row>
    <row r="4018" spans="1:1">
      <c r="A4018" t="s">
        <v>2931</v>
      </c>
    </row>
    <row r="4019" spans="1:1">
      <c r="A4019" t="s">
        <v>2932</v>
      </c>
    </row>
    <row r="4020" spans="1:1">
      <c r="A4020" t="s">
        <v>2933</v>
      </c>
    </row>
    <row r="4021" spans="1:1">
      <c r="A4021" t="s">
        <v>2934</v>
      </c>
    </row>
    <row r="4022" spans="1:1">
      <c r="A4022" t="s">
        <v>1128</v>
      </c>
    </row>
    <row r="4023" spans="1:1">
      <c r="A4023" t="s">
        <v>2935</v>
      </c>
    </row>
    <row r="4024" spans="1:1">
      <c r="A4024" t="s">
        <v>2936</v>
      </c>
    </row>
    <row r="4025" spans="1:1">
      <c r="A4025" t="s">
        <v>2937</v>
      </c>
    </row>
    <row r="4026" spans="1:1">
      <c r="A4026" t="s">
        <v>2938</v>
      </c>
    </row>
    <row r="4027" spans="1:1">
      <c r="A4027" t="s">
        <v>2939</v>
      </c>
    </row>
    <row r="4028" spans="1:1">
      <c r="A4028" t="s">
        <v>2940</v>
      </c>
    </row>
    <row r="4029" spans="1:1">
      <c r="A4029" t="s">
        <v>2941</v>
      </c>
    </row>
    <row r="4030" spans="1:1">
      <c r="A4030" t="s">
        <v>2942</v>
      </c>
    </row>
    <row r="4031" spans="1:1">
      <c r="A4031" t="s">
        <v>2943</v>
      </c>
    </row>
    <row r="4032" spans="1:1">
      <c r="A4032" t="s">
        <v>2944</v>
      </c>
    </row>
    <row r="4033" spans="1:1">
      <c r="A4033" t="s">
        <v>2945</v>
      </c>
    </row>
    <row r="4034" spans="1:1">
      <c r="A4034" t="s">
        <v>2946</v>
      </c>
    </row>
    <row r="4035" spans="1:1">
      <c r="A4035" t="s">
        <v>2947</v>
      </c>
    </row>
    <row r="4036" spans="1:1">
      <c r="A4036" t="s">
        <v>2948</v>
      </c>
    </row>
    <row r="4037" spans="1:1">
      <c r="A4037" t="s">
        <v>2949</v>
      </c>
    </row>
    <row r="4038" spans="1:1">
      <c r="A4038" t="s">
        <v>2950</v>
      </c>
    </row>
    <row r="4039" spans="1:1">
      <c r="A4039" t="s">
        <v>2951</v>
      </c>
    </row>
    <row r="4040" spans="1:1">
      <c r="A4040" t="s">
        <v>2952</v>
      </c>
    </row>
    <row r="4041" spans="1:1">
      <c r="A4041" t="s">
        <v>2953</v>
      </c>
    </row>
    <row r="4042" spans="1:1">
      <c r="A4042" t="s">
        <v>2954</v>
      </c>
    </row>
    <row r="4043" spans="1:1">
      <c r="A4043" t="s">
        <v>2955</v>
      </c>
    </row>
    <row r="4046" spans="1:1">
      <c r="A4046" t="s">
        <v>2816</v>
      </c>
    </row>
    <row r="4047" spans="1:1">
      <c r="A4047" t="s">
        <v>2817</v>
      </c>
    </row>
    <row r="4048" spans="1:1">
      <c r="A4048" t="s">
        <v>2818</v>
      </c>
    </row>
    <row r="4049" spans="1:1">
      <c r="A4049" t="e">
        <f>--更新产品价值</f>
        <v>#NAME?</v>
      </c>
    </row>
    <row r="4050" spans="1:1">
      <c r="A4050" t="s">
        <v>2819</v>
      </c>
    </row>
    <row r="4051" spans="1:1">
      <c r="A4051" t="s">
        <v>2956</v>
      </c>
    </row>
    <row r="4052" spans="1:1">
      <c r="A4052" t="s">
        <v>2821</v>
      </c>
    </row>
    <row r="4053" spans="1:1">
      <c r="A4053" t="s">
        <v>443</v>
      </c>
    </row>
    <row r="4054" spans="1:1">
      <c r="A4054" t="e">
        <f>--更新ACCT_ID</f>
        <v>#NAME?</v>
      </c>
    </row>
    <row r="4055" spans="1:1">
      <c r="A4055" t="s">
        <v>2822</v>
      </c>
    </row>
    <row r="4056" spans="1:1">
      <c r="A4056" t="s">
        <v>2957</v>
      </c>
    </row>
    <row r="4057" spans="1:1">
      <c r="A4057" t="s">
        <v>2824</v>
      </c>
    </row>
    <row r="4058" spans="1:1">
      <c r="A4058" t="s">
        <v>443</v>
      </c>
    </row>
    <row r="4059" spans="1:1">
      <c r="A4059" t="s">
        <v>2825</v>
      </c>
    </row>
    <row r="4060" spans="1:1">
      <c r="A4060" t="s">
        <v>2824</v>
      </c>
    </row>
    <row r="4061" spans="1:1">
      <c r="A4061" t="s">
        <v>1705</v>
      </c>
    </row>
    <row r="4062" spans="1:1">
      <c r="A4062" t="s">
        <v>2826</v>
      </c>
    </row>
    <row r="4063" spans="1:1">
      <c r="A4063" t="s">
        <v>2827</v>
      </c>
    </row>
    <row r="4064" spans="1:1">
      <c r="A4064" t="s">
        <v>2958</v>
      </c>
    </row>
    <row r="4065" spans="1:1">
      <c r="A4065" t="s">
        <v>2829</v>
      </c>
    </row>
    <row r="4066" spans="1:1">
      <c r="A4066" t="s">
        <v>443</v>
      </c>
    </row>
    <row r="4067" spans="1:1">
      <c r="A4067" t="s">
        <v>2959</v>
      </c>
    </row>
    <row r="4068" spans="1:1">
      <c r="A4068" t="s">
        <v>2831</v>
      </c>
    </row>
    <row r="4069" spans="1:1">
      <c r="A4069" t="s">
        <v>443</v>
      </c>
    </row>
    <row r="4070" spans="1:1">
      <c r="A4070" t="e">
        <f>---参与人证件信息</f>
        <v>#NAME?</v>
      </c>
    </row>
    <row r="4071" spans="1:1">
      <c r="A4071" t="s">
        <v>2832</v>
      </c>
    </row>
    <row r="4072" spans="1:1">
      <c r="A4072" t="s">
        <v>2960</v>
      </c>
    </row>
    <row r="4073" spans="1:1">
      <c r="A4073" t="s">
        <v>2834</v>
      </c>
    </row>
    <row r="4074" spans="1:1">
      <c r="A4074" t="s">
        <v>2835</v>
      </c>
    </row>
    <row r="4075" spans="1:1">
      <c r="A4075" t="s">
        <v>443</v>
      </c>
    </row>
    <row r="4076" spans="1:1">
      <c r="A4076" t="e">
        <f>--更新厅店(修正接单厅店为甩单厅店)</f>
        <v>#NAME?</v>
      </c>
    </row>
    <row r="4077" spans="1:1">
      <c r="A4077" t="s">
        <v>2836</v>
      </c>
    </row>
    <row r="4078" spans="1:1">
      <c r="A4078" t="s">
        <v>2837</v>
      </c>
    </row>
    <row r="4079" spans="1:1">
      <c r="A4079" t="s">
        <v>2961</v>
      </c>
    </row>
    <row r="4080" spans="1:1">
      <c r="A4080" t="s">
        <v>2962</v>
      </c>
    </row>
    <row r="4081" spans="1:1">
      <c r="A4081" t="s">
        <v>443</v>
      </c>
    </row>
    <row r="4082" spans="1:1">
      <c r="A4082" t="s">
        <v>2963</v>
      </c>
    </row>
    <row r="4083" spans="1:1">
      <c r="A4083" t="s">
        <v>2841</v>
      </c>
    </row>
    <row r="4084" spans="1:1">
      <c r="A4084" t="s">
        <v>443</v>
      </c>
    </row>
    <row r="4085" spans="1:1">
      <c r="A4085" t="s">
        <v>2964</v>
      </c>
    </row>
    <row r="4086" spans="1:1">
      <c r="A4086" t="s">
        <v>2843</v>
      </c>
    </row>
    <row r="4087" spans="1:1">
      <c r="A4087" t="s">
        <v>443</v>
      </c>
    </row>
    <row r="4088" spans="1:1">
      <c r="A4088" t="s">
        <v>2965</v>
      </c>
    </row>
    <row r="4089" spans="1:1">
      <c r="A4089" t="s">
        <v>2966</v>
      </c>
    </row>
    <row r="4090" spans="1:1">
      <c r="A4090" t="s">
        <v>2967</v>
      </c>
    </row>
    <row r="4091" spans="1:1">
      <c r="A4091" t="s">
        <v>2968</v>
      </c>
    </row>
    <row r="4092" spans="1:1">
      <c r="A4092" t="s">
        <v>2969</v>
      </c>
    </row>
    <row r="4093" spans="1:1">
      <c r="A4093" t="s">
        <v>443</v>
      </c>
    </row>
    <row r="4094" spans="1:1">
      <c r="A4094" t="s">
        <v>2970</v>
      </c>
    </row>
    <row r="4095" spans="1:1">
      <c r="A4095" t="s">
        <v>443</v>
      </c>
    </row>
    <row r="4096" spans="1:1">
      <c r="A4096" t="s">
        <v>2971</v>
      </c>
    </row>
    <row r="4097" spans="1:1">
      <c r="A4097" t="s">
        <v>2851</v>
      </c>
    </row>
    <row r="4098" spans="1:1">
      <c r="A4098" t="s">
        <v>443</v>
      </c>
    </row>
    <row r="4099" spans="1:1">
      <c r="A4099" t="s">
        <v>2852</v>
      </c>
    </row>
    <row r="4100" spans="1:1">
      <c r="A4100" t="s">
        <v>2836</v>
      </c>
    </row>
    <row r="4101" spans="1:1">
      <c r="A4101" t="s">
        <v>2853</v>
      </c>
    </row>
    <row r="4102" spans="1:1">
      <c r="A4102" t="s">
        <v>2854</v>
      </c>
    </row>
    <row r="4103" spans="1:1">
      <c r="A4103" t="s">
        <v>2972</v>
      </c>
    </row>
    <row r="4104" spans="1:1">
      <c r="A4104" t="s">
        <v>2973</v>
      </c>
    </row>
    <row r="4105" spans="1:1">
      <c r="A4105" t="s">
        <v>443</v>
      </c>
    </row>
    <row r="4106" spans="1:1">
      <c r="A4106" t="s">
        <v>2974</v>
      </c>
    </row>
    <row r="4107" spans="1:1">
      <c r="A4107" t="s">
        <v>2866</v>
      </c>
    </row>
    <row r="4108" spans="1:1">
      <c r="A4108" t="s">
        <v>2867</v>
      </c>
    </row>
    <row r="4109" spans="1:1">
      <c r="A4109" t="s">
        <v>443</v>
      </c>
    </row>
    <row r="4110" spans="1:1">
      <c r="A4110" t="s">
        <v>2974</v>
      </c>
    </row>
    <row r="4111" spans="1:1">
      <c r="A4111" t="s">
        <v>2869</v>
      </c>
    </row>
    <row r="4112" spans="1:1">
      <c r="A4112" t="s">
        <v>2870</v>
      </c>
    </row>
    <row r="4113" spans="1:1">
      <c r="A4113" t="s">
        <v>2867</v>
      </c>
    </row>
    <row r="4114" spans="1:1">
      <c r="A4114" t="s">
        <v>443</v>
      </c>
    </row>
    <row r="4115" spans="1:1">
      <c r="A4115" t="s">
        <v>2975</v>
      </c>
    </row>
    <row r="4116" spans="1:1">
      <c r="A4116" t="s">
        <v>443</v>
      </c>
    </row>
    <row r="4117" spans="1:1">
      <c r="A4117" t="s">
        <v>2976</v>
      </c>
    </row>
    <row r="4118" spans="1:1">
      <c r="A4118" t="s">
        <v>2873</v>
      </c>
    </row>
    <row r="4119" spans="1:1">
      <c r="A4119" t="s">
        <v>2874</v>
      </c>
    </row>
    <row r="4120" spans="1:1">
      <c r="A4120" t="s">
        <v>2875</v>
      </c>
    </row>
    <row r="4121" spans="1:1">
      <c r="A4121" t="s">
        <v>443</v>
      </c>
    </row>
    <row r="4122" spans="1:1">
      <c r="A4122" t="e">
        <f>--更新网格</f>
        <v>#NAME?</v>
      </c>
    </row>
    <row r="4123" spans="1:1">
      <c r="A4123" t="s">
        <v>2876</v>
      </c>
    </row>
    <row r="4124" spans="1:1">
      <c r="A4124" t="s">
        <v>2977</v>
      </c>
    </row>
    <row r="4125" spans="1:1">
      <c r="A4125" t="s">
        <v>2878</v>
      </c>
    </row>
    <row r="4126" spans="1:1">
      <c r="A4126" t="s">
        <v>443</v>
      </c>
    </row>
    <row r="4128" spans="1:1">
      <c r="A4128" t="s">
        <v>2882</v>
      </c>
    </row>
    <row r="4129" spans="1:1">
      <c r="A4129" t="s">
        <v>2978</v>
      </c>
    </row>
    <row r="4130" spans="1:1">
      <c r="A4130" t="s">
        <v>2979</v>
      </c>
    </row>
    <row r="4131" spans="1:1">
      <c r="A4131" t="s">
        <v>902</v>
      </c>
    </row>
    <row r="4132" spans="1:1">
      <c r="A4132" t="s">
        <v>2980</v>
      </c>
    </row>
    <row r="4133" spans="1:1">
      <c r="A4133" t="s">
        <v>2004</v>
      </c>
    </row>
    <row r="4134" spans="1:1">
      <c r="A4134" t="s">
        <v>2981</v>
      </c>
    </row>
    <row r="4135" spans="2:2">
      <c r="B4135" t="s">
        <v>520</v>
      </c>
    </row>
    <row r="4136" spans="2:2">
      <c r="B4136" t="s">
        <v>2982</v>
      </c>
    </row>
    <row r="4137" spans="1:1">
      <c r="A4137" t="s">
        <v>522</v>
      </c>
    </row>
    <row r="4138" spans="3:3">
      <c r="C4138" t="s">
        <v>523</v>
      </c>
    </row>
    <row r="4139" spans="3:3">
      <c r="C4139" t="s">
        <v>2983</v>
      </c>
    </row>
    <row r="4140" spans="3:6">
      <c r="C4140" t="s">
        <v>2984</v>
      </c>
      <c r="F4140" t="s">
        <v>2985</v>
      </c>
    </row>
    <row r="4141" spans="2:2">
      <c r="B4141" t="s">
        <v>354</v>
      </c>
    </row>
    <row r="4142" spans="1:1">
      <c r="A4142" t="s">
        <v>525</v>
      </c>
    </row>
    <row r="4143" spans="1:2">
      <c r="A4143" t="s">
        <v>526</v>
      </c>
      <c r="B4143" t="s">
        <v>369</v>
      </c>
    </row>
    <row r="4144" spans="3:3">
      <c r="C4144" t="s">
        <v>2986</v>
      </c>
    </row>
    <row r="4145" spans="3:3">
      <c r="C4145" t="s">
        <v>2987</v>
      </c>
    </row>
    <row r="4146" spans="3:3">
      <c r="C4146" t="s">
        <v>1027</v>
      </c>
    </row>
    <row r="4147" spans="3:3">
      <c r="C4147" t="s">
        <v>2988</v>
      </c>
    </row>
    <row r="4148" spans="3:3">
      <c r="C4148" t="s">
        <v>2989</v>
      </c>
    </row>
    <row r="4149" spans="12:12">
      <c r="L4149" t="s">
        <v>2990</v>
      </c>
    </row>
    <row r="4150" spans="12:12">
      <c r="L4150" t="s">
        <v>2991</v>
      </c>
    </row>
    <row r="4151" spans="12:12">
      <c r="L4151" t="s">
        <v>2992</v>
      </c>
    </row>
    <row r="4152" spans="12:12">
      <c r="L4152" t="s">
        <v>2993</v>
      </c>
    </row>
    <row r="4153" spans="3:3">
      <c r="C4153" t="s">
        <v>2994</v>
      </c>
    </row>
    <row r="4154" spans="3:3">
      <c r="C4154" t="s">
        <v>2995</v>
      </c>
    </row>
    <row r="4155" spans="3:3">
      <c r="C4155" t="s">
        <v>2996</v>
      </c>
    </row>
    <row r="4157" spans="3:3">
      <c r="C4157" t="s">
        <v>2997</v>
      </c>
    </row>
    <row r="4158" spans="1:1">
      <c r="A4158" t="s">
        <v>2998</v>
      </c>
    </row>
    <row r="4159" spans="1:1">
      <c r="A4159" t="s">
        <v>2999</v>
      </c>
    </row>
    <row r="4161" spans="3:3">
      <c r="C4161" t="s">
        <v>3000</v>
      </c>
    </row>
    <row r="4162" spans="1:1">
      <c r="A4162" t="s">
        <v>2112</v>
      </c>
    </row>
    <row r="4163" spans="3:3">
      <c r="C4163" t="s">
        <v>3001</v>
      </c>
    </row>
    <row r="4164" spans="3:3">
      <c r="C4164" t="s">
        <v>908</v>
      </c>
    </row>
    <row r="4165" spans="3:3">
      <c r="C4165" t="s">
        <v>3002</v>
      </c>
    </row>
    <row r="4166" spans="3:3">
      <c r="C4166" t="s">
        <v>3003</v>
      </c>
    </row>
    <row r="4167" spans="3:3">
      <c r="C4167" t="s">
        <v>3004</v>
      </c>
    </row>
    <row r="4168" spans="3:3">
      <c r="C4168" t="s">
        <v>3005</v>
      </c>
    </row>
    <row r="4169" spans="3:3">
      <c r="C4169" t="s">
        <v>3006</v>
      </c>
    </row>
    <row r="4170" spans="3:3">
      <c r="C4170" t="s">
        <v>3007</v>
      </c>
    </row>
    <row r="4171" spans="3:3">
      <c r="C4171" t="s">
        <v>443</v>
      </c>
    </row>
    <row r="4172" spans="1:1">
      <c r="A4172" t="s">
        <v>821</v>
      </c>
    </row>
    <row r="4173" spans="3:3">
      <c r="C4173" t="s">
        <v>3001</v>
      </c>
    </row>
    <row r="4174" spans="3:3">
      <c r="C4174" t="s">
        <v>908</v>
      </c>
    </row>
    <row r="4175" spans="3:3">
      <c r="C4175" t="s">
        <v>3008</v>
      </c>
    </row>
    <row r="4176" spans="3:3">
      <c r="C4176" t="s">
        <v>3003</v>
      </c>
    </row>
    <row r="4177" spans="3:3">
      <c r="C4177" t="s">
        <v>3004</v>
      </c>
    </row>
    <row r="4178" spans="3:3">
      <c r="C4178" t="s">
        <v>3005</v>
      </c>
    </row>
    <row r="4179" spans="3:3">
      <c r="C4179" t="s">
        <v>3006</v>
      </c>
    </row>
    <row r="4180" spans="3:3">
      <c r="C4180" t="s">
        <v>3009</v>
      </c>
    </row>
    <row r="4181" spans="3:3">
      <c r="C4181" t="s">
        <v>443</v>
      </c>
    </row>
    <row r="4182" spans="1:1">
      <c r="A4182" t="s">
        <v>879</v>
      </c>
    </row>
    <row r="4183" spans="2:2">
      <c r="B4183" t="s">
        <v>3010</v>
      </c>
    </row>
    <row r="4184" spans="3:3">
      <c r="C4184" t="e">
        <f>--KD</f>
        <v>#NAME?</v>
      </c>
    </row>
    <row r="4185" spans="3:3">
      <c r="C4185" t="s">
        <v>3011</v>
      </c>
    </row>
    <row r="4186" spans="3:3">
      <c r="C4186" t="s">
        <v>1027</v>
      </c>
    </row>
    <row r="4187" spans="3:3">
      <c r="C4187" t="s">
        <v>3012</v>
      </c>
    </row>
    <row r="4188" spans="3:4">
      <c r="C4188" t="s">
        <v>3013</v>
      </c>
      <c r="D4188" t="s">
        <v>3014</v>
      </c>
    </row>
    <row r="4189" spans="3:3">
      <c r="C4189" t="s">
        <v>3015</v>
      </c>
    </row>
    <row r="4190" spans="3:3">
      <c r="C4190" t="s">
        <v>3016</v>
      </c>
    </row>
    <row r="4191" spans="3:3">
      <c r="C4191" t="s">
        <v>3017</v>
      </c>
    </row>
    <row r="4192" spans="3:3">
      <c r="C4192" t="s">
        <v>3018</v>
      </c>
    </row>
    <row r="4193" spans="1:1">
      <c r="A4193" t="s">
        <v>3019</v>
      </c>
    </row>
    <row r="4194" spans="3:3">
      <c r="C4194" t="s">
        <v>3020</v>
      </c>
    </row>
    <row r="4195" spans="3:3">
      <c r="C4195" t="s">
        <v>3021</v>
      </c>
    </row>
    <row r="4196" spans="3:3">
      <c r="C4196" t="s">
        <v>3022</v>
      </c>
    </row>
    <row r="4197" spans="3:3">
      <c r="C4197" t="s">
        <v>3023</v>
      </c>
    </row>
    <row r="4198" spans="3:3">
      <c r="C4198" t="s">
        <v>354</v>
      </c>
    </row>
    <row r="4199" spans="3:3">
      <c r="C4199" t="e">
        <f>--itv</f>
        <v>#NAME?</v>
      </c>
    </row>
    <row r="4200" spans="3:3">
      <c r="C4200" t="s">
        <v>3024</v>
      </c>
    </row>
    <row r="4201" spans="3:3">
      <c r="C4201" t="s">
        <v>888</v>
      </c>
    </row>
    <row r="4202" spans="3:3">
      <c r="C4202" t="s">
        <v>3025</v>
      </c>
    </row>
    <row r="4203" spans="3:5">
      <c r="C4203" t="s">
        <v>3026</v>
      </c>
      <c r="D4203" t="s">
        <v>3027</v>
      </c>
      <c r="E4203" t="s">
        <v>2993</v>
      </c>
    </row>
    <row r="4204" spans="3:3">
      <c r="C4204" t="s">
        <v>3028</v>
      </c>
    </row>
    <row r="4205" spans="3:3">
      <c r="C4205" t="s">
        <v>3029</v>
      </c>
    </row>
    <row r="4207" spans="4:4">
      <c r="D4207" t="s">
        <v>3030</v>
      </c>
    </row>
    <row r="4208" spans="3:3">
      <c r="C4208" t="s">
        <v>977</v>
      </c>
    </row>
    <row r="4209" spans="3:3">
      <c r="C4209" t="s">
        <v>3031</v>
      </c>
    </row>
    <row r="4210" spans="3:3">
      <c r="C4210" t="s">
        <v>3032</v>
      </c>
    </row>
    <row r="4211" spans="3:3">
      <c r="C4211" t="s">
        <v>3033</v>
      </c>
    </row>
    <row r="4212" spans="3:3">
      <c r="C4212" t="s">
        <v>3034</v>
      </c>
    </row>
    <row r="4213" spans="2:2">
      <c r="B4213" t="s">
        <v>3035</v>
      </c>
    </row>
    <row r="4214" spans="3:3">
      <c r="C4214" t="s">
        <v>3036</v>
      </c>
    </row>
    <row r="4215" spans="3:3">
      <c r="C4215" t="s">
        <v>854</v>
      </c>
    </row>
    <row r="4216" spans="3:3">
      <c r="C4216" t="s">
        <v>3037</v>
      </c>
    </row>
    <row r="4218" spans="1:1">
      <c r="A4218" t="s">
        <v>2261</v>
      </c>
    </row>
    <row r="4219" spans="1:1">
      <c r="A4219" t="s">
        <v>993</v>
      </c>
    </row>
    <row r="4220" spans="1:1">
      <c r="A4220" t="s">
        <v>994</v>
      </c>
    </row>
    <row r="4221" spans="1:1">
      <c r="A4221" t="s">
        <v>995</v>
      </c>
    </row>
    <row r="4222" spans="1:1">
      <c r="A4222" t="s">
        <v>996</v>
      </c>
    </row>
    <row r="4223" spans="1:1">
      <c r="A4223" t="s">
        <v>997</v>
      </c>
    </row>
    <row r="4224" spans="1:1">
      <c r="A4224" t="s">
        <v>998</v>
      </c>
    </row>
    <row r="4225" spans="1:1">
      <c r="A4225" t="s">
        <v>999</v>
      </c>
    </row>
    <row r="4226" spans="1:1">
      <c r="A4226" t="s">
        <v>1000</v>
      </c>
    </row>
    <row r="4227" spans="1:1">
      <c r="A4227" t="s">
        <v>381</v>
      </c>
    </row>
    <row r="4228" spans="1:1">
      <c r="A4228" t="s">
        <v>3038</v>
      </c>
    </row>
    <row r="4229" spans="1:1">
      <c r="A4229" t="s">
        <v>2263</v>
      </c>
    </row>
    <row r="4230" spans="1:1">
      <c r="A4230" t="s">
        <v>3039</v>
      </c>
    </row>
    <row r="4231" spans="2:2">
      <c r="B4231" t="s">
        <v>350</v>
      </c>
    </row>
    <row r="4232" spans="3:3">
      <c r="C4232" t="s">
        <v>523</v>
      </c>
    </row>
    <row r="4233" spans="3:3">
      <c r="C4233" t="s">
        <v>3040</v>
      </c>
    </row>
    <row r="4234" spans="3:3">
      <c r="C4234" t="s">
        <v>3041</v>
      </c>
    </row>
    <row r="4235" spans="3:3">
      <c r="C4235" t="s">
        <v>354</v>
      </c>
    </row>
    <row r="4236" spans="2:2">
      <c r="B4236" t="s">
        <v>3042</v>
      </c>
    </row>
    <row r="4237" spans="2:2">
      <c r="B4237" t="s">
        <v>3043</v>
      </c>
    </row>
    <row r="4238" spans="1:1">
      <c r="A4238" t="s">
        <v>3044</v>
      </c>
    </row>
    <row r="4239" spans="1:1">
      <c r="A4239" t="s">
        <v>525</v>
      </c>
    </row>
    <row r="4240" spans="1:1">
      <c r="A4240" t="s">
        <v>569</v>
      </c>
    </row>
    <row r="4241" spans="1:1">
      <c r="A4241" t="s">
        <v>3045</v>
      </c>
    </row>
    <row r="4243" spans="1:1">
      <c r="A4243" t="s">
        <v>3046</v>
      </c>
    </row>
    <row r="4244" spans="3:3">
      <c r="C4244" t="s">
        <v>3047</v>
      </c>
    </row>
    <row r="4245" spans="3:3">
      <c r="C4245" t="s">
        <v>908</v>
      </c>
    </row>
    <row r="4246" spans="3:3">
      <c r="C4246" t="s">
        <v>3048</v>
      </c>
    </row>
    <row r="4247" spans="3:3">
      <c r="C4247" t="s">
        <v>3049</v>
      </c>
    </row>
    <row r="4248" spans="3:3">
      <c r="C4248" t="s">
        <v>3050</v>
      </c>
    </row>
    <row r="4249" spans="3:3">
      <c r="C4249" t="s">
        <v>3051</v>
      </c>
    </row>
    <row r="4250" spans="3:3">
      <c r="C4250" t="s">
        <v>776</v>
      </c>
    </row>
    <row r="4251" spans="3:3">
      <c r="C4251" t="s">
        <v>3052</v>
      </c>
    </row>
    <row r="4252" spans="3:3">
      <c r="C4252" t="s">
        <v>3053</v>
      </c>
    </row>
    <row r="4253" spans="3:3">
      <c r="C4253" t="s">
        <v>779</v>
      </c>
    </row>
    <row r="4255" spans="1:1">
      <c r="A4255" t="s">
        <v>2612</v>
      </c>
    </row>
    <row r="4256" spans="3:3">
      <c r="C4256" t="s">
        <v>3054</v>
      </c>
    </row>
    <row r="4257" spans="3:3">
      <c r="C4257" t="s">
        <v>908</v>
      </c>
    </row>
    <row r="4258" spans="3:3">
      <c r="C4258" t="s">
        <v>3055</v>
      </c>
    </row>
    <row r="4259" spans="3:3">
      <c r="C4259" t="s">
        <v>3049</v>
      </c>
    </row>
    <row r="4260" spans="3:3">
      <c r="C4260" t="s">
        <v>3056</v>
      </c>
    </row>
    <row r="4261" spans="3:3">
      <c r="C4261" t="s">
        <v>3057</v>
      </c>
    </row>
    <row r="4262" spans="3:3">
      <c r="C4262" t="s">
        <v>776</v>
      </c>
    </row>
    <row r="4263" spans="3:3">
      <c r="C4263" t="s">
        <v>3058</v>
      </c>
    </row>
    <row r="4264" spans="3:3">
      <c r="C4264" t="s">
        <v>3059</v>
      </c>
    </row>
    <row r="4265" spans="1:1">
      <c r="A4265" t="s">
        <v>3060</v>
      </c>
    </row>
    <row r="4267" spans="3:3">
      <c r="C4267" t="s">
        <v>1252</v>
      </c>
    </row>
    <row r="4268" spans="3:3">
      <c r="C4268" t="s">
        <v>3061</v>
      </c>
    </row>
    <row r="4269" spans="3:3">
      <c r="C4269" t="s">
        <v>3062</v>
      </c>
    </row>
    <row r="4270" spans="3:3">
      <c r="C4270" t="s">
        <v>776</v>
      </c>
    </row>
    <row r="4271" spans="3:3">
      <c r="C4271" t="s">
        <v>3063</v>
      </c>
    </row>
    <row r="4272" spans="3:3">
      <c r="C4272" t="s">
        <v>3064</v>
      </c>
    </row>
    <row r="4273" spans="3:3">
      <c r="C4273" t="s">
        <v>369</v>
      </c>
    </row>
    <row r="4274" spans="1:1">
      <c r="A4274" t="s">
        <v>3060</v>
      </c>
    </row>
    <row r="4275" spans="2:2">
      <c r="B4275" t="s">
        <v>569</v>
      </c>
    </row>
    <row r="4276" spans="1:1">
      <c r="A4276" t="s">
        <v>3065</v>
      </c>
    </row>
    <row r="4277" spans="2:2">
      <c r="B4277" t="s">
        <v>993</v>
      </c>
    </row>
    <row r="4278" spans="1:1">
      <c r="A4278" t="s">
        <v>3066</v>
      </c>
    </row>
    <row r="4279" spans="3:3">
      <c r="C4279" t="s">
        <v>3067</v>
      </c>
    </row>
    <row r="4280" spans="1:1">
      <c r="A4280" t="s">
        <v>995</v>
      </c>
    </row>
    <row r="4281" spans="1:1">
      <c r="A4281" t="s">
        <v>996</v>
      </c>
    </row>
    <row r="4282" spans="1:1">
      <c r="A4282" t="s">
        <v>997</v>
      </c>
    </row>
    <row r="4283" spans="1:1">
      <c r="A4283" t="s">
        <v>998</v>
      </c>
    </row>
    <row r="4284" spans="1:1">
      <c r="A4284" t="s">
        <v>999</v>
      </c>
    </row>
    <row r="4285" spans="1:1">
      <c r="A4285" t="s">
        <v>1000</v>
      </c>
    </row>
    <row r="4286" spans="1:1">
      <c r="A4286" t="s">
        <v>381</v>
      </c>
    </row>
    <row r="4287" spans="1:1">
      <c r="A4287" t="s">
        <v>3068</v>
      </c>
    </row>
    <row r="4288" spans="2:2">
      <c r="B4288" t="s">
        <v>3069</v>
      </c>
    </row>
    <row r="4289" spans="2:2">
      <c r="B4289" t="s">
        <v>3070</v>
      </c>
    </row>
    <row r="4290" spans="2:2">
      <c r="B4290" t="s">
        <v>350</v>
      </c>
    </row>
    <row r="4291" spans="3:3">
      <c r="C4291" t="s">
        <v>523</v>
      </c>
    </row>
    <row r="4292" spans="3:3">
      <c r="C4292" t="s">
        <v>3071</v>
      </c>
    </row>
    <row r="4293" spans="3:3">
      <c r="C4293" t="s">
        <v>354</v>
      </c>
    </row>
    <row r="4294" spans="2:2">
      <c r="B4294" t="s">
        <v>3042</v>
      </c>
    </row>
    <row r="4295" spans="2:2">
      <c r="B4295" t="s">
        <v>3043</v>
      </c>
    </row>
    <row r="4296" spans="1:1">
      <c r="A4296" t="s">
        <v>3072</v>
      </c>
    </row>
    <row r="4297" spans="2:2">
      <c r="B4297" t="s">
        <v>525</v>
      </c>
    </row>
    <row r="4298" spans="3:3">
      <c r="C4298" t="s">
        <v>350</v>
      </c>
    </row>
    <row r="4299" spans="3:3">
      <c r="C4299" t="s">
        <v>3073</v>
      </c>
    </row>
    <row r="4300" spans="3:3">
      <c r="C4300" t="s">
        <v>3074</v>
      </c>
    </row>
    <row r="4301" spans="3:3">
      <c r="C4301" t="s">
        <v>3075</v>
      </c>
    </row>
    <row r="4303" spans="1:1">
      <c r="A4303" t="s">
        <v>3076</v>
      </c>
    </row>
    <row r="4304" spans="1:1">
      <c r="A4304" t="s">
        <v>2512</v>
      </c>
    </row>
    <row r="4306" spans="1:1">
      <c r="A4306" t="s">
        <v>1006</v>
      </c>
    </row>
    <row r="4307" spans="1:1">
      <c r="A4307" t="s">
        <v>525</v>
      </c>
    </row>
    <row r="4308" spans="1:1">
      <c r="A4308" t="s">
        <v>3077</v>
      </c>
    </row>
    <row r="4309" spans="4:4">
      <c r="D4309" t="s">
        <v>3078</v>
      </c>
    </row>
    <row r="4310" spans="4:4">
      <c r="D4310" t="s">
        <v>3079</v>
      </c>
    </row>
    <row r="4311" spans="4:4">
      <c r="D4311" t="s">
        <v>2149</v>
      </c>
    </row>
    <row r="4312" spans="3:3">
      <c r="C4312" t="s">
        <v>1252</v>
      </c>
    </row>
    <row r="4313" spans="3:3">
      <c r="C4313" t="s">
        <v>3080</v>
      </c>
    </row>
    <row r="4314" spans="3:3">
      <c r="C4314" t="s">
        <v>3081</v>
      </c>
    </row>
    <row r="4315" spans="3:3">
      <c r="C4315" t="s">
        <v>776</v>
      </c>
    </row>
    <row r="4316" spans="3:3">
      <c r="C4316" t="s">
        <v>3082</v>
      </c>
    </row>
    <row r="4317" spans="5:5">
      <c r="E4317" t="s">
        <v>3083</v>
      </c>
    </row>
    <row r="4318" spans="3:3">
      <c r="C4318" t="s">
        <v>3084</v>
      </c>
    </row>
    <row r="4319" spans="3:3">
      <c r="C4319" t="s">
        <v>779</v>
      </c>
    </row>
    <row r="4320" spans="4:4">
      <c r="D4320" t="s">
        <v>3085</v>
      </c>
    </row>
    <row r="4321" spans="4:4">
      <c r="D4321" t="s">
        <v>3086</v>
      </c>
    </row>
    <row r="4322" spans="3:3">
      <c r="C4322" t="s">
        <v>422</v>
      </c>
    </row>
    <row r="4323" spans="3:3">
      <c r="C4323" t="s">
        <v>2161</v>
      </c>
    </row>
    <row r="4324" spans="3:3">
      <c r="C4324" t="s">
        <v>1218</v>
      </c>
    </row>
    <row r="4325" spans="1:1">
      <c r="A4325" t="s">
        <v>3087</v>
      </c>
    </row>
    <row r="4327" spans="3:3">
      <c r="C4327" t="s">
        <v>354</v>
      </c>
    </row>
    <row r="4328" spans="1:1">
      <c r="A4328" t="s">
        <v>569</v>
      </c>
    </row>
    <row r="4329" spans="1:1">
      <c r="A4329" t="s">
        <v>3045</v>
      </c>
    </row>
    <row r="4331" spans="2:2">
      <c r="B4331" t="s">
        <v>3088</v>
      </c>
    </row>
    <row r="4333" spans="2:2">
      <c r="B4333" t="s">
        <v>3089</v>
      </c>
    </row>
    <row r="4334" spans="2:2">
      <c r="B4334" t="s">
        <v>3090</v>
      </c>
    </row>
    <row r="4335" spans="1:1">
      <c r="A4335" t="s">
        <v>3091</v>
      </c>
    </row>
    <row r="4336" spans="1:1">
      <c r="A4336" t="s">
        <v>3092</v>
      </c>
    </row>
    <row r="4337" spans="3:3">
      <c r="C4337" t="s">
        <v>3093</v>
      </c>
    </row>
    <row r="4338" spans="1:1">
      <c r="A4338" t="s">
        <v>3094</v>
      </c>
    </row>
    <row r="4340" spans="2:2">
      <c r="B4340" t="s">
        <v>3095</v>
      </c>
    </row>
    <row r="4341" spans="2:2">
      <c r="B4341" t="s">
        <v>1211</v>
      </c>
    </row>
    <row r="4342" spans="1:1">
      <c r="A4342" t="s">
        <v>3096</v>
      </c>
    </row>
    <row r="4343" spans="1:1">
      <c r="A4343" t="s">
        <v>3097</v>
      </c>
    </row>
    <row r="4344" spans="4:4">
      <c r="D4344" t="s">
        <v>3098</v>
      </c>
    </row>
    <row r="4345" spans="4:4">
      <c r="D4345" t="s">
        <v>3099</v>
      </c>
    </row>
    <row r="4346" spans="2:2">
      <c r="B4346" t="s">
        <v>3100</v>
      </c>
    </row>
    <row r="4347" spans="1:1">
      <c r="A4347" t="s">
        <v>422</v>
      </c>
    </row>
    <row r="4349" spans="2:2">
      <c r="B4349" t="s">
        <v>3101</v>
      </c>
    </row>
    <row r="4350" spans="2:2">
      <c r="B4350" t="s">
        <v>3102</v>
      </c>
    </row>
    <row r="4351" spans="1:1">
      <c r="A4351" t="s">
        <v>3103</v>
      </c>
    </row>
    <row r="4352" spans="1:3">
      <c r="A4352" t="s">
        <v>1240</v>
      </c>
      <c r="C4352" t="s">
        <v>1045</v>
      </c>
    </row>
    <row r="4353" spans="5:5">
      <c r="E4353" t="s">
        <v>3080</v>
      </c>
    </row>
    <row r="4354" spans="5:5">
      <c r="E4354" t="s">
        <v>2398</v>
      </c>
    </row>
    <row r="4355" spans="5:5">
      <c r="E4355" t="s">
        <v>3104</v>
      </c>
    </row>
    <row r="4356" spans="5:5">
      <c r="E4356" t="s">
        <v>3105</v>
      </c>
    </row>
    <row r="4357" spans="5:5">
      <c r="E4357" t="s">
        <v>3106</v>
      </c>
    </row>
    <row r="4358" spans="5:5">
      <c r="E4358" t="s">
        <v>776</v>
      </c>
    </row>
    <row r="4359" spans="5:5">
      <c r="E4359" t="s">
        <v>3107</v>
      </c>
    </row>
    <row r="4360" spans="5:5">
      <c r="E4360" t="s">
        <v>3108</v>
      </c>
    </row>
    <row r="4361" spans="5:5">
      <c r="E4361" t="s">
        <v>3109</v>
      </c>
    </row>
    <row r="4362" spans="5:5">
      <c r="E4362" t="s">
        <v>779</v>
      </c>
    </row>
    <row r="4363" spans="4:4">
      <c r="D4363" t="s">
        <v>569</v>
      </c>
    </row>
    <row r="4364" spans="1:1">
      <c r="A4364" t="s">
        <v>3065</v>
      </c>
    </row>
    <row r="4365" spans="2:2">
      <c r="B4365" t="s">
        <v>993</v>
      </c>
    </row>
    <row r="4366" spans="1:1">
      <c r="A4366" t="s">
        <v>3066</v>
      </c>
    </row>
    <row r="4367" spans="3:3">
      <c r="C4367" t="s">
        <v>3067</v>
      </c>
    </row>
    <row r="4368" spans="1:1">
      <c r="A4368" t="s">
        <v>995</v>
      </c>
    </row>
    <row r="4369" spans="1:1">
      <c r="A4369" t="s">
        <v>996</v>
      </c>
    </row>
    <row r="4370" spans="1:1">
      <c r="A4370" t="s">
        <v>997</v>
      </c>
    </row>
    <row r="4371" spans="1:1">
      <c r="A4371" t="s">
        <v>998</v>
      </c>
    </row>
    <row r="4372" spans="1:1">
      <c r="A4372" t="s">
        <v>999</v>
      </c>
    </row>
    <row r="4373" spans="1:1">
      <c r="A4373" t="s">
        <v>1000</v>
      </c>
    </row>
    <row r="4374" spans="1:1">
      <c r="A4374" t="s">
        <v>381</v>
      </c>
    </row>
    <row r="4375" spans="2:2">
      <c r="B4375" t="s">
        <v>3110</v>
      </c>
    </row>
    <row r="4376" spans="2:2">
      <c r="B4376" t="s">
        <v>3111</v>
      </c>
    </row>
    <row r="4377" spans="2:2">
      <c r="B4377" t="s">
        <v>3112</v>
      </c>
    </row>
    <row r="4378" spans="1:1">
      <c r="A4378" t="s">
        <v>350</v>
      </c>
    </row>
    <row r="4379" spans="3:3">
      <c r="C4379" t="s">
        <v>523</v>
      </c>
    </row>
    <row r="4380" spans="3:3">
      <c r="C4380" t="s">
        <v>3113</v>
      </c>
    </row>
    <row r="4381" spans="3:3">
      <c r="C4381" t="s">
        <v>354</v>
      </c>
    </row>
    <row r="4382" spans="2:2">
      <c r="B4382" t="s">
        <v>3114</v>
      </c>
    </row>
    <row r="4383" spans="2:2">
      <c r="B4383" t="s">
        <v>564</v>
      </c>
    </row>
    <row r="4384" spans="1:1">
      <c r="A4384" t="s">
        <v>3115</v>
      </c>
    </row>
    <row r="4385" spans="1:1">
      <c r="A4385" t="s">
        <v>350</v>
      </c>
    </row>
    <row r="4386" spans="1:1">
      <c r="A4386" t="e">
        <f>---农村非扶贫129</f>
        <v>#NAME?</v>
      </c>
    </row>
    <row r="4387" spans="1:1">
      <c r="A4387" t="s">
        <v>3116</v>
      </c>
    </row>
    <row r="4388" spans="1:1">
      <c r="A4388" t="e">
        <f>---扶贫锁定</f>
        <v>#NAME?</v>
      </c>
    </row>
    <row r="4389" spans="1:1">
      <c r="A4389" t="s">
        <v>3117</v>
      </c>
    </row>
    <row r="4390" spans="1:1">
      <c r="A4390" t="s">
        <v>354</v>
      </c>
    </row>
    <row r="4391" spans="1:1">
      <c r="A4391" t="s">
        <v>369</v>
      </c>
    </row>
    <row r="4392" spans="2:2">
      <c r="B4392" t="s">
        <v>525</v>
      </c>
    </row>
    <row r="4393" spans="2:2">
      <c r="B4393" t="s">
        <v>569</v>
      </c>
    </row>
    <row r="4394" spans="1:1">
      <c r="A4394" t="s">
        <v>3045</v>
      </c>
    </row>
    <row r="4395" spans="2:2">
      <c r="B4395" t="s">
        <v>3118</v>
      </c>
    </row>
    <row r="4396" spans="2:2">
      <c r="B4396" t="s">
        <v>1151</v>
      </c>
    </row>
    <row r="4397" spans="1:1">
      <c r="A4397" t="s">
        <v>3119</v>
      </c>
    </row>
    <row r="4398" spans="2:2">
      <c r="B4398" t="s">
        <v>3120</v>
      </c>
    </row>
    <row r="4399" spans="6:6">
      <c r="F4399" t="s">
        <v>3121</v>
      </c>
    </row>
    <row r="4400" spans="1:1">
      <c r="A4400" t="s">
        <v>3122</v>
      </c>
    </row>
    <row r="4401" spans="5:5">
      <c r="E4401" t="s">
        <v>3123</v>
      </c>
    </row>
    <row r="4402" spans="5:5">
      <c r="E4402" t="s">
        <v>3124</v>
      </c>
    </row>
    <row r="4403" spans="1:1">
      <c r="A4403" t="s">
        <v>3125</v>
      </c>
    </row>
    <row r="4404" spans="2:2">
      <c r="B4404" t="s">
        <v>3126</v>
      </c>
    </row>
    <row r="4405" spans="2:2">
      <c r="B4405" t="s">
        <v>3127</v>
      </c>
    </row>
    <row r="4407" spans="2:2">
      <c r="B4407" t="s">
        <v>3128</v>
      </c>
    </row>
    <row r="4408" spans="5:5">
      <c r="E4408" t="s">
        <v>569</v>
      </c>
    </row>
    <row r="4409" spans="1:1">
      <c r="A4409" t="s">
        <v>3065</v>
      </c>
    </row>
    <row r="4410" spans="3:3">
      <c r="C4410" t="s">
        <v>993</v>
      </c>
    </row>
    <row r="4411" spans="1:1">
      <c r="A4411" t="s">
        <v>3066</v>
      </c>
    </row>
    <row r="4412" spans="3:3">
      <c r="C4412" t="s">
        <v>3067</v>
      </c>
    </row>
    <row r="4413" spans="1:1">
      <c r="A4413" t="s">
        <v>995</v>
      </c>
    </row>
    <row r="4414" spans="1:1">
      <c r="A4414" t="s">
        <v>996</v>
      </c>
    </row>
    <row r="4415" spans="1:1">
      <c r="A4415" t="s">
        <v>997</v>
      </c>
    </row>
    <row r="4416" spans="1:1">
      <c r="A4416" t="s">
        <v>998</v>
      </c>
    </row>
    <row r="4417" spans="1:1">
      <c r="A4417" t="s">
        <v>999</v>
      </c>
    </row>
    <row r="4418" spans="1:1">
      <c r="A4418" t="s">
        <v>1000</v>
      </c>
    </row>
    <row r="4419" spans="1:1">
      <c r="A4419" t="s">
        <v>381</v>
      </c>
    </row>
    <row r="4420" spans="2:2">
      <c r="B4420" t="s">
        <v>3129</v>
      </c>
    </row>
    <row r="4421" spans="2:2">
      <c r="B4421" t="s">
        <v>1865</v>
      </c>
    </row>
    <row r="4422" spans="2:2">
      <c r="B4422" t="s">
        <v>3130</v>
      </c>
    </row>
    <row r="4423" spans="3:3">
      <c r="C4423" t="s">
        <v>348</v>
      </c>
    </row>
    <row r="4424" spans="1:1">
      <c r="A4424" t="s">
        <v>3131</v>
      </c>
    </row>
    <row r="4425" spans="4:4">
      <c r="D4425" t="s">
        <v>350</v>
      </c>
    </row>
    <row r="4426" spans="3:3">
      <c r="C4426" t="s">
        <v>523</v>
      </c>
    </row>
    <row r="4427" spans="3:3">
      <c r="C4427" t="s">
        <v>3132</v>
      </c>
    </row>
    <row r="4428" spans="3:3">
      <c r="C4428" t="s">
        <v>354</v>
      </c>
    </row>
    <row r="4429" spans="2:2">
      <c r="B4429" t="s">
        <v>3133</v>
      </c>
    </row>
    <row r="4430" spans="2:2">
      <c r="B4430" t="s">
        <v>1522</v>
      </c>
    </row>
    <row r="4431" spans="2:2">
      <c r="B4431" t="s">
        <v>3134</v>
      </c>
    </row>
    <row r="4432" spans="2:2">
      <c r="B4432" t="s">
        <v>3135</v>
      </c>
    </row>
    <row r="4433" spans="2:2">
      <c r="B4433" t="s">
        <v>3136</v>
      </c>
    </row>
    <row r="4434" spans="2:2">
      <c r="B4434" t="s">
        <v>800</v>
      </c>
    </row>
    <row r="4435" spans="1:1">
      <c r="A4435" t="s">
        <v>3137</v>
      </c>
    </row>
    <row r="4436" spans="1:1">
      <c r="A4436" t="s">
        <v>2888</v>
      </c>
    </row>
    <row r="4437" spans="1:1">
      <c r="A4437" t="s">
        <v>3138</v>
      </c>
    </row>
    <row r="4438" spans="5:5">
      <c r="E4438" t="s">
        <v>3139</v>
      </c>
    </row>
    <row r="4439" spans="2:2">
      <c r="B4439" t="s">
        <v>3140</v>
      </c>
    </row>
    <row r="4440" spans="2:2">
      <c r="B4440" t="s">
        <v>3141</v>
      </c>
    </row>
    <row r="4441" spans="2:2">
      <c r="B4441" t="s">
        <v>3142</v>
      </c>
    </row>
    <row r="4442" spans="2:2">
      <c r="B4442" t="s">
        <v>1389</v>
      </c>
    </row>
    <row r="4443" spans="1:1">
      <c r="A4443" t="s">
        <v>369</v>
      </c>
    </row>
    <row r="4444" spans="3:3">
      <c r="C4444" t="s">
        <v>3143</v>
      </c>
    </row>
    <row r="4445" spans="3:3">
      <c r="C4445" t="s">
        <v>1301</v>
      </c>
    </row>
    <row r="4446" spans="1:1">
      <c r="A4446" t="s">
        <v>3144</v>
      </c>
    </row>
    <row r="4447" spans="3:3">
      <c r="C4447" t="s">
        <v>993</v>
      </c>
    </row>
    <row r="4448" spans="1:1">
      <c r="A4448" t="s">
        <v>3066</v>
      </c>
    </row>
    <row r="4449" spans="3:3">
      <c r="C4449" t="s">
        <v>3067</v>
      </c>
    </row>
    <row r="4450" spans="1:1">
      <c r="A4450" t="s">
        <v>995</v>
      </c>
    </row>
    <row r="4451" spans="1:1">
      <c r="A4451" t="s">
        <v>996</v>
      </c>
    </row>
    <row r="4452" spans="1:1">
      <c r="A4452" t="s">
        <v>997</v>
      </c>
    </row>
    <row r="4453" spans="1:1">
      <c r="A4453" t="s">
        <v>998</v>
      </c>
    </row>
    <row r="4454" spans="1:1">
      <c r="A4454" t="s">
        <v>999</v>
      </c>
    </row>
    <row r="4455" spans="1:1">
      <c r="A4455" t="s">
        <v>1000</v>
      </c>
    </row>
    <row r="4456" spans="1:1">
      <c r="A4456" t="s">
        <v>381</v>
      </c>
    </row>
    <row r="4457" spans="2:2">
      <c r="B4457" t="s">
        <v>3145</v>
      </c>
    </row>
    <row r="4458" spans="2:2">
      <c r="B4458" t="s">
        <v>3146</v>
      </c>
    </row>
    <row r="4459" spans="2:2">
      <c r="B4459" t="s">
        <v>3147</v>
      </c>
    </row>
    <row r="4460" spans="2:2">
      <c r="B4460" t="s">
        <v>3043</v>
      </c>
    </row>
    <row r="4461" spans="1:1">
      <c r="A4461" t="s">
        <v>3148</v>
      </c>
    </row>
    <row r="4462" spans="4:4">
      <c r="D4462" t="s">
        <v>350</v>
      </c>
    </row>
    <row r="4463" spans="3:3">
      <c r="C4463" t="s">
        <v>3149</v>
      </c>
    </row>
    <row r="4464" spans="3:3">
      <c r="C4464" t="s">
        <v>3150</v>
      </c>
    </row>
    <row r="4465" spans="3:3">
      <c r="C4465" t="s">
        <v>354</v>
      </c>
    </row>
    <row r="4466" spans="2:2">
      <c r="B4466" t="s">
        <v>525</v>
      </c>
    </row>
    <row r="4467" spans="2:2">
      <c r="B4467" t="s">
        <v>1659</v>
      </c>
    </row>
    <row r="4468" spans="2:2">
      <c r="B4468" t="s">
        <v>3151</v>
      </c>
    </row>
    <row r="4469" spans="2:2">
      <c r="B4469" t="s">
        <v>3152</v>
      </c>
    </row>
    <row r="4470" spans="2:2">
      <c r="B4470" t="s">
        <v>883</v>
      </c>
    </row>
    <row r="4471" spans="1:1">
      <c r="A4471" t="s">
        <v>3153</v>
      </c>
    </row>
    <row r="4472" spans="1:1">
      <c r="A4472" t="s">
        <v>3154</v>
      </c>
    </row>
    <row r="4473" spans="1:1">
      <c r="A4473" t="s">
        <v>3155</v>
      </c>
    </row>
    <row r="4474" spans="1:1">
      <c r="A4474" t="s">
        <v>3156</v>
      </c>
    </row>
    <row r="4475" spans="1:1">
      <c r="A4475" t="s">
        <v>3157</v>
      </c>
    </row>
    <row r="4476" spans="5:5">
      <c r="E4476" t="s">
        <v>3158</v>
      </c>
    </row>
    <row r="4477" spans="1:1">
      <c r="A4477" t="s">
        <v>3159</v>
      </c>
    </row>
    <row r="4478" spans="1:1">
      <c r="A4478" t="s">
        <v>3160</v>
      </c>
    </row>
    <row r="4479" spans="1:1">
      <c r="A4479" t="s">
        <v>3161</v>
      </c>
    </row>
    <row r="4480" spans="2:2">
      <c r="B4480" t="s">
        <v>3162</v>
      </c>
    </row>
    <row r="4481" spans="1:1">
      <c r="A4481" t="s">
        <v>3163</v>
      </c>
    </row>
    <row r="4482" spans="1:1">
      <c r="A4482" t="s">
        <v>3164</v>
      </c>
    </row>
    <row r="4483" spans="1:1">
      <c r="A4483" t="s">
        <v>3165</v>
      </c>
    </row>
    <row r="4484" spans="1:1">
      <c r="A4484" t="s">
        <v>3166</v>
      </c>
    </row>
    <row r="4485" spans="2:2">
      <c r="B4485" t="s">
        <v>767</v>
      </c>
    </row>
    <row r="4486" spans="1:1">
      <c r="A4486" t="e">
        <f>-----厅店</f>
        <v>#NAME?</v>
      </c>
    </row>
    <row r="4487" spans="1:1">
      <c r="A4487" t="s">
        <v>3167</v>
      </c>
    </row>
    <row r="4488" spans="3:3">
      <c r="C4488" t="s">
        <v>3168</v>
      </c>
    </row>
    <row r="4489" spans="1:1">
      <c r="A4489" t="s">
        <v>3169</v>
      </c>
    </row>
    <row r="4490" spans="1:1">
      <c r="A4490" t="s">
        <v>3065</v>
      </c>
    </row>
    <row r="4491" spans="3:3">
      <c r="C4491" t="s">
        <v>993</v>
      </c>
    </row>
    <row r="4492" spans="1:1">
      <c r="A4492" t="s">
        <v>3066</v>
      </c>
    </row>
    <row r="4493" spans="3:3">
      <c r="C4493" t="s">
        <v>3067</v>
      </c>
    </row>
    <row r="4494" spans="1:1">
      <c r="A4494" t="s">
        <v>995</v>
      </c>
    </row>
    <row r="4495" spans="1:1">
      <c r="A4495" t="s">
        <v>996</v>
      </c>
    </row>
    <row r="4496" spans="1:1">
      <c r="A4496" t="s">
        <v>997</v>
      </c>
    </row>
    <row r="4497" spans="1:1">
      <c r="A4497" t="s">
        <v>998</v>
      </c>
    </row>
    <row r="4498" spans="1:1">
      <c r="A4498" t="s">
        <v>999</v>
      </c>
    </row>
    <row r="4499" spans="1:1">
      <c r="A4499" t="s">
        <v>1000</v>
      </c>
    </row>
    <row r="4500" spans="1:1">
      <c r="A4500" t="s">
        <v>381</v>
      </c>
    </row>
    <row r="4501" spans="2:2">
      <c r="B4501" t="s">
        <v>3170</v>
      </c>
    </row>
    <row r="4502" spans="2:2">
      <c r="B4502" t="s">
        <v>3171</v>
      </c>
    </row>
    <row r="4503" spans="2:2">
      <c r="B4503" t="s">
        <v>3172</v>
      </c>
    </row>
    <row r="4504" spans="1:1">
      <c r="A4504" t="s">
        <v>348</v>
      </c>
    </row>
    <row r="4505" spans="1:1">
      <c r="A4505" t="s">
        <v>3148</v>
      </c>
    </row>
    <row r="4506" spans="4:4">
      <c r="D4506" t="s">
        <v>350</v>
      </c>
    </row>
    <row r="4507" spans="3:3">
      <c r="C4507" t="s">
        <v>3149</v>
      </c>
    </row>
    <row r="4508" spans="3:3">
      <c r="C4508" t="s">
        <v>3173</v>
      </c>
    </row>
    <row r="4509" spans="3:3">
      <c r="C4509" t="s">
        <v>354</v>
      </c>
    </row>
    <row r="4510" spans="2:2">
      <c r="B4510" t="s">
        <v>525</v>
      </c>
    </row>
    <row r="4511" spans="2:2">
      <c r="B4511" t="s">
        <v>1659</v>
      </c>
    </row>
    <row r="4512" spans="2:2">
      <c r="B4512" t="s">
        <v>3151</v>
      </c>
    </row>
    <row r="4513" spans="2:3">
      <c r="B4513" t="s">
        <v>369</v>
      </c>
      <c r="C4513" t="s">
        <v>1659</v>
      </c>
    </row>
    <row r="4514" spans="2:2">
      <c r="B4514" t="s">
        <v>3174</v>
      </c>
    </row>
    <row r="4515" spans="2:2">
      <c r="B4515" t="s">
        <v>369</v>
      </c>
    </row>
    <row r="4516" spans="2:2">
      <c r="B4516" t="s">
        <v>3175</v>
      </c>
    </row>
    <row r="4517" spans="2:2">
      <c r="B4517" t="s">
        <v>1027</v>
      </c>
    </row>
    <row r="4518" spans="2:2">
      <c r="B4518" t="s">
        <v>3176</v>
      </c>
    </row>
    <row r="4519" spans="2:2">
      <c r="B4519" t="s">
        <v>3177</v>
      </c>
    </row>
    <row r="4520" spans="2:2">
      <c r="B4520" t="s">
        <v>3178</v>
      </c>
    </row>
    <row r="4521" spans="2:2">
      <c r="B4521" t="s">
        <v>3179</v>
      </c>
    </row>
    <row r="4522" spans="2:2">
      <c r="B4522" t="s">
        <v>3180</v>
      </c>
    </row>
    <row r="4523" spans="2:2">
      <c r="B4523" t="s">
        <v>3181</v>
      </c>
    </row>
    <row r="4524" spans="2:2">
      <c r="B4524" t="s">
        <v>3182</v>
      </c>
    </row>
    <row r="4525" spans="2:2">
      <c r="B4525" t="s">
        <v>1439</v>
      </c>
    </row>
    <row r="4526" spans="2:2">
      <c r="B4526" t="s">
        <v>3178</v>
      </c>
    </row>
    <row r="4527" spans="2:2">
      <c r="B4527" t="s">
        <v>3183</v>
      </c>
    </row>
    <row r="4528" spans="2:2">
      <c r="B4528" t="s">
        <v>3180</v>
      </c>
    </row>
    <row r="4529" spans="2:2">
      <c r="B4529" t="s">
        <v>3184</v>
      </c>
    </row>
    <row r="4531" spans="1:1">
      <c r="A4531" t="s">
        <v>3185</v>
      </c>
    </row>
    <row r="4533" spans="1:1">
      <c r="A4533" t="s">
        <v>3186</v>
      </c>
    </row>
    <row r="4534" spans="2:2">
      <c r="B4534" t="s">
        <v>2098</v>
      </c>
    </row>
    <row r="4535" spans="2:2">
      <c r="B4535" t="s">
        <v>3187</v>
      </c>
    </row>
    <row r="4536" spans="2:2">
      <c r="B4536" t="s">
        <v>3188</v>
      </c>
    </row>
    <row r="4537" spans="2:2">
      <c r="B4537" t="s">
        <v>3189</v>
      </c>
    </row>
    <row r="4538" spans="2:2">
      <c r="B4538" t="s">
        <v>3190</v>
      </c>
    </row>
    <row r="4540" spans="2:2">
      <c r="B4540" t="s">
        <v>3191</v>
      </c>
    </row>
    <row r="4542" spans="1:1">
      <c r="A4542" t="s">
        <v>3192</v>
      </c>
    </row>
    <row r="4544" spans="2:2">
      <c r="B4544" t="s">
        <v>1301</v>
      </c>
    </row>
    <row r="4545" spans="1:1">
      <c r="A4545" t="s">
        <v>3144</v>
      </c>
    </row>
    <row r="4546" spans="3:3">
      <c r="C4546" t="s">
        <v>993</v>
      </c>
    </row>
    <row r="4547" spans="1:1">
      <c r="A4547" t="s">
        <v>3066</v>
      </c>
    </row>
    <row r="4548" spans="3:3">
      <c r="C4548" t="s">
        <v>3067</v>
      </c>
    </row>
    <row r="4549" spans="1:1">
      <c r="A4549" t="s">
        <v>995</v>
      </c>
    </row>
    <row r="4550" spans="1:1">
      <c r="A4550" t="s">
        <v>996</v>
      </c>
    </row>
    <row r="4551" spans="1:1">
      <c r="A4551" t="s">
        <v>997</v>
      </c>
    </row>
    <row r="4552" spans="1:1">
      <c r="A4552" t="s">
        <v>998</v>
      </c>
    </row>
    <row r="4553" spans="1:1">
      <c r="A4553" t="s">
        <v>999</v>
      </c>
    </row>
    <row r="4554" spans="1:1">
      <c r="A4554" t="s">
        <v>1000</v>
      </c>
    </row>
    <row r="4555" spans="1:1">
      <c r="A4555" t="s">
        <v>381</v>
      </c>
    </row>
    <row r="4556" spans="2:2">
      <c r="B4556" t="s">
        <v>1218</v>
      </c>
    </row>
    <row r="4557" spans="2:2">
      <c r="B4557" t="s">
        <v>482</v>
      </c>
    </row>
    <row r="4558" spans="2:2">
      <c r="B4558" t="s">
        <v>3193</v>
      </c>
    </row>
    <row r="4559" spans="2:2">
      <c r="B4559" t="s">
        <v>2066</v>
      </c>
    </row>
    <row r="4560" spans="1:1">
      <c r="A4560" t="s">
        <v>3194</v>
      </c>
    </row>
    <row r="4561" spans="4:4">
      <c r="D4561" t="s">
        <v>350</v>
      </c>
    </row>
    <row r="4562" spans="3:3">
      <c r="C4562" t="s">
        <v>3149</v>
      </c>
    </row>
    <row r="4563" spans="3:3">
      <c r="C4563" t="s">
        <v>3195</v>
      </c>
    </row>
    <row r="4564" spans="3:3">
      <c r="C4564" t="s">
        <v>354</v>
      </c>
    </row>
    <row r="4565" spans="2:2">
      <c r="B4565" t="s">
        <v>525</v>
      </c>
    </row>
    <row r="4566" spans="2:2">
      <c r="B4566" t="s">
        <v>1659</v>
      </c>
    </row>
    <row r="4567" spans="2:2">
      <c r="B4567" t="s">
        <v>3151</v>
      </c>
    </row>
    <row r="4568" spans="2:2">
      <c r="B4568" t="s">
        <v>369</v>
      </c>
    </row>
    <row r="4569" spans="2:2">
      <c r="B4569" t="s">
        <v>3196</v>
      </c>
    </row>
    <row r="4570" spans="2:2">
      <c r="B4570" t="s">
        <v>1306</v>
      </c>
    </row>
    <row r="4571" spans="2:2">
      <c r="B4571" t="s">
        <v>3197</v>
      </c>
    </row>
    <row r="4572" spans="2:2">
      <c r="B4572" t="s">
        <v>3198</v>
      </c>
    </row>
    <row r="4573" spans="2:2">
      <c r="B4573" t="s">
        <v>3199</v>
      </c>
    </row>
    <row r="4574" spans="2:2">
      <c r="B4574" t="s">
        <v>3200</v>
      </c>
    </row>
    <row r="4575" spans="2:2">
      <c r="B4575" t="s">
        <v>3201</v>
      </c>
    </row>
    <row r="4576" spans="2:2">
      <c r="B4576" t="s">
        <v>3202</v>
      </c>
    </row>
    <row r="4577" spans="2:2">
      <c r="B4577" t="s">
        <v>3203</v>
      </c>
    </row>
    <row r="4578" spans="2:2">
      <c r="B4578" t="s">
        <v>3204</v>
      </c>
    </row>
    <row r="4579" spans="3:3">
      <c r="C4579" t="s">
        <v>1205</v>
      </c>
    </row>
    <row r="4580" spans="3:3">
      <c r="C4580" t="s">
        <v>3205</v>
      </c>
    </row>
    <row r="4581" spans="3:3">
      <c r="C4581" t="s">
        <v>1301</v>
      </c>
    </row>
    <row r="4582" spans="1:1">
      <c r="A4582" t="s">
        <v>3144</v>
      </c>
    </row>
    <row r="4583" spans="3:3">
      <c r="C4583" t="s">
        <v>993</v>
      </c>
    </row>
    <row r="4584" spans="1:1">
      <c r="A4584" t="s">
        <v>3066</v>
      </c>
    </row>
    <row r="4585" spans="3:3">
      <c r="C4585" t="s">
        <v>3067</v>
      </c>
    </row>
    <row r="4586" spans="1:1">
      <c r="A4586" t="s">
        <v>995</v>
      </c>
    </row>
    <row r="4587" spans="1:1">
      <c r="A4587" t="s">
        <v>996</v>
      </c>
    </row>
    <row r="4588" spans="1:1">
      <c r="A4588" t="s">
        <v>997</v>
      </c>
    </row>
    <row r="4589" spans="1:1">
      <c r="A4589" t="s">
        <v>998</v>
      </c>
    </row>
    <row r="4590" spans="1:1">
      <c r="A4590" t="s">
        <v>999</v>
      </c>
    </row>
    <row r="4591" spans="1:1">
      <c r="A4591" t="s">
        <v>1000</v>
      </c>
    </row>
    <row r="4592" spans="1:1">
      <c r="A4592" t="s">
        <v>381</v>
      </c>
    </row>
    <row r="4593" spans="2:2">
      <c r="B4593" t="s">
        <v>3206</v>
      </c>
    </row>
    <row r="4594" spans="2:2">
      <c r="B4594" t="s">
        <v>1852</v>
      </c>
    </row>
    <row r="4596" spans="2:2">
      <c r="B4596" t="s">
        <v>3207</v>
      </c>
    </row>
    <row r="4597" spans="2:2">
      <c r="B4597" t="s">
        <v>3208</v>
      </c>
    </row>
    <row r="4598" spans="3:3">
      <c r="C4598" t="s">
        <v>348</v>
      </c>
    </row>
    <row r="4599" spans="1:1">
      <c r="A4599" t="s">
        <v>3209</v>
      </c>
    </row>
    <row r="4600" spans="4:4">
      <c r="D4600" t="s">
        <v>350</v>
      </c>
    </row>
    <row r="4601" spans="3:3">
      <c r="C4601" t="s">
        <v>523</v>
      </c>
    </row>
    <row r="4602" spans="3:3">
      <c r="C4602" t="s">
        <v>3210</v>
      </c>
    </row>
    <row r="4603" spans="3:3">
      <c r="C4603" t="s">
        <v>354</v>
      </c>
    </row>
    <row r="4604" spans="2:2">
      <c r="B4604" t="s">
        <v>3133</v>
      </c>
    </row>
    <row r="4605" spans="2:2">
      <c r="B4605" t="s">
        <v>525</v>
      </c>
    </row>
    <row r="4606" spans="2:2">
      <c r="B4606" t="s">
        <v>3211</v>
      </c>
    </row>
    <row r="4607" spans="1:1">
      <c r="A4607" t="s">
        <v>350</v>
      </c>
    </row>
    <row r="4609" spans="3:3">
      <c r="C4609" t="s">
        <v>3212</v>
      </c>
    </row>
    <row r="4610" spans="2:2">
      <c r="B4610" t="s">
        <v>1252</v>
      </c>
    </row>
    <row r="4611" spans="2:2">
      <c r="B4611" t="s">
        <v>3213</v>
      </c>
    </row>
    <row r="4612" spans="1:1">
      <c r="A4612" t="s">
        <v>3214</v>
      </c>
    </row>
    <row r="4613" spans="1:1">
      <c r="A4613" t="s">
        <v>3215</v>
      </c>
    </row>
    <row r="4614" spans="1:1">
      <c r="A4614" t="s">
        <v>3216</v>
      </c>
    </row>
    <row r="4615" spans="1:1">
      <c r="A4615" t="s">
        <v>3217</v>
      </c>
    </row>
    <row r="4616" spans="1:1">
      <c r="A4616" t="s">
        <v>3218</v>
      </c>
    </row>
    <row r="4618" spans="2:2">
      <c r="B4618" t="s">
        <v>3219</v>
      </c>
    </row>
    <row r="4619" spans="2:2">
      <c r="B4619" t="s">
        <v>3220</v>
      </c>
    </row>
    <row r="4620" spans="2:2">
      <c r="B4620" t="s">
        <v>354</v>
      </c>
    </row>
    <row r="4622" spans="3:3">
      <c r="C4622" t="s">
        <v>3221</v>
      </c>
    </row>
    <row r="4623" spans="3:3">
      <c r="C4623" t="s">
        <v>3222</v>
      </c>
    </row>
    <row r="4624" spans="1:1">
      <c r="A4624" t="s">
        <v>827</v>
      </c>
    </row>
    <row r="4625" spans="3:3">
      <c r="C4625" t="s">
        <v>3223</v>
      </c>
    </row>
    <row r="4626" spans="3:3">
      <c r="C4626" t="s">
        <v>1027</v>
      </c>
    </row>
    <row r="4627" spans="3:3">
      <c r="C4627" t="s">
        <v>3224</v>
      </c>
    </row>
    <row r="4628" spans="3:3">
      <c r="C4628" t="s">
        <v>3225</v>
      </c>
    </row>
    <row r="4629" spans="3:3">
      <c r="C4629" t="s">
        <v>3226</v>
      </c>
    </row>
    <row r="4630" spans="3:3">
      <c r="C4630" t="s">
        <v>3227</v>
      </c>
    </row>
    <row r="4631" spans="3:3">
      <c r="C4631" t="s">
        <v>3228</v>
      </c>
    </row>
    <row r="4632" spans="3:3">
      <c r="C4632" t="s">
        <v>767</v>
      </c>
    </row>
    <row r="4633" spans="3:3">
      <c r="C4633" t="s">
        <v>369</v>
      </c>
    </row>
    <row r="4634" spans="3:3">
      <c r="C4634" t="s">
        <v>3229</v>
      </c>
    </row>
    <row r="4635" spans="3:3">
      <c r="C4635" t="s">
        <v>2285</v>
      </c>
    </row>
    <row r="4636" spans="2:2">
      <c r="B4636" t="s">
        <v>3230</v>
      </c>
    </row>
    <row r="4637" spans="4:4">
      <c r="D4637" t="s">
        <v>3231</v>
      </c>
    </row>
    <row r="4638" spans="4:4">
      <c r="D4638" t="s">
        <v>3232</v>
      </c>
    </row>
    <row r="4639" spans="4:4">
      <c r="D4639" t="s">
        <v>3233</v>
      </c>
    </row>
    <row r="4640" spans="4:4">
      <c r="D4640" t="s">
        <v>3234</v>
      </c>
    </row>
    <row r="4641" spans="4:4">
      <c r="D4641" t="s">
        <v>3235</v>
      </c>
    </row>
    <row r="4643" spans="4:4">
      <c r="D4643" t="s">
        <v>1027</v>
      </c>
    </row>
    <row r="4644" spans="4:4">
      <c r="D4644" t="s">
        <v>3236</v>
      </c>
    </row>
    <row r="4645" spans="4:4">
      <c r="D4645" t="s">
        <v>3237</v>
      </c>
    </row>
    <row r="4646" spans="4:4">
      <c r="D4646" t="s">
        <v>3238</v>
      </c>
    </row>
    <row r="4647" spans="1:1">
      <c r="A4647" t="s">
        <v>3239</v>
      </c>
    </row>
    <row r="4648" spans="4:4">
      <c r="D4648" t="s">
        <v>3240</v>
      </c>
    </row>
    <row r="4649" spans="4:4">
      <c r="D4649" t="s">
        <v>833</v>
      </c>
    </row>
    <row r="4650" spans="4:4">
      <c r="D4650" t="s">
        <v>779</v>
      </c>
    </row>
    <row r="4652" spans="2:2">
      <c r="B4652" t="s">
        <v>3241</v>
      </c>
    </row>
    <row r="4653" spans="2:2">
      <c r="B4653" t="s">
        <v>3242</v>
      </c>
    </row>
    <row r="4654" spans="2:2">
      <c r="B4654" t="s">
        <v>993</v>
      </c>
    </row>
    <row r="4655" spans="1:1">
      <c r="A4655" t="s">
        <v>3066</v>
      </c>
    </row>
    <row r="4656" spans="1:1">
      <c r="A4656" t="s">
        <v>995</v>
      </c>
    </row>
    <row r="4657" spans="1:1">
      <c r="A4657" t="s">
        <v>996</v>
      </c>
    </row>
    <row r="4658" spans="1:1">
      <c r="A4658" t="s">
        <v>997</v>
      </c>
    </row>
    <row r="4659" spans="1:1">
      <c r="A4659" t="s">
        <v>998</v>
      </c>
    </row>
    <row r="4660" spans="1:1">
      <c r="A4660" t="s">
        <v>999</v>
      </c>
    </row>
    <row r="4661" spans="1:1">
      <c r="A4661" t="s">
        <v>1000</v>
      </c>
    </row>
    <row r="4662" spans="1:1">
      <c r="A4662" t="s">
        <v>381</v>
      </c>
    </row>
    <row r="4663" spans="2:2">
      <c r="B4663" t="s">
        <v>3243</v>
      </c>
    </row>
    <row r="4664" spans="2:2">
      <c r="B4664" t="s">
        <v>3244</v>
      </c>
    </row>
    <row r="4665" spans="2:2">
      <c r="B4665" t="s">
        <v>3245</v>
      </c>
    </row>
    <row r="4666" spans="2:2">
      <c r="B4666" t="s">
        <v>348</v>
      </c>
    </row>
    <row r="4667" spans="1:1">
      <c r="A4667" t="s">
        <v>3246</v>
      </c>
    </row>
    <row r="4668" spans="3:3">
      <c r="C4668" t="s">
        <v>3247</v>
      </c>
    </row>
    <row r="4669" spans="5:5">
      <c r="E4669" t="s">
        <v>3019</v>
      </c>
    </row>
    <row r="4670" spans="1:1">
      <c r="A4670" t="s">
        <v>3248</v>
      </c>
    </row>
    <row r="4671" spans="1:1">
      <c r="A4671" t="s">
        <v>3249</v>
      </c>
    </row>
    <row r="4672" spans="1:1">
      <c r="A4672" t="s">
        <v>392</v>
      </c>
    </row>
    <row r="4673" spans="3:3">
      <c r="C4673" t="s">
        <v>3250</v>
      </c>
    </row>
    <row r="4674" spans="2:2">
      <c r="B4674" t="s">
        <v>525</v>
      </c>
    </row>
    <row r="4675" spans="1:1">
      <c r="A4675" t="s">
        <v>350</v>
      </c>
    </row>
    <row r="4676" spans="1:1">
      <c r="A4676" t="s">
        <v>3251</v>
      </c>
    </row>
    <row r="4677" spans="1:1">
      <c r="A4677" t="s">
        <v>3252</v>
      </c>
    </row>
    <row r="4678" spans="1:1">
      <c r="A4678" t="s">
        <v>3253</v>
      </c>
    </row>
    <row r="4679" spans="1:1">
      <c r="A4679" t="s">
        <v>3254</v>
      </c>
    </row>
    <row r="4680" spans="1:1">
      <c r="A4680" t="s">
        <v>369</v>
      </c>
    </row>
    <row r="4681" spans="1:1">
      <c r="A4681" t="s">
        <v>3255</v>
      </c>
    </row>
    <row r="4682" spans="1:1">
      <c r="A4682" t="s">
        <v>3256</v>
      </c>
    </row>
    <row r="4683" spans="1:1">
      <c r="A4683" t="s">
        <v>3252</v>
      </c>
    </row>
    <row r="4684" spans="1:1">
      <c r="A4684" t="s">
        <v>3257</v>
      </c>
    </row>
    <row r="4685" spans="1:1">
      <c r="A4685" t="s">
        <v>354</v>
      </c>
    </row>
    <row r="4686" spans="3:3">
      <c r="C4686" t="s">
        <v>1659</v>
      </c>
    </row>
    <row r="4687" spans="2:2">
      <c r="B4687" t="s">
        <v>3151</v>
      </c>
    </row>
    <row r="4688" spans="2:2">
      <c r="B4688" t="s">
        <v>3258</v>
      </c>
    </row>
    <row r="4689" spans="2:2">
      <c r="B4689" t="s">
        <v>977</v>
      </c>
    </row>
    <row r="4690" spans="2:2">
      <c r="B4690" t="s">
        <v>3259</v>
      </c>
    </row>
    <row r="4691" spans="1:3">
      <c r="A4691" t="s">
        <v>3260</v>
      </c>
      <c r="B4691" t="s">
        <v>3261</v>
      </c>
      <c r="C4691" t="s">
        <v>369</v>
      </c>
    </row>
    <row r="4692" spans="1:1">
      <c r="A4692" t="s">
        <v>3262</v>
      </c>
    </row>
    <row r="4693" spans="1:1">
      <c r="A4693" t="s">
        <v>3263</v>
      </c>
    </row>
    <row r="4694" spans="1:4">
      <c r="A4694" t="s">
        <v>3264</v>
      </c>
      <c r="B4694" t="s">
        <v>3265</v>
      </c>
      <c r="C4694" t="s">
        <v>3266</v>
      </c>
      <c r="D4694" t="s">
        <v>3267</v>
      </c>
    </row>
    <row r="4695" spans="1:8">
      <c r="A4695" t="s">
        <v>3268</v>
      </c>
      <c r="B4695" t="s">
        <v>3269</v>
      </c>
      <c r="C4695" t="s">
        <v>3270</v>
      </c>
      <c r="D4695" t="s">
        <v>3271</v>
      </c>
      <c r="E4695" t="s">
        <v>3272</v>
      </c>
      <c r="F4695" t="s">
        <v>3273</v>
      </c>
      <c r="G4695" t="s">
        <v>3274</v>
      </c>
      <c r="H4695" t="s">
        <v>3275</v>
      </c>
    </row>
    <row r="4696" spans="1:1">
      <c r="A4696" t="s">
        <v>3276</v>
      </c>
    </row>
    <row r="4697" spans="1:1">
      <c r="A4697" t="s">
        <v>3277</v>
      </c>
    </row>
    <row r="4698" spans="1:1">
      <c r="A4698" t="s">
        <v>3278</v>
      </c>
    </row>
    <row r="4699" spans="2:2">
      <c r="B4699" t="s">
        <v>854</v>
      </c>
    </row>
    <row r="4701" spans="1:1">
      <c r="A4701" t="s">
        <v>3279</v>
      </c>
    </row>
    <row r="4702" spans="2:2">
      <c r="B4702" t="e">
        <f>--当前速率</f>
        <v>#NAME?</v>
      </c>
    </row>
    <row r="4703" spans="1:1">
      <c r="A4703" t="s">
        <v>3280</v>
      </c>
    </row>
    <row r="4704" spans="1:1">
      <c r="A4704" t="s">
        <v>3281</v>
      </c>
    </row>
    <row r="4705" spans="1:1">
      <c r="A4705" t="s">
        <v>1295</v>
      </c>
    </row>
    <row r="4706" spans="1:1">
      <c r="A4706" t="s">
        <v>3282</v>
      </c>
    </row>
    <row r="4707" spans="1:1">
      <c r="A4707" t="s">
        <v>3283</v>
      </c>
    </row>
    <row r="4708" spans="1:1">
      <c r="A4708" t="s">
        <v>3284</v>
      </c>
    </row>
    <row r="4709" spans="1:1">
      <c r="A4709" t="s">
        <v>3285</v>
      </c>
    </row>
    <row r="4710" spans="2:2">
      <c r="B4710" t="s">
        <v>3286</v>
      </c>
    </row>
    <row r="4711" spans="2:2">
      <c r="B4711" t="s">
        <v>3287</v>
      </c>
    </row>
    <row r="4712" spans="2:2">
      <c r="B4712" t="s">
        <v>3288</v>
      </c>
    </row>
    <row r="4713" spans="2:2">
      <c r="B4713" t="s">
        <v>3289</v>
      </c>
    </row>
    <row r="4714" spans="2:2">
      <c r="B4714" t="s">
        <v>3290</v>
      </c>
    </row>
    <row r="4715" spans="2:2">
      <c r="B4715" t="s">
        <v>3291</v>
      </c>
    </row>
    <row r="4717" spans="1:1">
      <c r="A4717" t="s">
        <v>3292</v>
      </c>
    </row>
    <row r="4719" spans="1:1">
      <c r="A4719" t="s">
        <v>800</v>
      </c>
    </row>
    <row r="4720" spans="1:1">
      <c r="A4720" t="s">
        <v>3293</v>
      </c>
    </row>
    <row r="4721" spans="1:1">
      <c r="A4721" t="s">
        <v>2398</v>
      </c>
    </row>
    <row r="4722" spans="1:1">
      <c r="A4722" t="s">
        <v>3294</v>
      </c>
    </row>
    <row r="4723" spans="1:1">
      <c r="A4723" t="s">
        <v>3295</v>
      </c>
    </row>
    <row r="4724" spans="1:1">
      <c r="A4724" t="s">
        <v>3296</v>
      </c>
    </row>
    <row r="4725" spans="1:1">
      <c r="A4725" t="s">
        <v>3297</v>
      </c>
    </row>
    <row r="4726" spans="1:1">
      <c r="A4726" t="s">
        <v>776</v>
      </c>
    </row>
    <row r="4727" spans="1:1">
      <c r="A4727" t="s">
        <v>3298</v>
      </c>
    </row>
    <row r="4729" spans="1:1">
      <c r="A4729" t="s">
        <v>3299</v>
      </c>
    </row>
    <row r="4730" spans="1:1">
      <c r="A4730" t="s">
        <v>1564</v>
      </c>
    </row>
    <row r="4732" spans="1:1">
      <c r="A4732" t="s">
        <v>800</v>
      </c>
    </row>
    <row r="4733" spans="1:1">
      <c r="A4733" t="s">
        <v>3300</v>
      </c>
    </row>
    <row r="4734" spans="1:1">
      <c r="A4734" t="s">
        <v>3301</v>
      </c>
    </row>
    <row r="4735" spans="1:1">
      <c r="A4735" t="s">
        <v>3302</v>
      </c>
    </row>
    <row r="4736" spans="1:1">
      <c r="A4736" t="s">
        <v>2619</v>
      </c>
    </row>
    <row r="4738" spans="1:1">
      <c r="A4738" t="s">
        <v>3303</v>
      </c>
    </row>
    <row r="4739" spans="1:1">
      <c r="A4739" t="s">
        <v>3304</v>
      </c>
    </row>
    <row r="4740" spans="1:1">
      <c r="A4740" t="s">
        <v>3305</v>
      </c>
    </row>
    <row r="4741" spans="1:1">
      <c r="A4741" t="s">
        <v>3306</v>
      </c>
    </row>
    <row r="4742" spans="1:1">
      <c r="A4742" t="s">
        <v>1469</v>
      </c>
    </row>
    <row r="4743" spans="1:1">
      <c r="A4743" t="s">
        <v>3307</v>
      </c>
    </row>
    <row r="4744" spans="2:2">
      <c r="B4744" t="s">
        <v>3308</v>
      </c>
    </row>
    <row r="4745" spans="6:6">
      <c r="F4745" t="s">
        <v>3309</v>
      </c>
    </row>
    <row r="4746" spans="2:2">
      <c r="B4746" t="s">
        <v>3310</v>
      </c>
    </row>
    <row r="4747" spans="2:2">
      <c r="B4747" t="s">
        <v>3311</v>
      </c>
    </row>
    <row r="4748" spans="1:1">
      <c r="A4748" t="s">
        <v>3312</v>
      </c>
    </row>
    <row r="4749" spans="2:2">
      <c r="B4749" t="s">
        <v>3313</v>
      </c>
    </row>
    <row r="4751" spans="1:1">
      <c r="A4751" t="s">
        <v>566</v>
      </c>
    </row>
    <row r="4752" spans="2:2">
      <c r="B4752" t="s">
        <v>3314</v>
      </c>
    </row>
    <row r="4753" spans="1:1">
      <c r="A4753" t="s">
        <v>3315</v>
      </c>
    </row>
    <row r="4754" spans="1:1">
      <c r="A4754" t="s">
        <v>1412</v>
      </c>
    </row>
    <row r="4755" spans="2:2">
      <c r="B4755" t="s">
        <v>3316</v>
      </c>
    </row>
    <row r="4756" spans="2:2">
      <c r="B4756" t="s">
        <v>3317</v>
      </c>
    </row>
    <row r="4757" spans="2:2">
      <c r="B4757" t="s">
        <v>3318</v>
      </c>
    </row>
    <row r="4758" spans="2:2">
      <c r="B4758" t="s">
        <v>3319</v>
      </c>
    </row>
    <row r="4759" spans="2:2">
      <c r="B4759" t="s">
        <v>3320</v>
      </c>
    </row>
    <row r="4760" spans="2:2">
      <c r="B4760" t="s">
        <v>3321</v>
      </c>
    </row>
    <row r="4761" spans="1:1">
      <c r="A4761" t="s">
        <v>3322</v>
      </c>
    </row>
    <row r="4762" spans="1:1">
      <c r="A4762" t="s">
        <v>3323</v>
      </c>
    </row>
    <row r="4763" spans="2:2">
      <c r="B4763" t="s">
        <v>3324</v>
      </c>
    </row>
    <row r="4764" spans="2:2">
      <c r="B4764" t="s">
        <v>941</v>
      </c>
    </row>
    <row r="4765" spans="1:1">
      <c r="A4765" t="s">
        <v>3325</v>
      </c>
    </row>
    <row r="4766" spans="2:2">
      <c r="B4766" t="s">
        <v>3326</v>
      </c>
    </row>
    <row r="4767" spans="2:2">
      <c r="B4767" t="s">
        <v>1306</v>
      </c>
    </row>
    <row r="4768" spans="2:2">
      <c r="B4768" t="s">
        <v>3327</v>
      </c>
    </row>
    <row r="4769" spans="2:2">
      <c r="B4769" t="s">
        <v>3328</v>
      </c>
    </row>
    <row r="4770" spans="2:2">
      <c r="B4770" t="s">
        <v>902</v>
      </c>
    </row>
    <row r="4772" spans="2:2">
      <c r="B4772" t="s">
        <v>3329</v>
      </c>
    </row>
    <row r="4773" spans="2:2">
      <c r="B4773" t="s">
        <v>1659</v>
      </c>
    </row>
    <row r="4774" spans="2:2">
      <c r="B4774" t="s">
        <v>3330</v>
      </c>
    </row>
    <row r="4775" spans="1:1">
      <c r="A4775" t="s">
        <v>3331</v>
      </c>
    </row>
    <row r="4776" spans="2:2">
      <c r="B4776" t="s">
        <v>3332</v>
      </c>
    </row>
    <row r="4777" spans="2:2">
      <c r="B4777" t="s">
        <v>3333</v>
      </c>
    </row>
    <row r="4778" spans="2:2">
      <c r="B4778" t="s">
        <v>3334</v>
      </c>
    </row>
    <row r="4779" spans="2:2">
      <c r="B4779" t="s">
        <v>3335</v>
      </c>
    </row>
    <row r="4780" spans="2:2">
      <c r="B4780" t="s">
        <v>3336</v>
      </c>
    </row>
    <row r="4781" spans="2:2">
      <c r="B4781" t="s">
        <v>3337</v>
      </c>
    </row>
    <row r="4782" spans="2:2">
      <c r="B4782" t="s">
        <v>3338</v>
      </c>
    </row>
    <row r="4783" spans="2:2">
      <c r="B4783" t="s">
        <v>980</v>
      </c>
    </row>
    <row r="4784" spans="2:2">
      <c r="B4784" t="s">
        <v>3339</v>
      </c>
    </row>
    <row r="4785" spans="2:2">
      <c r="B4785" t="s">
        <v>443</v>
      </c>
    </row>
    <row r="4787" spans="1:1">
      <c r="A4787" t="s">
        <v>3340</v>
      </c>
    </row>
    <row r="4789" spans="1:1">
      <c r="A4789" t="s">
        <v>3242</v>
      </c>
    </row>
    <row r="4790" spans="2:2">
      <c r="B4790" t="s">
        <v>993</v>
      </c>
    </row>
    <row r="4791" spans="1:1">
      <c r="A4791" t="s">
        <v>3066</v>
      </c>
    </row>
    <row r="4792" spans="1:1">
      <c r="A4792" t="s">
        <v>995</v>
      </c>
    </row>
    <row r="4793" spans="1:1">
      <c r="A4793" t="s">
        <v>996</v>
      </c>
    </row>
    <row r="4794" spans="1:1">
      <c r="A4794" t="s">
        <v>997</v>
      </c>
    </row>
    <row r="4795" spans="1:1">
      <c r="A4795" t="s">
        <v>998</v>
      </c>
    </row>
    <row r="4796" spans="1:1">
      <c r="A4796" t="s">
        <v>999</v>
      </c>
    </row>
    <row r="4797" spans="1:1">
      <c r="A4797" t="s">
        <v>3341</v>
      </c>
    </row>
    <row r="4798" spans="1:1">
      <c r="A4798" t="s">
        <v>381</v>
      </c>
    </row>
    <row r="4799" spans="1:1">
      <c r="A4799" t="s">
        <v>3342</v>
      </c>
    </row>
    <row r="4800" spans="2:2">
      <c r="B4800" t="s">
        <v>3343</v>
      </c>
    </row>
    <row r="4801" spans="2:2">
      <c r="B4801" t="s">
        <v>3344</v>
      </c>
    </row>
    <row r="4802" spans="2:2">
      <c r="B4802" t="s">
        <v>348</v>
      </c>
    </row>
    <row r="4803" spans="1:1">
      <c r="A4803" t="s">
        <v>3345</v>
      </c>
    </row>
    <row r="4804" spans="3:3">
      <c r="C4804" t="s">
        <v>3019</v>
      </c>
    </row>
    <row r="4805" spans="1:1">
      <c r="A4805" t="s">
        <v>3248</v>
      </c>
    </row>
    <row r="4806" spans="1:1">
      <c r="A4806" t="s">
        <v>3346</v>
      </c>
    </row>
    <row r="4807" spans="1:1">
      <c r="A4807" t="s">
        <v>392</v>
      </c>
    </row>
    <row r="4808" spans="2:2">
      <c r="B4808" t="s">
        <v>525</v>
      </c>
    </row>
    <row r="4809" spans="2:2">
      <c r="B4809" t="s">
        <v>568</v>
      </c>
    </row>
    <row r="4810" spans="2:2">
      <c r="B4810" t="s">
        <v>3347</v>
      </c>
    </row>
    <row r="4811" spans="2:2">
      <c r="B4811" t="s">
        <v>3348</v>
      </c>
    </row>
    <row r="4812" spans="1:1">
      <c r="A4812" t="s">
        <v>1018</v>
      </c>
    </row>
    <row r="4813" spans="1:1">
      <c r="A4813" t="s">
        <v>3349</v>
      </c>
    </row>
    <row r="4814" spans="1:1">
      <c r="A4814" t="s">
        <v>3350</v>
      </c>
    </row>
    <row r="4815" spans="1:1">
      <c r="A4815" t="s">
        <v>3351</v>
      </c>
    </row>
    <row r="4816" spans="12:12">
      <c r="L4816" t="s">
        <v>3352</v>
      </c>
    </row>
    <row r="4817" spans="12:12">
      <c r="L4817" t="s">
        <v>3353</v>
      </c>
    </row>
    <row r="4818" spans="1:1">
      <c r="A4818" t="s">
        <v>3354</v>
      </c>
    </row>
    <row r="4819" spans="12:12">
      <c r="L4819" t="s">
        <v>3355</v>
      </c>
    </row>
    <row r="4820" spans="1:1">
      <c r="A4820" t="s">
        <v>3356</v>
      </c>
    </row>
    <row r="4821" spans="1:1">
      <c r="A4821" t="s">
        <v>3357</v>
      </c>
    </row>
    <row r="4822" spans="1:1">
      <c r="A4822" t="s">
        <v>3358</v>
      </c>
    </row>
    <row r="4823" spans="1:1">
      <c r="A4823" t="s">
        <v>3359</v>
      </c>
    </row>
    <row r="4824" spans="1:1">
      <c r="A4824" t="s">
        <v>3360</v>
      </c>
    </row>
    <row r="4825" spans="1:1">
      <c r="A4825" t="s">
        <v>3361</v>
      </c>
    </row>
    <row r="4826" spans="12:12">
      <c r="L4826" t="s">
        <v>3362</v>
      </c>
    </row>
    <row r="4827" spans="1:1">
      <c r="A4827" t="s">
        <v>3363</v>
      </c>
    </row>
    <row r="4828" spans="12:12">
      <c r="L4828" t="s">
        <v>3364</v>
      </c>
    </row>
    <row r="4829" spans="1:1">
      <c r="A4829" t="s">
        <v>3365</v>
      </c>
    </row>
    <row r="4830" spans="11:11">
      <c r="K4830" t="s">
        <v>3366</v>
      </c>
    </row>
    <row r="4831" spans="12:12">
      <c r="L4831" t="s">
        <v>3367</v>
      </c>
    </row>
    <row r="4832" spans="12:15">
      <c r="L4832" t="s">
        <v>3368</v>
      </c>
      <c r="M4832" t="s">
        <v>3369</v>
      </c>
      <c r="N4832" t="s">
        <v>3370</v>
      </c>
      <c r="O4832" t="s">
        <v>3371</v>
      </c>
    </row>
    <row r="4833" spans="12:12">
      <c r="L4833" t="s">
        <v>3372</v>
      </c>
    </row>
    <row r="4834" spans="1:1">
      <c r="A4834" t="s">
        <v>3373</v>
      </c>
    </row>
    <row r="4835" spans="1:1">
      <c r="A4835" t="s">
        <v>3374</v>
      </c>
    </row>
    <row r="4836" spans="1:1">
      <c r="A4836" t="s">
        <v>3375</v>
      </c>
    </row>
    <row r="4837" spans="1:1">
      <c r="A4837" t="s">
        <v>3376</v>
      </c>
    </row>
    <row r="4838" spans="1:1">
      <c r="A4838" t="s">
        <v>3377</v>
      </c>
    </row>
    <row r="4839" spans="1:1">
      <c r="A4839" t="s">
        <v>3378</v>
      </c>
    </row>
    <row r="4840" spans="1:1">
      <c r="A4840" t="s">
        <v>3379</v>
      </c>
    </row>
    <row r="4841" spans="1:1">
      <c r="A4841" t="s">
        <v>3380</v>
      </c>
    </row>
    <row r="4842" spans="1:1">
      <c r="A4842" t="s">
        <v>3381</v>
      </c>
    </row>
    <row r="4843" spans="1:1">
      <c r="A4843" t="s">
        <v>3382</v>
      </c>
    </row>
    <row r="4844" spans="1:1">
      <c r="A4844" t="s">
        <v>3383</v>
      </c>
    </row>
    <row r="4845" spans="1:1">
      <c r="A4845" t="s">
        <v>3384</v>
      </c>
    </row>
    <row r="4846" spans="1:1">
      <c r="A4846" t="s">
        <v>3385</v>
      </c>
    </row>
    <row r="4848" spans="2:2">
      <c r="B4848" t="s">
        <v>1412</v>
      </c>
    </row>
    <row r="4849" spans="2:2">
      <c r="B4849" t="s">
        <v>3386</v>
      </c>
    </row>
    <row r="4850" spans="1:1">
      <c r="A4850" t="s">
        <v>3387</v>
      </c>
    </row>
    <row r="4851" spans="1:1">
      <c r="A4851" t="s">
        <v>1648</v>
      </c>
    </row>
    <row r="4852" spans="2:2">
      <c r="B4852" t="s">
        <v>3388</v>
      </c>
    </row>
    <row r="4853" spans="1:1">
      <c r="A4853" t="s">
        <v>3389</v>
      </c>
    </row>
    <row r="4854" spans="1:1">
      <c r="A4854" t="s">
        <v>3390</v>
      </c>
    </row>
    <row r="4855" spans="2:2">
      <c r="B4855" t="e">
        <f>-----销售品受理时间</f>
        <v>#NAME?</v>
      </c>
    </row>
    <row r="4856" spans="1:1">
      <c r="A4856" t="s">
        <v>800</v>
      </c>
    </row>
    <row r="4857" spans="1:1">
      <c r="A4857" t="s">
        <v>3391</v>
      </c>
    </row>
    <row r="4858" spans="1:1">
      <c r="A4858" t="s">
        <v>883</v>
      </c>
    </row>
    <row r="4859" spans="1:1">
      <c r="A4859" t="s">
        <v>3392</v>
      </c>
    </row>
    <row r="4860" spans="1:1">
      <c r="A4860" t="s">
        <v>3393</v>
      </c>
    </row>
    <row r="4861" spans="1:1">
      <c r="A4861" t="s">
        <v>776</v>
      </c>
    </row>
    <row r="4862" spans="1:1">
      <c r="A4862" t="s">
        <v>3394</v>
      </c>
    </row>
    <row r="4863" spans="1:1">
      <c r="A4863" t="s">
        <v>779</v>
      </c>
    </row>
    <row r="4864" spans="1:1">
      <c r="A4864" t="e">
        <f>-----实名返档复机</f>
        <v>#NAME?</v>
      </c>
    </row>
    <row r="4865" spans="1:1">
      <c r="A4865" t="s">
        <v>3395</v>
      </c>
    </row>
    <row r="4866" spans="1:1">
      <c r="A4866" t="s">
        <v>369</v>
      </c>
    </row>
    <row r="4868" spans="1:1">
      <c r="A4868" t="s">
        <v>3396</v>
      </c>
    </row>
    <row r="4869" spans="1:1">
      <c r="A4869" t="s">
        <v>3397</v>
      </c>
    </row>
    <row r="4870" spans="1:1">
      <c r="A4870" t="s">
        <v>908</v>
      </c>
    </row>
    <row r="4871" spans="1:1">
      <c r="A4871" t="s">
        <v>3398</v>
      </c>
    </row>
    <row r="4872" spans="1:1">
      <c r="A4872" t="s">
        <v>3399</v>
      </c>
    </row>
    <row r="4873" spans="1:1">
      <c r="A4873" t="s">
        <v>3400</v>
      </c>
    </row>
    <row r="4874" spans="1:1">
      <c r="A4874" t="s">
        <v>3401</v>
      </c>
    </row>
    <row r="4875" spans="1:1">
      <c r="A4875" t="s">
        <v>3402</v>
      </c>
    </row>
    <row r="4876" spans="1:1">
      <c r="A4876" t="s">
        <v>3403</v>
      </c>
    </row>
    <row r="4877" spans="1:1">
      <c r="A4877" t="s">
        <v>3404</v>
      </c>
    </row>
    <row r="4878" spans="1:1">
      <c r="A4878" t="s">
        <v>3405</v>
      </c>
    </row>
    <row r="4879" spans="1:1">
      <c r="A4879" t="s">
        <v>3406</v>
      </c>
    </row>
    <row r="4880" spans="1:1">
      <c r="A4880" t="s">
        <v>776</v>
      </c>
    </row>
    <row r="4881" spans="1:1">
      <c r="A4881" t="s">
        <v>3407</v>
      </c>
    </row>
    <row r="4882" spans="1:1">
      <c r="A4882" t="s">
        <v>3408</v>
      </c>
    </row>
    <row r="4883" spans="1:1">
      <c r="A4883" t="s">
        <v>3409</v>
      </c>
    </row>
    <row r="4884" spans="1:1">
      <c r="A4884" t="s">
        <v>443</v>
      </c>
    </row>
    <row r="4885" spans="1:1">
      <c r="A4885" t="s">
        <v>354</v>
      </c>
    </row>
    <row r="4888" spans="1:1">
      <c r="A4888" t="s">
        <v>1252</v>
      </c>
    </row>
    <row r="4889" spans="1:1">
      <c r="A4889" t="s">
        <v>3410</v>
      </c>
    </row>
    <row r="4890" spans="1:1">
      <c r="A4890" t="s">
        <v>3411</v>
      </c>
    </row>
    <row r="4891" spans="1:1">
      <c r="A4891" t="s">
        <v>776</v>
      </c>
    </row>
    <row r="4892" spans="1:1">
      <c r="A4892" t="s">
        <v>3412</v>
      </c>
    </row>
    <row r="4893" spans="1:1">
      <c r="A4893" t="s">
        <v>3413</v>
      </c>
    </row>
    <row r="4894" spans="1:1">
      <c r="A4894" t="s">
        <v>3414</v>
      </c>
    </row>
    <row r="4895" spans="1:1">
      <c r="A4895" t="s">
        <v>3415</v>
      </c>
    </row>
    <row r="4896" spans="1:1">
      <c r="A4896" t="s">
        <v>3416</v>
      </c>
    </row>
    <row r="4897" spans="1:1">
      <c r="A4897" t="s">
        <v>3417</v>
      </c>
    </row>
    <row r="4898" spans="1:1">
      <c r="A4898" t="s">
        <v>3418</v>
      </c>
    </row>
    <row r="4899" spans="1:1">
      <c r="A4899" t="s">
        <v>3419</v>
      </c>
    </row>
    <row r="4900" spans="1:1">
      <c r="A4900" t="s">
        <v>443</v>
      </c>
    </row>
    <row r="4902" spans="1:1">
      <c r="A4902" t="e">
        <f>---营业厅遗漏补充</f>
        <v>#NAME?</v>
      </c>
    </row>
    <row r="4903" spans="1:1">
      <c r="A4903" t="s">
        <v>1252</v>
      </c>
    </row>
    <row r="4904" spans="1:1">
      <c r="A4904" t="s">
        <v>3420</v>
      </c>
    </row>
    <row r="4905" spans="1:1">
      <c r="A4905" t="s">
        <v>908</v>
      </c>
    </row>
    <row r="4906" spans="1:1">
      <c r="A4906" t="s">
        <v>3421</v>
      </c>
    </row>
    <row r="4907" spans="1:1">
      <c r="A4907" t="s">
        <v>3422</v>
      </c>
    </row>
    <row r="4908" spans="1:1">
      <c r="A4908" t="s">
        <v>3423</v>
      </c>
    </row>
    <row r="4909" spans="1:1">
      <c r="A4909" t="s">
        <v>3424</v>
      </c>
    </row>
    <row r="4910" spans="1:1">
      <c r="A4910" t="s">
        <v>776</v>
      </c>
    </row>
    <row r="4911" spans="1:1">
      <c r="A4911" t="s">
        <v>3425</v>
      </c>
    </row>
    <row r="4912" spans="1:1">
      <c r="A4912" t="s">
        <v>3426</v>
      </c>
    </row>
    <row r="4913" spans="1:1">
      <c r="A4913" t="s">
        <v>3427</v>
      </c>
    </row>
    <row r="4914" spans="1:1">
      <c r="A4914" t="s">
        <v>3428</v>
      </c>
    </row>
    <row r="4915" spans="1:1">
      <c r="A4915" t="s">
        <v>3429</v>
      </c>
    </row>
    <row r="4916" spans="1:1">
      <c r="A4916" t="s">
        <v>833</v>
      </c>
    </row>
    <row r="4917" spans="1:1">
      <c r="A4917" t="s">
        <v>443</v>
      </c>
    </row>
    <row r="4919" spans="1:1">
      <c r="A4919" t="s">
        <v>845</v>
      </c>
    </row>
    <row r="4920" spans="1:1">
      <c r="A4920" t="s">
        <v>3430</v>
      </c>
    </row>
    <row r="4921" spans="1:1">
      <c r="A4921" t="s">
        <v>3431</v>
      </c>
    </row>
    <row r="4922" spans="1:1">
      <c r="A4922" t="s">
        <v>3432</v>
      </c>
    </row>
    <row r="4923" spans="1:1">
      <c r="A4923" t="s">
        <v>3433</v>
      </c>
    </row>
    <row r="4924" spans="1:1">
      <c r="A4924" t="s">
        <v>3434</v>
      </c>
    </row>
    <row r="4925" spans="1:1">
      <c r="A4925" t="s">
        <v>3435</v>
      </c>
    </row>
    <row r="4926" spans="1:1">
      <c r="A4926" t="e">
        <f>--select*from xj_sc_mob_f1n_t</f>
        <v>#NAME?</v>
      </c>
    </row>
    <row r="4927" spans="1:1">
      <c r="A4927" t="s">
        <v>3436</v>
      </c>
    </row>
    <row r="4928" spans="1:1">
      <c r="A4928" t="s">
        <v>3437</v>
      </c>
    </row>
    <row r="4930" spans="1:1">
      <c r="A4930" t="s">
        <v>3438</v>
      </c>
    </row>
    <row r="4931" spans="1:1">
      <c r="A4931" t="s">
        <v>3439</v>
      </c>
    </row>
    <row r="4932" spans="2:2">
      <c r="B4932" t="s">
        <v>941</v>
      </c>
    </row>
    <row r="4933" spans="1:1">
      <c r="A4933" t="s">
        <v>3440</v>
      </c>
    </row>
    <row r="4934" spans="1:1">
      <c r="A4934" t="s">
        <v>3441</v>
      </c>
    </row>
    <row r="4935" spans="1:1">
      <c r="A4935" t="s">
        <v>3442</v>
      </c>
    </row>
    <row r="4936" spans="1:1">
      <c r="A4936" t="s">
        <v>3443</v>
      </c>
    </row>
    <row r="4937" spans="1:1">
      <c r="A4937" t="s">
        <v>3444</v>
      </c>
    </row>
    <row r="4938" spans="1:1">
      <c r="A4938" t="s">
        <v>3445</v>
      </c>
    </row>
    <row r="4939" spans="1:1">
      <c r="A4939" t="s">
        <v>3446</v>
      </c>
    </row>
    <row r="4941" spans="1:1">
      <c r="A4941" t="s">
        <v>3447</v>
      </c>
    </row>
    <row r="4942" spans="2:2">
      <c r="B4942" t="s">
        <v>1269</v>
      </c>
    </row>
    <row r="4943" spans="1:1">
      <c r="A4943" t="s">
        <v>3448</v>
      </c>
    </row>
    <row r="4944" spans="1:1">
      <c r="A4944" t="s">
        <v>3449</v>
      </c>
    </row>
    <row r="4945" spans="1:1">
      <c r="A4945" t="s">
        <v>3450</v>
      </c>
    </row>
    <row r="4946" spans="1:1">
      <c r="A4946" t="s">
        <v>3451</v>
      </c>
    </row>
    <row r="4947" spans="1:1">
      <c r="A4947" t="s">
        <v>3452</v>
      </c>
    </row>
    <row r="4948" spans="1:1">
      <c r="A4948" t="s">
        <v>3453</v>
      </c>
    </row>
    <row r="4950" spans="4:4">
      <c r="D4950" t="s">
        <v>800</v>
      </c>
    </row>
    <row r="4951" spans="4:4">
      <c r="D4951" t="s">
        <v>3454</v>
      </c>
    </row>
    <row r="4952" spans="1:1">
      <c r="A4952" t="s">
        <v>3455</v>
      </c>
    </row>
    <row r="4953" spans="1:1">
      <c r="A4953" t="s">
        <v>446</v>
      </c>
    </row>
    <row r="4955" spans="1:1">
      <c r="A4955" t="s">
        <v>914</v>
      </c>
    </row>
    <row r="4956" spans="1:1">
      <c r="A4956" t="s">
        <v>3456</v>
      </c>
    </row>
    <row r="4957" spans="1:1">
      <c r="A4957" t="s">
        <v>3457</v>
      </c>
    </row>
    <row r="4958" spans="1:1">
      <c r="A4958" t="s">
        <v>3458</v>
      </c>
    </row>
    <row r="4959" spans="1:1">
      <c r="A4959" t="s">
        <v>816</v>
      </c>
    </row>
    <row r="4960" spans="1:1">
      <c r="A4960" t="s">
        <v>3459</v>
      </c>
    </row>
    <row r="4961" spans="1:1">
      <c r="A4961" t="s">
        <v>976</v>
      </c>
    </row>
    <row r="4962" spans="1:1">
      <c r="A4962" t="s">
        <v>3460</v>
      </c>
    </row>
    <row r="4963" spans="4:4">
      <c r="D4963" t="s">
        <v>1243</v>
      </c>
    </row>
    <row r="4964" spans="1:1">
      <c r="A4964" t="s">
        <v>3461</v>
      </c>
    </row>
    <row r="4965" spans="1:1">
      <c r="A4965" t="s">
        <v>838</v>
      </c>
    </row>
    <row r="4966" spans="1:1">
      <c r="A4966" t="s">
        <v>816</v>
      </c>
    </row>
    <row r="4967" spans="1:1">
      <c r="A4967" t="s">
        <v>839</v>
      </c>
    </row>
    <row r="4968" spans="1:1">
      <c r="A4968" t="s">
        <v>3462</v>
      </c>
    </row>
    <row r="4969" spans="1:1">
      <c r="A4969" t="s">
        <v>3463</v>
      </c>
    </row>
    <row r="4971" spans="4:4">
      <c r="D4971" t="s">
        <v>3464</v>
      </c>
    </row>
    <row r="4972" spans="1:1">
      <c r="A4972" t="s">
        <v>3465</v>
      </c>
    </row>
    <row r="4973" spans="1:1">
      <c r="A4973" t="s">
        <v>3466</v>
      </c>
    </row>
    <row r="4974" spans="1:1">
      <c r="A4974" t="s">
        <v>3467</v>
      </c>
    </row>
    <row r="4975" spans="1:1">
      <c r="A4975" t="s">
        <v>816</v>
      </c>
    </row>
    <row r="4976" spans="1:1">
      <c r="A4976" t="s">
        <v>3468</v>
      </c>
    </row>
    <row r="4977" spans="1:1">
      <c r="A4977" t="s">
        <v>3469</v>
      </c>
    </row>
    <row r="4978" spans="1:1">
      <c r="A4978" t="s">
        <v>3470</v>
      </c>
    </row>
    <row r="4979" spans="4:4">
      <c r="D4979" t="s">
        <v>879</v>
      </c>
    </row>
    <row r="4980" spans="1:1">
      <c r="A4980" t="s">
        <v>1018</v>
      </c>
    </row>
    <row r="4981" spans="1:1">
      <c r="A4981" t="s">
        <v>3471</v>
      </c>
    </row>
    <row r="4982" spans="1:1">
      <c r="A4982" t="s">
        <v>3472</v>
      </c>
    </row>
    <row r="4983" spans="1:1">
      <c r="A4983" t="s">
        <v>3473</v>
      </c>
    </row>
    <row r="4984" spans="1:1">
      <c r="A4984" t="s">
        <v>3474</v>
      </c>
    </row>
    <row r="4985" spans="1:1">
      <c r="A4985" t="s">
        <v>3475</v>
      </c>
    </row>
    <row r="4986" spans="4:4">
      <c r="D4986" t="s">
        <v>1199</v>
      </c>
    </row>
    <row r="4987" spans="1:1">
      <c r="A4987" t="s">
        <v>3476</v>
      </c>
    </row>
    <row r="4988" spans="3:3">
      <c r="C4988" t="s">
        <v>525</v>
      </c>
    </row>
    <row r="4989" spans="3:3">
      <c r="C4989" t="s">
        <v>3477</v>
      </c>
    </row>
    <row r="4990" spans="3:3">
      <c r="C4990" t="s">
        <v>3478</v>
      </c>
    </row>
    <row r="4991" spans="3:3">
      <c r="C4991" t="s">
        <v>3479</v>
      </c>
    </row>
    <row r="4992" spans="3:3">
      <c r="C4992" t="s">
        <v>3480</v>
      </c>
    </row>
    <row r="4993" spans="3:3">
      <c r="C4993" t="s">
        <v>3481</v>
      </c>
    </row>
    <row r="4994" spans="3:3">
      <c r="C4994" t="s">
        <v>3482</v>
      </c>
    </row>
    <row r="4995" spans="3:3">
      <c r="C4995" t="s">
        <v>3483</v>
      </c>
    </row>
    <row r="4996" spans="3:3">
      <c r="C4996" t="s">
        <v>2554</v>
      </c>
    </row>
    <row r="4997" spans="3:3">
      <c r="C4997" t="s">
        <v>3484</v>
      </c>
    </row>
    <row r="4998" spans="3:3">
      <c r="C4998" t="s">
        <v>3086</v>
      </c>
    </row>
    <row r="4999" spans="1:1">
      <c r="A4999" t="s">
        <v>3485</v>
      </c>
    </row>
    <row r="5000" spans="1:1">
      <c r="A5000" t="s">
        <v>3486</v>
      </c>
    </row>
    <row r="5001" spans="1:1">
      <c r="A5001" t="s">
        <v>3487</v>
      </c>
    </row>
    <row r="5002" spans="1:1">
      <c r="A5002" t="s">
        <v>3488</v>
      </c>
    </row>
    <row r="5003" spans="1:1">
      <c r="A5003" t="s">
        <v>3489</v>
      </c>
    </row>
    <row r="5004" spans="1:1">
      <c r="A5004" t="s">
        <v>3490</v>
      </c>
    </row>
    <row r="5005" spans="4:4">
      <c r="D5005" t="s">
        <v>3491</v>
      </c>
    </row>
    <row r="5006" spans="1:1">
      <c r="A5006" t="s">
        <v>3492</v>
      </c>
    </row>
    <row r="5007" spans="4:4">
      <c r="D5007" t="s">
        <v>3493</v>
      </c>
    </row>
    <row r="5008" spans="4:4">
      <c r="D5008" t="s">
        <v>3494</v>
      </c>
    </row>
    <row r="5009" spans="4:4">
      <c r="D5009" t="s">
        <v>3495</v>
      </c>
    </row>
    <row r="5010" spans="1:1">
      <c r="A5010" t="s">
        <v>1148</v>
      </c>
    </row>
    <row r="5011" spans="1:1">
      <c r="A5011" t="s">
        <v>3496</v>
      </c>
    </row>
    <row r="5012" spans="1:1">
      <c r="A5012" t="s">
        <v>3497</v>
      </c>
    </row>
    <row r="5013" spans="1:1">
      <c r="A5013" t="s">
        <v>841</v>
      </c>
    </row>
    <row r="5015" spans="4:4">
      <c r="D5015" t="s">
        <v>1027</v>
      </c>
    </row>
    <row r="5016" spans="4:4">
      <c r="D5016" t="s">
        <v>3498</v>
      </c>
    </row>
    <row r="5017" spans="4:4">
      <c r="D5017" t="s">
        <v>3499</v>
      </c>
    </row>
    <row r="5018" spans="4:4">
      <c r="D5018" t="s">
        <v>3500</v>
      </c>
    </row>
    <row r="5019" spans="4:4">
      <c r="D5019" t="s">
        <v>3501</v>
      </c>
    </row>
    <row r="5020" spans="4:5">
      <c r="D5020" t="s">
        <v>3502</v>
      </c>
      <c r="E5020" t="s">
        <v>3503</v>
      </c>
    </row>
    <row r="5021" spans="4:4">
      <c r="D5021" t="s">
        <v>3504</v>
      </c>
    </row>
    <row r="5022" spans="4:4">
      <c r="D5022" t="s">
        <v>3505</v>
      </c>
    </row>
    <row r="5023" spans="4:4">
      <c r="D5023" t="s">
        <v>443</v>
      </c>
    </row>
    <row r="5025" spans="4:4">
      <c r="D5025" t="e">
        <f>---主卡刷上全部的红包</f>
        <v>#NAME?</v>
      </c>
    </row>
    <row r="5026" spans="4:4">
      <c r="D5026" t="s">
        <v>977</v>
      </c>
    </row>
    <row r="5027" spans="4:4">
      <c r="D5027" t="s">
        <v>3420</v>
      </c>
    </row>
    <row r="5028" spans="4:4">
      <c r="D5028" t="s">
        <v>908</v>
      </c>
    </row>
    <row r="5029" spans="4:4">
      <c r="D5029" t="s">
        <v>3506</v>
      </c>
    </row>
    <row r="5030" spans="8:8">
      <c r="H5030" t="s">
        <v>3507</v>
      </c>
    </row>
    <row r="5031" spans="4:4">
      <c r="D5031" t="s">
        <v>3508</v>
      </c>
    </row>
    <row r="5032" spans="4:4">
      <c r="D5032" t="s">
        <v>3509</v>
      </c>
    </row>
    <row r="5033" spans="4:4">
      <c r="D5033" t="s">
        <v>3510</v>
      </c>
    </row>
    <row r="5034" spans="4:4">
      <c r="D5034" t="s">
        <v>776</v>
      </c>
    </row>
    <row r="5035" spans="4:4">
      <c r="D5035" t="s">
        <v>3511</v>
      </c>
    </row>
    <row r="5036" spans="4:4">
      <c r="D5036" t="s">
        <v>3512</v>
      </c>
    </row>
    <row r="5037" spans="4:4">
      <c r="D5037" t="s">
        <v>443</v>
      </c>
    </row>
    <row r="5038" spans="1:1">
      <c r="A5038" t="s">
        <v>3485</v>
      </c>
    </row>
    <row r="5039" spans="1:3">
      <c r="A5039" t="s">
        <v>3513</v>
      </c>
      <c r="C5039" t="s">
        <v>369</v>
      </c>
    </row>
    <row r="5040" spans="3:3">
      <c r="C5040" t="s">
        <v>3514</v>
      </c>
    </row>
    <row r="5041" spans="3:3">
      <c r="C5041" t="s">
        <v>1027</v>
      </c>
    </row>
    <row r="5042" spans="3:3">
      <c r="C5042" t="s">
        <v>3515</v>
      </c>
    </row>
    <row r="5043" spans="3:3">
      <c r="C5043" t="s">
        <v>908</v>
      </c>
    </row>
    <row r="5044" spans="3:3">
      <c r="C5044" t="s">
        <v>3516</v>
      </c>
    </row>
    <row r="5045" spans="5:5">
      <c r="E5045" t="s">
        <v>3517</v>
      </c>
    </row>
    <row r="5046" spans="3:3">
      <c r="C5046" t="s">
        <v>3518</v>
      </c>
    </row>
    <row r="5047" spans="3:4">
      <c r="C5047" t="s">
        <v>3519</v>
      </c>
      <c r="D5047">
        <v>1</v>
      </c>
    </row>
    <row r="5048" spans="4:4">
      <c r="D5048" t="s">
        <v>3520</v>
      </c>
    </row>
    <row r="5049" spans="3:3">
      <c r="C5049" t="s">
        <v>3521</v>
      </c>
    </row>
    <row r="5050" spans="3:3">
      <c r="C5050" t="s">
        <v>776</v>
      </c>
    </row>
    <row r="5051" spans="3:3">
      <c r="C5051" t="s">
        <v>3522</v>
      </c>
    </row>
    <row r="5052" spans="3:3">
      <c r="C5052" t="s">
        <v>3523</v>
      </c>
    </row>
    <row r="5053" spans="3:3">
      <c r="C5053" t="s">
        <v>1772</v>
      </c>
    </row>
    <row r="5054" spans="4:4">
      <c r="D5054" t="s">
        <v>779</v>
      </c>
    </row>
    <row r="5055" spans="5:5">
      <c r="E5055" t="s">
        <v>369</v>
      </c>
    </row>
    <row r="5056" spans="4:4">
      <c r="D5056" t="s">
        <v>1306</v>
      </c>
    </row>
    <row r="5057" spans="4:4">
      <c r="D5057" t="s">
        <v>3524</v>
      </c>
    </row>
    <row r="5058" spans="1:1">
      <c r="A5058" t="s">
        <v>3525</v>
      </c>
    </row>
    <row r="5059" spans="1:1">
      <c r="A5059" t="s">
        <v>3526</v>
      </c>
    </row>
    <row r="5060" spans="1:1">
      <c r="A5060" t="s">
        <v>3527</v>
      </c>
    </row>
    <row r="5061" spans="1:1">
      <c r="A5061" t="s">
        <v>3528</v>
      </c>
    </row>
    <row r="5062" spans="1:1">
      <c r="A5062" t="s">
        <v>3529</v>
      </c>
    </row>
    <row r="5063" spans="1:1">
      <c r="A5063" t="s">
        <v>3530</v>
      </c>
    </row>
    <row r="5064" spans="8:8">
      <c r="H5064" t="s">
        <v>3531</v>
      </c>
    </row>
    <row r="5065" spans="6:6">
      <c r="F5065" t="s">
        <v>779</v>
      </c>
    </row>
    <row r="5066" spans="4:4">
      <c r="D5066" t="s">
        <v>3532</v>
      </c>
    </row>
    <row r="5067" spans="1:1">
      <c r="A5067" t="s">
        <v>3533</v>
      </c>
    </row>
    <row r="5068" spans="3:3">
      <c r="C5068" t="s">
        <v>369</v>
      </c>
    </row>
    <row r="5069" spans="1:1">
      <c r="A5069" t="s">
        <v>3534</v>
      </c>
    </row>
    <row r="5070" spans="4:4">
      <c r="D5070" t="s">
        <v>3535</v>
      </c>
    </row>
    <row r="5071" spans="4:4">
      <c r="D5071" t="s">
        <v>1045</v>
      </c>
    </row>
    <row r="5072" spans="4:4">
      <c r="D5072" t="s">
        <v>3536</v>
      </c>
    </row>
    <row r="5073" spans="4:4">
      <c r="D5073" t="s">
        <v>3537</v>
      </c>
    </row>
    <row r="5074" spans="1:1">
      <c r="A5074" t="s">
        <v>3538</v>
      </c>
    </row>
    <row r="5075" spans="1:1">
      <c r="A5075" t="s">
        <v>3539</v>
      </c>
    </row>
    <row r="5076" spans="1:1">
      <c r="A5076" t="s">
        <v>3540</v>
      </c>
    </row>
    <row r="5077" spans="5:5">
      <c r="E5077" s="21" t="s">
        <v>2367</v>
      </c>
    </row>
    <row r="5079" spans="4:4">
      <c r="D5079" t="s">
        <v>3541</v>
      </c>
    </row>
    <row r="5080" spans="4:4">
      <c r="D5080" t="s">
        <v>1252</v>
      </c>
    </row>
    <row r="5081" spans="4:4">
      <c r="D5081" t="s">
        <v>3542</v>
      </c>
    </row>
    <row r="5082" spans="1:1">
      <c r="A5082" t="s">
        <v>3543</v>
      </c>
    </row>
    <row r="5083" spans="6:6">
      <c r="F5083" t="s">
        <v>3544</v>
      </c>
    </row>
    <row r="5084" spans="5:6">
      <c r="E5084" t="s">
        <v>3545</v>
      </c>
      <c r="F5084" t="s">
        <v>3546</v>
      </c>
    </row>
    <row r="5085" spans="6:6">
      <c r="F5085" t="s">
        <v>3547</v>
      </c>
    </row>
    <row r="5086" spans="6:6">
      <c r="F5086" t="s">
        <v>3548</v>
      </c>
    </row>
    <row r="5087" spans="3:3">
      <c r="C5087" t="s">
        <v>767</v>
      </c>
    </row>
    <row r="5089" spans="1:1">
      <c r="A5089" t="s">
        <v>955</v>
      </c>
    </row>
    <row r="5090" spans="1:1">
      <c r="A5090" t="s">
        <v>3549</v>
      </c>
    </row>
    <row r="5091" spans="1:1">
      <c r="A5091" t="s">
        <v>3550</v>
      </c>
    </row>
    <row r="5092" spans="1:1">
      <c r="A5092" t="s">
        <v>3551</v>
      </c>
    </row>
    <row r="5093" spans="1:1">
      <c r="A5093" t="s">
        <v>3552</v>
      </c>
    </row>
    <row r="5094" spans="1:1">
      <c r="A5094" t="s">
        <v>3553</v>
      </c>
    </row>
    <row r="5095" spans="1:1">
      <c r="A5095" t="s">
        <v>3554</v>
      </c>
    </row>
    <row r="5096" spans="4:4">
      <c r="D5096" t="s">
        <v>767</v>
      </c>
    </row>
    <row r="5097" spans="7:7">
      <c r="G5097" t="s">
        <v>779</v>
      </c>
    </row>
    <row r="5099" spans="1:1">
      <c r="A5099" t="s">
        <v>3555</v>
      </c>
    </row>
    <row r="5100" spans="1:1">
      <c r="A5100" t="s">
        <v>1333</v>
      </c>
    </row>
    <row r="5101" spans="1:1">
      <c r="A5101" t="s">
        <v>3556</v>
      </c>
    </row>
    <row r="5102" spans="1:1">
      <c r="A5102" t="s">
        <v>1158</v>
      </c>
    </row>
    <row r="5103" spans="1:1">
      <c r="A5103" t="s">
        <v>3557</v>
      </c>
    </row>
    <row r="5104" spans="1:1">
      <c r="A5104" t="s">
        <v>3558</v>
      </c>
    </row>
    <row r="5105" spans="1:1">
      <c r="A5105" t="s">
        <v>3559</v>
      </c>
    </row>
    <row r="5106" spans="1:1">
      <c r="A5106" t="s">
        <v>3560</v>
      </c>
    </row>
    <row r="5107" spans="1:1">
      <c r="A5107" t="s">
        <v>3561</v>
      </c>
    </row>
    <row r="5108" spans="1:1">
      <c r="A5108" t="s">
        <v>3562</v>
      </c>
    </row>
    <row r="5109" spans="3:3">
      <c r="C5109" t="s">
        <v>3563</v>
      </c>
    </row>
    <row r="5110" spans="1:1">
      <c r="A5110" t="s">
        <v>3564</v>
      </c>
    </row>
    <row r="5111" spans="2:2">
      <c r="B5111" t="s">
        <v>3565</v>
      </c>
    </row>
    <row r="5112" spans="1:1">
      <c r="A5112" t="s">
        <v>845</v>
      </c>
    </row>
    <row r="5113" spans="1:1">
      <c r="A5113" t="s">
        <v>3566</v>
      </c>
    </row>
    <row r="5114" spans="1:1">
      <c r="A5114" t="s">
        <v>3567</v>
      </c>
    </row>
    <row r="5115" spans="1:1">
      <c r="A5115" t="s">
        <v>3568</v>
      </c>
    </row>
    <row r="5116" spans="1:1">
      <c r="A5116" t="s">
        <v>3569</v>
      </c>
    </row>
    <row r="5117" spans="1:1">
      <c r="A5117" t="s">
        <v>3570</v>
      </c>
    </row>
    <row r="5118" spans="4:4">
      <c r="D5118" t="s">
        <v>3571</v>
      </c>
    </row>
    <row r="5119" spans="4:4">
      <c r="D5119" t="s">
        <v>3572</v>
      </c>
    </row>
    <row r="5120" spans="1:2">
      <c r="A5120" t="s">
        <v>1240</v>
      </c>
      <c r="B5120" t="s">
        <v>3286</v>
      </c>
    </row>
    <row r="5121" spans="4:4">
      <c r="D5121" t="s">
        <v>3573</v>
      </c>
    </row>
    <row r="5122" spans="1:1">
      <c r="A5122" t="s">
        <v>3574</v>
      </c>
    </row>
    <row r="5123" spans="1:1">
      <c r="A5123" t="s">
        <v>3575</v>
      </c>
    </row>
    <row r="5124" spans="1:1">
      <c r="A5124" t="s">
        <v>3576</v>
      </c>
    </row>
    <row r="5125" spans="1:1">
      <c r="A5125" t="s">
        <v>3577</v>
      </c>
    </row>
    <row r="5126" spans="3:3">
      <c r="C5126" t="s">
        <v>3578</v>
      </c>
    </row>
    <row r="5127" spans="1:1">
      <c r="A5127" t="s">
        <v>3579</v>
      </c>
    </row>
    <row r="5128" spans="1:1">
      <c r="A5128" t="s">
        <v>3580</v>
      </c>
    </row>
    <row r="5129" spans="1:1">
      <c r="A5129" t="s">
        <v>3581</v>
      </c>
    </row>
    <row r="5130" spans="1:1">
      <c r="A5130" t="s">
        <v>1333</v>
      </c>
    </row>
    <row r="5131" spans="1:1">
      <c r="A5131" t="s">
        <v>3582</v>
      </c>
    </row>
    <row r="5132" spans="1:1">
      <c r="A5132" t="s">
        <v>3583</v>
      </c>
    </row>
    <row r="5133" spans="1:1">
      <c r="A5133" t="s">
        <v>3584</v>
      </c>
    </row>
    <row r="5134" spans="1:1">
      <c r="A5134" t="s">
        <v>3585</v>
      </c>
    </row>
    <row r="5135" spans="1:1">
      <c r="A5135" t="s">
        <v>3586</v>
      </c>
    </row>
    <row r="5136" spans="1:1">
      <c r="A5136" t="s">
        <v>3587</v>
      </c>
    </row>
    <row r="5137" spans="1:1">
      <c r="A5137" t="s">
        <v>3588</v>
      </c>
    </row>
    <row r="5138" spans="1:1">
      <c r="A5138" t="s">
        <v>3589</v>
      </c>
    </row>
    <row r="5139" spans="1:1">
      <c r="A5139" t="s">
        <v>3590</v>
      </c>
    </row>
    <row r="5140" spans="1:1">
      <c r="A5140" t="s">
        <v>3591</v>
      </c>
    </row>
    <row r="5141" spans="1:1">
      <c r="A5141" t="s">
        <v>1148</v>
      </c>
    </row>
    <row r="5142" spans="1:1">
      <c r="A5142" t="s">
        <v>3592</v>
      </c>
    </row>
    <row r="5143" spans="1:1">
      <c r="A5143" t="s">
        <v>3593</v>
      </c>
    </row>
    <row r="5144" spans="1:1">
      <c r="A5144" t="s">
        <v>3594</v>
      </c>
    </row>
    <row r="5145" spans="1:1">
      <c r="A5145" t="s">
        <v>3595</v>
      </c>
    </row>
    <row r="5146" spans="9:9">
      <c r="I5146" t="s">
        <v>3596</v>
      </c>
    </row>
    <row r="5147" spans="9:9">
      <c r="I5147" t="s">
        <v>3597</v>
      </c>
    </row>
    <row r="5148" spans="1:1">
      <c r="A5148" t="s">
        <v>855</v>
      </c>
    </row>
    <row r="5149" spans="1:1">
      <c r="A5149" t="s">
        <v>2479</v>
      </c>
    </row>
    <row r="5150" spans="1:1">
      <c r="A5150" t="s">
        <v>3598</v>
      </c>
    </row>
    <row r="5151" spans="1:1">
      <c r="A5151" t="s">
        <v>3582</v>
      </c>
    </row>
    <row r="5152" spans="1:1">
      <c r="A5152" t="s">
        <v>3583</v>
      </c>
    </row>
    <row r="5153" spans="1:1">
      <c r="A5153" t="s">
        <v>3599</v>
      </c>
    </row>
    <row r="5154" spans="1:1">
      <c r="A5154" t="s">
        <v>3600</v>
      </c>
    </row>
    <row r="5155" spans="1:1">
      <c r="A5155" t="s">
        <v>3586</v>
      </c>
    </row>
    <row r="5156" spans="1:1">
      <c r="A5156" t="s">
        <v>3587</v>
      </c>
    </row>
    <row r="5157" spans="1:1">
      <c r="A5157" t="s">
        <v>3588</v>
      </c>
    </row>
    <row r="5158" spans="1:1">
      <c r="A5158" t="s">
        <v>3589</v>
      </c>
    </row>
    <row r="5159" spans="1:1">
      <c r="A5159" t="s">
        <v>3601</v>
      </c>
    </row>
    <row r="5160" spans="1:1">
      <c r="A5160" t="s">
        <v>3602</v>
      </c>
    </row>
    <row r="5161" spans="1:1">
      <c r="A5161" t="s">
        <v>1148</v>
      </c>
    </row>
    <row r="5162" spans="1:1">
      <c r="A5162" t="s">
        <v>3592</v>
      </c>
    </row>
    <row r="5163" spans="1:1">
      <c r="A5163" t="s">
        <v>3593</v>
      </c>
    </row>
    <row r="5164" spans="1:1">
      <c r="A5164" t="s">
        <v>3594</v>
      </c>
    </row>
    <row r="5165" spans="1:1">
      <c r="A5165" t="s">
        <v>3603</v>
      </c>
    </row>
    <row r="5166" spans="9:9">
      <c r="I5166" t="s">
        <v>3604</v>
      </c>
    </row>
    <row r="5167" spans="1:1">
      <c r="A5167" t="s">
        <v>3605</v>
      </c>
    </row>
    <row r="5168" spans="1:1">
      <c r="A5168" t="s">
        <v>855</v>
      </c>
    </row>
    <row r="5170" spans="1:1">
      <c r="A5170" t="s">
        <v>3606</v>
      </c>
    </row>
    <row r="5171" spans="1:1">
      <c r="A5171" t="s">
        <v>1333</v>
      </c>
    </row>
    <row r="5172" spans="1:1">
      <c r="A5172" t="s">
        <v>3582</v>
      </c>
    </row>
    <row r="5173" spans="1:1">
      <c r="A5173" t="s">
        <v>3583</v>
      </c>
    </row>
    <row r="5174" spans="1:1">
      <c r="A5174" t="s">
        <v>3607</v>
      </c>
    </row>
    <row r="5175" spans="1:1">
      <c r="A5175" t="s">
        <v>3585</v>
      </c>
    </row>
    <row r="5176" spans="1:1">
      <c r="A5176" t="s">
        <v>3586</v>
      </c>
    </row>
    <row r="5177" spans="1:1">
      <c r="A5177" t="s">
        <v>3587</v>
      </c>
    </row>
    <row r="5178" spans="1:1">
      <c r="A5178" t="s">
        <v>3608</v>
      </c>
    </row>
    <row r="5179" spans="1:1">
      <c r="A5179" t="s">
        <v>3589</v>
      </c>
    </row>
    <row r="5180" spans="1:1">
      <c r="A5180" t="s">
        <v>3590</v>
      </c>
    </row>
    <row r="5181" spans="1:1">
      <c r="A5181" t="s">
        <v>3591</v>
      </c>
    </row>
    <row r="5182" spans="1:1">
      <c r="A5182" t="s">
        <v>1148</v>
      </c>
    </row>
    <row r="5183" spans="1:1">
      <c r="A5183" t="s">
        <v>3609</v>
      </c>
    </row>
    <row r="5184" spans="1:1">
      <c r="A5184" t="s">
        <v>3610</v>
      </c>
    </row>
    <row r="5185" spans="1:1">
      <c r="A5185" t="s">
        <v>3611</v>
      </c>
    </row>
    <row r="5186" spans="1:1">
      <c r="A5186" t="s">
        <v>3603</v>
      </c>
    </row>
    <row r="5187" spans="10:10">
      <c r="J5187" t="s">
        <v>3612</v>
      </c>
    </row>
    <row r="5188" spans="1:1">
      <c r="A5188" t="s">
        <v>855</v>
      </c>
    </row>
    <row r="5189" spans="1:1">
      <c r="A5189" t="s">
        <v>1240</v>
      </c>
    </row>
    <row r="5190" spans="1:1">
      <c r="A5190" t="s">
        <v>3613</v>
      </c>
    </row>
    <row r="5191" spans="1:1">
      <c r="A5191" t="s">
        <v>3582</v>
      </c>
    </row>
    <row r="5192" spans="1:1">
      <c r="A5192" t="s">
        <v>3583</v>
      </c>
    </row>
    <row r="5193" spans="1:1">
      <c r="A5193" t="s">
        <v>3599</v>
      </c>
    </row>
    <row r="5194" spans="1:1">
      <c r="A5194" t="s">
        <v>3600</v>
      </c>
    </row>
    <row r="5195" spans="1:1">
      <c r="A5195" t="s">
        <v>3586</v>
      </c>
    </row>
    <row r="5196" spans="1:1">
      <c r="A5196" t="s">
        <v>3587</v>
      </c>
    </row>
    <row r="5197" spans="1:1">
      <c r="A5197" t="s">
        <v>3608</v>
      </c>
    </row>
    <row r="5198" spans="1:1">
      <c r="A5198" t="s">
        <v>3589</v>
      </c>
    </row>
    <row r="5199" spans="1:1">
      <c r="A5199" t="s">
        <v>3601</v>
      </c>
    </row>
    <row r="5200" spans="1:1">
      <c r="A5200" t="s">
        <v>3602</v>
      </c>
    </row>
    <row r="5201" spans="1:1">
      <c r="A5201" t="s">
        <v>1148</v>
      </c>
    </row>
    <row r="5202" spans="1:1">
      <c r="A5202" t="s">
        <v>3609</v>
      </c>
    </row>
    <row r="5203" spans="1:1">
      <c r="A5203" t="s">
        <v>3610</v>
      </c>
    </row>
    <row r="5204" spans="9:9">
      <c r="I5204" t="s">
        <v>3614</v>
      </c>
    </row>
    <row r="5205" spans="9:9">
      <c r="I5205" t="s">
        <v>3615</v>
      </c>
    </row>
    <row r="5206" spans="9:9">
      <c r="I5206" t="s">
        <v>3616</v>
      </c>
    </row>
    <row r="5207" spans="4:4">
      <c r="D5207" t="s">
        <v>3617</v>
      </c>
    </row>
    <row r="5208" spans="4:4">
      <c r="D5208" t="s">
        <v>3618</v>
      </c>
    </row>
    <row r="5209" spans="5:5">
      <c r="E5209" t="s">
        <v>3388</v>
      </c>
    </row>
    <row r="5210" spans="1:1">
      <c r="A5210" t="s">
        <v>3619</v>
      </c>
    </row>
    <row r="5211" spans="3:3">
      <c r="C5211" t="s">
        <v>3620</v>
      </c>
    </row>
    <row r="5212" spans="2:2">
      <c r="B5212" t="s">
        <v>3621</v>
      </c>
    </row>
    <row r="5213" spans="1:1">
      <c r="A5213" t="s">
        <v>3622</v>
      </c>
    </row>
    <row r="5214" spans="3:3">
      <c r="C5214" t="s">
        <v>3623</v>
      </c>
    </row>
    <row r="5215" spans="1:1">
      <c r="A5215" t="s">
        <v>3624</v>
      </c>
    </row>
    <row r="5216" spans="2:2">
      <c r="B5216" t="s">
        <v>3621</v>
      </c>
    </row>
    <row r="5217" spans="1:1">
      <c r="A5217" t="s">
        <v>3625</v>
      </c>
    </row>
    <row r="5218" spans="1:1">
      <c r="A5218" t="s">
        <v>3626</v>
      </c>
    </row>
    <row r="5219" spans="1:1">
      <c r="A5219" t="s">
        <v>1370</v>
      </c>
    </row>
    <row r="5220" spans="1:1">
      <c r="A5220" t="s">
        <v>3627</v>
      </c>
    </row>
    <row r="5221" spans="1:1">
      <c r="A5221" t="s">
        <v>3628</v>
      </c>
    </row>
    <row r="5222" spans="1:1">
      <c r="A5222" t="s">
        <v>3629</v>
      </c>
    </row>
    <row r="5223" spans="1:1">
      <c r="A5223" t="s">
        <v>3630</v>
      </c>
    </row>
    <row r="5224" spans="1:1">
      <c r="A5224" t="s">
        <v>3631</v>
      </c>
    </row>
    <row r="5225" spans="1:1">
      <c r="A5225" t="s">
        <v>3632</v>
      </c>
    </row>
    <row r="5226" spans="1:1">
      <c r="A5226" t="s">
        <v>3633</v>
      </c>
    </row>
    <row r="5227" spans="1:1">
      <c r="A5227" t="s">
        <v>3634</v>
      </c>
    </row>
    <row r="5228" spans="1:1">
      <c r="A5228" t="s">
        <v>3635</v>
      </c>
    </row>
    <row r="5229" spans="1:1">
      <c r="A5229" t="s">
        <v>3636</v>
      </c>
    </row>
    <row r="5230" spans="1:1">
      <c r="A5230" t="s">
        <v>3637</v>
      </c>
    </row>
    <row r="5231" spans="1:1">
      <c r="A5231" t="s">
        <v>3638</v>
      </c>
    </row>
    <row r="5232" spans="1:1">
      <c r="A5232" t="s">
        <v>3639</v>
      </c>
    </row>
    <row r="5233" spans="1:1">
      <c r="A5233" t="s">
        <v>3640</v>
      </c>
    </row>
    <row r="5234" spans="1:1">
      <c r="A5234" t="s">
        <v>3641</v>
      </c>
    </row>
    <row r="5235" spans="1:1">
      <c r="A5235" t="s">
        <v>816</v>
      </c>
    </row>
    <row r="5236" spans="1:1">
      <c r="A5236" t="s">
        <v>3642</v>
      </c>
    </row>
    <row r="5237" spans="1:1">
      <c r="A5237" t="s">
        <v>3643</v>
      </c>
    </row>
    <row r="5239" spans="4:5">
      <c r="D5239" t="s">
        <v>879</v>
      </c>
      <c r="E5239" t="s">
        <v>3563</v>
      </c>
    </row>
    <row r="5240" spans="3:3">
      <c r="C5240" t="s">
        <v>3644</v>
      </c>
    </row>
    <row r="5241" spans="4:4">
      <c r="D5241" t="s">
        <v>3645</v>
      </c>
    </row>
    <row r="5242" spans="5:5">
      <c r="E5242" t="s">
        <v>800</v>
      </c>
    </row>
    <row r="5243" spans="5:6">
      <c r="E5243" t="s">
        <v>3646</v>
      </c>
      <c r="F5243" t="s">
        <v>3647</v>
      </c>
    </row>
    <row r="5244" spans="5:5">
      <c r="E5244" t="s">
        <v>908</v>
      </c>
    </row>
    <row r="5245" spans="5:5">
      <c r="E5245" t="s">
        <v>1756</v>
      </c>
    </row>
    <row r="5246" spans="5:5">
      <c r="E5246" t="s">
        <v>3648</v>
      </c>
    </row>
    <row r="5247" spans="5:5">
      <c r="E5247" t="s">
        <v>3649</v>
      </c>
    </row>
    <row r="5248" spans="5:6">
      <c r="E5248" t="s">
        <v>3650</v>
      </c>
      <c r="F5248" t="s">
        <v>3651</v>
      </c>
    </row>
    <row r="5249" spans="5:5">
      <c r="E5249" t="s">
        <v>3652</v>
      </c>
    </row>
    <row r="5250" spans="5:5">
      <c r="E5250" t="s">
        <v>3653</v>
      </c>
    </row>
    <row r="5251" spans="5:5">
      <c r="E5251" t="s">
        <v>3654</v>
      </c>
    </row>
    <row r="5252" spans="5:5">
      <c r="E5252" t="s">
        <v>776</v>
      </c>
    </row>
    <row r="5253" spans="5:5">
      <c r="E5253" t="s">
        <v>3655</v>
      </c>
    </row>
    <row r="5254" spans="5:5">
      <c r="E5254" t="s">
        <v>2619</v>
      </c>
    </row>
    <row r="5256" spans="5:5">
      <c r="E5256" t="s">
        <v>369</v>
      </c>
    </row>
    <row r="5257" spans="1:2">
      <c r="A5257" t="s">
        <v>879</v>
      </c>
      <c r="B5257" t="s">
        <v>3563</v>
      </c>
    </row>
    <row r="5258" spans="3:3">
      <c r="C5258" t="s">
        <v>3656</v>
      </c>
    </row>
    <row r="5259" spans="3:3">
      <c r="C5259" t="s">
        <v>3657</v>
      </c>
    </row>
    <row r="5260" spans="3:3">
      <c r="C5260" t="s">
        <v>3658</v>
      </c>
    </row>
    <row r="5261" spans="3:3">
      <c r="C5261" t="s">
        <v>443</v>
      </c>
    </row>
    <row r="5263" spans="3:3">
      <c r="C5263" t="s">
        <v>3659</v>
      </c>
    </row>
    <row r="5264" spans="1:1">
      <c r="A5264" t="s">
        <v>3660</v>
      </c>
    </row>
    <row r="5265" spans="1:1">
      <c r="A5265" t="s">
        <v>3661</v>
      </c>
    </row>
    <row r="5266" spans="1:1">
      <c r="A5266" t="s">
        <v>3662</v>
      </c>
    </row>
    <row r="5267" spans="1:1">
      <c r="A5267" t="s">
        <v>883</v>
      </c>
    </row>
    <row r="5268" spans="2:2">
      <c r="B5268" t="s">
        <v>3663</v>
      </c>
    </row>
    <row r="5269" spans="2:2">
      <c r="B5269" t="s">
        <v>908</v>
      </c>
    </row>
    <row r="5270" spans="2:2">
      <c r="B5270" t="s">
        <v>3664</v>
      </c>
    </row>
    <row r="5271" spans="2:2">
      <c r="B5271" t="s">
        <v>3665</v>
      </c>
    </row>
    <row r="5272" spans="2:2">
      <c r="B5272" t="s">
        <v>3666</v>
      </c>
    </row>
    <row r="5273" spans="2:2">
      <c r="B5273" t="s">
        <v>3667</v>
      </c>
    </row>
    <row r="5274" spans="2:2">
      <c r="B5274" t="s">
        <v>3668</v>
      </c>
    </row>
    <row r="5275" spans="2:2">
      <c r="B5275" t="s">
        <v>776</v>
      </c>
    </row>
    <row r="5276" spans="2:2">
      <c r="B5276" t="s">
        <v>3669</v>
      </c>
    </row>
    <row r="5277" spans="2:2">
      <c r="B5277" t="s">
        <v>3670</v>
      </c>
    </row>
    <row r="5278" spans="1:1">
      <c r="A5278" t="s">
        <v>779</v>
      </c>
    </row>
    <row r="5279" spans="4:4">
      <c r="D5279" t="s">
        <v>3563</v>
      </c>
    </row>
    <row r="5280" spans="1:1">
      <c r="A5280" t="s">
        <v>3671</v>
      </c>
    </row>
    <row r="5281" spans="1:1">
      <c r="A5281" t="s">
        <v>3672</v>
      </c>
    </row>
    <row r="5282" spans="1:1">
      <c r="A5282" t="s">
        <v>3673</v>
      </c>
    </row>
    <row r="5284" spans="4:4">
      <c r="D5284" t="s">
        <v>3674</v>
      </c>
    </row>
    <row r="5285" spans="1:1">
      <c r="A5285" t="s">
        <v>3675</v>
      </c>
    </row>
    <row r="5286" spans="4:4">
      <c r="D5286" t="s">
        <v>3676</v>
      </c>
    </row>
    <row r="5287" spans="4:4">
      <c r="D5287" t="s">
        <v>1252</v>
      </c>
    </row>
    <row r="5288" spans="1:1">
      <c r="A5288" t="s">
        <v>3677</v>
      </c>
    </row>
    <row r="5289" spans="1:1">
      <c r="A5289" t="s">
        <v>3678</v>
      </c>
    </row>
    <row r="5290" spans="4:4">
      <c r="D5290" t="s">
        <v>3679</v>
      </c>
    </row>
    <row r="5291" spans="1:1">
      <c r="A5291" t="s">
        <v>3680</v>
      </c>
    </row>
    <row r="5292" spans="1:1">
      <c r="A5292" t="s">
        <v>3681</v>
      </c>
    </row>
    <row r="5293" spans="1:1">
      <c r="A5293" t="s">
        <v>3682</v>
      </c>
    </row>
    <row r="5294" spans="4:4">
      <c r="D5294" t="s">
        <v>3683</v>
      </c>
    </row>
    <row r="5295" spans="1:1">
      <c r="A5295" t="s">
        <v>962</v>
      </c>
    </row>
    <row r="5296" spans="3:3">
      <c r="C5296" t="s">
        <v>3684</v>
      </c>
    </row>
    <row r="5297" spans="4:4">
      <c r="D5297" t="s">
        <v>3685</v>
      </c>
    </row>
    <row r="5298" spans="4:8">
      <c r="D5298" t="s">
        <v>883</v>
      </c>
      <c r="G5298" t="s">
        <v>3686</v>
      </c>
      <c r="H5298" t="s">
        <v>3687</v>
      </c>
    </row>
    <row r="5299" spans="4:4">
      <c r="D5299" t="s">
        <v>779</v>
      </c>
    </row>
    <row r="5300" spans="1:1">
      <c r="A5300" t="s">
        <v>3688</v>
      </c>
    </row>
    <row r="5301" spans="1:1">
      <c r="A5301" t="s">
        <v>3689</v>
      </c>
    </row>
    <row r="5302" spans="4:4">
      <c r="D5302" t="s">
        <v>443</v>
      </c>
    </row>
    <row r="5303" spans="4:4">
      <c r="D5303" t="s">
        <v>3690</v>
      </c>
    </row>
    <row r="5304" spans="1:1">
      <c r="A5304" t="s">
        <v>3691</v>
      </c>
    </row>
    <row r="5305" spans="2:2">
      <c r="B5305" t="s">
        <v>993</v>
      </c>
    </row>
    <row r="5306" spans="1:1">
      <c r="A5306" t="s">
        <v>3066</v>
      </c>
    </row>
    <row r="5307" spans="1:1">
      <c r="A5307" t="s">
        <v>995</v>
      </c>
    </row>
    <row r="5308" spans="1:1">
      <c r="A5308" t="s">
        <v>996</v>
      </c>
    </row>
    <row r="5309" spans="1:1">
      <c r="A5309" t="s">
        <v>997</v>
      </c>
    </row>
    <row r="5310" spans="1:1">
      <c r="A5310" t="s">
        <v>998</v>
      </c>
    </row>
    <row r="5311" spans="1:1">
      <c r="A5311" t="s">
        <v>999</v>
      </c>
    </row>
    <row r="5312" spans="1:1">
      <c r="A5312" t="s">
        <v>1000</v>
      </c>
    </row>
    <row r="5313" spans="1:1">
      <c r="A5313" t="s">
        <v>381</v>
      </c>
    </row>
    <row r="5314" spans="2:2">
      <c r="B5314" t="s">
        <v>3692</v>
      </c>
    </row>
    <row r="5315" spans="2:2">
      <c r="B5315" t="s">
        <v>3693</v>
      </c>
    </row>
    <row r="5316" spans="2:2">
      <c r="B5316" t="s">
        <v>3694</v>
      </c>
    </row>
    <row r="5317" spans="2:2">
      <c r="B5317" t="s">
        <v>3695</v>
      </c>
    </row>
    <row r="5318" spans="2:2">
      <c r="B5318" t="s">
        <v>3696</v>
      </c>
    </row>
    <row r="5319" spans="2:2">
      <c r="B5319" t="s">
        <v>350</v>
      </c>
    </row>
    <row r="5320" spans="2:2">
      <c r="B5320" t="s">
        <v>3697</v>
      </c>
    </row>
    <row r="5321" spans="1:1">
      <c r="A5321" t="s">
        <v>3698</v>
      </c>
    </row>
    <row r="5322" spans="1:1">
      <c r="A5322" t="s">
        <v>354</v>
      </c>
    </row>
    <row r="5323" spans="2:2">
      <c r="B5323" t="s">
        <v>1260</v>
      </c>
    </row>
    <row r="5324" spans="1:1">
      <c r="A5324" t="e">
        <f>--单宽单C</f>
        <v>#NAME?</v>
      </c>
    </row>
    <row r="5325" spans="1:1">
      <c r="A5325" t="s">
        <v>3699</v>
      </c>
    </row>
    <row r="5326" spans="1:1">
      <c r="A5326" t="s">
        <v>1027</v>
      </c>
    </row>
    <row r="5327" spans="1:1">
      <c r="A5327" t="s">
        <v>3700</v>
      </c>
    </row>
    <row r="5328" spans="1:1">
      <c r="A5328" t="s">
        <v>3701</v>
      </c>
    </row>
    <row r="5329" spans="1:1">
      <c r="A5329" t="s">
        <v>3702</v>
      </c>
    </row>
    <row r="5330" spans="1:1">
      <c r="A5330" t="s">
        <v>3703</v>
      </c>
    </row>
    <row r="5331" spans="1:1">
      <c r="A5331" t="s">
        <v>3704</v>
      </c>
    </row>
    <row r="5333" spans="1:1">
      <c r="A5333" t="s">
        <v>2209</v>
      </c>
    </row>
    <row r="5334" spans="1:1">
      <c r="A5334" t="s">
        <v>3705</v>
      </c>
    </row>
    <row r="5335" spans="1:1">
      <c r="A5335" t="s">
        <v>3706</v>
      </c>
    </row>
    <row r="5336" spans="1:1">
      <c r="A5336" t="s">
        <v>2147</v>
      </c>
    </row>
    <row r="5337" spans="2:2">
      <c r="B5337" t="s">
        <v>2149</v>
      </c>
    </row>
    <row r="5338" spans="1:1">
      <c r="A5338" t="s">
        <v>941</v>
      </c>
    </row>
    <row r="5339" spans="1:1">
      <c r="A5339" t="s">
        <v>3707</v>
      </c>
    </row>
    <row r="5340" spans="1:1">
      <c r="A5340" t="s">
        <v>3708</v>
      </c>
    </row>
    <row r="5341" spans="1:1">
      <c r="A5341" t="s">
        <v>3709</v>
      </c>
    </row>
    <row r="5342" spans="1:1">
      <c r="A5342" t="s">
        <v>3710</v>
      </c>
    </row>
    <row r="5343" spans="1:1">
      <c r="A5343" t="s">
        <v>3711</v>
      </c>
    </row>
    <row r="5344" spans="1:1">
      <c r="A5344" t="s">
        <v>3712</v>
      </c>
    </row>
    <row r="5345" spans="1:1">
      <c r="A5345" t="s">
        <v>3713</v>
      </c>
    </row>
    <row r="5346" spans="1:1">
      <c r="A5346" t="s">
        <v>1564</v>
      </c>
    </row>
    <row r="5347" spans="1:1">
      <c r="A5347" t="s">
        <v>2159</v>
      </c>
    </row>
    <row r="5348" spans="1:1">
      <c r="A5348" t="s">
        <v>2160</v>
      </c>
    </row>
    <row r="5349" spans="1:1">
      <c r="A5349" t="s">
        <v>422</v>
      </c>
    </row>
    <row r="5350" spans="1:1">
      <c r="A5350" t="s">
        <v>2161</v>
      </c>
    </row>
    <row r="5351" spans="1:1">
      <c r="A5351" t="s">
        <v>3714</v>
      </c>
    </row>
    <row r="5352" spans="1:1">
      <c r="A5352" t="s">
        <v>3715</v>
      </c>
    </row>
    <row r="5353" spans="1:1">
      <c r="A5353" t="s">
        <v>359</v>
      </c>
    </row>
    <row r="5354" spans="1:1">
      <c r="A5354" t="s">
        <v>3716</v>
      </c>
    </row>
    <row r="5355" spans="1:1">
      <c r="A5355" t="s">
        <v>1252</v>
      </c>
    </row>
    <row r="5356" spans="1:1">
      <c r="A5356" t="s">
        <v>3717</v>
      </c>
    </row>
    <row r="5357" spans="1:1">
      <c r="A5357" t="s">
        <v>3718</v>
      </c>
    </row>
    <row r="5358" spans="1:1">
      <c r="A5358" t="s">
        <v>3719</v>
      </c>
    </row>
    <row r="5359" spans="1:1">
      <c r="A5359" t="s">
        <v>3720</v>
      </c>
    </row>
    <row r="5361" spans="1:1">
      <c r="A5361" t="s">
        <v>3721</v>
      </c>
    </row>
    <row r="5362" spans="1:1">
      <c r="A5362" t="s">
        <v>525</v>
      </c>
    </row>
    <row r="5364" spans="1:1">
      <c r="A5364" t="s">
        <v>3722</v>
      </c>
    </row>
    <row r="5365" spans="1:1">
      <c r="A5365" t="s">
        <v>3723</v>
      </c>
    </row>
    <row r="5367" spans="1:1">
      <c r="A5367" t="s">
        <v>2098</v>
      </c>
    </row>
    <row r="5368" spans="1:1">
      <c r="A5368" t="s">
        <v>3724</v>
      </c>
    </row>
    <row r="5369" spans="1:1">
      <c r="A5369" t="s">
        <v>1756</v>
      </c>
    </row>
    <row r="5370" spans="1:1">
      <c r="A5370" t="s">
        <v>3725</v>
      </c>
    </row>
    <row r="5371" spans="1:1">
      <c r="A5371" t="s">
        <v>3726</v>
      </c>
    </row>
    <row r="5372" spans="1:1">
      <c r="A5372" t="s">
        <v>3727</v>
      </c>
    </row>
    <row r="5373" spans="1:1">
      <c r="A5373" t="s">
        <v>3728</v>
      </c>
    </row>
    <row r="5374" spans="1:1">
      <c r="A5374" t="s">
        <v>3729</v>
      </c>
    </row>
    <row r="5375" spans="1:1">
      <c r="A5375" t="s">
        <v>3730</v>
      </c>
    </row>
    <row r="5376" spans="1:1">
      <c r="A5376" t="s">
        <v>3731</v>
      </c>
    </row>
    <row r="5377" spans="1:1">
      <c r="A5377" t="s">
        <v>3732</v>
      </c>
    </row>
    <row r="5378" spans="1:1">
      <c r="A5378" t="s">
        <v>3733</v>
      </c>
    </row>
    <row r="5379" spans="1:1">
      <c r="A5379" t="s">
        <v>443</v>
      </c>
    </row>
    <row r="5380" spans="1:1">
      <c r="A5380" t="s">
        <v>2159</v>
      </c>
    </row>
    <row r="5381" spans="1:1">
      <c r="A5381" t="s">
        <v>2160</v>
      </c>
    </row>
    <row r="5382" spans="1:1">
      <c r="A5382" t="s">
        <v>1549</v>
      </c>
    </row>
    <row r="5386" spans="1:1">
      <c r="A5386" t="s">
        <v>3734</v>
      </c>
    </row>
    <row r="5387" spans="1:1">
      <c r="A5387" t="s">
        <v>3735</v>
      </c>
    </row>
    <row r="5388" spans="1:1">
      <c r="A5388" t="s">
        <v>3736</v>
      </c>
    </row>
    <row r="5390" spans="1:1">
      <c r="A5390" t="s">
        <v>3737</v>
      </c>
    </row>
    <row r="5392" spans="2:2">
      <c r="B5392" t="s">
        <v>3738</v>
      </c>
    </row>
    <row r="5393" spans="2:2">
      <c r="B5393" t="s">
        <v>3739</v>
      </c>
    </row>
    <row r="5394" spans="2:2">
      <c r="B5394" t="s">
        <v>3740</v>
      </c>
    </row>
    <row r="5395" spans="2:2">
      <c r="B5395" t="s">
        <v>525</v>
      </c>
    </row>
    <row r="5396" spans="2:2">
      <c r="B5396" t="s">
        <v>3741</v>
      </c>
    </row>
    <row r="5397" spans="2:2">
      <c r="B5397" t="s">
        <v>3742</v>
      </c>
    </row>
    <row r="5398" spans="2:2">
      <c r="B5398" t="s">
        <v>3743</v>
      </c>
    </row>
    <row r="5399" spans="2:2">
      <c r="B5399" t="s">
        <v>3744</v>
      </c>
    </row>
    <row r="5400" spans="2:2">
      <c r="B5400" t="s">
        <v>3745</v>
      </c>
    </row>
    <row r="5401" spans="2:2">
      <c r="B5401" t="s">
        <v>3746</v>
      </c>
    </row>
    <row r="5402" spans="2:2">
      <c r="B5402" t="s">
        <v>3747</v>
      </c>
    </row>
    <row r="5403" spans="2:2">
      <c r="B5403" t="s">
        <v>3748</v>
      </c>
    </row>
    <row r="5404" spans="1:1">
      <c r="A5404" t="s">
        <v>3749</v>
      </c>
    </row>
    <row r="5405" spans="2:2">
      <c r="B5405" t="s">
        <v>3750</v>
      </c>
    </row>
    <row r="5406" spans="2:2">
      <c r="B5406" t="s">
        <v>3751</v>
      </c>
    </row>
    <row r="5407" spans="2:2">
      <c r="B5407" t="s">
        <v>1218</v>
      </c>
    </row>
    <row r="5409" spans="2:2">
      <c r="B5409" t="s">
        <v>3752</v>
      </c>
    </row>
    <row r="5410" spans="2:2">
      <c r="B5410" t="s">
        <v>3753</v>
      </c>
    </row>
    <row r="5412" spans="2:2">
      <c r="B5412" t="s">
        <v>3754</v>
      </c>
    </row>
    <row r="5413" spans="1:1">
      <c r="A5413" t="s">
        <v>3755</v>
      </c>
    </row>
    <row r="5414" spans="1:1">
      <c r="A5414" t="s">
        <v>3756</v>
      </c>
    </row>
    <row r="5415" spans="2:2">
      <c r="B5415" t="s">
        <v>3757</v>
      </c>
    </row>
    <row r="5416" spans="2:2">
      <c r="B5416" t="s">
        <v>3758</v>
      </c>
    </row>
    <row r="5417" spans="2:2">
      <c r="B5417" t="s">
        <v>3759</v>
      </c>
    </row>
    <row r="5418" spans="2:2">
      <c r="B5418" t="e">
        <f>--真千兆</f>
        <v>#NAME?</v>
      </c>
    </row>
    <row r="5419" spans="3:3">
      <c r="C5419" t="s">
        <v>3760</v>
      </c>
    </row>
    <row r="5420" spans="3:3">
      <c r="C5420" t="s">
        <v>3761</v>
      </c>
    </row>
    <row r="5421" spans="3:3">
      <c r="C5421" t="e">
        <f>--千兆宽带</f>
        <v>#NAME?</v>
      </c>
    </row>
    <row r="5422" spans="1:3">
      <c r="A5422" t="s">
        <v>369</v>
      </c>
      <c r="C5422" t="s">
        <v>3762</v>
      </c>
    </row>
    <row r="5423" spans="3:3">
      <c r="C5423" t="s">
        <v>3761</v>
      </c>
    </row>
    <row r="5424" spans="2:2">
      <c r="B5424" t="s">
        <v>3763</v>
      </c>
    </row>
    <row r="5425" spans="1:1">
      <c r="A5425" t="s">
        <v>3764</v>
      </c>
    </row>
    <row r="5426" spans="2:2">
      <c r="B5426" t="s">
        <v>3765</v>
      </c>
    </row>
    <row r="5427" spans="2:2">
      <c r="B5427" t="s">
        <v>3766</v>
      </c>
    </row>
    <row r="5428" spans="3:3">
      <c r="C5428" t="s">
        <v>3767</v>
      </c>
    </row>
    <row r="5429" spans="2:2">
      <c r="B5429" t="s">
        <v>3768</v>
      </c>
    </row>
    <row r="5430" spans="2:2">
      <c r="B5430" t="s">
        <v>3769</v>
      </c>
    </row>
    <row r="5431" spans="2:2">
      <c r="B5431" t="s">
        <v>3770</v>
      </c>
    </row>
    <row r="5432" spans="2:2">
      <c r="B5432" t="s">
        <v>3771</v>
      </c>
    </row>
    <row r="5433" spans="1:2">
      <c r="A5433" t="s">
        <v>1069</v>
      </c>
      <c r="B5433" t="s">
        <v>3772</v>
      </c>
    </row>
    <row r="5434" spans="1:1">
      <c r="A5434" t="s">
        <v>3773</v>
      </c>
    </row>
    <row r="5435" spans="2:2">
      <c r="B5435" t="e">
        <f>---固网终端</f>
        <v>#NAME?</v>
      </c>
    </row>
    <row r="5436" spans="2:2">
      <c r="B5436" t="s">
        <v>3774</v>
      </c>
    </row>
    <row r="5437" spans="2:2">
      <c r="B5437" t="s">
        <v>3775</v>
      </c>
    </row>
    <row r="5438" spans="2:2">
      <c r="B5438" t="s">
        <v>3776</v>
      </c>
    </row>
    <row r="5440" spans="1:1">
      <c r="A5440" t="s">
        <v>3777</v>
      </c>
    </row>
    <row r="5441" spans="1:1">
      <c r="A5441" t="s">
        <v>3778</v>
      </c>
    </row>
    <row r="5443" spans="2:2">
      <c r="B5443" t="s">
        <v>3751</v>
      </c>
    </row>
    <row r="5444" spans="2:2">
      <c r="B5444" t="s">
        <v>3779</v>
      </c>
    </row>
    <row r="5445" spans="1:1">
      <c r="A5445" t="s">
        <v>3780</v>
      </c>
    </row>
    <row r="5446" spans="1:1">
      <c r="A5446" t="s">
        <v>2405</v>
      </c>
    </row>
    <row r="5447" spans="1:1">
      <c r="A5447" t="s">
        <v>3781</v>
      </c>
    </row>
    <row r="5448" spans="2:2">
      <c r="B5448" t="s">
        <v>2066</v>
      </c>
    </row>
    <row r="5449" spans="1:1">
      <c r="A5449" t="s">
        <v>3782</v>
      </c>
    </row>
    <row r="5450" spans="1:1">
      <c r="A5450" t="s">
        <v>350</v>
      </c>
    </row>
    <row r="5451" spans="1:1">
      <c r="A5451" t="s">
        <v>1006</v>
      </c>
    </row>
    <row r="5452" spans="1:1">
      <c r="A5452" t="s">
        <v>3783</v>
      </c>
    </row>
    <row r="5453" spans="1:1">
      <c r="A5453" t="s">
        <v>354</v>
      </c>
    </row>
    <row r="5454" spans="1:1">
      <c r="A5454" t="s">
        <v>1522</v>
      </c>
    </row>
    <row r="5455" spans="1:1">
      <c r="A5455" t="s">
        <v>3784</v>
      </c>
    </row>
    <row r="5456" spans="1:1">
      <c r="A5456" t="s">
        <v>3785</v>
      </c>
    </row>
    <row r="5457" spans="1:1">
      <c r="A5457" t="s">
        <v>3786</v>
      </c>
    </row>
    <row r="5458" spans="1:1">
      <c r="A5458" t="s">
        <v>1485</v>
      </c>
    </row>
    <row r="5459" spans="2:2">
      <c r="B5459" t="s">
        <v>3787</v>
      </c>
    </row>
    <row r="5460" spans="2:2">
      <c r="B5460" t="s">
        <v>3788</v>
      </c>
    </row>
    <row r="5461" spans="2:2">
      <c r="B5461" t="s">
        <v>3789</v>
      </c>
    </row>
    <row r="5462" spans="2:2">
      <c r="B5462" t="s">
        <v>3790</v>
      </c>
    </row>
    <row r="5463" spans="2:2">
      <c r="B5463" t="s">
        <v>3791</v>
      </c>
    </row>
    <row r="5464" spans="2:2">
      <c r="B5464" t="s">
        <v>3792</v>
      </c>
    </row>
    <row r="5465" spans="2:2">
      <c r="B5465" s="1">
        <v>-10000241000025</v>
      </c>
    </row>
    <row r="5466" spans="2:3">
      <c r="B5466" t="s">
        <v>3793</v>
      </c>
      <c r="C5466" t="s">
        <v>3794</v>
      </c>
    </row>
    <row r="5467" spans="1:1">
      <c r="A5467" t="s">
        <v>3795</v>
      </c>
    </row>
    <row r="5468" spans="1:1">
      <c r="A5468" t="s">
        <v>3784</v>
      </c>
    </row>
    <row r="5469" spans="1:1">
      <c r="A5469" t="s">
        <v>3796</v>
      </c>
    </row>
    <row r="5470" spans="1:1">
      <c r="A5470" t="s">
        <v>993</v>
      </c>
    </row>
    <row r="5471" spans="1:1">
      <c r="A5471" t="s">
        <v>3066</v>
      </c>
    </row>
    <row r="5472" spans="3:3">
      <c r="C5472" t="s">
        <v>3067</v>
      </c>
    </row>
    <row r="5473" spans="1:1">
      <c r="A5473" t="s">
        <v>995</v>
      </c>
    </row>
    <row r="5474" spans="1:1">
      <c r="A5474" t="s">
        <v>996</v>
      </c>
    </row>
    <row r="5475" spans="1:1">
      <c r="A5475" t="s">
        <v>997</v>
      </c>
    </row>
    <row r="5476" spans="1:1">
      <c r="A5476" t="s">
        <v>998</v>
      </c>
    </row>
    <row r="5477" spans="1:1">
      <c r="A5477" t="s">
        <v>999</v>
      </c>
    </row>
    <row r="5478" spans="1:1">
      <c r="A5478" t="s">
        <v>1000</v>
      </c>
    </row>
    <row r="5479" spans="1:1">
      <c r="A5479" t="s">
        <v>381</v>
      </c>
    </row>
    <row r="5480" spans="1:1">
      <c r="A5480" t="s">
        <v>3797</v>
      </c>
    </row>
    <row r="5481" spans="1:1">
      <c r="A5481" t="s">
        <v>2405</v>
      </c>
    </row>
    <row r="5482" spans="2:2">
      <c r="B5482" t="s">
        <v>3798</v>
      </c>
    </row>
    <row r="5483" spans="2:2">
      <c r="B5483" t="s">
        <v>2066</v>
      </c>
    </row>
    <row r="5484" spans="1:1">
      <c r="A5484" t="s">
        <v>3799</v>
      </c>
    </row>
    <row r="5485" spans="2:2">
      <c r="B5485" t="s">
        <v>1522</v>
      </c>
    </row>
    <row r="5486" spans="1:1">
      <c r="A5486" t="s">
        <v>350</v>
      </c>
    </row>
    <row r="5487" spans="1:1">
      <c r="A5487" t="s">
        <v>3800</v>
      </c>
    </row>
    <row r="5488" spans="1:1">
      <c r="A5488" t="s">
        <v>3801</v>
      </c>
    </row>
    <row r="5489" spans="1:1">
      <c r="A5489" t="s">
        <v>3802</v>
      </c>
    </row>
    <row r="5490" spans="1:1">
      <c r="A5490" t="s">
        <v>3803</v>
      </c>
    </row>
    <row r="5493" spans="1:1">
      <c r="A5493" t="s">
        <v>3804</v>
      </c>
    </row>
    <row r="5494" spans="1:1">
      <c r="A5494" t="s">
        <v>3805</v>
      </c>
    </row>
    <row r="5495" spans="1:1">
      <c r="A5495" t="s">
        <v>3806</v>
      </c>
    </row>
    <row r="5497" spans="1:1">
      <c r="A5497" t="s">
        <v>354</v>
      </c>
    </row>
    <row r="5498" spans="1:1">
      <c r="A5498" t="s">
        <v>3807</v>
      </c>
    </row>
    <row r="5499" spans="1:1">
      <c r="A5499" t="s">
        <v>350</v>
      </c>
    </row>
    <row r="5501" spans="1:1">
      <c r="A5501" t="s">
        <v>3808</v>
      </c>
    </row>
    <row r="5502" spans="1:1">
      <c r="A5502" t="s">
        <v>3809</v>
      </c>
    </row>
    <row r="5503" spans="1:1">
      <c r="A5503" t="s">
        <v>3810</v>
      </c>
    </row>
    <row r="5504" spans="1:1">
      <c r="A5504" t="s">
        <v>3802</v>
      </c>
    </row>
    <row r="5505" spans="1:1">
      <c r="A5505" t="s">
        <v>3811</v>
      </c>
    </row>
    <row r="5506" spans="1:1">
      <c r="A5506" t="s">
        <v>1767</v>
      </c>
    </row>
    <row r="5507" spans="1:1">
      <c r="A5507" t="s">
        <v>3812</v>
      </c>
    </row>
    <row r="5508" spans="1:1">
      <c r="A5508" t="s">
        <v>3813</v>
      </c>
    </row>
    <row r="5509" spans="1:1">
      <c r="A5509" t="s">
        <v>3814</v>
      </c>
    </row>
    <row r="5510" spans="1:1">
      <c r="A5510" t="s">
        <v>3815</v>
      </c>
    </row>
    <row r="5511" spans="1:1">
      <c r="A5511" t="s">
        <v>3816</v>
      </c>
    </row>
    <row r="5512" spans="1:1">
      <c r="A5512" t="s">
        <v>3817</v>
      </c>
    </row>
    <row r="5513" spans="1:1">
      <c r="A5513" t="s">
        <v>3818</v>
      </c>
    </row>
    <row r="5514" spans="1:1">
      <c r="A5514" t="s">
        <v>1564</v>
      </c>
    </row>
    <row r="5516" spans="1:1">
      <c r="A5516" t="s">
        <v>3809</v>
      </c>
    </row>
    <row r="5517" spans="1:1">
      <c r="A5517" t="s">
        <v>3810</v>
      </c>
    </row>
    <row r="5518" spans="1:1">
      <c r="A5518" t="s">
        <v>3802</v>
      </c>
    </row>
    <row r="5519" spans="1:1">
      <c r="A5519" t="s">
        <v>3811</v>
      </c>
    </row>
    <row r="5520" spans="1:1">
      <c r="A5520" t="s">
        <v>1767</v>
      </c>
    </row>
    <row r="5521" spans="1:1">
      <c r="A5521" t="s">
        <v>3812</v>
      </c>
    </row>
    <row r="5522" spans="1:1">
      <c r="A5522" t="s">
        <v>3813</v>
      </c>
    </row>
    <row r="5523" spans="1:1">
      <c r="A5523" t="s">
        <v>3814</v>
      </c>
    </row>
    <row r="5524" spans="1:1">
      <c r="A5524" t="s">
        <v>3819</v>
      </c>
    </row>
    <row r="5525" spans="1:1">
      <c r="A5525" t="s">
        <v>3816</v>
      </c>
    </row>
    <row r="5526" spans="1:1">
      <c r="A5526" t="s">
        <v>3817</v>
      </c>
    </row>
    <row r="5527" spans="1:1">
      <c r="A5527" t="s">
        <v>3818</v>
      </c>
    </row>
    <row r="5528" spans="1:1">
      <c r="A5528" t="s">
        <v>354</v>
      </c>
    </row>
    <row r="5529" spans="1:1">
      <c r="A5529" t="s">
        <v>993</v>
      </c>
    </row>
    <row r="5530" spans="1:1">
      <c r="A5530" t="s">
        <v>3066</v>
      </c>
    </row>
    <row r="5531" spans="3:3">
      <c r="C5531" t="s">
        <v>3067</v>
      </c>
    </row>
    <row r="5532" spans="1:1">
      <c r="A5532" t="s">
        <v>995</v>
      </c>
    </row>
    <row r="5533" spans="1:1">
      <c r="A5533" t="s">
        <v>996</v>
      </c>
    </row>
    <row r="5534" spans="1:1">
      <c r="A5534" t="s">
        <v>997</v>
      </c>
    </row>
    <row r="5535" spans="1:1">
      <c r="A5535" t="s">
        <v>998</v>
      </c>
    </row>
    <row r="5536" spans="1:1">
      <c r="A5536" t="s">
        <v>999</v>
      </c>
    </row>
    <row r="5537" spans="1:1">
      <c r="A5537" t="s">
        <v>1000</v>
      </c>
    </row>
    <row r="5538" spans="1:1">
      <c r="A5538" t="s">
        <v>381</v>
      </c>
    </row>
    <row r="5539" spans="2:2">
      <c r="B5539" t="s">
        <v>3820</v>
      </c>
    </row>
    <row r="5540" spans="2:2">
      <c r="B5540" t="s">
        <v>3821</v>
      </c>
    </row>
    <row r="5541" spans="2:2">
      <c r="B5541" t="s">
        <v>3822</v>
      </c>
    </row>
    <row r="5542" spans="2:2">
      <c r="B5542" t="s">
        <v>3823</v>
      </c>
    </row>
    <row r="5543" spans="2:2">
      <c r="B5543" t="s">
        <v>1711</v>
      </c>
    </row>
    <row r="5544" spans="2:3">
      <c r="B5544" t="s">
        <v>3824</v>
      </c>
      <c r="C5544" t="s">
        <v>3825</v>
      </c>
    </row>
    <row r="5545" spans="2:2">
      <c r="B5545" t="s">
        <v>3826</v>
      </c>
    </row>
    <row r="5546" spans="2:2">
      <c r="B5546" t="s">
        <v>1205</v>
      </c>
    </row>
    <row r="5549" spans="1:1">
      <c r="A5549" t="s">
        <v>3827</v>
      </c>
    </row>
    <row r="5550" spans="2:2">
      <c r="B5550" t="s">
        <v>993</v>
      </c>
    </row>
    <row r="5551" spans="1:1">
      <c r="A5551" t="s">
        <v>3066</v>
      </c>
    </row>
    <row r="5552" spans="3:3">
      <c r="C5552" t="s">
        <v>3067</v>
      </c>
    </row>
    <row r="5553" spans="1:1">
      <c r="A5553" t="s">
        <v>995</v>
      </c>
    </row>
    <row r="5554" spans="1:1">
      <c r="A5554" t="s">
        <v>996</v>
      </c>
    </row>
    <row r="5555" spans="1:1">
      <c r="A5555" t="s">
        <v>997</v>
      </c>
    </row>
    <row r="5556" spans="1:1">
      <c r="A5556" t="s">
        <v>998</v>
      </c>
    </row>
    <row r="5557" spans="1:1">
      <c r="A5557" t="s">
        <v>999</v>
      </c>
    </row>
    <row r="5558" spans="2:2">
      <c r="B5558" t="s">
        <v>3828</v>
      </c>
    </row>
    <row r="5559" spans="2:2">
      <c r="B5559" t="s">
        <v>3829</v>
      </c>
    </row>
    <row r="5560" spans="2:2">
      <c r="B5560" t="s">
        <v>3830</v>
      </c>
    </row>
    <row r="5561" spans="1:1">
      <c r="A5561" t="s">
        <v>559</v>
      </c>
    </row>
    <row r="5562" spans="1:1">
      <c r="A5562" t="s">
        <v>561</v>
      </c>
    </row>
    <row r="5563" spans="1:1">
      <c r="A5563" t="s">
        <v>3831</v>
      </c>
    </row>
    <row r="5564" spans="1:1">
      <c r="A5564" t="s">
        <v>563</v>
      </c>
    </row>
    <row r="5565" spans="1:1">
      <c r="A5565" t="s">
        <v>3832</v>
      </c>
    </row>
    <row r="5566" spans="1:1">
      <c r="A5566" t="s">
        <v>3833</v>
      </c>
    </row>
    <row r="5567" spans="1:1">
      <c r="A5567" t="s">
        <v>3834</v>
      </c>
    </row>
    <row r="5568" spans="1:1">
      <c r="A5568" t="s">
        <v>3835</v>
      </c>
    </row>
    <row r="5569" spans="1:1">
      <c r="A5569" t="s">
        <v>3836</v>
      </c>
    </row>
    <row r="5570" spans="1:1">
      <c r="A5570" t="s">
        <v>3837</v>
      </c>
    </row>
    <row r="5571" spans="1:1">
      <c r="A5571" t="s">
        <v>3838</v>
      </c>
    </row>
    <row r="5572" spans="1:1">
      <c r="A5572" t="s">
        <v>3839</v>
      </c>
    </row>
    <row r="5573" spans="1:1">
      <c r="A5573" t="s">
        <v>3840</v>
      </c>
    </row>
    <row r="5574" spans="1:1">
      <c r="A5574" t="s">
        <v>3841</v>
      </c>
    </row>
    <row r="5575" spans="1:1">
      <c r="A5575" t="s">
        <v>3842</v>
      </c>
    </row>
    <row r="5576" spans="1:1">
      <c r="A5576" t="s">
        <v>3843</v>
      </c>
    </row>
    <row r="5577" spans="1:1">
      <c r="A5577" t="s">
        <v>3844</v>
      </c>
    </row>
    <row r="5578" spans="1:1">
      <c r="A5578" t="s">
        <v>3845</v>
      </c>
    </row>
    <row r="5579" spans="1:1">
      <c r="A5579" t="s">
        <v>3846</v>
      </c>
    </row>
    <row r="5580" spans="1:1">
      <c r="A5580" t="s">
        <v>3847</v>
      </c>
    </row>
    <row r="5581" spans="1:1">
      <c r="A5581" t="s">
        <v>348</v>
      </c>
    </row>
    <row r="5582" spans="1:1">
      <c r="A5582" t="s">
        <v>3848</v>
      </c>
    </row>
    <row r="5583" spans="1:1">
      <c r="A5583" t="s">
        <v>3749</v>
      </c>
    </row>
    <row r="5584" spans="1:1">
      <c r="A5584" t="s">
        <v>3849</v>
      </c>
    </row>
    <row r="5585" spans="1:1">
      <c r="A5585" t="s">
        <v>3850</v>
      </c>
    </row>
    <row r="5586" spans="1:1">
      <c r="A5586" t="s">
        <v>1012</v>
      </c>
    </row>
    <row r="5587" spans="1:1">
      <c r="A5587" t="s">
        <v>1013</v>
      </c>
    </row>
    <row r="5588" spans="1:1">
      <c r="A5588" t="s">
        <v>3851</v>
      </c>
    </row>
    <row r="5589" spans="1:1">
      <c r="A5589" t="s">
        <v>3852</v>
      </c>
    </row>
    <row r="5590" spans="1:1">
      <c r="A5590" t="s">
        <v>3853</v>
      </c>
    </row>
    <row r="5591" spans="1:1">
      <c r="A5591" t="s">
        <v>3854</v>
      </c>
    </row>
    <row r="5592" spans="1:1">
      <c r="A5592" t="s">
        <v>3855</v>
      </c>
    </row>
    <row r="5593" spans="10:10">
      <c r="J5593" t="s">
        <v>3856</v>
      </c>
    </row>
    <row r="5594" spans="1:1">
      <c r="A5594" t="s">
        <v>3855</v>
      </c>
    </row>
    <row r="5595" spans="1:1">
      <c r="A5595" t="s">
        <v>3857</v>
      </c>
    </row>
    <row r="5596" spans="1:1">
      <c r="A5596" t="s">
        <v>3858</v>
      </c>
    </row>
    <row r="5597" spans="1:1">
      <c r="A5597" t="s">
        <v>3859</v>
      </c>
    </row>
    <row r="5598" spans="10:10">
      <c r="J5598" t="s">
        <v>3860</v>
      </c>
    </row>
    <row r="5599" spans="1:1">
      <c r="A5599" t="s">
        <v>3861</v>
      </c>
    </row>
    <row r="5600" spans="1:1">
      <c r="A5600" t="s">
        <v>3862</v>
      </c>
    </row>
    <row r="5601" spans="1:1">
      <c r="A5601" t="s">
        <v>3863</v>
      </c>
    </row>
    <row r="5603" spans="4:4">
      <c r="D5603" t="s">
        <v>3864</v>
      </c>
    </row>
    <row r="5604" spans="4:4">
      <c r="D5604" t="s">
        <v>3865</v>
      </c>
    </row>
    <row r="5605" spans="2:2">
      <c r="B5605" t="s">
        <v>3866</v>
      </c>
    </row>
    <row r="5606" spans="4:4">
      <c r="D5606" t="s">
        <v>977</v>
      </c>
    </row>
    <row r="5607" spans="4:4">
      <c r="D5607" t="s">
        <v>3867</v>
      </c>
    </row>
    <row r="5608" spans="4:4">
      <c r="D5608" t="s">
        <v>3868</v>
      </c>
    </row>
    <row r="5609" spans="4:4">
      <c r="D5609" t="s">
        <v>3869</v>
      </c>
    </row>
    <row r="5610" spans="4:4">
      <c r="D5610" t="s">
        <v>1205</v>
      </c>
    </row>
    <row r="5611" spans="5:5">
      <c r="E5611" t="s">
        <v>977</v>
      </c>
    </row>
    <row r="5612" spans="4:4">
      <c r="D5612" t="s">
        <v>3870</v>
      </c>
    </row>
    <row r="5613" spans="4:4">
      <c r="D5613" t="s">
        <v>3871</v>
      </c>
    </row>
    <row r="5614" spans="4:4">
      <c r="D5614" t="s">
        <v>3869</v>
      </c>
    </row>
    <row r="5615" spans="4:4">
      <c r="D5615" t="s">
        <v>1205</v>
      </c>
    </row>
    <row r="5616" spans="1:1">
      <c r="A5616" t="s">
        <v>3872</v>
      </c>
    </row>
    <row r="5617" spans="1:1">
      <c r="A5617" t="s">
        <v>3863</v>
      </c>
    </row>
    <row r="5618" spans="1:1">
      <c r="A5618" t="s">
        <v>3579</v>
      </c>
    </row>
    <row r="5619" spans="1:1">
      <c r="A5619" t="s">
        <v>3873</v>
      </c>
    </row>
    <row r="5620" spans="1:1">
      <c r="A5620" t="s">
        <v>3874</v>
      </c>
    </row>
    <row r="5621" spans="1:1">
      <c r="A5621" t="s">
        <v>3875</v>
      </c>
    </row>
    <row r="5622" spans="1:1">
      <c r="A5622" t="s">
        <v>3876</v>
      </c>
    </row>
    <row r="5623" spans="1:1">
      <c r="A5623" t="s">
        <v>3877</v>
      </c>
    </row>
    <row r="5624" spans="1:1">
      <c r="A5624" t="s">
        <v>3878</v>
      </c>
    </row>
    <row r="5625" spans="1:1">
      <c r="A5625" t="s">
        <v>3879</v>
      </c>
    </row>
    <row r="5626" spans="1:1">
      <c r="A5626" t="s">
        <v>3880</v>
      </c>
    </row>
    <row r="5627" spans="1:1">
      <c r="A5627" t="s">
        <v>3881</v>
      </c>
    </row>
    <row r="5628" spans="1:1">
      <c r="A5628" t="s">
        <v>3882</v>
      </c>
    </row>
    <row r="5629" spans="1:1">
      <c r="A5629" t="s">
        <v>3883</v>
      </c>
    </row>
    <row r="5630" spans="1:1">
      <c r="A5630" t="s">
        <v>3884</v>
      </c>
    </row>
    <row r="5631" spans="1:1">
      <c r="A5631" t="s">
        <v>3885</v>
      </c>
    </row>
    <row r="5632" spans="1:1">
      <c r="A5632" t="s">
        <v>3886</v>
      </c>
    </row>
    <row r="5633" spans="1:1">
      <c r="A5633" t="s">
        <v>3887</v>
      </c>
    </row>
    <row r="5634" spans="1:1">
      <c r="A5634" t="s">
        <v>3888</v>
      </c>
    </row>
    <row r="5635" spans="1:1">
      <c r="A5635" t="s">
        <v>350</v>
      </c>
    </row>
    <row r="5636" spans="1:1">
      <c r="A5636" t="s">
        <v>3889</v>
      </c>
    </row>
    <row r="5637" spans="1:1">
      <c r="A5637" t="s">
        <v>3876</v>
      </c>
    </row>
    <row r="5638" spans="1:1">
      <c r="A5638" t="s">
        <v>3890</v>
      </c>
    </row>
    <row r="5639" spans="1:1">
      <c r="A5639" t="s">
        <v>3891</v>
      </c>
    </row>
    <row r="5640" spans="1:1">
      <c r="A5640" t="s">
        <v>3892</v>
      </c>
    </row>
    <row r="5641" spans="1:1">
      <c r="A5641" t="s">
        <v>3893</v>
      </c>
    </row>
    <row r="5642" spans="1:1">
      <c r="A5642" t="s">
        <v>3894</v>
      </c>
    </row>
    <row r="5643" spans="1:1">
      <c r="A5643" t="s">
        <v>3895</v>
      </c>
    </row>
    <row r="5644" spans="1:1">
      <c r="A5644" t="s">
        <v>3896</v>
      </c>
    </row>
    <row r="5645" spans="1:1">
      <c r="A5645" t="s">
        <v>3897</v>
      </c>
    </row>
    <row r="5646" spans="1:1">
      <c r="A5646" t="s">
        <v>3898</v>
      </c>
    </row>
    <row r="5647" spans="1:1">
      <c r="A5647" t="s">
        <v>3899</v>
      </c>
    </row>
    <row r="5648" spans="1:1">
      <c r="A5648" t="s">
        <v>3887</v>
      </c>
    </row>
    <row r="5649" spans="1:1">
      <c r="A5649" t="s">
        <v>3900</v>
      </c>
    </row>
    <row r="5650" spans="1:1">
      <c r="A5650" t="s">
        <v>3901</v>
      </c>
    </row>
    <row r="5651" spans="1:1">
      <c r="A5651" t="s">
        <v>3902</v>
      </c>
    </row>
    <row r="5652" spans="1:1">
      <c r="A5652" t="s">
        <v>575</v>
      </c>
    </row>
    <row r="5653" spans="1:1">
      <c r="A5653" t="s">
        <v>3903</v>
      </c>
    </row>
    <row r="5654" spans="1:1">
      <c r="A5654" t="s">
        <v>3904</v>
      </c>
    </row>
    <row r="5655" spans="1:1">
      <c r="A5655" t="s">
        <v>3905</v>
      </c>
    </row>
    <row r="5656" spans="1:1">
      <c r="A5656" t="s">
        <v>3906</v>
      </c>
    </row>
    <row r="5657" spans="1:1">
      <c r="A5657" t="s">
        <v>3907</v>
      </c>
    </row>
    <row r="5658" spans="1:1">
      <c r="A5658" t="s">
        <v>3908</v>
      </c>
    </row>
    <row r="5659" spans="1:1">
      <c r="A5659" t="s">
        <v>3909</v>
      </c>
    </row>
    <row r="5660" spans="1:1">
      <c r="A5660" t="s">
        <v>1045</v>
      </c>
    </row>
    <row r="5661" spans="1:1">
      <c r="A5661" t="s">
        <v>3910</v>
      </c>
    </row>
    <row r="5662" spans="1:1">
      <c r="A5662" t="s">
        <v>3911</v>
      </c>
    </row>
    <row r="5663" spans="1:1">
      <c r="A5663" t="s">
        <v>3912</v>
      </c>
    </row>
    <row r="5664" spans="1:1">
      <c r="A5664" t="s">
        <v>3913</v>
      </c>
    </row>
    <row r="5665" spans="1:1">
      <c r="A5665" t="s">
        <v>3914</v>
      </c>
    </row>
    <row r="5666" spans="1:1">
      <c r="A5666" t="s">
        <v>3915</v>
      </c>
    </row>
    <row r="5667" spans="1:1">
      <c r="A5667">
        <v>1</v>
      </c>
    </row>
    <row r="5668" spans="1:1">
      <c r="A5668" t="s">
        <v>3916</v>
      </c>
    </row>
    <row r="5669" spans="1:1">
      <c r="A5669">
        <v>0</v>
      </c>
    </row>
    <row r="5670" spans="1:1">
      <c r="A5670" t="s">
        <v>3917</v>
      </c>
    </row>
    <row r="5671" spans="1:1">
      <c r="A5671" t="s">
        <v>3914</v>
      </c>
    </row>
    <row r="5672" spans="1:1">
      <c r="A5672" t="s">
        <v>3918</v>
      </c>
    </row>
    <row r="5673" spans="1:1">
      <c r="A5673">
        <v>1</v>
      </c>
    </row>
    <row r="5674" spans="1:1">
      <c r="A5674" t="s">
        <v>3916</v>
      </c>
    </row>
    <row r="5675" spans="1:1">
      <c r="A5675">
        <v>0</v>
      </c>
    </row>
    <row r="5676" spans="1:1">
      <c r="A5676" t="s">
        <v>3919</v>
      </c>
    </row>
    <row r="5677" spans="1:1">
      <c r="A5677" t="s">
        <v>3920</v>
      </c>
    </row>
    <row r="5678" spans="1:1">
      <c r="A5678" t="s">
        <v>3921</v>
      </c>
    </row>
    <row r="5679" spans="1:1">
      <c r="A5679" t="s">
        <v>3922</v>
      </c>
    </row>
    <row r="5680" spans="1:1">
      <c r="A5680" t="s">
        <v>3923</v>
      </c>
    </row>
    <row r="5681" spans="1:1">
      <c r="A5681" t="s">
        <v>3924</v>
      </c>
    </row>
    <row r="5682" spans="1:1">
      <c r="A5682" t="s">
        <v>3925</v>
      </c>
    </row>
    <row r="5683" spans="1:1">
      <c r="A5683" t="s">
        <v>3926</v>
      </c>
    </row>
    <row r="5684" spans="1:1">
      <c r="A5684" t="s">
        <v>3927</v>
      </c>
    </row>
    <row r="5685" spans="1:1">
      <c r="A5685" t="s">
        <v>3928</v>
      </c>
    </row>
    <row r="5686" spans="1:1">
      <c r="A5686" t="s">
        <v>990</v>
      </c>
    </row>
    <row r="5687" spans="1:1">
      <c r="A5687" t="s">
        <v>3929</v>
      </c>
    </row>
    <row r="5688" spans="1:1">
      <c r="A5688" t="s">
        <v>992</v>
      </c>
    </row>
    <row r="5689" spans="1:1">
      <c r="A5689" t="s">
        <v>993</v>
      </c>
    </row>
    <row r="5690" spans="1:1">
      <c r="A5690" t="s">
        <v>994</v>
      </c>
    </row>
    <row r="5691" spans="1:1">
      <c r="A5691" t="s">
        <v>995</v>
      </c>
    </row>
    <row r="5692" spans="1:1">
      <c r="A5692" t="s">
        <v>996</v>
      </c>
    </row>
    <row r="5693" spans="1:1">
      <c r="A5693" t="s">
        <v>997</v>
      </c>
    </row>
    <row r="5694" spans="1:1">
      <c r="A5694" t="s">
        <v>998</v>
      </c>
    </row>
    <row r="5695" spans="1:1">
      <c r="A5695" t="s">
        <v>999</v>
      </c>
    </row>
    <row r="5696" spans="1:1">
      <c r="A5696" t="s">
        <v>1000</v>
      </c>
    </row>
    <row r="5697" spans="1:1">
      <c r="A5697" t="s">
        <v>381</v>
      </c>
    </row>
    <row r="5698" spans="1:1">
      <c r="A5698" t="s">
        <v>3930</v>
      </c>
    </row>
    <row r="5699" spans="1:1">
      <c r="A5699" t="s">
        <v>2912</v>
      </c>
    </row>
    <row r="5700" spans="1:1">
      <c r="A5700" t="s">
        <v>3931</v>
      </c>
    </row>
    <row r="5701" spans="1:1">
      <c r="A5701" t="s">
        <v>559</v>
      </c>
    </row>
    <row r="5702" spans="1:1">
      <c r="A5702" t="s">
        <v>561</v>
      </c>
    </row>
    <row r="5703" spans="1:1">
      <c r="A5703" t="s">
        <v>3932</v>
      </c>
    </row>
    <row r="5704" spans="1:1">
      <c r="A5704" t="s">
        <v>563</v>
      </c>
    </row>
    <row r="5705" spans="1:1">
      <c r="A5705" t="s">
        <v>525</v>
      </c>
    </row>
    <row r="5706" spans="1:1">
      <c r="A5706" t="s">
        <v>3933</v>
      </c>
    </row>
    <row r="5707" spans="1:1">
      <c r="A5707" t="s">
        <v>350</v>
      </c>
    </row>
    <row r="5708" spans="1:1">
      <c r="A5708" t="s">
        <v>3934</v>
      </c>
    </row>
    <row r="5709" spans="1:1">
      <c r="A5709" t="s">
        <v>3935</v>
      </c>
    </row>
    <row r="5710" spans="1:1">
      <c r="A5710" t="s">
        <v>3936</v>
      </c>
    </row>
    <row r="5711" spans="1:1">
      <c r="A5711" t="s">
        <v>3937</v>
      </c>
    </row>
    <row r="5712" spans="1:1">
      <c r="A5712" t="s">
        <v>3938</v>
      </c>
    </row>
    <row r="5713" spans="1:1">
      <c r="A5713" t="s">
        <v>3939</v>
      </c>
    </row>
    <row r="5714" spans="1:1">
      <c r="A5714" t="s">
        <v>3940</v>
      </c>
    </row>
    <row r="5715" spans="1:1">
      <c r="A5715" t="s">
        <v>3941</v>
      </c>
    </row>
    <row r="5716" spans="1:1">
      <c r="A5716" t="s">
        <v>3942</v>
      </c>
    </row>
    <row r="5717" spans="1:1">
      <c r="A5717" t="s">
        <v>3943</v>
      </c>
    </row>
    <row r="5718" spans="1:1">
      <c r="A5718" t="s">
        <v>3944</v>
      </c>
    </row>
    <row r="5719" spans="1:1">
      <c r="A5719" t="s">
        <v>3945</v>
      </c>
    </row>
    <row r="5720" spans="1:1">
      <c r="A5720" t="s">
        <v>3946</v>
      </c>
    </row>
    <row r="5721" spans="1:1">
      <c r="A5721" t="s">
        <v>3947</v>
      </c>
    </row>
    <row r="5722" spans="1:1">
      <c r="A5722" t="s">
        <v>3948</v>
      </c>
    </row>
    <row r="5723" spans="1:1">
      <c r="A5723" t="s">
        <v>3949</v>
      </c>
    </row>
    <row r="5724" spans="1:1">
      <c r="A5724" t="s">
        <v>3950</v>
      </c>
    </row>
    <row r="5725" spans="1:1">
      <c r="A5725" t="s">
        <v>3951</v>
      </c>
    </row>
    <row r="5726" spans="1:1">
      <c r="A5726" t="s">
        <v>3952</v>
      </c>
    </row>
    <row r="5727" spans="1:1">
      <c r="A5727" t="s">
        <v>3953</v>
      </c>
    </row>
    <row r="5728" spans="1:1">
      <c r="A5728" t="s">
        <v>3954</v>
      </c>
    </row>
    <row r="5729" spans="1:1">
      <c r="A5729" t="s">
        <v>3955</v>
      </c>
    </row>
    <row r="5730" spans="1:1">
      <c r="A5730" t="s">
        <v>3956</v>
      </c>
    </row>
    <row r="5731" spans="1:1">
      <c r="A5731" t="s">
        <v>3957</v>
      </c>
    </row>
    <row r="5732" spans="1:1">
      <c r="A5732" t="s">
        <v>3958</v>
      </c>
    </row>
    <row r="5733" spans="1:1">
      <c r="A5733" t="s">
        <v>3959</v>
      </c>
    </row>
    <row r="5734" spans="1:1">
      <c r="A5734" t="s">
        <v>3960</v>
      </c>
    </row>
    <row r="5735" spans="1:1">
      <c r="A5735" t="s">
        <v>3961</v>
      </c>
    </row>
    <row r="5736" spans="1:1">
      <c r="A5736" t="s">
        <v>3962</v>
      </c>
    </row>
    <row r="5737" spans="1:1">
      <c r="A5737" t="s">
        <v>3963</v>
      </c>
    </row>
    <row r="5738" spans="1:1">
      <c r="A5738" t="s">
        <v>3964</v>
      </c>
    </row>
    <row r="5739" spans="1:1">
      <c r="A5739" t="s">
        <v>3965</v>
      </c>
    </row>
    <row r="5740" spans="1:1">
      <c r="A5740" t="s">
        <v>3966</v>
      </c>
    </row>
    <row r="5741" spans="1:1">
      <c r="A5741" t="s">
        <v>3967</v>
      </c>
    </row>
    <row r="5742" spans="1:1">
      <c r="A5742" t="s">
        <v>3968</v>
      </c>
    </row>
    <row r="5743" spans="1:1">
      <c r="A5743" t="s">
        <v>354</v>
      </c>
    </row>
    <row r="5745" spans="1:1">
      <c r="A5745" t="s">
        <v>3969</v>
      </c>
    </row>
    <row r="5746" spans="1:1">
      <c r="A5746" t="s">
        <v>3970</v>
      </c>
    </row>
    <row r="5747" spans="1:1">
      <c r="A5747" t="s">
        <v>3971</v>
      </c>
    </row>
    <row r="5748" spans="1:1">
      <c r="A5748" t="s">
        <v>1756</v>
      </c>
    </row>
    <row r="5749" spans="1:1">
      <c r="A5749" t="s">
        <v>3972</v>
      </c>
    </row>
    <row r="5750" spans="1:1">
      <c r="A5750" t="s">
        <v>3973</v>
      </c>
    </row>
    <row r="5751" spans="1:1">
      <c r="A5751" t="s">
        <v>3974</v>
      </c>
    </row>
    <row r="5752" spans="1:1">
      <c r="A5752" t="s">
        <v>3975</v>
      </c>
    </row>
    <row r="5753" spans="1:1">
      <c r="A5753" t="s">
        <v>3976</v>
      </c>
    </row>
    <row r="5754" spans="1:1">
      <c r="A5754" t="s">
        <v>749</v>
      </c>
    </row>
    <row r="5755" spans="1:1">
      <c r="A5755" t="s">
        <v>3977</v>
      </c>
    </row>
    <row r="5756" spans="1:1">
      <c r="A5756" t="s">
        <v>3978</v>
      </c>
    </row>
    <row r="5757" spans="1:1">
      <c r="A5757" t="s">
        <v>3979</v>
      </c>
    </row>
    <row r="5758" spans="1:1">
      <c r="A5758" t="s">
        <v>3980</v>
      </c>
    </row>
    <row r="5759" spans="1:1">
      <c r="A5759" t="s">
        <v>3981</v>
      </c>
    </row>
    <row r="5760" spans="1:1">
      <c r="A5760" t="s">
        <v>3982</v>
      </c>
    </row>
    <row r="5761" spans="1:1">
      <c r="A5761" t="s">
        <v>3983</v>
      </c>
    </row>
    <row r="5762" spans="1:1">
      <c r="A5762" t="s">
        <v>3984</v>
      </c>
    </row>
    <row r="5763" spans="1:1">
      <c r="A5763" t="s">
        <v>3985</v>
      </c>
    </row>
    <row r="5764" spans="1:1">
      <c r="A5764" t="s">
        <v>3986</v>
      </c>
    </row>
    <row r="5765" spans="1:1">
      <c r="A5765" t="s">
        <v>3987</v>
      </c>
    </row>
    <row r="5766" spans="1:1">
      <c r="A5766" t="s">
        <v>3988</v>
      </c>
    </row>
    <row r="5767" spans="1:1">
      <c r="A5767" t="s">
        <v>3989</v>
      </c>
    </row>
    <row r="5768" spans="1:1">
      <c r="A5768" t="s">
        <v>3990</v>
      </c>
    </row>
    <row r="5769" spans="1:1">
      <c r="A5769" t="s">
        <v>3991</v>
      </c>
    </row>
    <row r="5770" spans="1:1">
      <c r="A5770" t="s">
        <v>3992</v>
      </c>
    </row>
    <row r="5771" spans="1:1">
      <c r="A5771" t="s">
        <v>3993</v>
      </c>
    </row>
    <row r="5772" spans="1:1">
      <c r="A5772" t="s">
        <v>3994</v>
      </c>
    </row>
    <row r="5773" spans="1:1">
      <c r="A5773" t="s">
        <v>3995</v>
      </c>
    </row>
    <row r="5774" spans="1:1">
      <c r="A5774" t="s">
        <v>3996</v>
      </c>
    </row>
    <row r="5775" spans="1:1">
      <c r="A5775" t="s">
        <v>3997</v>
      </c>
    </row>
    <row r="5778" spans="1:1">
      <c r="A5778" t="s">
        <v>3998</v>
      </c>
    </row>
    <row r="5779" spans="1:1">
      <c r="A5779" t="s">
        <v>3999</v>
      </c>
    </row>
    <row r="5780" spans="3:3">
      <c r="C5780" t="s">
        <v>4000</v>
      </c>
    </row>
    <row r="5781" spans="3:3">
      <c r="C5781" t="s">
        <v>4001</v>
      </c>
    </row>
    <row r="5782" spans="3:3">
      <c r="C5782" t="s">
        <v>4002</v>
      </c>
    </row>
    <row r="5783" spans="1:1">
      <c r="A5783" t="s">
        <v>4003</v>
      </c>
    </row>
    <row r="5784" spans="1:1">
      <c r="A5784" t="s">
        <v>4004</v>
      </c>
    </row>
    <row r="5786" spans="1:1">
      <c r="A5786" t="e">
        <f>-----遗漏补充</f>
        <v>#NAME?</v>
      </c>
    </row>
    <row r="5787" spans="3:3">
      <c r="C5787" t="s">
        <v>800</v>
      </c>
    </row>
    <row r="5788" spans="1:1">
      <c r="A5788" t="s">
        <v>4005</v>
      </c>
    </row>
    <row r="5789" spans="1:1">
      <c r="A5789" t="s">
        <v>4006</v>
      </c>
    </row>
    <row r="5790" spans="1:1">
      <c r="A5790" t="s">
        <v>4007</v>
      </c>
    </row>
    <row r="5791" spans="1:1">
      <c r="A5791" t="s">
        <v>4008</v>
      </c>
    </row>
    <row r="5792" spans="1:1">
      <c r="A5792" t="s">
        <v>446</v>
      </c>
    </row>
    <row r="5794" spans="1:1">
      <c r="A5794" t="s">
        <v>2098</v>
      </c>
    </row>
    <row r="5795" spans="1:1">
      <c r="A5795" t="s">
        <v>4009</v>
      </c>
    </row>
    <row r="5796" spans="1:1">
      <c r="A5796" t="s">
        <v>4010</v>
      </c>
    </row>
    <row r="5797" spans="1:1">
      <c r="A5797" t="s">
        <v>4011</v>
      </c>
    </row>
    <row r="5798" spans="1:1">
      <c r="A5798" t="s">
        <v>4012</v>
      </c>
    </row>
    <row r="5799" spans="1:1">
      <c r="A5799" t="s">
        <v>4013</v>
      </c>
    </row>
    <row r="5800" spans="1:1">
      <c r="A5800" t="s">
        <v>446</v>
      </c>
    </row>
    <row r="5802" spans="1:1">
      <c r="A5802" t="e">
        <f>---去重</f>
        <v>#NAME?</v>
      </c>
    </row>
    <row r="5803" spans="1:1">
      <c r="A5803" t="s">
        <v>888</v>
      </c>
    </row>
    <row r="5804" spans="1:1">
      <c r="A5804" t="s">
        <v>4014</v>
      </c>
    </row>
    <row r="5805" spans="1:1">
      <c r="A5805" t="s">
        <v>4015</v>
      </c>
    </row>
    <row r="5806" spans="1:1">
      <c r="A5806" t="s">
        <v>4016</v>
      </c>
    </row>
    <row r="5807" spans="1:1">
      <c r="A5807" t="s">
        <v>2554</v>
      </c>
    </row>
    <row r="5808" spans="1:1">
      <c r="A5808" t="s">
        <v>4017</v>
      </c>
    </row>
    <row r="5809" spans="1:1">
      <c r="A5809" t="s">
        <v>350</v>
      </c>
    </row>
    <row r="5810" spans="1:1">
      <c r="A5810" t="s">
        <v>4018</v>
      </c>
    </row>
    <row r="5811" spans="1:1">
      <c r="A5811" t="s">
        <v>4019</v>
      </c>
    </row>
    <row r="5812" spans="1:1">
      <c r="A5812" t="s">
        <v>4020</v>
      </c>
    </row>
    <row r="5813" spans="1:1">
      <c r="A5813" t="s">
        <v>4021</v>
      </c>
    </row>
    <row r="5814" spans="1:1">
      <c r="A5814" t="s">
        <v>4022</v>
      </c>
    </row>
    <row r="5815" spans="1:1">
      <c r="A5815" t="s">
        <v>4023</v>
      </c>
    </row>
    <row r="5816" spans="1:1">
      <c r="A5816" t="s">
        <v>4024</v>
      </c>
    </row>
    <row r="5817" spans="1:1">
      <c r="A5817" t="s">
        <v>4025</v>
      </c>
    </row>
    <row r="5818" spans="1:1">
      <c r="A5818" t="s">
        <v>4026</v>
      </c>
    </row>
    <row r="5819" spans="1:1">
      <c r="A5819" t="s">
        <v>4027</v>
      </c>
    </row>
    <row r="5820" spans="1:1">
      <c r="A5820" t="s">
        <v>4028</v>
      </c>
    </row>
    <row r="5822" spans="1:1">
      <c r="A5822" t="s">
        <v>350</v>
      </c>
    </row>
    <row r="5823" spans="1:1">
      <c r="A5823" t="s">
        <v>4029</v>
      </c>
    </row>
    <row r="5824" spans="1:1">
      <c r="A5824" t="s">
        <v>4030</v>
      </c>
    </row>
    <row r="5825" spans="1:2">
      <c r="A5825" t="s">
        <v>4031</v>
      </c>
      <c r="B5825" t="s">
        <v>4032</v>
      </c>
    </row>
    <row r="5826" spans="1:2">
      <c r="A5826" t="s">
        <v>4033</v>
      </c>
      <c r="B5826" t="s">
        <v>4034</v>
      </c>
    </row>
    <row r="5827" spans="1:2">
      <c r="A5827" t="s">
        <v>4035</v>
      </c>
      <c r="B5827" t="s">
        <v>4036</v>
      </c>
    </row>
    <row r="5828" spans="1:1">
      <c r="A5828" t="s">
        <v>4037</v>
      </c>
    </row>
    <row r="5829" spans="1:2">
      <c r="A5829" t="s">
        <v>656</v>
      </c>
      <c r="B5829" t="s">
        <v>4038</v>
      </c>
    </row>
    <row r="5830" spans="1:1">
      <c r="A5830" t="s">
        <v>369</v>
      </c>
    </row>
    <row r="5831" spans="1:1">
      <c r="A5831" t="s">
        <v>4039</v>
      </c>
    </row>
    <row r="5833" spans="1:1">
      <c r="A5833" t="s">
        <v>4040</v>
      </c>
    </row>
    <row r="5834" spans="1:1">
      <c r="A5834" t="s">
        <v>4041</v>
      </c>
    </row>
    <row r="5836" spans="1:1">
      <c r="A5836" t="s">
        <v>4042</v>
      </c>
    </row>
    <row r="5837" spans="1:1">
      <c r="A5837" t="s">
        <v>4043</v>
      </c>
    </row>
    <row r="5838" spans="1:1">
      <c r="A5838" t="s">
        <v>4044</v>
      </c>
    </row>
    <row r="5839" spans="1:1">
      <c r="A5839" t="s">
        <v>4045</v>
      </c>
    </row>
    <row r="5840" spans="1:1">
      <c r="A5840" t="s">
        <v>4046</v>
      </c>
    </row>
    <row r="5841" spans="1:1">
      <c r="A5841" t="s">
        <v>4047</v>
      </c>
    </row>
    <row r="5842" spans="1:1">
      <c r="A5842" t="s">
        <v>4048</v>
      </c>
    </row>
    <row r="5843" spans="1:1">
      <c r="A5843" t="s">
        <v>354</v>
      </c>
    </row>
    <row r="5844" spans="1:1">
      <c r="A5844" t="s">
        <v>4049</v>
      </c>
    </row>
    <row r="5845" spans="1:1">
      <c r="A5845" t="s">
        <v>4050</v>
      </c>
    </row>
    <row r="5846" spans="1:1">
      <c r="A5846" t="s">
        <v>4051</v>
      </c>
    </row>
    <row r="5849" spans="1:1">
      <c r="A5849" t="s">
        <v>1269</v>
      </c>
    </row>
    <row r="5850" spans="1:1">
      <c r="A5850" t="s">
        <v>4052</v>
      </c>
    </row>
    <row r="5851" spans="1:1">
      <c r="A5851" t="s">
        <v>4053</v>
      </c>
    </row>
    <row r="5852" spans="1:1">
      <c r="A5852" t="s">
        <v>1772</v>
      </c>
    </row>
    <row r="5853" spans="1:1">
      <c r="A5853" t="s">
        <v>443</v>
      </c>
    </row>
    <row r="5855" spans="1:1">
      <c r="A5855" t="s">
        <v>1269</v>
      </c>
    </row>
    <row r="5856" spans="1:1">
      <c r="A5856" t="s">
        <v>4054</v>
      </c>
    </row>
    <row r="5857" spans="1:1">
      <c r="A5857" t="s">
        <v>4055</v>
      </c>
    </row>
    <row r="5858" spans="1:1">
      <c r="A5858" t="s">
        <v>776</v>
      </c>
    </row>
    <row r="5859" spans="1:1">
      <c r="A5859" t="s">
        <v>4056</v>
      </c>
    </row>
    <row r="5860" spans="1:1">
      <c r="A5860" t="s">
        <v>4057</v>
      </c>
    </row>
    <row r="5861" spans="1:1">
      <c r="A5861" t="s">
        <v>1252</v>
      </c>
    </row>
    <row r="5862" spans="1:1">
      <c r="A5862" t="s">
        <v>4054</v>
      </c>
    </row>
    <row r="5863" spans="1:1">
      <c r="A5863" t="s">
        <v>4058</v>
      </c>
    </row>
    <row r="5864" spans="1:1">
      <c r="A5864" t="s">
        <v>776</v>
      </c>
    </row>
    <row r="5865" spans="1:1">
      <c r="A5865" t="s">
        <v>4059</v>
      </c>
    </row>
    <row r="5866" spans="1:1">
      <c r="A5866" t="s">
        <v>4060</v>
      </c>
    </row>
    <row r="5867" spans="1:1">
      <c r="A5867" t="s">
        <v>2619</v>
      </c>
    </row>
    <row r="5868" spans="1:1">
      <c r="A5868" t="s">
        <v>4061</v>
      </c>
    </row>
    <row r="5869" spans="1:1">
      <c r="A5869" t="s">
        <v>1027</v>
      </c>
    </row>
    <row r="5870" spans="1:1">
      <c r="A5870" t="s">
        <v>4062</v>
      </c>
    </row>
    <row r="5871" spans="1:1">
      <c r="A5871" t="s">
        <v>4063</v>
      </c>
    </row>
    <row r="5872" spans="1:1">
      <c r="A5872" t="s">
        <v>4064</v>
      </c>
    </row>
    <row r="5873" spans="1:1">
      <c r="A5873" t="s">
        <v>4065</v>
      </c>
    </row>
    <row r="5874" spans="1:2">
      <c r="A5874" t="s">
        <v>4066</v>
      </c>
      <c r="B5874" t="s">
        <v>4067</v>
      </c>
    </row>
    <row r="5875" spans="1:1">
      <c r="A5875" t="s">
        <v>4068</v>
      </c>
    </row>
    <row r="5876" spans="1:1">
      <c r="A5876" t="s">
        <v>1389</v>
      </c>
    </row>
    <row r="5877" spans="2:2">
      <c r="B5877" t="s">
        <v>369</v>
      </c>
    </row>
    <row r="5878" spans="1:1">
      <c r="A5878" t="s">
        <v>4069</v>
      </c>
    </row>
    <row r="5879" spans="1:1">
      <c r="A5879" t="s">
        <v>4070</v>
      </c>
    </row>
    <row r="5880" spans="1:1">
      <c r="A5880" t="s">
        <v>4071</v>
      </c>
    </row>
    <row r="5881" spans="1:1">
      <c r="A5881" t="s">
        <v>3583</v>
      </c>
    </row>
    <row r="5882" spans="1:1">
      <c r="A5882" t="s">
        <v>4072</v>
      </c>
    </row>
    <row r="5883" spans="5:5">
      <c r="E5883" t="s">
        <v>4073</v>
      </c>
    </row>
    <row r="5884" spans="1:1">
      <c r="A5884" s="21" t="s">
        <v>4074</v>
      </c>
    </row>
    <row r="5885" spans="1:1">
      <c r="A5885" t="s">
        <v>4075</v>
      </c>
    </row>
    <row r="5886" spans="1:1">
      <c r="A5886" t="s">
        <v>4076</v>
      </c>
    </row>
    <row r="5887" spans="1:1">
      <c r="A5887" t="s">
        <v>824</v>
      </c>
    </row>
    <row r="5888" spans="1:1">
      <c r="A5888" t="s">
        <v>4077</v>
      </c>
    </row>
    <row r="5889" spans="1:1">
      <c r="A5889" t="s">
        <v>4078</v>
      </c>
    </row>
    <row r="5890" spans="1:1">
      <c r="A5890" t="s">
        <v>446</v>
      </c>
    </row>
    <row r="5892" spans="1:1">
      <c r="A5892" t="s">
        <v>4079</v>
      </c>
    </row>
    <row r="5893" spans="1:1">
      <c r="A5893" t="s">
        <v>4071</v>
      </c>
    </row>
    <row r="5894" spans="1:1">
      <c r="A5894" t="s">
        <v>3583</v>
      </c>
    </row>
    <row r="5895" spans="1:1">
      <c r="A5895" t="s">
        <v>4080</v>
      </c>
    </row>
    <row r="5896" spans="1:1">
      <c r="A5896" t="s">
        <v>4081</v>
      </c>
    </row>
    <row r="5897" spans="1:1">
      <c r="A5897" t="s">
        <v>4076</v>
      </c>
    </row>
    <row r="5898" spans="1:1">
      <c r="A5898" t="s">
        <v>824</v>
      </c>
    </row>
    <row r="5899" spans="1:1">
      <c r="A5899" t="s">
        <v>4077</v>
      </c>
    </row>
    <row r="5900" spans="3:3">
      <c r="C5900" t="s">
        <v>4082</v>
      </c>
    </row>
    <row r="5901" spans="1:1">
      <c r="A5901" t="s">
        <v>4078</v>
      </c>
    </row>
    <row r="5902" spans="1:1">
      <c r="A5902" t="s">
        <v>446</v>
      </c>
    </row>
    <row r="5903" spans="3:3">
      <c r="C5903" t="s">
        <v>800</v>
      </c>
    </row>
    <row r="5904" spans="3:3">
      <c r="C5904" t="s">
        <v>4083</v>
      </c>
    </row>
    <row r="5905" spans="1:1">
      <c r="A5905" t="s">
        <v>4084</v>
      </c>
    </row>
    <row r="5906" spans="1:1">
      <c r="A5906" t="s">
        <v>1564</v>
      </c>
    </row>
    <row r="5907" spans="1:1">
      <c r="A5907" t="s">
        <v>977</v>
      </c>
    </row>
    <row r="5908" spans="1:1">
      <c r="A5908" t="s">
        <v>4085</v>
      </c>
    </row>
    <row r="5909" spans="1:1">
      <c r="A5909" t="s">
        <v>4086</v>
      </c>
    </row>
    <row r="5910" spans="1:1">
      <c r="A5910" t="s">
        <v>1564</v>
      </c>
    </row>
    <row r="5911" spans="1:1">
      <c r="A5911" t="s">
        <v>800</v>
      </c>
    </row>
    <row r="5912" spans="1:1">
      <c r="A5912" t="s">
        <v>4087</v>
      </c>
    </row>
    <row r="5913" spans="1:1">
      <c r="A5913" t="s">
        <v>4088</v>
      </c>
    </row>
    <row r="5914" spans="1:1">
      <c r="A5914" t="s">
        <v>4089</v>
      </c>
    </row>
    <row r="5915" spans="1:1">
      <c r="A5915" t="s">
        <v>4090</v>
      </c>
    </row>
    <row r="5916" spans="1:1">
      <c r="A5916" t="s">
        <v>1564</v>
      </c>
    </row>
    <row r="5918" spans="1:1">
      <c r="A5918" t="s">
        <v>4091</v>
      </c>
    </row>
    <row r="5919" spans="1:1">
      <c r="A5919" t="s">
        <v>4092</v>
      </c>
    </row>
    <row r="5920" spans="1:1">
      <c r="A5920" t="s">
        <v>4093</v>
      </c>
    </row>
    <row r="5921" spans="1:1">
      <c r="A5921" t="s">
        <v>4094</v>
      </c>
    </row>
    <row r="5922" spans="1:1">
      <c r="A5922" t="s">
        <v>2619</v>
      </c>
    </row>
    <row r="5924" spans="1:1">
      <c r="A5924" t="s">
        <v>4092</v>
      </c>
    </row>
    <row r="5925" spans="1:1">
      <c r="A5925" t="s">
        <v>4095</v>
      </c>
    </row>
    <row r="5926" spans="1:1">
      <c r="A5926" t="s">
        <v>4096</v>
      </c>
    </row>
    <row r="5927" spans="1:1">
      <c r="A5927" t="s">
        <v>2554</v>
      </c>
    </row>
    <row r="5928" spans="1:1">
      <c r="A5928" t="s">
        <v>369</v>
      </c>
    </row>
    <row r="5929" spans="1:1">
      <c r="A5929" t="s">
        <v>4097</v>
      </c>
    </row>
    <row r="5930" spans="1:1">
      <c r="A5930" t="s">
        <v>4098</v>
      </c>
    </row>
    <row r="5931" spans="1:1">
      <c r="A5931" t="s">
        <v>1412</v>
      </c>
    </row>
    <row r="5932" spans="2:2">
      <c r="B5932" t="s">
        <v>4099</v>
      </c>
    </row>
    <row r="5933" spans="2:2">
      <c r="B5933" t="s">
        <v>2515</v>
      </c>
    </row>
    <row r="5934" spans="2:2">
      <c r="B5934" t="s">
        <v>4100</v>
      </c>
    </row>
    <row r="5935" spans="2:2">
      <c r="B5935" t="s">
        <v>4101</v>
      </c>
    </row>
    <row r="5936" spans="2:2">
      <c r="B5936" t="s">
        <v>4102</v>
      </c>
    </row>
    <row r="5937" spans="2:2">
      <c r="B5937" t="s">
        <v>4103</v>
      </c>
    </row>
    <row r="5938" spans="2:2">
      <c r="B5938" t="s">
        <v>4104</v>
      </c>
    </row>
    <row r="5939" spans="2:2">
      <c r="B5939" t="s">
        <v>3481</v>
      </c>
    </row>
    <row r="5940" spans="2:2">
      <c r="B5940" t="s">
        <v>4105</v>
      </c>
    </row>
    <row r="5941" spans="1:1">
      <c r="A5941" t="s">
        <v>369</v>
      </c>
    </row>
    <row r="5942" spans="1:1">
      <c r="A5942" t="s">
        <v>4106</v>
      </c>
    </row>
    <row r="5943" spans="1:1">
      <c r="A5943" t="s">
        <v>879</v>
      </c>
    </row>
    <row r="5944" spans="1:1">
      <c r="A5944" t="s">
        <v>350</v>
      </c>
    </row>
    <row r="5945" spans="1:1">
      <c r="A5945" t="s">
        <v>4107</v>
      </c>
    </row>
    <row r="5946" spans="1:1">
      <c r="A5946" t="s">
        <v>4108</v>
      </c>
    </row>
    <row r="5947" spans="1:1">
      <c r="A5947" t="s">
        <v>4109</v>
      </c>
    </row>
    <row r="5948" spans="1:1">
      <c r="A5948" t="s">
        <v>4110</v>
      </c>
    </row>
    <row r="5949" spans="1:1">
      <c r="A5949" t="s">
        <v>4111</v>
      </c>
    </row>
    <row r="5950" spans="1:1">
      <c r="A5950" t="s">
        <v>4112</v>
      </c>
    </row>
    <row r="5951" spans="1:1">
      <c r="A5951" t="s">
        <v>4113</v>
      </c>
    </row>
    <row r="5952" spans="1:1">
      <c r="A5952" t="s">
        <v>4114</v>
      </c>
    </row>
    <row r="5953" spans="1:1">
      <c r="A5953" t="s">
        <v>4115</v>
      </c>
    </row>
    <row r="5954" spans="1:1">
      <c r="A5954" t="s">
        <v>4116</v>
      </c>
    </row>
    <row r="5955" spans="1:1">
      <c r="A5955" t="s">
        <v>354</v>
      </c>
    </row>
    <row r="5956" spans="1:1">
      <c r="A5956" t="s">
        <v>4117</v>
      </c>
    </row>
    <row r="5957" spans="1:1">
      <c r="A5957" t="s">
        <v>3852</v>
      </c>
    </row>
    <row r="5958" spans="3:3">
      <c r="C5958" t="s">
        <v>4118</v>
      </c>
    </row>
    <row r="5959" spans="1:1">
      <c r="A5959" t="s">
        <v>914</v>
      </c>
    </row>
    <row r="5960" spans="3:3">
      <c r="C5960" t="s">
        <v>4119</v>
      </c>
    </row>
    <row r="5961" spans="3:3">
      <c r="C5961" t="s">
        <v>4120</v>
      </c>
    </row>
    <row r="5962" spans="3:3">
      <c r="C5962" t="s">
        <v>4121</v>
      </c>
    </row>
    <row r="5963" spans="1:1">
      <c r="A5963" t="s">
        <v>3060</v>
      </c>
    </row>
    <row r="5964" spans="3:3">
      <c r="C5964" t="s">
        <v>4122</v>
      </c>
    </row>
    <row r="5965" spans="1:1">
      <c r="A5965" t="s">
        <v>4003</v>
      </c>
    </row>
    <row r="5966" spans="1:1">
      <c r="A5966" t="s">
        <v>4004</v>
      </c>
    </row>
    <row r="5967" spans="1:1">
      <c r="A5967" t="s">
        <v>4123</v>
      </c>
    </row>
    <row r="5968" spans="1:1">
      <c r="A5968" t="s">
        <v>559</v>
      </c>
    </row>
    <row r="5969" spans="1:1">
      <c r="A5969" t="s">
        <v>4124</v>
      </c>
    </row>
    <row r="5970" spans="1:1">
      <c r="A5970" t="s">
        <v>4125</v>
      </c>
    </row>
    <row r="5971" spans="1:1">
      <c r="A5971" t="s">
        <v>4126</v>
      </c>
    </row>
    <row r="5972" spans="1:1">
      <c r="A5972" t="s">
        <v>4127</v>
      </c>
    </row>
    <row r="5973" spans="1:1">
      <c r="A5973" t="s">
        <v>4128</v>
      </c>
    </row>
    <row r="5974" spans="1:1">
      <c r="A5974" t="s">
        <v>4129</v>
      </c>
    </row>
    <row r="5975" spans="1:1">
      <c r="A5975" t="s">
        <v>4130</v>
      </c>
    </row>
    <row r="5977" spans="1:1">
      <c r="A5977" t="s">
        <v>1252</v>
      </c>
    </row>
    <row r="5978" spans="1:1">
      <c r="A5978" t="s">
        <v>4131</v>
      </c>
    </row>
    <row r="5979" spans="1:1">
      <c r="A5979" t="s">
        <v>4132</v>
      </c>
    </row>
    <row r="5980" spans="1:1">
      <c r="A5980" t="s">
        <v>4133</v>
      </c>
    </row>
    <row r="5981" spans="1:1">
      <c r="A5981" t="s">
        <v>4134</v>
      </c>
    </row>
    <row r="5982" spans="1:1">
      <c r="A5982" t="s">
        <v>4135</v>
      </c>
    </row>
    <row r="5983" spans="1:1">
      <c r="A5983" t="s">
        <v>4136</v>
      </c>
    </row>
    <row r="5984" spans="1:1">
      <c r="A5984" t="s">
        <v>4137</v>
      </c>
    </row>
    <row r="5985" spans="1:1">
      <c r="A5985" t="s">
        <v>4138</v>
      </c>
    </row>
    <row r="5986" spans="1:1">
      <c r="A5986" t="s">
        <v>443</v>
      </c>
    </row>
    <row r="5988" spans="1:1">
      <c r="A5988" t="s">
        <v>1045</v>
      </c>
    </row>
    <row r="5989" spans="1:1">
      <c r="A5989" t="s">
        <v>4139</v>
      </c>
    </row>
    <row r="5990" spans="1:1">
      <c r="A5990" t="s">
        <v>4140</v>
      </c>
    </row>
    <row r="5991" spans="1:1">
      <c r="A5991" t="s">
        <v>4141</v>
      </c>
    </row>
    <row r="5992" spans="1:1">
      <c r="A5992" t="s">
        <v>4142</v>
      </c>
    </row>
    <row r="5993" spans="1:1">
      <c r="A5993" t="s">
        <v>443</v>
      </c>
    </row>
    <row r="5994" spans="1:1">
      <c r="A5994" t="s">
        <v>4143</v>
      </c>
    </row>
    <row r="5995" spans="1:1">
      <c r="A5995" t="s">
        <v>4144</v>
      </c>
    </row>
    <row r="5996" spans="1:1">
      <c r="A5996" t="s">
        <v>4145</v>
      </c>
    </row>
    <row r="5997" spans="1:1">
      <c r="A5997" t="s">
        <v>2696</v>
      </c>
    </row>
    <row r="5998" spans="1:1">
      <c r="A5998" t="s">
        <v>4146</v>
      </c>
    </row>
    <row r="5999" spans="1:1">
      <c r="A5999" t="s">
        <v>1481</v>
      </c>
    </row>
    <row r="6000" spans="1:1">
      <c r="A6000" t="s">
        <v>4147</v>
      </c>
    </row>
    <row r="6001" spans="1:1">
      <c r="A6001" t="s">
        <v>559</v>
      </c>
    </row>
    <row r="6002" spans="1:1">
      <c r="A6002" t="s">
        <v>561</v>
      </c>
    </row>
    <row r="6003" spans="1:1">
      <c r="A6003" t="s">
        <v>4148</v>
      </c>
    </row>
    <row r="6004" spans="1:1">
      <c r="A6004" t="s">
        <v>563</v>
      </c>
    </row>
    <row r="6005" spans="1:1">
      <c r="A6005" t="s">
        <v>525</v>
      </c>
    </row>
    <row r="6006" spans="1:1">
      <c r="A6006" t="s">
        <v>4149</v>
      </c>
    </row>
    <row r="6007" spans="4:4">
      <c r="D6007" t="s">
        <v>4150</v>
      </c>
    </row>
    <row r="6009" spans="2:2">
      <c r="B6009" t="s">
        <v>4151</v>
      </c>
    </row>
    <row r="6010" spans="1:1">
      <c r="A6010" t="s">
        <v>4152</v>
      </c>
    </row>
    <row r="6011" spans="1:1">
      <c r="A6011" t="s">
        <v>4153</v>
      </c>
    </row>
    <row r="6012" spans="1:1">
      <c r="A6012" t="s">
        <v>4154</v>
      </c>
    </row>
    <row r="6013" spans="1:1">
      <c r="A6013" t="s">
        <v>1045</v>
      </c>
    </row>
    <row r="6014" spans="1:1">
      <c r="A6014" t="s">
        <v>4155</v>
      </c>
    </row>
    <row r="6015" spans="1:1">
      <c r="A6015" t="s">
        <v>4153</v>
      </c>
    </row>
    <row r="6016" spans="1:1">
      <c r="A6016" t="s">
        <v>4156</v>
      </c>
    </row>
    <row r="6017" spans="1:1">
      <c r="A6017" t="s">
        <v>4157</v>
      </c>
    </row>
    <row r="6018" spans="2:2">
      <c r="B6018" t="s">
        <v>4151</v>
      </c>
    </row>
    <row r="6019" spans="1:1">
      <c r="A6019" t="s">
        <v>4152</v>
      </c>
    </row>
    <row r="6020" spans="1:1">
      <c r="A6020" t="s">
        <v>4158</v>
      </c>
    </row>
    <row r="6021" spans="1:1">
      <c r="A6021" t="s">
        <v>4159</v>
      </c>
    </row>
    <row r="6022" spans="1:2">
      <c r="A6022" t="s">
        <v>369</v>
      </c>
      <c r="B6022" t="s">
        <v>4151</v>
      </c>
    </row>
    <row r="6023" spans="1:1">
      <c r="A6023" t="s">
        <v>4160</v>
      </c>
    </row>
    <row r="6024" spans="1:1">
      <c r="A6024" t="s">
        <v>4158</v>
      </c>
    </row>
    <row r="6025" spans="1:1">
      <c r="A6025" t="s">
        <v>4159</v>
      </c>
    </row>
    <row r="6026" spans="1:1">
      <c r="A6026" t="s">
        <v>4161</v>
      </c>
    </row>
    <row r="6027" spans="1:1">
      <c r="A6027" t="s">
        <v>4162</v>
      </c>
    </row>
    <row r="6028" spans="1:2">
      <c r="A6028" t="s">
        <v>369</v>
      </c>
      <c r="B6028" t="s">
        <v>4151</v>
      </c>
    </row>
    <row r="6029" spans="1:1">
      <c r="A6029" t="s">
        <v>4152</v>
      </c>
    </row>
    <row r="6030" spans="1:1">
      <c r="A6030" t="s">
        <v>4163</v>
      </c>
    </row>
    <row r="6031" spans="1:1">
      <c r="A6031" t="s">
        <v>4164</v>
      </c>
    </row>
    <row r="6032" spans="1:1">
      <c r="A6032" t="s">
        <v>369</v>
      </c>
    </row>
    <row r="6033" spans="1:2">
      <c r="A6033" t="s">
        <v>479</v>
      </c>
      <c r="B6033" t="s">
        <v>4151</v>
      </c>
    </row>
    <row r="6034" spans="1:1">
      <c r="A6034" t="s">
        <v>4165</v>
      </c>
    </row>
    <row r="6035" spans="1:1">
      <c r="A6035" t="s">
        <v>4163</v>
      </c>
    </row>
    <row r="6036" spans="1:1">
      <c r="A6036" t="s">
        <v>4164</v>
      </c>
    </row>
    <row r="6037" spans="1:1">
      <c r="A6037" t="s">
        <v>4166</v>
      </c>
    </row>
    <row r="6038" spans="1:1">
      <c r="A6038" t="s">
        <v>422</v>
      </c>
    </row>
    <row r="6040" spans="1:1">
      <c r="A6040" t="s">
        <v>4167</v>
      </c>
    </row>
    <row r="6041" spans="2:2">
      <c r="B6041" t="s">
        <v>4150</v>
      </c>
    </row>
    <row r="6042" spans="1:1">
      <c r="A6042" t="s">
        <v>4151</v>
      </c>
    </row>
    <row r="6043" spans="1:1">
      <c r="A6043" t="s">
        <v>4168</v>
      </c>
    </row>
    <row r="6044" spans="1:1">
      <c r="A6044" t="s">
        <v>4153</v>
      </c>
    </row>
    <row r="6045" spans="1:1">
      <c r="A6045" t="s">
        <v>422</v>
      </c>
    </row>
    <row r="6046" spans="1:1">
      <c r="A6046" t="s">
        <v>4169</v>
      </c>
    </row>
    <row r="6047" spans="1:1">
      <c r="A6047" t="s">
        <v>557</v>
      </c>
    </row>
    <row r="6048" spans="1:1">
      <c r="A6048" t="s">
        <v>4170</v>
      </c>
    </row>
    <row r="6049" spans="1:1">
      <c r="A6049" t="s">
        <v>4171</v>
      </c>
    </row>
    <row r="6050" spans="1:1">
      <c r="A6050" t="s">
        <v>4172</v>
      </c>
    </row>
    <row r="6051" spans="1:1">
      <c r="A6051" t="s">
        <v>559</v>
      </c>
    </row>
    <row r="6052" spans="2:2">
      <c r="B6052" t="s">
        <v>4173</v>
      </c>
    </row>
    <row r="6053" spans="1:1">
      <c r="A6053" t="s">
        <v>3149</v>
      </c>
    </row>
    <row r="6054" spans="1:1">
      <c r="A6054" t="s">
        <v>4174</v>
      </c>
    </row>
    <row r="6055" spans="1:1">
      <c r="A6055" t="s">
        <v>354</v>
      </c>
    </row>
    <row r="6056" spans="1:1">
      <c r="A6056" t="s">
        <v>1656</v>
      </c>
    </row>
    <row r="6057" spans="1:1">
      <c r="A6057" t="s">
        <v>4175</v>
      </c>
    </row>
    <row r="6058" spans="1:1">
      <c r="A6058" t="s">
        <v>3749</v>
      </c>
    </row>
    <row r="6059" spans="2:2">
      <c r="B6059" t="s">
        <v>4176</v>
      </c>
    </row>
    <row r="6060" spans="2:2">
      <c r="B6060" t="s">
        <v>1467</v>
      </c>
    </row>
    <row r="6061" spans="1:1">
      <c r="A6061" t="s">
        <v>4177</v>
      </c>
    </row>
    <row r="6062" spans="1:1">
      <c r="A6062" t="s">
        <v>4178</v>
      </c>
    </row>
    <row r="6063" spans="1:1">
      <c r="A6063" t="s">
        <v>4179</v>
      </c>
    </row>
    <row r="6064" spans="1:1">
      <c r="A6064" t="s">
        <v>4180</v>
      </c>
    </row>
    <row r="6065" spans="4:4">
      <c r="D6065" t="s">
        <v>4181</v>
      </c>
    </row>
    <row r="6066" spans="5:5">
      <c r="E6066" t="s">
        <v>4182</v>
      </c>
    </row>
    <row r="6067" spans="3:3">
      <c r="C6067" t="s">
        <v>4183</v>
      </c>
    </row>
    <row r="6068" spans="3:3">
      <c r="C6068" t="s">
        <v>4184</v>
      </c>
    </row>
    <row r="6069" spans="3:3">
      <c r="C6069" t="s">
        <v>4185</v>
      </c>
    </row>
    <row r="6072" spans="1:1">
      <c r="A6072" t="s">
        <v>4186</v>
      </c>
    </row>
    <row r="6073" spans="1:1">
      <c r="A6073" t="s">
        <v>4187</v>
      </c>
    </row>
    <row r="6074" spans="1:1">
      <c r="A6074" t="s">
        <v>4188</v>
      </c>
    </row>
    <row r="6075" spans="1:1">
      <c r="A6075" t="s">
        <v>4189</v>
      </c>
    </row>
    <row r="6076" spans="1:1">
      <c r="A6076" t="s">
        <v>4190</v>
      </c>
    </row>
    <row r="6077" spans="1:1">
      <c r="A6077" t="s">
        <v>3579</v>
      </c>
    </row>
    <row r="6078" spans="1:1">
      <c r="A6078" t="s">
        <v>3580</v>
      </c>
    </row>
    <row r="6079" spans="1:1">
      <c r="A6079" t="s">
        <v>4191</v>
      </c>
    </row>
    <row r="6080" spans="3:3">
      <c r="C6080" t="s">
        <v>4192</v>
      </c>
    </row>
    <row r="6081" spans="2:2">
      <c r="B6081" t="s">
        <v>3998</v>
      </c>
    </row>
    <row r="6082" spans="1:1">
      <c r="A6082" t="s">
        <v>4188</v>
      </c>
    </row>
    <row r="6083" spans="1:1">
      <c r="A6083" t="s">
        <v>4193</v>
      </c>
    </row>
    <row r="6084" spans="1:1">
      <c r="A6084" t="s">
        <v>4194</v>
      </c>
    </row>
    <row r="6085" spans="1:1">
      <c r="A6085" t="s">
        <v>3579</v>
      </c>
    </row>
    <row r="6086" spans="1:1">
      <c r="A6086" t="s">
        <v>3580</v>
      </c>
    </row>
    <row r="6087" spans="3:3">
      <c r="C6087" t="s">
        <v>4195</v>
      </c>
    </row>
    <row r="6088" spans="3:3">
      <c r="C6088" t="s">
        <v>3998</v>
      </c>
    </row>
    <row r="6089" spans="1:1">
      <c r="A6089" t="s">
        <v>4188</v>
      </c>
    </row>
    <row r="6090" spans="1:1">
      <c r="A6090" t="s">
        <v>4193</v>
      </c>
    </row>
    <row r="6091" spans="1:1">
      <c r="A6091" t="s">
        <v>4196</v>
      </c>
    </row>
    <row r="6092" spans="1:1">
      <c r="A6092" t="s">
        <v>3579</v>
      </c>
    </row>
    <row r="6093" spans="1:1">
      <c r="A6093" t="s">
        <v>3580</v>
      </c>
    </row>
    <row r="6094" spans="1:1">
      <c r="A6094" t="s">
        <v>422</v>
      </c>
    </row>
    <row r="6095" spans="1:1">
      <c r="A6095" t="s">
        <v>1240</v>
      </c>
    </row>
    <row r="6096" spans="1:1">
      <c r="A6096" t="s">
        <v>665</v>
      </c>
    </row>
    <row r="6097" spans="1:1">
      <c r="A6097" t="s">
        <v>4197</v>
      </c>
    </row>
    <row r="6098" spans="1:1">
      <c r="A6098" t="s">
        <v>4198</v>
      </c>
    </row>
    <row r="6099" spans="1:1">
      <c r="A6099" t="s">
        <v>4188</v>
      </c>
    </row>
    <row r="6100" spans="1:1">
      <c r="A6100" t="s">
        <v>4199</v>
      </c>
    </row>
    <row r="6101" spans="1:1">
      <c r="A6101" t="s">
        <v>4200</v>
      </c>
    </row>
    <row r="6102" spans="1:1">
      <c r="A6102" t="s">
        <v>3579</v>
      </c>
    </row>
    <row r="6103" spans="1:1">
      <c r="A6103" t="s">
        <v>3580</v>
      </c>
    </row>
    <row r="6104" spans="1:1">
      <c r="A6104" t="s">
        <v>665</v>
      </c>
    </row>
    <row r="6105" spans="1:1">
      <c r="A6105" t="s">
        <v>4201</v>
      </c>
    </row>
    <row r="6107" spans="4:4">
      <c r="D6107" t="s">
        <v>3749</v>
      </c>
    </row>
    <row r="6108" spans="1:1">
      <c r="A6108" t="s">
        <v>4188</v>
      </c>
    </row>
    <row r="6109" spans="1:1">
      <c r="A6109" t="s">
        <v>4202</v>
      </c>
    </row>
    <row r="6110" spans="1:1">
      <c r="A6110" t="s">
        <v>4203</v>
      </c>
    </row>
    <row r="6111" spans="1:1">
      <c r="A6111" t="s">
        <v>3579</v>
      </c>
    </row>
    <row r="6112" spans="1:1">
      <c r="A6112" t="s">
        <v>3580</v>
      </c>
    </row>
    <row r="6113" spans="4:4">
      <c r="D6113" t="e">
        <f>------宽带清单</f>
        <v>#NAME?</v>
      </c>
    </row>
    <row r="6114" spans="2:2">
      <c r="B6114" t="s">
        <v>3998</v>
      </c>
    </row>
    <row r="6115" spans="1:1">
      <c r="A6115" t="s">
        <v>4188</v>
      </c>
    </row>
    <row r="6116" spans="1:1">
      <c r="A6116" t="s">
        <v>4204</v>
      </c>
    </row>
    <row r="6117" spans="1:1">
      <c r="A6117" t="s">
        <v>4205</v>
      </c>
    </row>
    <row r="6118" spans="1:1">
      <c r="A6118" t="s">
        <v>3579</v>
      </c>
    </row>
    <row r="6119" spans="1:1">
      <c r="A6119" t="s">
        <v>3580</v>
      </c>
    </row>
    <row r="6120" spans="1:1">
      <c r="A6120" t="s">
        <v>1631</v>
      </c>
    </row>
    <row r="6121" spans="1:1">
      <c r="A6121" t="s">
        <v>3852</v>
      </c>
    </row>
    <row r="6122" spans="1:1">
      <c r="A6122" t="s">
        <v>4188</v>
      </c>
    </row>
    <row r="6123" spans="1:1">
      <c r="A6123" t="s">
        <v>4206</v>
      </c>
    </row>
    <row r="6124" spans="1:1">
      <c r="A6124" t="s">
        <v>4207</v>
      </c>
    </row>
    <row r="6125" spans="1:1">
      <c r="A6125" t="s">
        <v>3579</v>
      </c>
    </row>
    <row r="6126" spans="1:1">
      <c r="A6126" t="s">
        <v>3580</v>
      </c>
    </row>
    <row r="6127" spans="1:1">
      <c r="A6127" t="s">
        <v>841</v>
      </c>
    </row>
    <row r="6128" spans="1:1">
      <c r="A6128" t="s">
        <v>4208</v>
      </c>
    </row>
    <row r="6129" spans="1:1">
      <c r="A6129" t="s">
        <v>4209</v>
      </c>
    </row>
    <row r="6130" spans="1:1">
      <c r="A6130" t="s">
        <v>4188</v>
      </c>
    </row>
    <row r="6131" spans="1:1">
      <c r="A6131" t="s">
        <v>4210</v>
      </c>
    </row>
    <row r="6132" spans="1:1">
      <c r="A6132" t="s">
        <v>4211</v>
      </c>
    </row>
    <row r="6133" spans="1:1">
      <c r="A6133" t="s">
        <v>3579</v>
      </c>
    </row>
    <row r="6134" spans="1:1">
      <c r="A6134" t="s">
        <v>3580</v>
      </c>
    </row>
    <row r="6135" spans="1:1">
      <c r="A6135" t="s">
        <v>841</v>
      </c>
    </row>
    <row r="6136" spans="1:1">
      <c r="A6136" t="s">
        <v>665</v>
      </c>
    </row>
    <row r="6137" spans="1:1">
      <c r="A6137" t="s">
        <v>3852</v>
      </c>
    </row>
    <row r="6138" spans="1:1">
      <c r="A6138" t="s">
        <v>4188</v>
      </c>
    </row>
    <row r="6139" spans="1:1">
      <c r="A6139" t="s">
        <v>4212</v>
      </c>
    </row>
    <row r="6140" spans="1:1">
      <c r="A6140" t="s">
        <v>4213</v>
      </c>
    </row>
    <row r="6141" spans="1:1">
      <c r="A6141" t="s">
        <v>3579</v>
      </c>
    </row>
    <row r="6142" spans="1:1">
      <c r="A6142" t="s">
        <v>3580</v>
      </c>
    </row>
    <row r="6143" spans="1:1">
      <c r="A6143" t="s">
        <v>841</v>
      </c>
    </row>
    <row r="6144" spans="1:1">
      <c r="A6144" t="s">
        <v>4214</v>
      </c>
    </row>
    <row r="6145" spans="1:1">
      <c r="A6145" t="s">
        <v>4215</v>
      </c>
    </row>
    <row r="6146" spans="1:1">
      <c r="A6146" t="s">
        <v>4188</v>
      </c>
    </row>
    <row r="6147" spans="1:1">
      <c r="A6147" t="s">
        <v>4216</v>
      </c>
    </row>
    <row r="6148" spans="1:1">
      <c r="A6148" t="s">
        <v>4217</v>
      </c>
    </row>
    <row r="6149" spans="1:1">
      <c r="A6149" t="s">
        <v>3579</v>
      </c>
    </row>
    <row r="6150" spans="1:1">
      <c r="A6150" t="s">
        <v>3580</v>
      </c>
    </row>
    <row r="6151" spans="1:1">
      <c r="A6151" t="s">
        <v>841</v>
      </c>
    </row>
    <row r="6152" spans="1:1">
      <c r="A6152" t="s">
        <v>4218</v>
      </c>
    </row>
    <row r="6153" spans="1:1">
      <c r="A6153" t="s">
        <v>3852</v>
      </c>
    </row>
    <row r="6154" spans="1:1">
      <c r="A6154" t="s">
        <v>4188</v>
      </c>
    </row>
    <row r="6155" spans="1:1">
      <c r="A6155" t="s">
        <v>4219</v>
      </c>
    </row>
    <row r="6156" spans="1:1">
      <c r="A6156" t="s">
        <v>4220</v>
      </c>
    </row>
    <row r="6157" spans="1:1">
      <c r="A6157" t="s">
        <v>4221</v>
      </c>
    </row>
    <row r="6158" spans="1:1">
      <c r="A6158" t="s">
        <v>4222</v>
      </c>
    </row>
    <row r="6159" spans="1:1">
      <c r="A6159" t="s">
        <v>4215</v>
      </c>
    </row>
    <row r="6160" spans="4:4">
      <c r="D6160" t="s">
        <v>4223</v>
      </c>
    </row>
    <row r="6161" spans="5:5">
      <c r="E6161" t="s">
        <v>4224</v>
      </c>
    </row>
    <row r="6162" spans="4:4">
      <c r="D6162" t="s">
        <v>4225</v>
      </c>
    </row>
    <row r="6163" spans="1:1">
      <c r="A6163" t="s">
        <v>4221</v>
      </c>
    </row>
    <row r="6164" spans="1:1">
      <c r="A6164" t="s">
        <v>4226</v>
      </c>
    </row>
    <row r="6165" spans="1:1">
      <c r="A6165" t="s">
        <v>4227</v>
      </c>
    </row>
    <row r="6166" spans="1:1">
      <c r="A6166" t="s">
        <v>4215</v>
      </c>
    </row>
    <row r="6167" spans="1:1">
      <c r="A6167" t="s">
        <v>4188</v>
      </c>
    </row>
    <row r="6168" spans="1:1">
      <c r="A6168" t="s">
        <v>4228</v>
      </c>
    </row>
    <row r="6169" spans="1:1">
      <c r="A6169" t="s">
        <v>4229</v>
      </c>
    </row>
    <row r="6170" spans="1:1">
      <c r="A6170" t="s">
        <v>3579</v>
      </c>
    </row>
    <row r="6171" spans="1:1">
      <c r="A6171" t="s">
        <v>3580</v>
      </c>
    </row>
    <row r="6172" spans="1:1">
      <c r="A6172" t="s">
        <v>4230</v>
      </c>
    </row>
    <row r="6173" spans="1:1">
      <c r="A6173" t="s">
        <v>4215</v>
      </c>
    </row>
    <row r="6174" spans="1:1">
      <c r="A6174" t="s">
        <v>4188</v>
      </c>
    </row>
    <row r="6175" spans="1:1">
      <c r="A6175" t="s">
        <v>4231</v>
      </c>
    </row>
    <row r="6176" spans="1:1">
      <c r="A6176" t="s">
        <v>4232</v>
      </c>
    </row>
    <row r="6177" spans="1:1">
      <c r="A6177" t="s">
        <v>3579</v>
      </c>
    </row>
    <row r="6178" spans="1:1">
      <c r="A6178" t="s">
        <v>3580</v>
      </c>
    </row>
    <row r="6179" spans="1:1">
      <c r="A6179" t="s">
        <v>988</v>
      </c>
    </row>
    <row r="6182" spans="1:1">
      <c r="A6182" t="s">
        <v>4233</v>
      </c>
    </row>
    <row r="6183" spans="2:2">
      <c r="B6183" t="s">
        <v>4234</v>
      </c>
    </row>
    <row r="6184" spans="2:2">
      <c r="B6184" t="s">
        <v>993</v>
      </c>
    </row>
    <row r="6185" spans="1:1">
      <c r="A6185" t="s">
        <v>3066</v>
      </c>
    </row>
    <row r="6186" spans="1:1">
      <c r="A6186" t="s">
        <v>995</v>
      </c>
    </row>
    <row r="6187" spans="1:1">
      <c r="A6187" t="s">
        <v>996</v>
      </c>
    </row>
    <row r="6188" spans="1:1">
      <c r="A6188" t="s">
        <v>997</v>
      </c>
    </row>
    <row r="6189" spans="1:1">
      <c r="A6189" t="s">
        <v>998</v>
      </c>
    </row>
    <row r="6190" spans="1:1">
      <c r="A6190" t="s">
        <v>999</v>
      </c>
    </row>
    <row r="6191" spans="1:1">
      <c r="A6191" t="s">
        <v>1000</v>
      </c>
    </row>
    <row r="6192" spans="1:1">
      <c r="A6192" t="s">
        <v>381</v>
      </c>
    </row>
    <row r="6193" spans="1:1">
      <c r="A6193" t="s">
        <v>4235</v>
      </c>
    </row>
    <row r="6194" spans="2:2">
      <c r="B6194" t="s">
        <v>2019</v>
      </c>
    </row>
    <row r="6195" spans="2:2">
      <c r="B6195" t="s">
        <v>4236</v>
      </c>
    </row>
    <row r="6196" spans="2:2">
      <c r="B6196" t="s">
        <v>4237</v>
      </c>
    </row>
    <row r="6197" spans="2:2">
      <c r="B6197" t="s">
        <v>4238</v>
      </c>
    </row>
    <row r="6198" spans="1:1">
      <c r="A6198" t="s">
        <v>559</v>
      </c>
    </row>
    <row r="6199" spans="1:1">
      <c r="A6199" t="s">
        <v>3149</v>
      </c>
    </row>
    <row r="6200" spans="1:1">
      <c r="A6200" t="s">
        <v>4239</v>
      </c>
    </row>
    <row r="6201" spans="1:1">
      <c r="A6201" t="s">
        <v>354</v>
      </c>
    </row>
    <row r="6202" spans="2:2">
      <c r="B6202" t="s">
        <v>4240</v>
      </c>
    </row>
    <row r="6203" spans="2:2">
      <c r="B6203" t="s">
        <v>1522</v>
      </c>
    </row>
    <row r="6205" spans="2:2">
      <c r="B6205" t="s">
        <v>4241</v>
      </c>
    </row>
    <row r="6206" spans="2:2">
      <c r="B6206" t="s">
        <v>4242</v>
      </c>
    </row>
    <row r="6207" spans="2:2">
      <c r="B6207" t="s">
        <v>4243</v>
      </c>
    </row>
    <row r="6208" spans="1:1">
      <c r="A6208" t="s">
        <v>422</v>
      </c>
    </row>
    <row r="6210" spans="2:2">
      <c r="B6210" t="s">
        <v>993</v>
      </c>
    </row>
    <row r="6211" spans="1:1">
      <c r="A6211" t="s">
        <v>3066</v>
      </c>
    </row>
    <row r="6212" spans="1:1">
      <c r="A6212" t="s">
        <v>995</v>
      </c>
    </row>
    <row r="6213" spans="1:1">
      <c r="A6213" t="s">
        <v>996</v>
      </c>
    </row>
    <row r="6214" spans="1:1">
      <c r="A6214" t="s">
        <v>997</v>
      </c>
    </row>
    <row r="6215" spans="1:1">
      <c r="A6215" t="s">
        <v>998</v>
      </c>
    </row>
    <row r="6216" spans="1:1">
      <c r="A6216" t="s">
        <v>999</v>
      </c>
    </row>
    <row r="6217" spans="2:2">
      <c r="B6217" t="s">
        <v>4244</v>
      </c>
    </row>
    <row r="6218" spans="2:2">
      <c r="B6218" t="s">
        <v>4245</v>
      </c>
    </row>
    <row r="6219" spans="2:2">
      <c r="B6219" t="s">
        <v>4246</v>
      </c>
    </row>
    <row r="6220" spans="3:3">
      <c r="C6220" t="s">
        <v>2066</v>
      </c>
    </row>
    <row r="6221" spans="1:1">
      <c r="A6221" t="s">
        <v>4247</v>
      </c>
    </row>
    <row r="6222" spans="1:1">
      <c r="A6222" t="s">
        <v>350</v>
      </c>
    </row>
    <row r="6223" spans="1:1">
      <c r="A6223" t="s">
        <v>561</v>
      </c>
    </row>
    <row r="6224" spans="1:1">
      <c r="A6224" t="s">
        <v>4248</v>
      </c>
    </row>
    <row r="6225" spans="1:1">
      <c r="A6225" t="s">
        <v>1465</v>
      </c>
    </row>
    <row r="6226" spans="2:2">
      <c r="B6226" t="s">
        <v>3823</v>
      </c>
    </row>
    <row r="6227" spans="2:2">
      <c r="B6227" t="s">
        <v>4249</v>
      </c>
    </row>
    <row r="6228" spans="2:2">
      <c r="B6228" t="s">
        <v>1027</v>
      </c>
    </row>
    <row r="6229" spans="2:2">
      <c r="B6229" t="s">
        <v>4250</v>
      </c>
    </row>
    <row r="6230" spans="1:1">
      <c r="A6230" t="s">
        <v>4251</v>
      </c>
    </row>
    <row r="6231" spans="1:1">
      <c r="A6231" s="21" t="s">
        <v>4252</v>
      </c>
    </row>
    <row r="6232" spans="1:1">
      <c r="A6232" t="s">
        <v>4253</v>
      </c>
    </row>
    <row r="6233" spans="1:1">
      <c r="A6233" t="s">
        <v>4254</v>
      </c>
    </row>
    <row r="6234" spans="1:1">
      <c r="A6234" t="s">
        <v>4255</v>
      </c>
    </row>
    <row r="6236" spans="1:1">
      <c r="A6236" t="s">
        <v>4256</v>
      </c>
    </row>
    <row r="6237" spans="1:1">
      <c r="A6237" t="s">
        <v>4257</v>
      </c>
    </row>
    <row r="6238" spans="3:3">
      <c r="C6238" t="s">
        <v>993</v>
      </c>
    </row>
    <row r="6239" spans="1:1">
      <c r="A6239" t="s">
        <v>3066</v>
      </c>
    </row>
    <row r="6240" spans="3:3">
      <c r="C6240" t="s">
        <v>3067</v>
      </c>
    </row>
    <row r="6241" spans="1:1">
      <c r="A6241" t="s">
        <v>995</v>
      </c>
    </row>
    <row r="6242" spans="1:1">
      <c r="A6242" t="s">
        <v>996</v>
      </c>
    </row>
    <row r="6243" spans="1:1">
      <c r="A6243" t="s">
        <v>997</v>
      </c>
    </row>
    <row r="6244" spans="1:1">
      <c r="A6244" t="s">
        <v>998</v>
      </c>
    </row>
    <row r="6245" spans="1:1">
      <c r="A6245" t="s">
        <v>999</v>
      </c>
    </row>
    <row r="6246" spans="5:5">
      <c r="E6246" t="s">
        <v>4258</v>
      </c>
    </row>
    <row r="6247" spans="1:1">
      <c r="A6247" t="s">
        <v>381</v>
      </c>
    </row>
    <row r="6248" spans="2:2">
      <c r="B6248" t="s">
        <v>4259</v>
      </c>
    </row>
    <row r="6249" spans="3:3">
      <c r="C6249" t="s">
        <v>4260</v>
      </c>
    </row>
    <row r="6250" spans="3:3">
      <c r="C6250" t="s">
        <v>4261</v>
      </c>
    </row>
    <row r="6251" spans="3:3">
      <c r="C6251" t="s">
        <v>3043</v>
      </c>
    </row>
    <row r="6252" spans="1:1">
      <c r="A6252" t="s">
        <v>4262</v>
      </c>
    </row>
    <row r="6253" spans="3:3">
      <c r="C6253" t="s">
        <v>350</v>
      </c>
    </row>
    <row r="6254" spans="1:1">
      <c r="A6254" t="s">
        <v>1006</v>
      </c>
    </row>
    <row r="6255" spans="1:1">
      <c r="A6255" t="s">
        <v>4263</v>
      </c>
    </row>
    <row r="6256" spans="1:1">
      <c r="A6256" t="s">
        <v>354</v>
      </c>
    </row>
    <row r="6257" spans="3:3">
      <c r="C6257" t="s">
        <v>525</v>
      </c>
    </row>
    <row r="6258" spans="3:3">
      <c r="C6258" t="s">
        <v>1260</v>
      </c>
    </row>
    <row r="6259" spans="3:3">
      <c r="C6259" t="s">
        <v>888</v>
      </c>
    </row>
    <row r="6260" spans="4:4">
      <c r="D6260" t="s">
        <v>1230</v>
      </c>
    </row>
    <row r="6261" spans="4:4">
      <c r="D6261" t="s">
        <v>1261</v>
      </c>
    </row>
    <row r="6262" spans="4:4">
      <c r="D6262" t="s">
        <v>776</v>
      </c>
    </row>
    <row r="6263" spans="4:4">
      <c r="D6263" t="s">
        <v>4264</v>
      </c>
    </row>
    <row r="6264" spans="4:4">
      <c r="D6264" t="s">
        <v>4265</v>
      </c>
    </row>
    <row r="6265" spans="4:4">
      <c r="D6265" t="s">
        <v>4266</v>
      </c>
    </row>
    <row r="6266" spans="4:4">
      <c r="D6266" t="s">
        <v>1233</v>
      </c>
    </row>
    <row r="6267" spans="4:4">
      <c r="D6267" t="s">
        <v>1215</v>
      </c>
    </row>
    <row r="6268" spans="5:5">
      <c r="E6268" t="s">
        <v>4267</v>
      </c>
    </row>
    <row r="6269" spans="4:4">
      <c r="D6269" t="s">
        <v>1265</v>
      </c>
    </row>
    <row r="6270" spans="4:4">
      <c r="D6270" t="s">
        <v>4268</v>
      </c>
    </row>
    <row r="6271" spans="3:3">
      <c r="C6271" t="s">
        <v>4269</v>
      </c>
    </row>
    <row r="6272" spans="1:1">
      <c r="A6272" t="s">
        <v>4270</v>
      </c>
    </row>
    <row r="6273" spans="1:1">
      <c r="A6273" t="s">
        <v>4271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819"/>
  <sheetViews>
    <sheetView topLeftCell="A7" workbookViewId="0">
      <selection activeCell="N7" sqref="N7"/>
    </sheetView>
  </sheetViews>
  <sheetFormatPr defaultColWidth="9" defaultRowHeight="13.5"/>
  <sheetData>
    <row r="1" spans="1:1">
      <c r="A1" t="s">
        <v>4272</v>
      </c>
    </row>
    <row r="2" spans="1:1">
      <c r="A2" t="s">
        <v>4273</v>
      </c>
    </row>
    <row r="3" spans="1:1">
      <c r="A3" t="s">
        <v>4274</v>
      </c>
    </row>
    <row r="4" spans="1:1">
      <c r="A4" t="s">
        <v>4275</v>
      </c>
    </row>
    <row r="5" spans="1:1">
      <c r="A5" t="s">
        <v>4276</v>
      </c>
    </row>
    <row r="6" spans="1:1">
      <c r="A6" t="s">
        <v>4277</v>
      </c>
    </row>
    <row r="7" spans="1:1">
      <c r="A7" t="s">
        <v>4278</v>
      </c>
    </row>
    <row r="8" spans="1:1">
      <c r="A8" t="s">
        <v>4279</v>
      </c>
    </row>
    <row r="9" spans="1:1">
      <c r="A9" t="s">
        <v>4280</v>
      </c>
    </row>
    <row r="10" spans="1:1">
      <c r="A10" t="s">
        <v>4281</v>
      </c>
    </row>
    <row r="11" spans="1:1">
      <c r="A11" t="s">
        <v>4282</v>
      </c>
    </row>
    <row r="12" spans="1:1">
      <c r="A12" t="s">
        <v>4283</v>
      </c>
    </row>
    <row r="13" spans="2:2">
      <c r="B13" t="s">
        <v>4284</v>
      </c>
    </row>
    <row r="14" spans="1:1">
      <c r="A14" t="s">
        <v>4285</v>
      </c>
    </row>
    <row r="15" spans="1:1">
      <c r="A15" t="s">
        <v>350</v>
      </c>
    </row>
    <row r="16" spans="1:1">
      <c r="A16" t="s">
        <v>4286</v>
      </c>
    </row>
    <row r="17" spans="1:1">
      <c r="A17" t="s">
        <v>4287</v>
      </c>
    </row>
    <row r="18" spans="1:1">
      <c r="A18" t="s">
        <v>4288</v>
      </c>
    </row>
    <row r="19" spans="1:1">
      <c r="A19" t="s">
        <v>4289</v>
      </c>
    </row>
    <row r="20" spans="1:1">
      <c r="A20" t="s">
        <v>4290</v>
      </c>
    </row>
    <row r="21" spans="1:1">
      <c r="A21" t="s">
        <v>4291</v>
      </c>
    </row>
    <row r="22" spans="4:4">
      <c r="D22" t="s">
        <v>4292</v>
      </c>
    </row>
    <row r="23" spans="4:4">
      <c r="D23" t="s">
        <v>4293</v>
      </c>
    </row>
    <row r="24" spans="4:4">
      <c r="D24" t="s">
        <v>4294</v>
      </c>
    </row>
    <row r="25" spans="2:2">
      <c r="B25" t="s">
        <v>354</v>
      </c>
    </row>
    <row r="26" spans="2:2">
      <c r="B26" t="s">
        <v>4295</v>
      </c>
    </row>
    <row r="27" spans="3:3">
      <c r="C27" t="s">
        <v>4296</v>
      </c>
    </row>
    <row r="28" spans="3:3">
      <c r="C28" t="s">
        <v>369</v>
      </c>
    </row>
    <row r="29" spans="2:2">
      <c r="B29" t="s">
        <v>3739</v>
      </c>
    </row>
    <row r="30" spans="3:3">
      <c r="C30" t="s">
        <v>4297</v>
      </c>
    </row>
    <row r="31" spans="2:2">
      <c r="B31" t="s">
        <v>4298</v>
      </c>
    </row>
    <row r="32" spans="21:21">
      <c r="U32" t="s">
        <v>4299</v>
      </c>
    </row>
    <row r="33" spans="21:21">
      <c r="U33" t="s">
        <v>4300</v>
      </c>
    </row>
    <row r="34" spans="21:21">
      <c r="U34" t="s">
        <v>4301</v>
      </c>
    </row>
    <row r="35" spans="21:21">
      <c r="U35" t="s">
        <v>4302</v>
      </c>
    </row>
    <row r="36" spans="1:2">
      <c r="A36" t="s">
        <v>350</v>
      </c>
      <c r="B36" t="s">
        <v>4303</v>
      </c>
    </row>
    <row r="37" spans="1:1">
      <c r="A37" t="s">
        <v>4304</v>
      </c>
    </row>
    <row r="38" spans="1:2">
      <c r="A38" t="s">
        <v>4305</v>
      </c>
      <c r="B38" t="s">
        <v>4306</v>
      </c>
    </row>
    <row r="40" spans="1:1">
      <c r="A40" t="e">
        <f>----联系人</f>
        <v>#NAME?</v>
      </c>
    </row>
    <row r="41" spans="1:1">
      <c r="A41" t="s">
        <v>4307</v>
      </c>
    </row>
    <row r="42" spans="1:1">
      <c r="A42" t="s">
        <v>354</v>
      </c>
    </row>
    <row r="43" spans="3:3">
      <c r="C43" t="s">
        <v>4308</v>
      </c>
    </row>
    <row r="44" spans="3:3">
      <c r="C44" t="s">
        <v>525</v>
      </c>
    </row>
    <row r="45" spans="3:3">
      <c r="C45" t="s">
        <v>4309</v>
      </c>
    </row>
    <row r="46" spans="3:3">
      <c r="C46" t="s">
        <v>4310</v>
      </c>
    </row>
    <row r="47" spans="2:2">
      <c r="B47" t="s">
        <v>4311</v>
      </c>
    </row>
    <row r="48" spans="1:1">
      <c r="A48" t="s">
        <v>4312</v>
      </c>
    </row>
    <row r="49" spans="3:3">
      <c r="C49" t="s">
        <v>4313</v>
      </c>
    </row>
    <row r="50" spans="1:1">
      <c r="A50" t="s">
        <v>4314</v>
      </c>
    </row>
    <row r="51" spans="1:1">
      <c r="A51" t="s">
        <v>996</v>
      </c>
    </row>
    <row r="52" spans="1:1">
      <c r="A52" t="s">
        <v>997</v>
      </c>
    </row>
    <row r="53" spans="1:1">
      <c r="A53" t="s">
        <v>998</v>
      </c>
    </row>
    <row r="54" spans="1:1">
      <c r="A54" t="s">
        <v>999</v>
      </c>
    </row>
    <row r="55" spans="3:3">
      <c r="C55" t="s">
        <v>4315</v>
      </c>
    </row>
    <row r="56" spans="3:3">
      <c r="C56" t="s">
        <v>4316</v>
      </c>
    </row>
    <row r="57" spans="3:3">
      <c r="C57" t="s">
        <v>4317</v>
      </c>
    </row>
    <row r="58" spans="3:3">
      <c r="C58" t="s">
        <v>4318</v>
      </c>
    </row>
    <row r="59" spans="3:3">
      <c r="C59" t="s">
        <v>525</v>
      </c>
    </row>
    <row r="60" spans="3:3">
      <c r="C60" t="s">
        <v>4319</v>
      </c>
    </row>
    <row r="62" spans="3:3">
      <c r="C62" t="s">
        <v>4320</v>
      </c>
    </row>
    <row r="63" spans="3:3">
      <c r="C63" t="e">
        <f>----取用户欠费</f>
        <v>#NAME?</v>
      </c>
    </row>
    <row r="64" spans="3:3">
      <c r="C64" t="s">
        <v>4321</v>
      </c>
    </row>
    <row r="65" spans="3:3">
      <c r="C65" t="e">
        <f>---取账户欠费</f>
        <v>#NAME?</v>
      </c>
    </row>
    <row r="66" spans="3:3">
      <c r="C66" t="s">
        <v>4322</v>
      </c>
    </row>
    <row r="67" spans="3:3">
      <c r="C67" t="e">
        <f>---xwh_wg_mon</f>
        <v>#NAME?</v>
      </c>
    </row>
    <row r="68" spans="3:3">
      <c r="C68" t="s">
        <v>4323</v>
      </c>
    </row>
    <row r="69" spans="3:3">
      <c r="C69" t="e">
        <f>----停开机</f>
        <v>#NAME?</v>
      </c>
    </row>
    <row r="70" spans="2:2">
      <c r="B70" t="s">
        <v>4324</v>
      </c>
    </row>
    <row r="71" spans="2:2">
      <c r="B71" t="s">
        <v>4325</v>
      </c>
    </row>
    <row r="72" spans="2:2">
      <c r="B72" t="s">
        <v>4326</v>
      </c>
    </row>
    <row r="73" spans="2:2">
      <c r="B73" t="s">
        <v>4327</v>
      </c>
    </row>
    <row r="74" spans="2:2">
      <c r="B74" t="s">
        <v>4328</v>
      </c>
    </row>
    <row r="75" spans="2:2">
      <c r="B75" t="s">
        <v>4329</v>
      </c>
    </row>
    <row r="76" spans="2:2">
      <c r="B76" t="s">
        <v>4330</v>
      </c>
    </row>
    <row r="77" spans="3:3">
      <c r="C77" t="e">
        <f>---号码新装厅店</f>
        <v>#NAME?</v>
      </c>
    </row>
    <row r="78" spans="3:3">
      <c r="C78" t="s">
        <v>4331</v>
      </c>
    </row>
    <row r="79" spans="3:3">
      <c r="C79" t="e">
        <f>----出账金额</f>
        <v>#NAME?</v>
      </c>
    </row>
    <row r="80" spans="3:3">
      <c r="C80" t="s">
        <v>4332</v>
      </c>
    </row>
    <row r="81" spans="3:3">
      <c r="C81" t="e">
        <f>---出账活跃</f>
        <v>#NAME?</v>
      </c>
    </row>
    <row r="82" spans="3:3">
      <c r="C82" t="s">
        <v>4333</v>
      </c>
    </row>
    <row r="83" spans="3:3">
      <c r="C83" t="e">
        <f>--语音</f>
        <v>#NAME?</v>
      </c>
    </row>
    <row r="84" spans="3:3">
      <c r="C84" t="s">
        <v>4334</v>
      </c>
    </row>
    <row r="85" spans="5:5">
      <c r="E85" t="e">
        <f>---流量</f>
        <v>#NAME?</v>
      </c>
    </row>
    <row r="86" spans="3:3">
      <c r="C86" t="s">
        <v>4335</v>
      </c>
    </row>
    <row r="87" spans="3:3">
      <c r="C87" t="s">
        <v>4336</v>
      </c>
    </row>
    <row r="88" spans="3:3">
      <c r="C88" t="e">
        <f>----流量溢出</f>
        <v>#NAME?</v>
      </c>
    </row>
    <row r="89" spans="3:3">
      <c r="C89" t="s">
        <v>4337</v>
      </c>
    </row>
    <row r="90" spans="3:3">
      <c r="C90" t="s">
        <v>4338</v>
      </c>
    </row>
    <row r="91" spans="3:3">
      <c r="C91" t="s">
        <v>4339</v>
      </c>
    </row>
    <row r="92" spans="3:3">
      <c r="C92" t="e">
        <f>---流量语音费用超出</f>
        <v>#NAME?</v>
      </c>
    </row>
    <row r="93" spans="3:3">
      <c r="C93" t="s">
        <v>4340</v>
      </c>
    </row>
    <row r="94" spans="3:3">
      <c r="C94" t="e">
        <f>----余额</f>
        <v>#NAME?</v>
      </c>
    </row>
    <row r="95" spans="1:1">
      <c r="A95" t="s">
        <v>4341</v>
      </c>
    </row>
    <row r="96" spans="2:2">
      <c r="B96" t="s">
        <v>4342</v>
      </c>
    </row>
    <row r="97" spans="3:3">
      <c r="C97" t="s">
        <v>4343</v>
      </c>
    </row>
    <row r="98" spans="1:1">
      <c r="A98" t="s">
        <v>4344</v>
      </c>
    </row>
    <row r="99" spans="3:3">
      <c r="C99" t="e">
        <f>---是否有智家</f>
        <v>#NAME?</v>
      </c>
    </row>
    <row r="100" spans="3:5">
      <c r="C100" t="s">
        <v>4345</v>
      </c>
      <c r="D100" t="s">
        <v>4346</v>
      </c>
      <c r="E100" s="21" t="s">
        <v>2367</v>
      </c>
    </row>
    <row r="101" spans="3:3">
      <c r="C101" t="e">
        <f>--E8_C</f>
        <v>#NAME?</v>
      </c>
    </row>
    <row r="102" spans="3:3">
      <c r="C102" t="s">
        <v>4347</v>
      </c>
    </row>
    <row r="103" spans="3:3">
      <c r="C103" t="e">
        <f>---宽带速率</f>
        <v>#NAME?</v>
      </c>
    </row>
    <row r="104" spans="3:3">
      <c r="C104" t="s">
        <v>4348</v>
      </c>
    </row>
    <row r="105" spans="3:3">
      <c r="C105" t="s">
        <v>4349</v>
      </c>
    </row>
    <row r="106" spans="3:3">
      <c r="C106" t="s">
        <v>854</v>
      </c>
    </row>
    <row r="109" spans="3:3">
      <c r="C109" t="s">
        <v>4350</v>
      </c>
    </row>
    <row r="110" spans="3:3">
      <c r="C110" t="s">
        <v>4351</v>
      </c>
    </row>
    <row r="111" spans="1:1">
      <c r="A111" t="s">
        <v>4352</v>
      </c>
    </row>
    <row r="112" spans="1:3">
      <c r="A112" t="s">
        <v>4353</v>
      </c>
      <c r="B112" t="s">
        <v>4354</v>
      </c>
      <c r="C112" t="s">
        <v>4355</v>
      </c>
    </row>
    <row r="113" spans="1:2">
      <c r="A113" t="s">
        <v>350</v>
      </c>
      <c r="B113" t="s">
        <v>4303</v>
      </c>
    </row>
    <row r="114" spans="1:1">
      <c r="A114" t="s">
        <v>4304</v>
      </c>
    </row>
    <row r="115" spans="1:2">
      <c r="A115" t="s">
        <v>4305</v>
      </c>
      <c r="B115" t="s">
        <v>4356</v>
      </c>
    </row>
    <row r="116" spans="1:1">
      <c r="A116" t="s">
        <v>354</v>
      </c>
    </row>
    <row r="117" spans="2:2">
      <c r="B117" t="s">
        <v>4357</v>
      </c>
    </row>
    <row r="118" spans="2:2">
      <c r="B118" t="s">
        <v>4358</v>
      </c>
    </row>
    <row r="119" spans="2:2">
      <c r="B119" t="s">
        <v>525</v>
      </c>
    </row>
    <row r="120" spans="2:2">
      <c r="B120" t="s">
        <v>4359</v>
      </c>
    </row>
    <row r="121" spans="2:2">
      <c r="B121" t="s">
        <v>1345</v>
      </c>
    </row>
    <row r="122" spans="2:2">
      <c r="B122" t="s">
        <v>4360</v>
      </c>
    </row>
    <row r="123" spans="2:2">
      <c r="B123" t="s">
        <v>4361</v>
      </c>
    </row>
    <row r="124" spans="1:1">
      <c r="A124" t="s">
        <v>4362</v>
      </c>
    </row>
    <row r="125" spans="2:2">
      <c r="B125" t="s">
        <v>4363</v>
      </c>
    </row>
    <row r="126" spans="10:10">
      <c r="J126" t="s">
        <v>369</v>
      </c>
    </row>
    <row r="127" spans="1:1">
      <c r="A127" t="s">
        <v>4364</v>
      </c>
    </row>
    <row r="128" spans="1:1">
      <c r="A128" t="s">
        <v>4365</v>
      </c>
    </row>
    <row r="129" spans="2:2">
      <c r="B129" t="s">
        <v>4366</v>
      </c>
    </row>
    <row r="130" spans="1:1">
      <c r="A130" t="s">
        <v>4367</v>
      </c>
    </row>
    <row r="131" spans="2:2">
      <c r="B131" t="s">
        <v>4363</v>
      </c>
    </row>
    <row r="132" spans="10:10">
      <c r="J132" t="s">
        <v>369</v>
      </c>
    </row>
    <row r="133" spans="1:1">
      <c r="A133" t="s">
        <v>4368</v>
      </c>
    </row>
    <row r="134" spans="1:1">
      <c r="A134" t="s">
        <v>4365</v>
      </c>
    </row>
    <row r="135" spans="1:1">
      <c r="A135" t="s">
        <v>4369</v>
      </c>
    </row>
    <row r="137" spans="2:2">
      <c r="B137" t="s">
        <v>4313</v>
      </c>
    </row>
    <row r="138" spans="1:1">
      <c r="A138" t="s">
        <v>4370</v>
      </c>
    </row>
    <row r="139" spans="1:1">
      <c r="A139" t="s">
        <v>996</v>
      </c>
    </row>
    <row r="140" spans="1:1">
      <c r="A140" t="s">
        <v>997</v>
      </c>
    </row>
    <row r="141" spans="1:1">
      <c r="A141" t="s">
        <v>998</v>
      </c>
    </row>
    <row r="142" spans="1:1">
      <c r="A142" t="s">
        <v>999</v>
      </c>
    </row>
    <row r="143" spans="2:2">
      <c r="B143" t="s">
        <v>4371</v>
      </c>
    </row>
    <row r="144" spans="1:1">
      <c r="A144" t="s">
        <v>4372</v>
      </c>
    </row>
    <row r="145" spans="1:1">
      <c r="A145" t="s">
        <v>4373</v>
      </c>
    </row>
    <row r="146" spans="1:1">
      <c r="A146" t="s">
        <v>3019</v>
      </c>
    </row>
    <row r="147" spans="1:1">
      <c r="A147" t="s">
        <v>4374</v>
      </c>
    </row>
    <row r="148" spans="1:1">
      <c r="A148" t="s">
        <v>4375</v>
      </c>
    </row>
    <row r="149" spans="1:1">
      <c r="A149" t="s">
        <v>392</v>
      </c>
    </row>
    <row r="150" spans="1:1">
      <c r="A150" t="s">
        <v>4376</v>
      </c>
    </row>
    <row r="151" spans="1:1">
      <c r="A151" t="s">
        <v>4377</v>
      </c>
    </row>
    <row r="152" spans="1:1">
      <c r="A152" t="s">
        <v>4378</v>
      </c>
    </row>
    <row r="153" spans="1:1">
      <c r="A153" t="s">
        <v>4379</v>
      </c>
    </row>
    <row r="154" spans="1:1">
      <c r="A154" t="s">
        <v>4380</v>
      </c>
    </row>
    <row r="155" spans="1:1">
      <c r="A155" t="s">
        <v>4381</v>
      </c>
    </row>
    <row r="156" spans="1:1">
      <c r="A156" t="s">
        <v>4382</v>
      </c>
    </row>
    <row r="157" spans="1:1">
      <c r="A157" t="s">
        <v>4383</v>
      </c>
    </row>
    <row r="158" spans="1:1">
      <c r="A158" t="s">
        <v>4384</v>
      </c>
    </row>
    <row r="159" spans="1:1">
      <c r="A159" t="s">
        <v>4385</v>
      </c>
    </row>
    <row r="160" spans="1:1">
      <c r="A160" t="s">
        <v>4386</v>
      </c>
    </row>
    <row r="161" spans="1:1">
      <c r="A161" t="s">
        <v>479</v>
      </c>
    </row>
    <row r="162" spans="1:1">
      <c r="A162" t="s">
        <v>4387</v>
      </c>
    </row>
    <row r="163" spans="1:1">
      <c r="A163" t="s">
        <v>879</v>
      </c>
    </row>
    <row r="164" spans="1:1">
      <c r="A164" t="s">
        <v>557</v>
      </c>
    </row>
    <row r="165" spans="1:1">
      <c r="A165" t="s">
        <v>4388</v>
      </c>
    </row>
    <row r="166" spans="1:1">
      <c r="A166" t="s">
        <v>4389</v>
      </c>
    </row>
    <row r="167" spans="1:1">
      <c r="A167" t="s">
        <v>4390</v>
      </c>
    </row>
    <row r="168" spans="1:1">
      <c r="A168" t="s">
        <v>4391</v>
      </c>
    </row>
    <row r="169" spans="1:1">
      <c r="A169" t="s">
        <v>4392</v>
      </c>
    </row>
    <row r="170" spans="1:1">
      <c r="A170" t="s">
        <v>1522</v>
      </c>
    </row>
    <row r="171" spans="1:1">
      <c r="A171" t="s">
        <v>4393</v>
      </c>
    </row>
    <row r="172" spans="2:2">
      <c r="B172" t="s">
        <v>4394</v>
      </c>
    </row>
    <row r="173" spans="2:2">
      <c r="B173" t="s">
        <v>4395</v>
      </c>
    </row>
    <row r="174" spans="5:5">
      <c r="E174" t="s">
        <v>4396</v>
      </c>
    </row>
    <row r="175" spans="5:5">
      <c r="E175" t="s">
        <v>525</v>
      </c>
    </row>
    <row r="176" spans="5:5">
      <c r="E176" t="s">
        <v>4397</v>
      </c>
    </row>
    <row r="177" spans="5:5">
      <c r="E177" t="s">
        <v>4398</v>
      </c>
    </row>
    <row r="178" spans="5:5">
      <c r="E178" t="s">
        <v>4399</v>
      </c>
    </row>
    <row r="179" spans="5:5">
      <c r="E179" t="s">
        <v>4400</v>
      </c>
    </row>
    <row r="180" spans="1:1">
      <c r="A180" t="s">
        <v>4401</v>
      </c>
    </row>
    <row r="181" spans="1:1">
      <c r="A181" t="s">
        <v>4402</v>
      </c>
    </row>
    <row r="182" spans="1:1">
      <c r="A182" t="s">
        <v>4403</v>
      </c>
    </row>
    <row r="183" spans="5:5">
      <c r="E183" t="s">
        <v>1218</v>
      </c>
    </row>
    <row r="184" spans="2:2">
      <c r="B184" t="s">
        <v>4404</v>
      </c>
    </row>
    <row r="185" spans="2:2">
      <c r="B185" t="s">
        <v>4405</v>
      </c>
    </row>
    <row r="186" spans="1:1">
      <c r="A186" t="s">
        <v>4406</v>
      </c>
    </row>
    <row r="187" spans="1:1">
      <c r="A187" t="s">
        <v>1002</v>
      </c>
    </row>
    <row r="188" spans="1:1">
      <c r="A188" t="s">
        <v>4407</v>
      </c>
    </row>
    <row r="189" spans="1:1">
      <c r="A189" t="s">
        <v>4408</v>
      </c>
    </row>
    <row r="190" spans="1:1">
      <c r="A190" t="s">
        <v>4409</v>
      </c>
    </row>
    <row r="191" spans="2:2">
      <c r="B191" t="s">
        <v>4410</v>
      </c>
    </row>
    <row r="192" spans="2:2">
      <c r="B192" t="s">
        <v>525</v>
      </c>
    </row>
    <row r="193" spans="2:2">
      <c r="B193" t="s">
        <v>1045</v>
      </c>
    </row>
    <row r="194" spans="2:2">
      <c r="B194" t="s">
        <v>4411</v>
      </c>
    </row>
    <row r="195" spans="1:1">
      <c r="A195" t="s">
        <v>4412</v>
      </c>
    </row>
    <row r="196" spans="2:2">
      <c r="B196" t="s">
        <v>902</v>
      </c>
    </row>
    <row r="197" spans="1:1">
      <c r="A197" t="s">
        <v>4350</v>
      </c>
    </row>
    <row r="198" spans="1:1">
      <c r="A198" t="s">
        <v>4413</v>
      </c>
    </row>
    <row r="199" spans="1:1">
      <c r="A199" t="s">
        <v>4414</v>
      </c>
    </row>
    <row r="200" spans="1:1">
      <c r="A200" t="s">
        <v>4415</v>
      </c>
    </row>
    <row r="201" spans="1:1">
      <c r="A201" t="s">
        <v>4416</v>
      </c>
    </row>
    <row r="202" spans="1:1">
      <c r="A202" t="s">
        <v>4417</v>
      </c>
    </row>
    <row r="203" spans="1:1">
      <c r="A203" t="s">
        <v>4418</v>
      </c>
    </row>
    <row r="204" spans="1:1">
      <c r="A204" t="s">
        <v>4419</v>
      </c>
    </row>
    <row r="205" spans="1:1">
      <c r="A205" t="s">
        <v>4377</v>
      </c>
    </row>
    <row r="206" spans="1:1">
      <c r="A206" t="s">
        <v>4420</v>
      </c>
    </row>
    <row r="207" spans="1:1">
      <c r="A207" t="s">
        <v>4421</v>
      </c>
    </row>
    <row r="208" spans="1:1">
      <c r="A208" t="s">
        <v>4422</v>
      </c>
    </row>
    <row r="209" spans="1:1">
      <c r="A209" t="s">
        <v>4423</v>
      </c>
    </row>
    <row r="210" spans="1:1">
      <c r="A210" t="s">
        <v>4382</v>
      </c>
    </row>
    <row r="211" spans="1:1">
      <c r="A211" t="s">
        <v>4383</v>
      </c>
    </row>
    <row r="212" spans="1:1">
      <c r="A212" t="s">
        <v>4424</v>
      </c>
    </row>
    <row r="213" spans="1:1">
      <c r="A213" t="s">
        <v>4425</v>
      </c>
    </row>
    <row r="214" spans="1:1">
      <c r="A214" t="s">
        <v>4426</v>
      </c>
    </row>
    <row r="215" spans="1:1">
      <c r="A215" t="s">
        <v>4427</v>
      </c>
    </row>
    <row r="216" spans="1:1">
      <c r="A216" t="s">
        <v>4428</v>
      </c>
    </row>
    <row r="217" spans="1:1">
      <c r="A217" t="s">
        <v>4429</v>
      </c>
    </row>
    <row r="218" spans="1:1">
      <c r="A218" t="s">
        <v>4430</v>
      </c>
    </row>
    <row r="220" spans="1:1">
      <c r="A220" t="s">
        <v>4431</v>
      </c>
    </row>
    <row r="221" spans="1:1">
      <c r="A221" t="s">
        <v>4432</v>
      </c>
    </row>
    <row r="222" spans="1:1">
      <c r="A222" t="s">
        <v>4433</v>
      </c>
    </row>
    <row r="223" spans="1:1">
      <c r="A223" t="s">
        <v>4434</v>
      </c>
    </row>
    <row r="224" spans="1:1">
      <c r="A224" t="s">
        <v>4435</v>
      </c>
    </row>
    <row r="225" spans="1:1">
      <c r="A225" t="s">
        <v>4377</v>
      </c>
    </row>
    <row r="226" spans="1:1">
      <c r="A226" t="s">
        <v>4436</v>
      </c>
    </row>
    <row r="227" spans="1:1">
      <c r="A227" t="s">
        <v>4437</v>
      </c>
    </row>
    <row r="228" spans="1:1">
      <c r="A228" t="s">
        <v>479</v>
      </c>
    </row>
    <row r="229" spans="1:1">
      <c r="A229" t="s">
        <v>4438</v>
      </c>
    </row>
    <row r="230" spans="1:1">
      <c r="A230" t="s">
        <v>4439</v>
      </c>
    </row>
    <row r="231" spans="1:1">
      <c r="A231" t="s">
        <v>4440</v>
      </c>
    </row>
    <row r="232" spans="1:1">
      <c r="A232" t="s">
        <v>4379</v>
      </c>
    </row>
    <row r="233" spans="1:1">
      <c r="A233" t="s">
        <v>479</v>
      </c>
    </row>
    <row r="234" spans="1:1">
      <c r="A234" t="s">
        <v>4441</v>
      </c>
    </row>
    <row r="235" spans="1:1">
      <c r="A235" t="s">
        <v>479</v>
      </c>
    </row>
    <row r="236" spans="1:1">
      <c r="A236" t="s">
        <v>4442</v>
      </c>
    </row>
    <row r="237" spans="1:1">
      <c r="A237" t="s">
        <v>4443</v>
      </c>
    </row>
    <row r="238" spans="1:1">
      <c r="A238" t="s">
        <v>4379</v>
      </c>
    </row>
    <row r="239" spans="1:1">
      <c r="A239" t="s">
        <v>4440</v>
      </c>
    </row>
    <row r="240" spans="1:1">
      <c r="A240" t="s">
        <v>479</v>
      </c>
    </row>
    <row r="241" spans="1:1">
      <c r="A241" t="s">
        <v>4382</v>
      </c>
    </row>
    <row r="242" spans="1:1">
      <c r="A242" t="s">
        <v>4444</v>
      </c>
    </row>
    <row r="243" spans="1:1">
      <c r="A243" t="s">
        <v>4445</v>
      </c>
    </row>
    <row r="244" spans="1:1">
      <c r="A244" t="s">
        <v>4383</v>
      </c>
    </row>
    <row r="245" spans="1:1">
      <c r="A245" t="s">
        <v>4424</v>
      </c>
    </row>
    <row r="246" spans="1:1">
      <c r="A246" t="s">
        <v>4425</v>
      </c>
    </row>
    <row r="247" spans="1:1">
      <c r="A247" t="s">
        <v>4426</v>
      </c>
    </row>
    <row r="248" spans="1:1">
      <c r="A248" t="s">
        <v>4427</v>
      </c>
    </row>
    <row r="249" spans="1:1">
      <c r="A249" t="s">
        <v>4428</v>
      </c>
    </row>
    <row r="250" spans="1:1">
      <c r="A250" t="s">
        <v>4446</v>
      </c>
    </row>
    <row r="251" spans="1:1">
      <c r="A251" t="s">
        <v>4447</v>
      </c>
    </row>
    <row r="252" spans="1:1">
      <c r="A252" t="s">
        <v>4448</v>
      </c>
    </row>
    <row r="253" spans="1:1">
      <c r="A253" t="s">
        <v>4449</v>
      </c>
    </row>
    <row r="254" spans="1:1">
      <c r="A254" t="s">
        <v>4450</v>
      </c>
    </row>
    <row r="255" spans="14:14">
      <c r="N255" t="s">
        <v>4451</v>
      </c>
    </row>
    <row r="256" spans="2:2">
      <c r="B256" t="s">
        <v>4452</v>
      </c>
    </row>
    <row r="257" spans="2:2">
      <c r="B257" t="s">
        <v>4453</v>
      </c>
    </row>
    <row r="258" spans="4:4">
      <c r="D258" t="s">
        <v>4454</v>
      </c>
    </row>
    <row r="259" spans="1:1">
      <c r="A259" t="s">
        <v>4455</v>
      </c>
    </row>
    <row r="260" spans="1:1">
      <c r="A260" t="s">
        <v>392</v>
      </c>
    </row>
    <row r="261" spans="1:1">
      <c r="A261" t="s">
        <v>4377</v>
      </c>
    </row>
    <row r="262" spans="2:2">
      <c r="B262" t="s">
        <v>4456</v>
      </c>
    </row>
    <row r="263" spans="1:1">
      <c r="A263" t="s">
        <v>4382</v>
      </c>
    </row>
    <row r="264" spans="1:1">
      <c r="A264" t="s">
        <v>4383</v>
      </c>
    </row>
    <row r="265" spans="1:1">
      <c r="A265" t="s">
        <v>4457</v>
      </c>
    </row>
    <row r="266" spans="1:1">
      <c r="A266" t="s">
        <v>4458</v>
      </c>
    </row>
    <row r="267" spans="1:1">
      <c r="A267" t="s">
        <v>4424</v>
      </c>
    </row>
    <row r="268" spans="1:1">
      <c r="A268" t="s">
        <v>4425</v>
      </c>
    </row>
    <row r="269" spans="1:1">
      <c r="A269" t="s">
        <v>4426</v>
      </c>
    </row>
    <row r="270" spans="1:1">
      <c r="A270" t="s">
        <v>4427</v>
      </c>
    </row>
    <row r="271" spans="1:1">
      <c r="A271" t="s">
        <v>4428</v>
      </c>
    </row>
    <row r="272" spans="1:1">
      <c r="A272" t="s">
        <v>4459</v>
      </c>
    </row>
    <row r="273" spans="2:2">
      <c r="B273" t="s">
        <v>4460</v>
      </c>
    </row>
    <row r="274" spans="2:2">
      <c r="B274" t="s">
        <v>4461</v>
      </c>
    </row>
    <row r="275" spans="2:2">
      <c r="B275" t="s">
        <v>4462</v>
      </c>
    </row>
    <row r="276" spans="14:14">
      <c r="N276" t="s">
        <v>4463</v>
      </c>
    </row>
    <row r="277" spans="1:1">
      <c r="A277" t="s">
        <v>350</v>
      </c>
    </row>
    <row r="278" spans="1:1">
      <c r="A278" t="s">
        <v>4464</v>
      </c>
    </row>
    <row r="279" spans="1:1">
      <c r="A279" t="s">
        <v>4465</v>
      </c>
    </row>
    <row r="280" spans="1:1">
      <c r="A280" t="s">
        <v>354</v>
      </c>
    </row>
    <row r="281" spans="2:2">
      <c r="B281" t="s">
        <v>4466</v>
      </c>
    </row>
    <row r="282" spans="2:2">
      <c r="B282" t="s">
        <v>4467</v>
      </c>
    </row>
    <row r="283" spans="2:13">
      <c r="B283" t="s">
        <v>4468</v>
      </c>
      <c r="M283" t="s">
        <v>369</v>
      </c>
    </row>
    <row r="284" spans="2:2">
      <c r="B284" t="s">
        <v>525</v>
      </c>
    </row>
    <row r="286" spans="4:4">
      <c r="D286" t="s">
        <v>4469</v>
      </c>
    </row>
    <row r="287" spans="3:3">
      <c r="C287" t="s">
        <v>4470</v>
      </c>
    </row>
    <row r="288" spans="3:3">
      <c r="C288" t="s">
        <v>4471</v>
      </c>
    </row>
    <row r="289" spans="3:3">
      <c r="C289" t="s">
        <v>4472</v>
      </c>
    </row>
    <row r="290" spans="3:3">
      <c r="C290" t="s">
        <v>4473</v>
      </c>
    </row>
    <row r="291" spans="3:3">
      <c r="C291" t="s">
        <v>1045</v>
      </c>
    </row>
    <row r="292" spans="3:3">
      <c r="C292" t="s">
        <v>4474</v>
      </c>
    </row>
    <row r="293" spans="3:3">
      <c r="C293" t="s">
        <v>4475</v>
      </c>
    </row>
    <row r="294" spans="3:3">
      <c r="C294" t="s">
        <v>4476</v>
      </c>
    </row>
    <row r="295" spans="3:3">
      <c r="C295" t="s">
        <v>803</v>
      </c>
    </row>
    <row r="296" spans="3:3">
      <c r="C296" t="s">
        <v>4477</v>
      </c>
    </row>
    <row r="297" spans="3:3">
      <c r="C297" t="s">
        <v>4478</v>
      </c>
    </row>
    <row r="298" spans="3:3">
      <c r="C298" t="s">
        <v>1199</v>
      </c>
    </row>
    <row r="300" spans="3:3">
      <c r="C300" t="s">
        <v>4479</v>
      </c>
    </row>
    <row r="301" spans="2:2">
      <c r="B301" t="s">
        <v>2554</v>
      </c>
    </row>
    <row r="302" spans="2:2">
      <c r="B302" t="s">
        <v>4480</v>
      </c>
    </row>
    <row r="303" spans="1:1">
      <c r="A303" t="s">
        <v>4383</v>
      </c>
    </row>
    <row r="304" spans="1:1">
      <c r="A304" t="s">
        <v>4424</v>
      </c>
    </row>
    <row r="305" spans="1:1">
      <c r="A305" t="s">
        <v>4425</v>
      </c>
    </row>
    <row r="306" spans="1:1">
      <c r="A306" t="s">
        <v>4426</v>
      </c>
    </row>
    <row r="307" spans="1:1">
      <c r="A307" t="s">
        <v>4427</v>
      </c>
    </row>
    <row r="308" spans="1:1">
      <c r="A308" t="s">
        <v>4428</v>
      </c>
    </row>
    <row r="309" spans="2:2">
      <c r="B309" t="s">
        <v>4481</v>
      </c>
    </row>
    <row r="310" spans="1:1">
      <c r="A310" t="s">
        <v>4482</v>
      </c>
    </row>
    <row r="311" spans="1:1">
      <c r="A311" t="s">
        <v>4483</v>
      </c>
    </row>
    <row r="312" spans="1:1">
      <c r="A312" t="s">
        <v>4484</v>
      </c>
    </row>
    <row r="313" spans="1:1">
      <c r="A313" t="s">
        <v>4434</v>
      </c>
    </row>
    <row r="314" spans="1:1">
      <c r="A314" t="s">
        <v>4485</v>
      </c>
    </row>
    <row r="315" spans="1:1">
      <c r="A315" t="s">
        <v>4486</v>
      </c>
    </row>
    <row r="316" spans="1:1">
      <c r="A316" t="s">
        <v>4487</v>
      </c>
    </row>
    <row r="317" spans="1:1">
      <c r="A317" t="s">
        <v>4377</v>
      </c>
    </row>
    <row r="318" spans="1:1">
      <c r="A318" t="s">
        <v>4488</v>
      </c>
    </row>
    <row r="319" spans="1:1">
      <c r="A319" t="s">
        <v>4489</v>
      </c>
    </row>
    <row r="320" spans="1:1">
      <c r="A320" t="s">
        <v>4490</v>
      </c>
    </row>
    <row r="321" spans="1:1">
      <c r="A321" t="s">
        <v>4491</v>
      </c>
    </row>
    <row r="322" spans="1:1">
      <c r="A322" t="s">
        <v>4492</v>
      </c>
    </row>
    <row r="323" spans="1:1">
      <c r="A323" t="s">
        <v>479</v>
      </c>
    </row>
    <row r="324" spans="1:1">
      <c r="A324" t="s">
        <v>4493</v>
      </c>
    </row>
    <row r="325" spans="1:1">
      <c r="A325" t="s">
        <v>4494</v>
      </c>
    </row>
    <row r="326" spans="1:1">
      <c r="A326" t="s">
        <v>4495</v>
      </c>
    </row>
    <row r="327" spans="1:1">
      <c r="A327" t="s">
        <v>4496</v>
      </c>
    </row>
    <row r="328" spans="1:1">
      <c r="A328" t="s">
        <v>4497</v>
      </c>
    </row>
    <row r="329" spans="1:1">
      <c r="A329" t="s">
        <v>4498</v>
      </c>
    </row>
    <row r="330" spans="1:1">
      <c r="A330" t="s">
        <v>4499</v>
      </c>
    </row>
    <row r="331" spans="1:1">
      <c r="A331" t="s">
        <v>4500</v>
      </c>
    </row>
    <row r="332" spans="1:1">
      <c r="A332" t="s">
        <v>4501</v>
      </c>
    </row>
    <row r="333" spans="1:1">
      <c r="A333" t="s">
        <v>4502</v>
      </c>
    </row>
    <row r="334" spans="1:1">
      <c r="A334" t="s">
        <v>4440</v>
      </c>
    </row>
    <row r="335" spans="1:1">
      <c r="A335" t="s">
        <v>4379</v>
      </c>
    </row>
    <row r="336" spans="1:1">
      <c r="A336" t="s">
        <v>479</v>
      </c>
    </row>
    <row r="337" spans="1:1">
      <c r="A337" t="s">
        <v>4503</v>
      </c>
    </row>
    <row r="338" spans="1:1">
      <c r="A338" t="s">
        <v>479</v>
      </c>
    </row>
    <row r="339" spans="1:1">
      <c r="A339" t="s">
        <v>4504</v>
      </c>
    </row>
    <row r="340" spans="1:1">
      <c r="A340" t="s">
        <v>4505</v>
      </c>
    </row>
    <row r="341" spans="1:1">
      <c r="A341" t="s">
        <v>4492</v>
      </c>
    </row>
    <row r="342" spans="1:1">
      <c r="A342" t="s">
        <v>4506</v>
      </c>
    </row>
    <row r="343" spans="1:1">
      <c r="A343" t="s">
        <v>4507</v>
      </c>
    </row>
    <row r="344" spans="1:1">
      <c r="A344" t="s">
        <v>4508</v>
      </c>
    </row>
    <row r="345" spans="1:1">
      <c r="A345" t="s">
        <v>4509</v>
      </c>
    </row>
    <row r="346" spans="1:1">
      <c r="A346" t="s">
        <v>4510</v>
      </c>
    </row>
    <row r="347" spans="1:1">
      <c r="A347" t="s">
        <v>4511</v>
      </c>
    </row>
    <row r="348" spans="1:1">
      <c r="A348" t="s">
        <v>4379</v>
      </c>
    </row>
    <row r="349" spans="1:1">
      <c r="A349" t="s">
        <v>4440</v>
      </c>
    </row>
    <row r="350" spans="1:1">
      <c r="A350" t="s">
        <v>479</v>
      </c>
    </row>
    <row r="351" spans="1:1">
      <c r="A351" t="s">
        <v>4512</v>
      </c>
    </row>
    <row r="352" spans="1:1">
      <c r="A352" t="s">
        <v>4493</v>
      </c>
    </row>
    <row r="353" spans="1:1">
      <c r="A353" t="s">
        <v>4506</v>
      </c>
    </row>
    <row r="354" spans="1:1">
      <c r="A354" t="s">
        <v>479</v>
      </c>
    </row>
    <row r="355" spans="1:1">
      <c r="A355" t="s">
        <v>4382</v>
      </c>
    </row>
    <row r="356" spans="1:1">
      <c r="A356" t="s">
        <v>4383</v>
      </c>
    </row>
    <row r="357" spans="1:1">
      <c r="A357" t="s">
        <v>4513</v>
      </c>
    </row>
    <row r="358" spans="1:1">
      <c r="A358" t="s">
        <v>4514</v>
      </c>
    </row>
    <row r="359" spans="1:1">
      <c r="A359" t="s">
        <v>4424</v>
      </c>
    </row>
    <row r="360" spans="1:1">
      <c r="A360" t="s">
        <v>4425</v>
      </c>
    </row>
    <row r="361" spans="1:1">
      <c r="A361" t="s">
        <v>4426</v>
      </c>
    </row>
    <row r="362" spans="1:1">
      <c r="A362" t="s">
        <v>4427</v>
      </c>
    </row>
    <row r="363" spans="1:1">
      <c r="A363" t="s">
        <v>4428</v>
      </c>
    </row>
    <row r="364" spans="1:1">
      <c r="A364" t="s">
        <v>4515</v>
      </c>
    </row>
    <row r="365" spans="1:1">
      <c r="A365" t="s">
        <v>4516</v>
      </c>
    </row>
    <row r="366" spans="1:1">
      <c r="A366" t="s">
        <v>4517</v>
      </c>
    </row>
    <row r="367" spans="1:1">
      <c r="A367" t="s">
        <v>4518</v>
      </c>
    </row>
    <row r="368" spans="1:1">
      <c r="A368" t="s">
        <v>4519</v>
      </c>
    </row>
    <row r="369" spans="1:1">
      <c r="A369" t="s">
        <v>4520</v>
      </c>
    </row>
    <row r="370" spans="1:1">
      <c r="A370" t="s">
        <v>4377</v>
      </c>
    </row>
    <row r="371" spans="2:2">
      <c r="B371" t="s">
        <v>4521</v>
      </c>
    </row>
    <row r="372" spans="1:1">
      <c r="A372" t="s">
        <v>4382</v>
      </c>
    </row>
    <row r="373" spans="1:1">
      <c r="A373" t="s">
        <v>4383</v>
      </c>
    </row>
    <row r="374" spans="1:1">
      <c r="A374" t="s">
        <v>4513</v>
      </c>
    </row>
    <row r="375" spans="1:1">
      <c r="A375" t="s">
        <v>4514</v>
      </c>
    </row>
    <row r="376" spans="1:1">
      <c r="A376" t="s">
        <v>4424</v>
      </c>
    </row>
    <row r="377" spans="1:1">
      <c r="A377" t="s">
        <v>4425</v>
      </c>
    </row>
    <row r="378" spans="1:1">
      <c r="A378" t="s">
        <v>4426</v>
      </c>
    </row>
    <row r="379" spans="1:1">
      <c r="A379" t="s">
        <v>4427</v>
      </c>
    </row>
    <row r="380" spans="1:1">
      <c r="A380" t="s">
        <v>4428</v>
      </c>
    </row>
    <row r="381" spans="1:1">
      <c r="A381" t="s">
        <v>4522</v>
      </c>
    </row>
    <row r="382" spans="1:1">
      <c r="A382" t="s">
        <v>1481</v>
      </c>
    </row>
    <row r="383" spans="1:1">
      <c r="A383" t="s">
        <v>4523</v>
      </c>
    </row>
    <row r="384" spans="1:1">
      <c r="A384" t="s">
        <v>4524</v>
      </c>
    </row>
    <row r="385" spans="1:1">
      <c r="A385" t="s">
        <v>4525</v>
      </c>
    </row>
    <row r="386" spans="1:1">
      <c r="A386" t="s">
        <v>350</v>
      </c>
    </row>
    <row r="387" spans="1:1">
      <c r="A387" t="s">
        <v>4526</v>
      </c>
    </row>
    <row r="388" spans="1:1">
      <c r="A388" t="s">
        <v>4527</v>
      </c>
    </row>
    <row r="389" spans="1:1">
      <c r="A389" t="s">
        <v>354</v>
      </c>
    </row>
    <row r="390" spans="1:1">
      <c r="A390" t="s">
        <v>1260</v>
      </c>
    </row>
    <row r="391" spans="1:1">
      <c r="A391" t="s">
        <v>4528</v>
      </c>
    </row>
    <row r="392" spans="2:2">
      <c r="B392" t="s">
        <v>888</v>
      </c>
    </row>
    <row r="393" spans="2:2">
      <c r="B393" t="s">
        <v>4529</v>
      </c>
    </row>
    <row r="394" spans="2:2">
      <c r="B394" t="s">
        <v>4530</v>
      </c>
    </row>
    <row r="395" spans="2:2">
      <c r="B395" t="s">
        <v>4531</v>
      </c>
    </row>
    <row r="396" spans="2:2">
      <c r="B396" t="s">
        <v>4532</v>
      </c>
    </row>
    <row r="397" spans="2:2">
      <c r="B397" t="s">
        <v>1473</v>
      </c>
    </row>
    <row r="398" spans="2:2">
      <c r="B398" t="s">
        <v>4533</v>
      </c>
    </row>
    <row r="399" spans="2:2">
      <c r="B399" t="s">
        <v>4534</v>
      </c>
    </row>
    <row r="400" spans="2:2">
      <c r="B400" t="s">
        <v>4535</v>
      </c>
    </row>
    <row r="402" spans="1:1">
      <c r="A402" t="s">
        <v>4536</v>
      </c>
    </row>
    <row r="403" spans="1:1">
      <c r="A403" t="s">
        <v>4537</v>
      </c>
    </row>
    <row r="404" spans="1:1">
      <c r="A404" t="s">
        <v>4538</v>
      </c>
    </row>
    <row r="405" spans="2:2">
      <c r="B405" t="s">
        <v>800</v>
      </c>
    </row>
    <row r="406" spans="2:2">
      <c r="B406" t="s">
        <v>4539</v>
      </c>
    </row>
    <row r="407" spans="2:2">
      <c r="B407" t="s">
        <v>4540</v>
      </c>
    </row>
    <row r="408" spans="2:2">
      <c r="B408" t="s">
        <v>4541</v>
      </c>
    </row>
    <row r="409" spans="2:2">
      <c r="B409" t="s">
        <v>4542</v>
      </c>
    </row>
    <row r="410" spans="23:23">
      <c r="W410" t="s">
        <v>4543</v>
      </c>
    </row>
    <row r="411" spans="23:39">
      <c r="W411" t="s">
        <v>4544</v>
      </c>
      <c r="AM411" t="s">
        <v>369</v>
      </c>
    </row>
    <row r="412" spans="1:1">
      <c r="A412" t="s">
        <v>4545</v>
      </c>
    </row>
    <row r="413" spans="1:1">
      <c r="A413" t="s">
        <v>4538</v>
      </c>
    </row>
    <row r="414" spans="2:2">
      <c r="B414" t="s">
        <v>4546</v>
      </c>
    </row>
    <row r="415" spans="2:2">
      <c r="B415" t="s">
        <v>4547</v>
      </c>
    </row>
    <row r="416" spans="1:1">
      <c r="A416" t="s">
        <v>4382</v>
      </c>
    </row>
    <row r="417" spans="1:1">
      <c r="A417" t="s">
        <v>4383</v>
      </c>
    </row>
    <row r="418" spans="2:3">
      <c r="B418" t="s">
        <v>479</v>
      </c>
      <c r="C418" t="s">
        <v>4546</v>
      </c>
    </row>
    <row r="419" spans="3:3">
      <c r="C419" t="s">
        <v>4548</v>
      </c>
    </row>
    <row r="420" spans="1:1">
      <c r="A420" t="s">
        <v>4424</v>
      </c>
    </row>
    <row r="421" spans="1:1">
      <c r="A421" t="s">
        <v>4425</v>
      </c>
    </row>
    <row r="422" spans="1:1">
      <c r="A422" t="s">
        <v>4426</v>
      </c>
    </row>
    <row r="423" spans="1:1">
      <c r="A423" t="s">
        <v>4427</v>
      </c>
    </row>
    <row r="424" spans="1:1">
      <c r="A424" t="s">
        <v>4428</v>
      </c>
    </row>
    <row r="425" spans="1:1">
      <c r="A425" t="s">
        <v>2097</v>
      </c>
    </row>
    <row r="426" spans="1:1">
      <c r="A426" t="s">
        <v>4549</v>
      </c>
    </row>
    <row r="427" spans="1:1">
      <c r="A427" t="s">
        <v>4550</v>
      </c>
    </row>
    <row r="428" spans="1:1">
      <c r="A428" t="s">
        <v>4518</v>
      </c>
    </row>
    <row r="429" spans="1:1">
      <c r="A429" t="s">
        <v>4519</v>
      </c>
    </row>
    <row r="430" spans="1:1">
      <c r="A430" t="s">
        <v>4551</v>
      </c>
    </row>
    <row r="431" spans="1:1">
      <c r="A431" t="s">
        <v>350</v>
      </c>
    </row>
    <row r="432" spans="1:1">
      <c r="A432" t="s">
        <v>4552</v>
      </c>
    </row>
    <row r="433" spans="1:1">
      <c r="A433" t="s">
        <v>4553</v>
      </c>
    </row>
    <row r="434" spans="1:1">
      <c r="A434" t="s">
        <v>4554</v>
      </c>
    </row>
    <row r="435" spans="1:1">
      <c r="A435" t="s">
        <v>4555</v>
      </c>
    </row>
    <row r="436" spans="1:1">
      <c r="A436" t="s">
        <v>4556</v>
      </c>
    </row>
    <row r="437" spans="1:1">
      <c r="A437" t="s">
        <v>4557</v>
      </c>
    </row>
    <row r="438" spans="1:1">
      <c r="A438" t="s">
        <v>4558</v>
      </c>
    </row>
    <row r="439" spans="1:1">
      <c r="A439" t="s">
        <v>4559</v>
      </c>
    </row>
    <row r="440" spans="2:2">
      <c r="B440" t="s">
        <v>354</v>
      </c>
    </row>
    <row r="442" spans="1:1">
      <c r="A442" t="s">
        <v>4486</v>
      </c>
    </row>
    <row r="443" spans="1:1">
      <c r="A443" t="s">
        <v>4487</v>
      </c>
    </row>
    <row r="444" spans="1:1">
      <c r="A444" t="s">
        <v>4560</v>
      </c>
    </row>
    <row r="445" spans="1:1">
      <c r="A445" t="s">
        <v>4561</v>
      </c>
    </row>
    <row r="446" spans="1:1">
      <c r="A446" t="s">
        <v>4377</v>
      </c>
    </row>
    <row r="447" spans="1:1">
      <c r="A447" t="s">
        <v>4562</v>
      </c>
    </row>
    <row r="448" spans="1:1">
      <c r="A448" t="s">
        <v>4563</v>
      </c>
    </row>
    <row r="449" spans="1:1">
      <c r="A449" t="s">
        <v>4564</v>
      </c>
    </row>
    <row r="450" spans="1:1">
      <c r="A450" t="s">
        <v>4565</v>
      </c>
    </row>
    <row r="451" spans="1:1">
      <c r="A451" t="s">
        <v>4566</v>
      </c>
    </row>
    <row r="452" spans="1:1">
      <c r="A452" t="s">
        <v>4567</v>
      </c>
    </row>
    <row r="453" spans="1:1">
      <c r="A453" t="s">
        <v>4568</v>
      </c>
    </row>
    <row r="454" spans="1:1">
      <c r="A454" t="s">
        <v>4564</v>
      </c>
    </row>
    <row r="455" spans="1:1">
      <c r="A455" t="s">
        <v>4569</v>
      </c>
    </row>
    <row r="456" spans="1:1">
      <c r="A456" t="s">
        <v>4566</v>
      </c>
    </row>
    <row r="458" spans="2:2">
      <c r="B458" t="s">
        <v>4570</v>
      </c>
    </row>
    <row r="459" spans="3:3">
      <c r="C459" t="s">
        <v>369</v>
      </c>
    </row>
    <row r="461" spans="1:1">
      <c r="A461" t="s">
        <v>4312</v>
      </c>
    </row>
    <row r="462" spans="1:1">
      <c r="A462" t="s">
        <v>4382</v>
      </c>
    </row>
    <row r="463" spans="1:1">
      <c r="A463" t="s">
        <v>4383</v>
      </c>
    </row>
    <row r="464" spans="1:1">
      <c r="A464" t="s">
        <v>4513</v>
      </c>
    </row>
    <row r="465" spans="1:1">
      <c r="A465" t="s">
        <v>4514</v>
      </c>
    </row>
    <row r="466" spans="1:1">
      <c r="A466" t="s">
        <v>4424</v>
      </c>
    </row>
    <row r="467" spans="1:1">
      <c r="A467" t="s">
        <v>4425</v>
      </c>
    </row>
    <row r="468" spans="1:1">
      <c r="A468" t="s">
        <v>4426</v>
      </c>
    </row>
    <row r="469" spans="1:1">
      <c r="A469" t="s">
        <v>4427</v>
      </c>
    </row>
    <row r="470" spans="1:1">
      <c r="A470" t="s">
        <v>4428</v>
      </c>
    </row>
    <row r="471" spans="1:1">
      <c r="A471" t="s">
        <v>4571</v>
      </c>
    </row>
    <row r="472" spans="2:2">
      <c r="B472" t="s">
        <v>4572</v>
      </c>
    </row>
    <row r="473" spans="2:2">
      <c r="B473" t="s">
        <v>4573</v>
      </c>
    </row>
    <row r="474" spans="2:4">
      <c r="B474" t="s">
        <v>350</v>
      </c>
      <c r="D474" t="s">
        <v>369</v>
      </c>
    </row>
    <row r="475" spans="2:2">
      <c r="B475" t="s">
        <v>4574</v>
      </c>
    </row>
    <row r="476" spans="2:2">
      <c r="B476" t="s">
        <v>4575</v>
      </c>
    </row>
    <row r="477" spans="2:2">
      <c r="B477" t="s">
        <v>354</v>
      </c>
    </row>
    <row r="478" spans="2:2">
      <c r="B478" t="s">
        <v>4576</v>
      </c>
    </row>
    <row r="479" spans="2:2">
      <c r="B479" t="s">
        <v>525</v>
      </c>
    </row>
    <row r="480" spans="2:2">
      <c r="B480" t="s">
        <v>4577</v>
      </c>
    </row>
    <row r="481" spans="2:2">
      <c r="B481" t="s">
        <v>4578</v>
      </c>
    </row>
    <row r="482" spans="2:2">
      <c r="B482" t="s">
        <v>4579</v>
      </c>
    </row>
    <row r="483" spans="2:2">
      <c r="B483" t="s">
        <v>4580</v>
      </c>
    </row>
    <row r="484" spans="2:2">
      <c r="B484" t="s">
        <v>4581</v>
      </c>
    </row>
    <row r="485" spans="2:2">
      <c r="B485" t="s">
        <v>4582</v>
      </c>
    </row>
    <row r="486" spans="2:2">
      <c r="B486" t="s">
        <v>4583</v>
      </c>
    </row>
    <row r="487" spans="2:2">
      <c r="B487" t="s">
        <v>4584</v>
      </c>
    </row>
    <row r="488" spans="1:1">
      <c r="A488" t="s">
        <v>4585</v>
      </c>
    </row>
    <row r="489" spans="2:2">
      <c r="B489" t="s">
        <v>1199</v>
      </c>
    </row>
    <row r="490" spans="2:2">
      <c r="B490" t="s">
        <v>4586</v>
      </c>
    </row>
    <row r="491" spans="1:1">
      <c r="A491" t="s">
        <v>4382</v>
      </c>
    </row>
    <row r="492" spans="1:1">
      <c r="A492" t="s">
        <v>4383</v>
      </c>
    </row>
    <row r="493" spans="1:1">
      <c r="A493" t="s">
        <v>4587</v>
      </c>
    </row>
    <row r="494" spans="1:1">
      <c r="A494" t="s">
        <v>4424</v>
      </c>
    </row>
    <row r="495" spans="1:1">
      <c r="A495" t="s">
        <v>4425</v>
      </c>
    </row>
    <row r="496" spans="1:1">
      <c r="A496" t="s">
        <v>4426</v>
      </c>
    </row>
    <row r="497" spans="1:1">
      <c r="A497" t="s">
        <v>4427</v>
      </c>
    </row>
    <row r="498" spans="1:1">
      <c r="A498" t="s">
        <v>4588</v>
      </c>
    </row>
    <row r="499" spans="2:2">
      <c r="B499" t="s">
        <v>4589</v>
      </c>
    </row>
    <row r="500" spans="2:2">
      <c r="B500" t="s">
        <v>4590</v>
      </c>
    </row>
    <row r="501" spans="2:2">
      <c r="B501" t="s">
        <v>4591</v>
      </c>
    </row>
    <row r="502" spans="2:2">
      <c r="B502" t="s">
        <v>4592</v>
      </c>
    </row>
    <row r="503" spans="3:5">
      <c r="C503" t="s">
        <v>350</v>
      </c>
      <c r="E503" t="s">
        <v>369</v>
      </c>
    </row>
    <row r="504" spans="2:2">
      <c r="B504" t="s">
        <v>4574</v>
      </c>
    </row>
    <row r="505" spans="2:2">
      <c r="B505" t="s">
        <v>4593</v>
      </c>
    </row>
    <row r="506" spans="2:2">
      <c r="B506" t="s">
        <v>354</v>
      </c>
    </row>
    <row r="507" spans="2:2">
      <c r="B507" t="s">
        <v>525</v>
      </c>
    </row>
    <row r="508" spans="3:3">
      <c r="C508" t="s">
        <v>4594</v>
      </c>
    </row>
    <row r="509" spans="3:3">
      <c r="C509" t="s">
        <v>369</v>
      </c>
    </row>
    <row r="510" spans="3:3">
      <c r="C510" t="s">
        <v>4595</v>
      </c>
    </row>
    <row r="511" spans="3:3">
      <c r="C511" t="s">
        <v>525</v>
      </c>
    </row>
    <row r="512" spans="3:3">
      <c r="C512" t="s">
        <v>4596</v>
      </c>
    </row>
    <row r="513" spans="3:3">
      <c r="C513" t="s">
        <v>4597</v>
      </c>
    </row>
    <row r="514" spans="3:3">
      <c r="C514" t="s">
        <v>1218</v>
      </c>
    </row>
    <row r="516" spans="2:2">
      <c r="B516" t="s">
        <v>4598</v>
      </c>
    </row>
    <row r="517" spans="2:2">
      <c r="B517" t="s">
        <v>4599</v>
      </c>
    </row>
    <row r="518" spans="2:2">
      <c r="B518" t="s">
        <v>1027</v>
      </c>
    </row>
    <row r="519" spans="1:1">
      <c r="A519" t="s">
        <v>4600</v>
      </c>
    </row>
    <row r="520" spans="2:2">
      <c r="B520" t="s">
        <v>4601</v>
      </c>
    </row>
    <row r="521" spans="2:2">
      <c r="B521" t="s">
        <v>4602</v>
      </c>
    </row>
    <row r="522" spans="2:2">
      <c r="B522" t="s">
        <v>779</v>
      </c>
    </row>
    <row r="523" spans="2:2">
      <c r="B523" t="s">
        <v>4603</v>
      </c>
    </row>
    <row r="524" spans="1:1">
      <c r="A524" t="s">
        <v>4604</v>
      </c>
    </row>
    <row r="525" spans="3:3">
      <c r="C525" t="s">
        <v>3067</v>
      </c>
    </row>
    <row r="526" spans="2:2">
      <c r="B526" t="s">
        <v>4605</v>
      </c>
    </row>
    <row r="527" spans="1:1">
      <c r="A527" t="s">
        <v>4425</v>
      </c>
    </row>
    <row r="528" spans="1:1">
      <c r="A528" t="s">
        <v>4426</v>
      </c>
    </row>
    <row r="529" spans="1:1">
      <c r="A529" t="s">
        <v>4427</v>
      </c>
    </row>
    <row r="530" spans="1:1">
      <c r="A530" t="s">
        <v>4606</v>
      </c>
    </row>
    <row r="531" spans="2:2">
      <c r="B531" t="s">
        <v>4259</v>
      </c>
    </row>
    <row r="532" spans="1:1">
      <c r="A532" t="s">
        <v>4607</v>
      </c>
    </row>
    <row r="533" spans="1:1">
      <c r="A533" t="s">
        <v>4608</v>
      </c>
    </row>
    <row r="534" spans="2:4">
      <c r="B534" t="s">
        <v>350</v>
      </c>
      <c r="D534" t="s">
        <v>369</v>
      </c>
    </row>
    <row r="535" spans="1:1">
      <c r="A535" t="s">
        <v>4574</v>
      </c>
    </row>
    <row r="536" spans="1:1">
      <c r="A536" t="s">
        <v>4609</v>
      </c>
    </row>
    <row r="537" spans="2:2">
      <c r="B537" t="s">
        <v>354</v>
      </c>
    </row>
    <row r="538" spans="2:2">
      <c r="B538" t="s">
        <v>525</v>
      </c>
    </row>
    <row r="539" spans="1:1">
      <c r="A539" t="s">
        <v>4610</v>
      </c>
    </row>
    <row r="540" spans="3:3">
      <c r="C540" t="s">
        <v>1027</v>
      </c>
    </row>
    <row r="541" spans="3:3">
      <c r="C541" t="s">
        <v>4611</v>
      </c>
    </row>
    <row r="542" spans="3:3">
      <c r="C542" t="s">
        <v>4612</v>
      </c>
    </row>
    <row r="543" spans="5:5">
      <c r="E543" t="s">
        <v>4613</v>
      </c>
    </row>
    <row r="544" spans="5:5">
      <c r="E544" t="s">
        <v>4614</v>
      </c>
    </row>
    <row r="545" spans="5:5">
      <c r="E545" t="s">
        <v>4615</v>
      </c>
    </row>
    <row r="546" spans="5:5">
      <c r="E546" t="s">
        <v>4616</v>
      </c>
    </row>
    <row r="547" spans="5:5">
      <c r="E547" t="s">
        <v>4617</v>
      </c>
    </row>
    <row r="548" spans="5:5">
      <c r="E548" t="s">
        <v>4618</v>
      </c>
    </row>
    <row r="549" spans="5:5">
      <c r="E549" t="s">
        <v>4619</v>
      </c>
    </row>
    <row r="550" spans="5:5">
      <c r="E550" t="s">
        <v>4620</v>
      </c>
    </row>
    <row r="551" spans="3:3">
      <c r="C551" t="s">
        <v>4621</v>
      </c>
    </row>
    <row r="552" spans="3:3">
      <c r="C552" t="s">
        <v>4622</v>
      </c>
    </row>
    <row r="553" spans="4:4">
      <c r="D553" t="s">
        <v>4623</v>
      </c>
    </row>
    <row r="554" spans="3:3">
      <c r="C554" t="s">
        <v>4624</v>
      </c>
    </row>
    <row r="555" spans="1:1">
      <c r="A555" t="s">
        <v>833</v>
      </c>
    </row>
    <row r="558" spans="1:1">
      <c r="A558" t="s">
        <v>993</v>
      </c>
    </row>
    <row r="559" spans="1:1">
      <c r="A559" t="s">
        <v>375</v>
      </c>
    </row>
    <row r="560" spans="1:1">
      <c r="A560" t="s">
        <v>995</v>
      </c>
    </row>
    <row r="561" spans="1:1">
      <c r="A561" t="s">
        <v>4625</v>
      </c>
    </row>
    <row r="562" spans="1:1">
      <c r="A562" t="s">
        <v>4626</v>
      </c>
    </row>
    <row r="563" spans="1:1">
      <c r="A563" t="s">
        <v>4627</v>
      </c>
    </row>
    <row r="564" spans="1:1">
      <c r="A564" t="s">
        <v>1218</v>
      </c>
    </row>
    <row r="565" spans="1:1">
      <c r="A565" t="s">
        <v>4628</v>
      </c>
    </row>
    <row r="566" spans="1:1">
      <c r="A566" t="s">
        <v>4629</v>
      </c>
    </row>
    <row r="567" spans="1:1">
      <c r="A567" t="s">
        <v>4630</v>
      </c>
    </row>
    <row r="568" spans="2:2">
      <c r="B568" t="s">
        <v>4631</v>
      </c>
    </row>
    <row r="569" spans="2:9">
      <c r="B569" t="s">
        <v>4632</v>
      </c>
      <c r="H569" t="s">
        <v>1186</v>
      </c>
      <c r="I569" t="s">
        <v>4633</v>
      </c>
    </row>
    <row r="570" spans="21:21">
      <c r="U570" t="s">
        <v>4634</v>
      </c>
    </row>
    <row r="571" spans="21:21">
      <c r="U571" t="s">
        <v>4635</v>
      </c>
    </row>
    <row r="572" spans="2:4">
      <c r="B572" t="s">
        <v>350</v>
      </c>
      <c r="D572" t="s">
        <v>369</v>
      </c>
    </row>
    <row r="573" spans="1:1">
      <c r="A573" t="s">
        <v>4574</v>
      </c>
    </row>
    <row r="574" spans="1:1">
      <c r="A574" t="s">
        <v>4636</v>
      </c>
    </row>
    <row r="575" spans="2:2">
      <c r="B575" t="s">
        <v>354</v>
      </c>
    </row>
    <row r="576" spans="1:1">
      <c r="A576" t="s">
        <v>4637</v>
      </c>
    </row>
    <row r="577" spans="1:1">
      <c r="A577" t="s">
        <v>525</v>
      </c>
    </row>
    <row r="578" spans="2:2">
      <c r="B578" t="s">
        <v>4638</v>
      </c>
    </row>
    <row r="579" spans="2:2">
      <c r="B579" t="s">
        <v>4639</v>
      </c>
    </row>
    <row r="580" spans="2:2">
      <c r="B580" t="s">
        <v>4640</v>
      </c>
    </row>
    <row r="581" spans="1:1">
      <c r="A581" t="s">
        <v>4641</v>
      </c>
    </row>
    <row r="582" spans="1:1">
      <c r="A582" t="s">
        <v>993</v>
      </c>
    </row>
    <row r="583" spans="1:1">
      <c r="A583" t="s">
        <v>375</v>
      </c>
    </row>
    <row r="584" spans="3:3">
      <c r="C584" t="s">
        <v>4642</v>
      </c>
    </row>
    <row r="585" spans="1:1">
      <c r="A585" t="s">
        <v>995</v>
      </c>
    </row>
    <row r="586" spans="1:1">
      <c r="A586" t="s">
        <v>4625</v>
      </c>
    </row>
    <row r="587" spans="1:1">
      <c r="A587" t="s">
        <v>4626</v>
      </c>
    </row>
    <row r="588" spans="1:1">
      <c r="A588" t="s">
        <v>4627</v>
      </c>
    </row>
    <row r="589" spans="1:1">
      <c r="A589" t="s">
        <v>1218</v>
      </c>
    </row>
    <row r="590" spans="1:1">
      <c r="A590" t="s">
        <v>4643</v>
      </c>
    </row>
    <row r="591" spans="1:1">
      <c r="A591" t="s">
        <v>4644</v>
      </c>
    </row>
    <row r="592" spans="2:2">
      <c r="B592" t="s">
        <v>4631</v>
      </c>
    </row>
    <row r="593" spans="2:9">
      <c r="B593" t="s">
        <v>4632</v>
      </c>
      <c r="H593" t="s">
        <v>1186</v>
      </c>
      <c r="I593" t="s">
        <v>4645</v>
      </c>
    </row>
    <row r="594" spans="2:4">
      <c r="B594" t="s">
        <v>350</v>
      </c>
      <c r="D594" t="s">
        <v>369</v>
      </c>
    </row>
    <row r="595" spans="1:1">
      <c r="A595" t="s">
        <v>4574</v>
      </c>
    </row>
    <row r="596" spans="1:1">
      <c r="A596" t="s">
        <v>4646</v>
      </c>
    </row>
    <row r="597" spans="2:2">
      <c r="B597" t="s">
        <v>354</v>
      </c>
    </row>
    <row r="598" spans="1:1">
      <c r="A598" t="s">
        <v>4637</v>
      </c>
    </row>
    <row r="599" spans="1:1">
      <c r="A599" t="s">
        <v>4647</v>
      </c>
    </row>
    <row r="600" spans="1:1">
      <c r="A600" t="s">
        <v>525</v>
      </c>
    </row>
    <row r="601" spans="2:2">
      <c r="B601" t="s">
        <v>4648</v>
      </c>
    </row>
    <row r="602" spans="2:2">
      <c r="B602" t="s">
        <v>4649</v>
      </c>
    </row>
    <row r="603" spans="2:2">
      <c r="B603" t="s">
        <v>4650</v>
      </c>
    </row>
    <row r="604" spans="2:2">
      <c r="B604" t="s">
        <v>4651</v>
      </c>
    </row>
    <row r="605" spans="2:2">
      <c r="B605" t="s">
        <v>1027</v>
      </c>
    </row>
    <row r="606" spans="2:2">
      <c r="B606" t="s">
        <v>4652</v>
      </c>
    </row>
    <row r="607" spans="2:2">
      <c r="B607" t="s">
        <v>4653</v>
      </c>
    </row>
    <row r="608" spans="2:2">
      <c r="B608" t="s">
        <v>4654</v>
      </c>
    </row>
    <row r="609" spans="2:2">
      <c r="B609" t="s">
        <v>4655</v>
      </c>
    </row>
    <row r="611" spans="2:2">
      <c r="B611" t="s">
        <v>4656</v>
      </c>
    </row>
    <row r="612" spans="2:2">
      <c r="B612" t="s">
        <v>4657</v>
      </c>
    </row>
    <row r="613" spans="2:2">
      <c r="B613" t="s">
        <v>4658</v>
      </c>
    </row>
    <row r="614" spans="1:1">
      <c r="A614" t="s">
        <v>993</v>
      </c>
    </row>
    <row r="615" spans="1:1">
      <c r="A615" t="s">
        <v>375</v>
      </c>
    </row>
    <row r="616" spans="1:1">
      <c r="A616" t="s">
        <v>4659</v>
      </c>
    </row>
    <row r="617" spans="1:1">
      <c r="A617" t="s">
        <v>4625</v>
      </c>
    </row>
    <row r="618" spans="1:1">
      <c r="A618" t="s">
        <v>4626</v>
      </c>
    </row>
    <row r="619" spans="1:1">
      <c r="A619" t="s">
        <v>4627</v>
      </c>
    </row>
    <row r="620" spans="1:1">
      <c r="A620" t="s">
        <v>4660</v>
      </c>
    </row>
    <row r="621" spans="1:1">
      <c r="A621" t="s">
        <v>4661</v>
      </c>
    </row>
    <row r="622" spans="2:2">
      <c r="B622" t="e">
        <f>-----身份证新老</f>
        <v>#NAME?</v>
      </c>
    </row>
    <row r="623" spans="1:1">
      <c r="A623" t="s">
        <v>4662</v>
      </c>
    </row>
    <row r="624" spans="1:1">
      <c r="A624" t="s">
        <v>4663</v>
      </c>
    </row>
    <row r="625" spans="1:1">
      <c r="A625" t="s">
        <v>350</v>
      </c>
    </row>
    <row r="626" spans="1:1">
      <c r="A626" t="s">
        <v>4574</v>
      </c>
    </row>
    <row r="627" spans="1:1">
      <c r="A627" t="s">
        <v>4664</v>
      </c>
    </row>
    <row r="628" spans="1:1">
      <c r="A628" t="s">
        <v>354</v>
      </c>
    </row>
    <row r="629" spans="1:1">
      <c r="A629" t="s">
        <v>525</v>
      </c>
    </row>
    <row r="630" spans="1:1">
      <c r="A630" t="s">
        <v>4665</v>
      </c>
    </row>
    <row r="631" spans="1:1">
      <c r="A631" t="s">
        <v>2612</v>
      </c>
    </row>
    <row r="632" spans="3:3">
      <c r="C632" t="s">
        <v>4666</v>
      </c>
    </row>
    <row r="633" spans="3:3">
      <c r="C633" t="s">
        <v>908</v>
      </c>
    </row>
    <row r="634" spans="3:3">
      <c r="C634" t="s">
        <v>4667</v>
      </c>
    </row>
    <row r="635" spans="3:3">
      <c r="C635" t="s">
        <v>4668</v>
      </c>
    </row>
    <row r="636" spans="3:3">
      <c r="C636" t="s">
        <v>4669</v>
      </c>
    </row>
    <row r="637" spans="3:3">
      <c r="C637" t="s">
        <v>4670</v>
      </c>
    </row>
    <row r="638" spans="3:3">
      <c r="C638" t="s">
        <v>4671</v>
      </c>
    </row>
    <row r="639" spans="3:3">
      <c r="C639" t="s">
        <v>776</v>
      </c>
    </row>
    <row r="640" spans="3:3">
      <c r="C640" t="s">
        <v>4672</v>
      </c>
    </row>
    <row r="641" spans="3:3">
      <c r="C641" t="s">
        <v>443</v>
      </c>
    </row>
    <row r="642" spans="1:1">
      <c r="A642" t="s">
        <v>4673</v>
      </c>
    </row>
    <row r="643" spans="3:3">
      <c r="C643" t="s">
        <v>443</v>
      </c>
    </row>
    <row r="644" spans="1:1">
      <c r="A644" t="s">
        <v>993</v>
      </c>
    </row>
    <row r="645" spans="1:1">
      <c r="A645" t="s">
        <v>4674</v>
      </c>
    </row>
    <row r="646" spans="1:1">
      <c r="A646" t="s">
        <v>4659</v>
      </c>
    </row>
    <row r="647" spans="1:1">
      <c r="A647" t="s">
        <v>4625</v>
      </c>
    </row>
    <row r="648" spans="1:1">
      <c r="A648" t="s">
        <v>4626</v>
      </c>
    </row>
    <row r="649" spans="1:1">
      <c r="A649" t="s">
        <v>4627</v>
      </c>
    </row>
    <row r="650" spans="1:1">
      <c r="A650" t="s">
        <v>1218</v>
      </c>
    </row>
    <row r="651" spans="1:1">
      <c r="A651" t="s">
        <v>4675</v>
      </c>
    </row>
    <row r="652" spans="1:1">
      <c r="A652" t="s">
        <v>4676</v>
      </c>
    </row>
    <row r="653" spans="1:1">
      <c r="A653" t="s">
        <v>4677</v>
      </c>
    </row>
    <row r="654" spans="1:1">
      <c r="A654" t="s">
        <v>350</v>
      </c>
    </row>
    <row r="655" spans="1:1">
      <c r="A655" t="s">
        <v>4574</v>
      </c>
    </row>
    <row r="656" spans="1:1">
      <c r="A656" t="s">
        <v>4678</v>
      </c>
    </row>
    <row r="657" spans="1:1">
      <c r="A657" t="s">
        <v>354</v>
      </c>
    </row>
    <row r="658" spans="1:1">
      <c r="A658" t="s">
        <v>525</v>
      </c>
    </row>
    <row r="659" spans="2:2">
      <c r="B659" t="s">
        <v>4679</v>
      </c>
    </row>
    <row r="660" spans="3:3">
      <c r="C660" t="s">
        <v>4680</v>
      </c>
    </row>
    <row r="661" spans="1:1">
      <c r="A661" t="s">
        <v>4681</v>
      </c>
    </row>
    <row r="662" spans="1:1">
      <c r="A662" t="s">
        <v>914</v>
      </c>
    </row>
    <row r="663" spans="1:1">
      <c r="A663" t="s">
        <v>4682</v>
      </c>
    </row>
    <row r="664" spans="1:1">
      <c r="A664" t="s">
        <v>4683</v>
      </c>
    </row>
    <row r="665" spans="1:1">
      <c r="A665" t="s">
        <v>4684</v>
      </c>
    </row>
    <row r="666" spans="1:1">
      <c r="A666" t="s">
        <v>4685</v>
      </c>
    </row>
    <row r="667" spans="1:1">
      <c r="A667" t="s">
        <v>4686</v>
      </c>
    </row>
    <row r="668" spans="1:1">
      <c r="A668" t="s">
        <v>4687</v>
      </c>
    </row>
    <row r="669" spans="1:1">
      <c r="A669" t="s">
        <v>4688</v>
      </c>
    </row>
    <row r="670" spans="1:1">
      <c r="A670" t="s">
        <v>993</v>
      </c>
    </row>
    <row r="671" spans="1:1">
      <c r="A671" t="s">
        <v>375</v>
      </c>
    </row>
    <row r="672" spans="1:1">
      <c r="A672" t="s">
        <v>4659</v>
      </c>
    </row>
    <row r="673" spans="1:1">
      <c r="A673" t="s">
        <v>4625</v>
      </c>
    </row>
    <row r="674" spans="1:1">
      <c r="A674" t="s">
        <v>4626</v>
      </c>
    </row>
    <row r="675" spans="1:1">
      <c r="A675" t="s">
        <v>4627</v>
      </c>
    </row>
    <row r="676" spans="1:1">
      <c r="A676" t="s">
        <v>4689</v>
      </c>
    </row>
    <row r="677" spans="1:1">
      <c r="A677" t="s">
        <v>3343</v>
      </c>
    </row>
    <row r="678" spans="1:1">
      <c r="A678" t="s">
        <v>4690</v>
      </c>
    </row>
    <row r="679" spans="1:1">
      <c r="A679" t="s">
        <v>4691</v>
      </c>
    </row>
    <row r="680" spans="1:1">
      <c r="A680" t="s">
        <v>350</v>
      </c>
    </row>
    <row r="681" spans="1:1">
      <c r="A681" t="s">
        <v>4574</v>
      </c>
    </row>
    <row r="682" spans="1:1">
      <c r="A682" t="s">
        <v>4692</v>
      </c>
    </row>
    <row r="683" spans="1:1">
      <c r="A683" t="s">
        <v>354</v>
      </c>
    </row>
    <row r="684" spans="1:1">
      <c r="A684" t="s">
        <v>525</v>
      </c>
    </row>
    <row r="685" spans="4:4">
      <c r="D685" t="s">
        <v>4693</v>
      </c>
    </row>
    <row r="686" spans="2:2">
      <c r="B686" t="s">
        <v>4694</v>
      </c>
    </row>
    <row r="687" spans="1:1">
      <c r="A687" t="s">
        <v>4695</v>
      </c>
    </row>
    <row r="688" spans="3:3">
      <c r="C688" t="s">
        <v>1564</v>
      </c>
    </row>
    <row r="689" spans="1:1">
      <c r="A689" t="s">
        <v>773</v>
      </c>
    </row>
    <row r="690" spans="3:3">
      <c r="C690" t="s">
        <v>4696</v>
      </c>
    </row>
    <row r="691" spans="3:3">
      <c r="C691" t="s">
        <v>4697</v>
      </c>
    </row>
    <row r="692" spans="3:3">
      <c r="C692" t="s">
        <v>4698</v>
      </c>
    </row>
    <row r="693" spans="3:3">
      <c r="C693" t="s">
        <v>4699</v>
      </c>
    </row>
    <row r="694" spans="3:3">
      <c r="C694" t="s">
        <v>4700</v>
      </c>
    </row>
    <row r="695" spans="3:3">
      <c r="C695" t="s">
        <v>4701</v>
      </c>
    </row>
    <row r="696" spans="3:3">
      <c r="C696" t="s">
        <v>1475</v>
      </c>
    </row>
    <row r="697" spans="3:3">
      <c r="C697" t="s">
        <v>1127</v>
      </c>
    </row>
    <row r="698" spans="3:3">
      <c r="C698" t="s">
        <v>4702</v>
      </c>
    </row>
    <row r="699" spans="3:3">
      <c r="C699" t="s">
        <v>4703</v>
      </c>
    </row>
    <row r="700" spans="3:3">
      <c r="C700" t="s">
        <v>2380</v>
      </c>
    </row>
    <row r="702" spans="1:1">
      <c r="A702" t="s">
        <v>4704</v>
      </c>
    </row>
    <row r="703" spans="3:3">
      <c r="C703" t="s">
        <v>4696</v>
      </c>
    </row>
    <row r="704" spans="3:3">
      <c r="C704" t="s">
        <v>4705</v>
      </c>
    </row>
    <row r="705" spans="3:3">
      <c r="C705" t="s">
        <v>3500</v>
      </c>
    </row>
    <row r="706" spans="3:3">
      <c r="C706" t="s">
        <v>4699</v>
      </c>
    </row>
    <row r="707" spans="3:3">
      <c r="C707" t="s">
        <v>4706</v>
      </c>
    </row>
    <row r="708" spans="3:3">
      <c r="C708" t="s">
        <v>4701</v>
      </c>
    </row>
    <row r="709" spans="3:3">
      <c r="C709" t="s">
        <v>1475</v>
      </c>
    </row>
    <row r="710" spans="3:3">
      <c r="C710" t="s">
        <v>1127</v>
      </c>
    </row>
    <row r="711" spans="3:3">
      <c r="C711" t="s">
        <v>4707</v>
      </c>
    </row>
    <row r="712" spans="3:3">
      <c r="C712" t="s">
        <v>4708</v>
      </c>
    </row>
    <row r="713" spans="3:3">
      <c r="C713" t="s">
        <v>4709</v>
      </c>
    </row>
    <row r="714" spans="1:1">
      <c r="A714" t="s">
        <v>833</v>
      </c>
    </row>
    <row r="715" spans="3:3">
      <c r="C715" t="s">
        <v>2380</v>
      </c>
    </row>
    <row r="717" spans="1:1">
      <c r="A717" t="s">
        <v>4710</v>
      </c>
    </row>
    <row r="718" spans="1:1">
      <c r="A718" t="s">
        <v>4711</v>
      </c>
    </row>
    <row r="719" spans="3:3">
      <c r="C719" t="s">
        <v>4712</v>
      </c>
    </row>
    <row r="720" spans="3:3">
      <c r="C720" t="e">
        <f>--select*from ls_xj_sc_五折_10月</f>
        <v>#NAME?</v>
      </c>
    </row>
    <row r="721" spans="3:3">
      <c r="C721" t="s">
        <v>4713</v>
      </c>
    </row>
    <row r="722" spans="3:3">
      <c r="C722" t="s">
        <v>4714</v>
      </c>
    </row>
    <row r="723" spans="3:3">
      <c r="C723" t="s">
        <v>4715</v>
      </c>
    </row>
    <row r="724" spans="3:3">
      <c r="C724" t="s">
        <v>4716</v>
      </c>
    </row>
    <row r="725" spans="3:3">
      <c r="C725" t="s">
        <v>4717</v>
      </c>
    </row>
    <row r="726" spans="3:3">
      <c r="C726" t="s">
        <v>4718</v>
      </c>
    </row>
    <row r="727" spans="3:3">
      <c r="C727" t="s">
        <v>443</v>
      </c>
    </row>
    <row r="728" spans="1:1">
      <c r="A728" t="s">
        <v>4719</v>
      </c>
    </row>
    <row r="729" spans="3:3">
      <c r="C729" t="s">
        <v>4720</v>
      </c>
    </row>
    <row r="730" spans="3:3">
      <c r="C730" t="s">
        <v>4721</v>
      </c>
    </row>
    <row r="731" spans="3:4">
      <c r="C731" t="s">
        <v>4722</v>
      </c>
      <c r="D731" t="s">
        <v>4723</v>
      </c>
    </row>
    <row r="732" spans="3:3">
      <c r="C732" t="s">
        <v>443</v>
      </c>
    </row>
    <row r="733" spans="1:1">
      <c r="A733" t="s">
        <v>2112</v>
      </c>
    </row>
    <row r="734" spans="3:3">
      <c r="C734" t="s">
        <v>4724</v>
      </c>
    </row>
    <row r="735" spans="3:3">
      <c r="C735" t="s">
        <v>4725</v>
      </c>
    </row>
    <row r="736" spans="3:3">
      <c r="C736" t="s">
        <v>902</v>
      </c>
    </row>
    <row r="738" spans="1:1">
      <c r="A738" t="s">
        <v>993</v>
      </c>
    </row>
    <row r="739" spans="1:1">
      <c r="A739" t="s">
        <v>375</v>
      </c>
    </row>
    <row r="740" spans="1:1">
      <c r="A740" t="s">
        <v>4726</v>
      </c>
    </row>
    <row r="741" spans="1:1">
      <c r="A741" t="s">
        <v>4625</v>
      </c>
    </row>
    <row r="742" spans="1:1">
      <c r="A742" t="s">
        <v>4626</v>
      </c>
    </row>
    <row r="743" spans="1:1">
      <c r="A743" t="s">
        <v>4627</v>
      </c>
    </row>
    <row r="744" spans="1:1">
      <c r="A744" t="s">
        <v>4727</v>
      </c>
    </row>
    <row r="745" spans="1:1">
      <c r="A745" t="s">
        <v>4728</v>
      </c>
    </row>
    <row r="746" spans="1:1">
      <c r="A746" t="s">
        <v>4729</v>
      </c>
    </row>
    <row r="747" spans="1:1">
      <c r="A747" t="s">
        <v>350</v>
      </c>
    </row>
    <row r="748" spans="1:1">
      <c r="A748" t="s">
        <v>4574</v>
      </c>
    </row>
    <row r="749" spans="1:1">
      <c r="A749" t="s">
        <v>4730</v>
      </c>
    </row>
    <row r="750" spans="1:1">
      <c r="A750" t="s">
        <v>354</v>
      </c>
    </row>
    <row r="751" spans="1:1">
      <c r="A751" t="s">
        <v>4731</v>
      </c>
    </row>
    <row r="752" spans="1:1">
      <c r="A752" t="s">
        <v>525</v>
      </c>
    </row>
    <row r="753" spans="1:1">
      <c r="A753" t="s">
        <v>4732</v>
      </c>
    </row>
    <row r="754" spans="1:1">
      <c r="A754" t="s">
        <v>977</v>
      </c>
    </row>
    <row r="755" spans="1:1">
      <c r="A755" t="s">
        <v>4733</v>
      </c>
    </row>
    <row r="756" spans="1:1">
      <c r="A756" t="s">
        <v>4734</v>
      </c>
    </row>
    <row r="757" spans="1:1">
      <c r="A757" t="s">
        <v>1473</v>
      </c>
    </row>
    <row r="758" spans="1:1">
      <c r="A758" t="s">
        <v>4735</v>
      </c>
    </row>
    <row r="759" spans="1:1">
      <c r="A759" t="s">
        <v>4736</v>
      </c>
    </row>
    <row r="760" spans="1:1">
      <c r="A760" t="s">
        <v>4737</v>
      </c>
    </row>
    <row r="761" spans="1:1">
      <c r="A761" t="s">
        <v>4738</v>
      </c>
    </row>
    <row r="762" spans="1:1">
      <c r="A762" t="s">
        <v>854</v>
      </c>
    </row>
    <row r="764" spans="1:1">
      <c r="A764" t="s">
        <v>4739</v>
      </c>
    </row>
    <row r="767" spans="1:1">
      <c r="A767" t="s">
        <v>4732</v>
      </c>
    </row>
    <row r="768" spans="1:1">
      <c r="A768" t="s">
        <v>993</v>
      </c>
    </row>
    <row r="769" spans="1:1">
      <c r="A769" t="s">
        <v>375</v>
      </c>
    </row>
    <row r="770" spans="2:3">
      <c r="B770" t="s">
        <v>827</v>
      </c>
      <c r="C770" t="s">
        <v>4732</v>
      </c>
    </row>
    <row r="771" spans="1:1">
      <c r="A771" t="s">
        <v>4625</v>
      </c>
    </row>
    <row r="772" spans="1:1">
      <c r="A772" t="s">
        <v>4626</v>
      </c>
    </row>
    <row r="773" spans="1:1">
      <c r="A773" t="s">
        <v>4627</v>
      </c>
    </row>
    <row r="774" spans="1:1">
      <c r="A774" t="s">
        <v>3068</v>
      </c>
    </row>
    <row r="775" spans="1:1">
      <c r="A775" t="s">
        <v>383</v>
      </c>
    </row>
    <row r="776" spans="1:1">
      <c r="A776" t="e">
        <f>---套餐价值环比</f>
        <v>#NAME?</v>
      </c>
    </row>
    <row r="777" spans="1:1">
      <c r="A777" t="s">
        <v>4740</v>
      </c>
    </row>
    <row r="778" spans="1:1">
      <c r="A778" t="s">
        <v>350</v>
      </c>
    </row>
    <row r="779" spans="1:1">
      <c r="A779" t="s">
        <v>4741</v>
      </c>
    </row>
    <row r="780" spans="1:1">
      <c r="A780" t="s">
        <v>4742</v>
      </c>
    </row>
    <row r="781" spans="1:1">
      <c r="A781" t="s">
        <v>4743</v>
      </c>
    </row>
    <row r="782" spans="1:1">
      <c r="A782" t="s">
        <v>4574</v>
      </c>
    </row>
    <row r="783" spans="1:1">
      <c r="A783" t="s">
        <v>4744</v>
      </c>
    </row>
    <row r="784" spans="1:1">
      <c r="A784" t="s">
        <v>354</v>
      </c>
    </row>
    <row r="785" spans="1:1">
      <c r="A785" t="s">
        <v>4745</v>
      </c>
    </row>
    <row r="786" spans="1:1">
      <c r="A786" t="s">
        <v>4746</v>
      </c>
    </row>
    <row r="787" spans="1:1">
      <c r="A787" t="s">
        <v>525</v>
      </c>
    </row>
    <row r="788" spans="1:1">
      <c r="A788" t="s">
        <v>4747</v>
      </c>
    </row>
    <row r="789" spans="1:1">
      <c r="A789" t="s">
        <v>4748</v>
      </c>
    </row>
    <row r="790" spans="1:1">
      <c r="A790" t="s">
        <v>2112</v>
      </c>
    </row>
    <row r="791" spans="1:1">
      <c r="A791" t="s">
        <v>4749</v>
      </c>
    </row>
    <row r="792" spans="1:1">
      <c r="A792" t="s">
        <v>4750</v>
      </c>
    </row>
    <row r="793" spans="1:1">
      <c r="A793" t="s">
        <v>4751</v>
      </c>
    </row>
    <row r="794" spans="1:1">
      <c r="A794" t="s">
        <v>4752</v>
      </c>
    </row>
    <row r="795" spans="1:1">
      <c r="A795" t="s">
        <v>833</v>
      </c>
    </row>
    <row r="796" spans="1:1">
      <c r="A796" t="s">
        <v>4753</v>
      </c>
    </row>
    <row r="797" spans="1:1">
      <c r="A797" t="s">
        <v>4754</v>
      </c>
    </row>
    <row r="798" spans="1:1">
      <c r="A798" t="s">
        <v>4755</v>
      </c>
    </row>
    <row r="799" spans="3:3">
      <c r="C799" t="s">
        <v>4756</v>
      </c>
    </row>
    <row r="800" spans="1:1">
      <c r="A800" t="s">
        <v>931</v>
      </c>
    </row>
    <row r="801" spans="1:1">
      <c r="A801" t="s">
        <v>4757</v>
      </c>
    </row>
    <row r="802" spans="1:1">
      <c r="A802" t="s">
        <v>4758</v>
      </c>
    </row>
    <row r="803" spans="1:1">
      <c r="A803" t="s">
        <v>4759</v>
      </c>
    </row>
    <row r="804" spans="1:1">
      <c r="A804" t="s">
        <v>4760</v>
      </c>
    </row>
    <row r="805" spans="1:1">
      <c r="A805" t="s">
        <v>4761</v>
      </c>
    </row>
    <row r="806" spans="1:1">
      <c r="A806" t="s">
        <v>4762</v>
      </c>
    </row>
    <row r="807" spans="1:1">
      <c r="A807" t="s">
        <v>4763</v>
      </c>
    </row>
    <row r="808" spans="1:1">
      <c r="A808" t="s">
        <v>4764</v>
      </c>
    </row>
    <row r="809" spans="1:1">
      <c r="A809" t="s">
        <v>4765</v>
      </c>
    </row>
    <row r="810" spans="1:1">
      <c r="A810" t="s">
        <v>4766</v>
      </c>
    </row>
    <row r="811" spans="1:1">
      <c r="A811" t="s">
        <v>4767</v>
      </c>
    </row>
    <row r="812" spans="1:1">
      <c r="A812" t="s">
        <v>824</v>
      </c>
    </row>
    <row r="813" spans="1:1">
      <c r="A813" t="s">
        <v>4768</v>
      </c>
    </row>
    <row r="814" spans="1:1">
      <c r="A814" t="s">
        <v>4769</v>
      </c>
    </row>
    <row r="815" spans="1:1">
      <c r="A815" t="s">
        <v>4770</v>
      </c>
    </row>
    <row r="816" spans="1:1">
      <c r="A816" t="s">
        <v>446</v>
      </c>
    </row>
    <row r="817" spans="1:1">
      <c r="A817" t="s">
        <v>827</v>
      </c>
    </row>
    <row r="818" spans="1:1">
      <c r="A818" t="s">
        <v>773</v>
      </c>
    </row>
    <row r="819" spans="1:1">
      <c r="A819" t="s">
        <v>4771</v>
      </c>
    </row>
    <row r="820" spans="1:1">
      <c r="A820" t="s">
        <v>4758</v>
      </c>
    </row>
    <row r="821" spans="1:1">
      <c r="A821" t="s">
        <v>4772</v>
      </c>
    </row>
    <row r="822" spans="1:1">
      <c r="A822" t="s">
        <v>4773</v>
      </c>
    </row>
    <row r="823" spans="1:1">
      <c r="A823" t="s">
        <v>4774</v>
      </c>
    </row>
    <row r="824" spans="1:1">
      <c r="A824" t="s">
        <v>4775</v>
      </c>
    </row>
    <row r="825" spans="1:1">
      <c r="A825" t="s">
        <v>4776</v>
      </c>
    </row>
    <row r="826" spans="1:1">
      <c r="A826" t="s">
        <v>4777</v>
      </c>
    </row>
    <row r="827" spans="1:1">
      <c r="A827" t="s">
        <v>4778</v>
      </c>
    </row>
    <row r="828" spans="1:1">
      <c r="A828" t="s">
        <v>4779</v>
      </c>
    </row>
    <row r="829" spans="1:1">
      <c r="A829" t="s">
        <v>4780</v>
      </c>
    </row>
    <row r="830" spans="1:1">
      <c r="A830" t="s">
        <v>824</v>
      </c>
    </row>
    <row r="831" spans="1:1">
      <c r="A831" t="s">
        <v>4781</v>
      </c>
    </row>
    <row r="832" spans="1:1">
      <c r="A832" t="s">
        <v>446</v>
      </c>
    </row>
    <row r="833" spans="1:1">
      <c r="A833" t="s">
        <v>827</v>
      </c>
    </row>
    <row r="834" spans="1:1">
      <c r="A834" t="s">
        <v>4782</v>
      </c>
    </row>
    <row r="835" spans="1:1">
      <c r="A835" t="s">
        <v>1211</v>
      </c>
    </row>
    <row r="836" spans="1:1">
      <c r="A836" t="s">
        <v>4783</v>
      </c>
    </row>
    <row r="837" spans="1:1">
      <c r="A837" t="s">
        <v>4758</v>
      </c>
    </row>
    <row r="838" spans="1:1">
      <c r="A838" t="s">
        <v>4784</v>
      </c>
    </row>
    <row r="839" spans="1:1">
      <c r="A839" t="s">
        <v>4785</v>
      </c>
    </row>
    <row r="840" spans="1:1">
      <c r="A840" t="s">
        <v>4786</v>
      </c>
    </row>
    <row r="841" spans="1:1">
      <c r="A841" t="s">
        <v>4787</v>
      </c>
    </row>
    <row r="842" spans="1:1">
      <c r="A842" t="s">
        <v>4788</v>
      </c>
    </row>
    <row r="843" spans="1:1">
      <c r="A843" t="s">
        <v>4789</v>
      </c>
    </row>
    <row r="844" spans="1:1">
      <c r="A844" t="s">
        <v>4790</v>
      </c>
    </row>
    <row r="845" spans="1:1">
      <c r="A845" t="s">
        <v>4791</v>
      </c>
    </row>
    <row r="846" spans="1:1">
      <c r="A846" t="s">
        <v>4792</v>
      </c>
    </row>
    <row r="847" spans="1:1">
      <c r="A847" t="s">
        <v>824</v>
      </c>
    </row>
    <row r="848" spans="1:1">
      <c r="A848" t="s">
        <v>4793</v>
      </c>
    </row>
    <row r="849" spans="1:1">
      <c r="A849" t="s">
        <v>4794</v>
      </c>
    </row>
    <row r="850" spans="1:1">
      <c r="A850" t="s">
        <v>4795</v>
      </c>
    </row>
    <row r="851" spans="1:1">
      <c r="A851" t="s">
        <v>4796</v>
      </c>
    </row>
    <row r="852" spans="1:1">
      <c r="A852" t="s">
        <v>4797</v>
      </c>
    </row>
    <row r="853" spans="1:1">
      <c r="A853" t="s">
        <v>4798</v>
      </c>
    </row>
    <row r="854" spans="1:1">
      <c r="A854" t="s">
        <v>1741</v>
      </c>
    </row>
    <row r="855" spans="1:1">
      <c r="A855" t="s">
        <v>446</v>
      </c>
    </row>
    <row r="856" spans="1:1">
      <c r="A856" t="s">
        <v>616</v>
      </c>
    </row>
    <row r="857" spans="1:1">
      <c r="A857" t="s">
        <v>4799</v>
      </c>
    </row>
    <row r="859" spans="1:1">
      <c r="A859" t="s">
        <v>2112</v>
      </c>
    </row>
    <row r="860" spans="1:1">
      <c r="A860" t="s">
        <v>4800</v>
      </c>
    </row>
    <row r="861" spans="1:1">
      <c r="A861" t="s">
        <v>4801</v>
      </c>
    </row>
    <row r="862" spans="1:1">
      <c r="A862" t="s">
        <v>4802</v>
      </c>
    </row>
    <row r="863" spans="1:1">
      <c r="A863" t="s">
        <v>4803</v>
      </c>
    </row>
    <row r="864" spans="1:1">
      <c r="A864" t="s">
        <v>4804</v>
      </c>
    </row>
    <row r="865" spans="1:1">
      <c r="A865" t="s">
        <v>4805</v>
      </c>
    </row>
    <row r="866" spans="1:1">
      <c r="A866" t="s">
        <v>4806</v>
      </c>
    </row>
    <row r="867" spans="1:1">
      <c r="A867" t="s">
        <v>4807</v>
      </c>
    </row>
    <row r="868" spans="1:1">
      <c r="A868" t="s">
        <v>4808</v>
      </c>
    </row>
    <row r="869" spans="1:1">
      <c r="A869" t="s">
        <v>4809</v>
      </c>
    </row>
    <row r="870" spans="1:1">
      <c r="A870" t="s">
        <v>4810</v>
      </c>
    </row>
    <row r="871" spans="1:1">
      <c r="A871" t="s">
        <v>4811</v>
      </c>
    </row>
    <row r="872" spans="1:1">
      <c r="A872" t="s">
        <v>4812</v>
      </c>
    </row>
    <row r="873" spans="8:8">
      <c r="H873" t="s">
        <v>4813</v>
      </c>
    </row>
    <row r="874" spans="1:1">
      <c r="A874" t="s">
        <v>4814</v>
      </c>
    </row>
    <row r="875" spans="1:1">
      <c r="A875" t="s">
        <v>4815</v>
      </c>
    </row>
    <row r="876" spans="1:1">
      <c r="A876" t="s">
        <v>4816</v>
      </c>
    </row>
    <row r="877" spans="1:1">
      <c r="A877" t="s">
        <v>1117</v>
      </c>
    </row>
    <row r="878" spans="1:1">
      <c r="A878" t="s">
        <v>4817</v>
      </c>
    </row>
    <row r="879" spans="5:5">
      <c r="E879" t="s">
        <v>443</v>
      </c>
    </row>
    <row r="881" spans="1:1">
      <c r="A881" t="s">
        <v>4818</v>
      </c>
    </row>
    <row r="882" spans="1:1">
      <c r="A882" t="s">
        <v>993</v>
      </c>
    </row>
    <row r="883" spans="1:1">
      <c r="A883" t="s">
        <v>375</v>
      </c>
    </row>
    <row r="884" spans="3:3">
      <c r="C884" t="s">
        <v>4748</v>
      </c>
    </row>
    <row r="885" spans="1:1">
      <c r="A885" t="s">
        <v>4625</v>
      </c>
    </row>
    <row r="886" spans="1:1">
      <c r="A886" t="s">
        <v>4626</v>
      </c>
    </row>
    <row r="887" spans="1:1">
      <c r="A887" t="s">
        <v>4627</v>
      </c>
    </row>
    <row r="888" spans="1:1">
      <c r="A888" t="s">
        <v>4259</v>
      </c>
    </row>
    <row r="889" spans="1:1">
      <c r="A889" t="s">
        <v>4819</v>
      </c>
    </row>
    <row r="890" spans="1:1">
      <c r="A890" t="s">
        <v>4820</v>
      </c>
    </row>
    <row r="891" spans="1:1">
      <c r="A891" t="s">
        <v>4821</v>
      </c>
    </row>
    <row r="892" spans="1:1">
      <c r="A892" t="s">
        <v>350</v>
      </c>
    </row>
    <row r="893" spans="1:1">
      <c r="A893" t="s">
        <v>4822</v>
      </c>
    </row>
    <row r="894" spans="1:1">
      <c r="A894" t="s">
        <v>4823</v>
      </c>
    </row>
    <row r="895" spans="1:1">
      <c r="A895" t="s">
        <v>354</v>
      </c>
    </row>
    <row r="896" spans="1:1">
      <c r="A896" t="e">
        <f>--ACCT_ID</f>
        <v>#NAME?</v>
      </c>
    </row>
    <row r="897" spans="1:1">
      <c r="A897" t="s">
        <v>4824</v>
      </c>
    </row>
    <row r="898" spans="1:1">
      <c r="A898" t="s">
        <v>4825</v>
      </c>
    </row>
    <row r="899" spans="1:1">
      <c r="A899" t="s">
        <v>4826</v>
      </c>
    </row>
    <row r="900" spans="1:1">
      <c r="A900" t="s">
        <v>4827</v>
      </c>
    </row>
    <row r="901" spans="1:1">
      <c r="A901" t="s">
        <v>525</v>
      </c>
    </row>
    <row r="902" spans="3:3">
      <c r="C902" t="s">
        <v>4828</v>
      </c>
    </row>
    <row r="903" spans="3:3">
      <c r="C903" t="s">
        <v>4829</v>
      </c>
    </row>
    <row r="904" spans="3:3">
      <c r="C904" t="s">
        <v>4830</v>
      </c>
    </row>
    <row r="905" spans="3:3">
      <c r="C905" t="s">
        <v>4831</v>
      </c>
    </row>
    <row r="906" spans="3:3">
      <c r="C906" t="s">
        <v>1205</v>
      </c>
    </row>
    <row r="908" spans="1:1">
      <c r="A908" t="s">
        <v>4832</v>
      </c>
    </row>
    <row r="909" spans="1:1">
      <c r="A909" t="s">
        <v>4833</v>
      </c>
    </row>
    <row r="910" spans="1:1">
      <c r="A910" t="s">
        <v>4834</v>
      </c>
    </row>
    <row r="911" spans="1:1">
      <c r="A911" t="s">
        <v>4835</v>
      </c>
    </row>
    <row r="912" spans="1:1">
      <c r="A912" t="s">
        <v>4836</v>
      </c>
    </row>
    <row r="913" spans="1:1">
      <c r="A913" t="s">
        <v>4837</v>
      </c>
    </row>
    <row r="914" spans="1:1">
      <c r="A914" t="s">
        <v>4838</v>
      </c>
    </row>
    <row r="915" spans="1:1">
      <c r="A915" t="s">
        <v>4839</v>
      </c>
    </row>
    <row r="916" spans="4:4">
      <c r="D916" t="s">
        <v>4840</v>
      </c>
    </row>
    <row r="917" spans="4:4">
      <c r="D917" t="s">
        <v>4841</v>
      </c>
    </row>
    <row r="918" spans="1:1">
      <c r="A918" t="s">
        <v>369</v>
      </c>
    </row>
    <row r="919" spans="4:4">
      <c r="D919" t="s">
        <v>977</v>
      </c>
    </row>
    <row r="920" spans="4:4">
      <c r="D920" t="s">
        <v>4842</v>
      </c>
    </row>
    <row r="921" spans="4:4">
      <c r="D921" t="s">
        <v>908</v>
      </c>
    </row>
    <row r="922" spans="6:6">
      <c r="F922" t="s">
        <v>4843</v>
      </c>
    </row>
    <row r="923" spans="10:10">
      <c r="J923" t="s">
        <v>4844</v>
      </c>
    </row>
    <row r="924" spans="10:10">
      <c r="J924" t="s">
        <v>4845</v>
      </c>
    </row>
    <row r="925" spans="10:10">
      <c r="J925" t="s">
        <v>4846</v>
      </c>
    </row>
    <row r="926" spans="6:6">
      <c r="F926" t="s">
        <v>4847</v>
      </c>
    </row>
    <row r="927" spans="6:6">
      <c r="F927" t="s">
        <v>4848</v>
      </c>
    </row>
    <row r="928" spans="6:6">
      <c r="F928" t="s">
        <v>4849</v>
      </c>
    </row>
    <row r="929" spans="6:6">
      <c r="F929" t="s">
        <v>4850</v>
      </c>
    </row>
    <row r="930" spans="6:6">
      <c r="F930" t="s">
        <v>4851</v>
      </c>
    </row>
    <row r="931" spans="4:4">
      <c r="D931" t="s">
        <v>4852</v>
      </c>
    </row>
    <row r="932" spans="4:4">
      <c r="D932" t="s">
        <v>776</v>
      </c>
    </row>
    <row r="933" spans="4:4">
      <c r="D933" t="s">
        <v>4853</v>
      </c>
    </row>
    <row r="934" spans="7:7">
      <c r="G934" t="s">
        <v>4854</v>
      </c>
    </row>
    <row r="935" spans="4:4">
      <c r="D935" t="s">
        <v>4855</v>
      </c>
    </row>
    <row r="936" spans="4:4">
      <c r="D936" t="s">
        <v>4856</v>
      </c>
    </row>
    <row r="937" spans="4:4">
      <c r="D937" t="s">
        <v>4857</v>
      </c>
    </row>
    <row r="938" spans="4:4">
      <c r="D938" t="s">
        <v>2367</v>
      </c>
    </row>
    <row r="939" spans="1:1">
      <c r="A939" t="s">
        <v>976</v>
      </c>
    </row>
    <row r="940" spans="4:4">
      <c r="D940" t="s">
        <v>4858</v>
      </c>
    </row>
    <row r="941" spans="1:1">
      <c r="A941" t="s">
        <v>4859</v>
      </c>
    </row>
    <row r="942" spans="1:1">
      <c r="A942" t="s">
        <v>4860</v>
      </c>
    </row>
    <row r="943" spans="1:1">
      <c r="A943" t="s">
        <v>993</v>
      </c>
    </row>
    <row r="944" spans="1:1">
      <c r="A944" t="s">
        <v>375</v>
      </c>
    </row>
    <row r="945" spans="1:1">
      <c r="A945" t="s">
        <v>4625</v>
      </c>
    </row>
    <row r="946" spans="1:1">
      <c r="A946" t="s">
        <v>4626</v>
      </c>
    </row>
    <row r="947" spans="1:1">
      <c r="A947" t="s">
        <v>4627</v>
      </c>
    </row>
    <row r="948" spans="1:1">
      <c r="A948" t="s">
        <v>4259</v>
      </c>
    </row>
    <row r="949" spans="1:1">
      <c r="A949" t="s">
        <v>2277</v>
      </c>
    </row>
    <row r="950" spans="1:1">
      <c r="A950" t="e">
        <f>-----是否同装一次性WIFI</f>
        <v>#NAME?</v>
      </c>
    </row>
    <row r="951" spans="1:1">
      <c r="A951" t="s">
        <v>4861</v>
      </c>
    </row>
    <row r="952" spans="1:1">
      <c r="A952" t="s">
        <v>350</v>
      </c>
    </row>
    <row r="953" spans="1:1">
      <c r="A953" t="s">
        <v>4822</v>
      </c>
    </row>
    <row r="954" spans="1:1">
      <c r="A954" t="s">
        <v>4862</v>
      </c>
    </row>
    <row r="955" spans="1:1">
      <c r="A955" t="s">
        <v>354</v>
      </c>
    </row>
    <row r="956" spans="1:1">
      <c r="A956" t="e">
        <f>--ACCT_ID</f>
        <v>#NAME?</v>
      </c>
    </row>
    <row r="957" spans="1:1">
      <c r="A957" t="s">
        <v>4824</v>
      </c>
    </row>
    <row r="958" spans="1:1">
      <c r="A958" t="s">
        <v>4825</v>
      </c>
    </row>
    <row r="959" spans="1:1">
      <c r="A959" t="s">
        <v>4826</v>
      </c>
    </row>
    <row r="960" spans="1:1">
      <c r="A960" t="s">
        <v>4827</v>
      </c>
    </row>
    <row r="961" spans="1:1">
      <c r="A961" t="s">
        <v>525</v>
      </c>
    </row>
    <row r="962" spans="3:3">
      <c r="C962" t="s">
        <v>4828</v>
      </c>
    </row>
    <row r="963" spans="3:3">
      <c r="C963" t="s">
        <v>4829</v>
      </c>
    </row>
    <row r="964" spans="3:3">
      <c r="C964" t="s">
        <v>4863</v>
      </c>
    </row>
    <row r="965" spans="3:3">
      <c r="C965" t="s">
        <v>4864</v>
      </c>
    </row>
    <row r="966" spans="3:3">
      <c r="C966" t="s">
        <v>1205</v>
      </c>
    </row>
    <row r="968" spans="1:1">
      <c r="A968" t="s">
        <v>4832</v>
      </c>
    </row>
    <row r="969" spans="1:1">
      <c r="A969" t="s">
        <v>4833</v>
      </c>
    </row>
    <row r="970" spans="1:1">
      <c r="A970" t="s">
        <v>4834</v>
      </c>
    </row>
    <row r="971" spans="1:1">
      <c r="A971" t="s">
        <v>4835</v>
      </c>
    </row>
    <row r="972" spans="1:1">
      <c r="A972" t="s">
        <v>4836</v>
      </c>
    </row>
    <row r="973" spans="1:1">
      <c r="A973" t="s">
        <v>4837</v>
      </c>
    </row>
    <row r="974" spans="1:1">
      <c r="A974" t="s">
        <v>4838</v>
      </c>
    </row>
    <row r="975" spans="1:1">
      <c r="A975" t="s">
        <v>4839</v>
      </c>
    </row>
    <row r="976" spans="4:4">
      <c r="D976" t="s">
        <v>4840</v>
      </c>
    </row>
    <row r="977" spans="4:4">
      <c r="D977" t="s">
        <v>4841</v>
      </c>
    </row>
    <row r="978" spans="1:1">
      <c r="A978" t="s">
        <v>369</v>
      </c>
    </row>
    <row r="979" spans="4:4">
      <c r="D979" t="s">
        <v>977</v>
      </c>
    </row>
    <row r="980" spans="4:4">
      <c r="D980" t="s">
        <v>4842</v>
      </c>
    </row>
    <row r="981" spans="4:4">
      <c r="D981" t="s">
        <v>908</v>
      </c>
    </row>
    <row r="982" spans="6:6">
      <c r="F982" t="s">
        <v>4843</v>
      </c>
    </row>
    <row r="983" spans="10:10">
      <c r="J983" t="s">
        <v>4865</v>
      </c>
    </row>
    <row r="984" spans="10:10">
      <c r="J984" t="s">
        <v>4866</v>
      </c>
    </row>
    <row r="985" spans="6:6">
      <c r="F985" t="s">
        <v>4867</v>
      </c>
    </row>
    <row r="986" spans="6:6">
      <c r="F986" t="s">
        <v>4868</v>
      </c>
    </row>
    <row r="987" spans="6:6">
      <c r="F987" t="s">
        <v>4869</v>
      </c>
    </row>
    <row r="988" spans="6:6">
      <c r="F988" t="s">
        <v>4851</v>
      </c>
    </row>
    <row r="989" spans="4:4">
      <c r="D989" t="s">
        <v>4852</v>
      </c>
    </row>
    <row r="990" spans="4:4">
      <c r="D990" t="s">
        <v>776</v>
      </c>
    </row>
    <row r="991" spans="4:4">
      <c r="D991" t="s">
        <v>4870</v>
      </c>
    </row>
    <row r="992" spans="7:7">
      <c r="G992" t="s">
        <v>4871</v>
      </c>
    </row>
    <row r="993" spans="4:4">
      <c r="D993" t="s">
        <v>4855</v>
      </c>
    </row>
    <row r="994" spans="4:4">
      <c r="D994" t="s">
        <v>4856</v>
      </c>
    </row>
    <row r="995" spans="4:4">
      <c r="D995" t="s">
        <v>4857</v>
      </c>
    </row>
    <row r="996" spans="4:4">
      <c r="D996" t="s">
        <v>2367</v>
      </c>
    </row>
    <row r="997" spans="1:1">
      <c r="A997" t="s">
        <v>976</v>
      </c>
    </row>
    <row r="998" spans="4:4">
      <c r="D998" t="s">
        <v>4858</v>
      </c>
    </row>
    <row r="999" spans="1:1">
      <c r="A999" t="s">
        <v>4859</v>
      </c>
    </row>
    <row r="1000" spans="1:1">
      <c r="A1000" t="s">
        <v>4860</v>
      </c>
    </row>
    <row r="1001" spans="1:1">
      <c r="A1001" t="s">
        <v>993</v>
      </c>
    </row>
    <row r="1002" spans="1:1">
      <c r="A1002" t="s">
        <v>375</v>
      </c>
    </row>
    <row r="1003" spans="1:1">
      <c r="A1003" t="s">
        <v>4625</v>
      </c>
    </row>
    <row r="1004" spans="1:1">
      <c r="A1004" t="s">
        <v>4626</v>
      </c>
    </row>
    <row r="1005" spans="1:1">
      <c r="A1005" t="s">
        <v>4627</v>
      </c>
    </row>
    <row r="1006" spans="1:1">
      <c r="A1006" t="s">
        <v>4259</v>
      </c>
    </row>
    <row r="1007" spans="1:1">
      <c r="A1007" t="s">
        <v>4872</v>
      </c>
    </row>
    <row r="1008" spans="1:1">
      <c r="A1008" t="s">
        <v>4873</v>
      </c>
    </row>
    <row r="1009" spans="1:1">
      <c r="A1009" t="s">
        <v>4874</v>
      </c>
    </row>
    <row r="1010" spans="16:16">
      <c r="P1010" t="s">
        <v>4875</v>
      </c>
    </row>
    <row r="1011" spans="1:1">
      <c r="A1011" t="s">
        <v>350</v>
      </c>
    </row>
    <row r="1012" spans="1:1">
      <c r="A1012" t="s">
        <v>4876</v>
      </c>
    </row>
    <row r="1013" spans="1:1">
      <c r="A1013" t="s">
        <v>1465</v>
      </c>
    </row>
    <row r="1014" spans="1:1">
      <c r="A1014" t="s">
        <v>4877</v>
      </c>
    </row>
    <row r="1015" spans="1:1">
      <c r="A1015" t="s">
        <v>4878</v>
      </c>
    </row>
    <row r="1016" spans="1:1">
      <c r="A1016" t="s">
        <v>525</v>
      </c>
    </row>
    <row r="1017" spans="2:2">
      <c r="B1017" t="s">
        <v>525</v>
      </c>
    </row>
    <row r="1018" spans="2:2">
      <c r="B1018" t="s">
        <v>4879</v>
      </c>
    </row>
    <row r="1019" spans="2:2">
      <c r="B1019" t="s">
        <v>4350</v>
      </c>
    </row>
    <row r="1020" spans="2:2">
      <c r="B1020" t="s">
        <v>1218</v>
      </c>
    </row>
    <row r="1022" spans="2:2">
      <c r="B1022" t="s">
        <v>4880</v>
      </c>
    </row>
    <row r="1023" spans="2:2">
      <c r="B1023" t="s">
        <v>1045</v>
      </c>
    </row>
    <row r="1024" spans="2:2">
      <c r="B1024" t="s">
        <v>4881</v>
      </c>
    </row>
    <row r="1025" spans="2:2">
      <c r="B1025" t="s">
        <v>4882</v>
      </c>
    </row>
    <row r="1026" spans="2:2">
      <c r="B1026" t="s">
        <v>4883</v>
      </c>
    </row>
    <row r="1027" spans="2:2">
      <c r="B1027" t="s">
        <v>4884</v>
      </c>
    </row>
    <row r="1028" spans="1:1">
      <c r="A1028" t="s">
        <v>4885</v>
      </c>
    </row>
    <row r="1029" spans="2:2">
      <c r="B1029" t="s">
        <v>4886</v>
      </c>
    </row>
    <row r="1030" spans="2:2">
      <c r="B1030" t="s">
        <v>4887</v>
      </c>
    </row>
    <row r="1031" spans="2:2">
      <c r="B1031" t="s">
        <v>776</v>
      </c>
    </row>
    <row r="1032" spans="2:2">
      <c r="B1032" t="s">
        <v>4888</v>
      </c>
    </row>
    <row r="1033" spans="2:2">
      <c r="B1033" t="s">
        <v>902</v>
      </c>
    </row>
    <row r="1034" spans="1:1">
      <c r="A1034" t="s">
        <v>4603</v>
      </c>
    </row>
    <row r="1035" spans="1:1">
      <c r="A1035" t="s">
        <v>4383</v>
      </c>
    </row>
    <row r="1036" spans="1:1">
      <c r="A1036" t="s">
        <v>4424</v>
      </c>
    </row>
    <row r="1037" spans="1:1">
      <c r="A1037" t="s">
        <v>4425</v>
      </c>
    </row>
    <row r="1038" spans="1:1">
      <c r="A1038" t="s">
        <v>4426</v>
      </c>
    </row>
    <row r="1039" spans="1:1">
      <c r="A1039" t="s">
        <v>4427</v>
      </c>
    </row>
    <row r="1040" spans="1:1">
      <c r="A1040" t="s">
        <v>4606</v>
      </c>
    </row>
    <row r="1041" spans="1:1">
      <c r="A1041" t="s">
        <v>4889</v>
      </c>
    </row>
    <row r="1042" spans="1:1">
      <c r="A1042" t="s">
        <v>4890</v>
      </c>
    </row>
    <row r="1043" spans="1:1">
      <c r="A1043" t="s">
        <v>4891</v>
      </c>
    </row>
    <row r="1044" spans="1:1">
      <c r="A1044" t="s">
        <v>4892</v>
      </c>
    </row>
    <row r="1045" spans="1:1">
      <c r="A1045" t="s">
        <v>4893</v>
      </c>
    </row>
    <row r="1046" spans="13:13">
      <c r="M1046" t="s">
        <v>4894</v>
      </c>
    </row>
    <row r="1047" spans="1:1">
      <c r="A1047" t="s">
        <v>4895</v>
      </c>
    </row>
    <row r="1048" spans="1:1">
      <c r="A1048" t="s">
        <v>4896</v>
      </c>
    </row>
    <row r="1049" spans="1:1">
      <c r="A1049" t="s">
        <v>350</v>
      </c>
    </row>
    <row r="1050" spans="1:1">
      <c r="A1050" t="s">
        <v>4897</v>
      </c>
    </row>
    <row r="1051" spans="1:1">
      <c r="A1051" t="s">
        <v>4898</v>
      </c>
    </row>
    <row r="1052" spans="1:1">
      <c r="A1052" t="s">
        <v>354</v>
      </c>
    </row>
    <row r="1053" spans="1:1">
      <c r="A1053" t="s">
        <v>525</v>
      </c>
    </row>
    <row r="1054" spans="1:2">
      <c r="A1054" t="s">
        <v>369</v>
      </c>
      <c r="B1054" t="s">
        <v>568</v>
      </c>
    </row>
    <row r="1055" spans="1:1">
      <c r="A1055" t="s">
        <v>4899</v>
      </c>
    </row>
    <row r="1056" spans="1:1">
      <c r="A1056" t="s">
        <v>4900</v>
      </c>
    </row>
    <row r="1057" spans="1:1">
      <c r="A1057" t="s">
        <v>800</v>
      </c>
    </row>
    <row r="1058" spans="1:1">
      <c r="A1058" t="s">
        <v>4901</v>
      </c>
    </row>
    <row r="1059" spans="1:1">
      <c r="A1059" t="s">
        <v>4902</v>
      </c>
    </row>
    <row r="1060" spans="1:1">
      <c r="A1060" t="s">
        <v>4903</v>
      </c>
    </row>
    <row r="1061" spans="1:1">
      <c r="A1061" t="s">
        <v>4904</v>
      </c>
    </row>
    <row r="1062" spans="1:1">
      <c r="A1062" t="s">
        <v>4905</v>
      </c>
    </row>
    <row r="1063" spans="1:1">
      <c r="A1063" t="s">
        <v>4906</v>
      </c>
    </row>
    <row r="1064" spans="1:1">
      <c r="A1064" t="s">
        <v>4907</v>
      </c>
    </row>
    <row r="1065" spans="1:1">
      <c r="A1065" t="s">
        <v>4908</v>
      </c>
    </row>
    <row r="1066" spans="1:1">
      <c r="A1066" t="s">
        <v>4909</v>
      </c>
    </row>
    <row r="1068" spans="1:1">
      <c r="A1068" t="s">
        <v>525</v>
      </c>
    </row>
    <row r="1069" spans="1:1">
      <c r="A1069" t="s">
        <v>4910</v>
      </c>
    </row>
    <row r="1070" spans="1:1">
      <c r="A1070" t="s">
        <v>4911</v>
      </c>
    </row>
    <row r="1071" spans="1:1">
      <c r="A1071" t="s">
        <v>4912</v>
      </c>
    </row>
    <row r="1072" spans="1:1">
      <c r="A1072" t="s">
        <v>4913</v>
      </c>
    </row>
    <row r="1073" spans="3:3">
      <c r="C1073" t="s">
        <v>4914</v>
      </c>
    </row>
    <row r="1074" spans="5:5">
      <c r="E1074" t="s">
        <v>4915</v>
      </c>
    </row>
    <row r="1075" spans="3:3">
      <c r="C1075" t="s">
        <v>1045</v>
      </c>
    </row>
    <row r="1076" spans="3:3">
      <c r="C1076" t="s">
        <v>4916</v>
      </c>
    </row>
    <row r="1077" spans="3:3">
      <c r="C1077" t="s">
        <v>4917</v>
      </c>
    </row>
    <row r="1078" spans="6:6">
      <c r="F1078" t="s">
        <v>4918</v>
      </c>
    </row>
    <row r="1079" spans="6:6">
      <c r="F1079" t="s">
        <v>4919</v>
      </c>
    </row>
    <row r="1080" spans="6:6">
      <c r="F1080" t="s">
        <v>4920</v>
      </c>
    </row>
    <row r="1081" spans="6:6">
      <c r="F1081" t="s">
        <v>4921</v>
      </c>
    </row>
    <row r="1082" spans="6:6">
      <c r="F1082" t="s">
        <v>4922</v>
      </c>
    </row>
    <row r="1083" spans="6:6">
      <c r="F1083" t="s">
        <v>4923</v>
      </c>
    </row>
    <row r="1084" spans="6:6">
      <c r="F1084" t="s">
        <v>4924</v>
      </c>
    </row>
    <row r="1085" spans="4:4">
      <c r="D1085" t="s">
        <v>4925</v>
      </c>
    </row>
    <row r="1086" spans="4:4">
      <c r="D1086" t="s">
        <v>4926</v>
      </c>
    </row>
    <row r="1087" spans="5:5">
      <c r="E1087" t="s">
        <v>4927</v>
      </c>
    </row>
    <row r="1088" spans="4:4">
      <c r="D1088" t="s">
        <v>4928</v>
      </c>
    </row>
    <row r="1089" spans="5:5">
      <c r="E1089" t="s">
        <v>4929</v>
      </c>
    </row>
    <row r="1090" spans="3:3">
      <c r="C1090" t="s">
        <v>4930</v>
      </c>
    </row>
    <row r="1091" spans="3:3">
      <c r="C1091" t="s">
        <v>779</v>
      </c>
    </row>
    <row r="1092" spans="3:3">
      <c r="C1092" t="s">
        <v>4931</v>
      </c>
    </row>
    <row r="1093" spans="4:4">
      <c r="D1093" t="s">
        <v>4932</v>
      </c>
    </row>
    <row r="1094" spans="3:3">
      <c r="C1094" t="s">
        <v>422</v>
      </c>
    </row>
    <row r="1096" spans="1:1">
      <c r="A1096" t="s">
        <v>1522</v>
      </c>
    </row>
    <row r="1097" spans="2:2">
      <c r="B1097" t="s">
        <v>4915</v>
      </c>
    </row>
    <row r="1098" spans="1:1">
      <c r="A1098" t="s">
        <v>1045</v>
      </c>
    </row>
    <row r="1099" spans="1:1">
      <c r="A1099" t="s">
        <v>4916</v>
      </c>
    </row>
    <row r="1100" spans="1:1">
      <c r="A1100" t="s">
        <v>4917</v>
      </c>
    </row>
    <row r="1101" spans="1:1">
      <c r="A1101" t="s">
        <v>4933</v>
      </c>
    </row>
    <row r="1102" spans="1:1">
      <c r="A1102" t="s">
        <v>4934</v>
      </c>
    </row>
    <row r="1103" spans="1:1">
      <c r="A1103" t="s">
        <v>4935</v>
      </c>
    </row>
    <row r="1104" spans="1:1">
      <c r="A1104" t="s">
        <v>4936</v>
      </c>
    </row>
    <row r="1105" spans="1:1">
      <c r="A1105" t="s">
        <v>4937</v>
      </c>
    </row>
    <row r="1106" spans="1:1">
      <c r="A1106" t="s">
        <v>4938</v>
      </c>
    </row>
    <row r="1107" spans="4:4">
      <c r="D1107" t="s">
        <v>4939</v>
      </c>
    </row>
    <row r="1108" spans="1:1">
      <c r="A1108" t="s">
        <v>4940</v>
      </c>
    </row>
    <row r="1109" spans="1:1">
      <c r="A1109" t="s">
        <v>4941</v>
      </c>
    </row>
    <row r="1110" spans="1:1">
      <c r="A1110" t="s">
        <v>4942</v>
      </c>
    </row>
    <row r="1111" spans="1:1">
      <c r="A1111" t="s">
        <v>4943</v>
      </c>
    </row>
    <row r="1112" spans="1:1">
      <c r="A1112" t="s">
        <v>4944</v>
      </c>
    </row>
    <row r="1113" spans="1:1">
      <c r="A1113" t="s">
        <v>4945</v>
      </c>
    </row>
    <row r="1114" spans="1:1">
      <c r="A1114" t="s">
        <v>779</v>
      </c>
    </row>
    <row r="1115" spans="1:1">
      <c r="A1115" t="s">
        <v>4946</v>
      </c>
    </row>
    <row r="1116" spans="1:1">
      <c r="A1116" t="s">
        <v>4947</v>
      </c>
    </row>
    <row r="1117" spans="2:2">
      <c r="B1117" t="s">
        <v>4948</v>
      </c>
    </row>
    <row r="1118" spans="1:1">
      <c r="A1118" t="s">
        <v>4424</v>
      </c>
    </row>
    <row r="1119" spans="1:1">
      <c r="A1119" t="s">
        <v>4425</v>
      </c>
    </row>
    <row r="1120" spans="1:1">
      <c r="A1120" t="s">
        <v>4426</v>
      </c>
    </row>
    <row r="1121" spans="1:1">
      <c r="A1121" t="s">
        <v>4427</v>
      </c>
    </row>
    <row r="1122" spans="1:1">
      <c r="A1122" t="s">
        <v>4428</v>
      </c>
    </row>
    <row r="1123" spans="1:1">
      <c r="A1123" t="s">
        <v>1218</v>
      </c>
    </row>
    <row r="1125" spans="1:1">
      <c r="A1125" t="s">
        <v>422</v>
      </c>
    </row>
    <row r="1126" spans="1:1">
      <c r="A1126" t="s">
        <v>2161</v>
      </c>
    </row>
    <row r="1127" spans="1:1">
      <c r="A1127" t="s">
        <v>1218</v>
      </c>
    </row>
    <row r="1129" spans="1:1">
      <c r="A1129" t="s">
        <v>4949</v>
      </c>
    </row>
    <row r="1130" spans="1:1">
      <c r="A1130" t="s">
        <v>4950</v>
      </c>
    </row>
    <row r="1131" spans="1:1">
      <c r="A1131" t="s">
        <v>4951</v>
      </c>
    </row>
    <row r="1132" spans="1:1">
      <c r="A1132" t="s">
        <v>4946</v>
      </c>
    </row>
    <row r="1133" spans="1:1">
      <c r="A1133" t="s">
        <v>4947</v>
      </c>
    </row>
    <row r="1134" spans="2:2">
      <c r="B1134" t="s">
        <v>4948</v>
      </c>
    </row>
    <row r="1135" spans="1:1">
      <c r="A1135" t="s">
        <v>4424</v>
      </c>
    </row>
    <row r="1136" spans="1:1">
      <c r="A1136" t="s">
        <v>4425</v>
      </c>
    </row>
    <row r="1137" spans="1:1">
      <c r="A1137" t="s">
        <v>4426</v>
      </c>
    </row>
    <row r="1138" spans="1:1">
      <c r="A1138" t="s">
        <v>4427</v>
      </c>
    </row>
    <row r="1139" spans="1:1">
      <c r="A1139" t="s">
        <v>4428</v>
      </c>
    </row>
    <row r="1140" spans="1:1">
      <c r="A1140" t="s">
        <v>4952</v>
      </c>
    </row>
    <row r="1141" spans="1:1">
      <c r="A1141" t="s">
        <v>4953</v>
      </c>
    </row>
    <row r="1142" spans="1:1">
      <c r="A1142" t="s">
        <v>4954</v>
      </c>
    </row>
    <row r="1143" spans="1:1">
      <c r="A1143" t="s">
        <v>4955</v>
      </c>
    </row>
    <row r="1144" spans="1:1">
      <c r="A1144" t="s">
        <v>4956</v>
      </c>
    </row>
    <row r="1145" spans="1:1">
      <c r="A1145" t="s">
        <v>4957</v>
      </c>
    </row>
    <row r="1146" spans="1:1">
      <c r="A1146" t="s">
        <v>4958</v>
      </c>
    </row>
    <row r="1147" spans="1:1">
      <c r="A1147" t="s">
        <v>4959</v>
      </c>
    </row>
    <row r="1148" spans="1:1">
      <c r="A1148" t="s">
        <v>4434</v>
      </c>
    </row>
    <row r="1149" spans="1:1">
      <c r="A1149" t="s">
        <v>4486</v>
      </c>
    </row>
    <row r="1150" spans="1:1">
      <c r="A1150" t="s">
        <v>4487</v>
      </c>
    </row>
    <row r="1151" spans="1:1">
      <c r="A1151" t="s">
        <v>4960</v>
      </c>
    </row>
    <row r="1152" spans="1:1">
      <c r="A1152" t="s">
        <v>4961</v>
      </c>
    </row>
    <row r="1153" spans="1:1">
      <c r="A1153" t="s">
        <v>4962</v>
      </c>
    </row>
    <row r="1154" spans="1:1">
      <c r="A1154" t="s">
        <v>4963</v>
      </c>
    </row>
    <row r="1155" spans="1:1">
      <c r="A1155" t="s">
        <v>4964</v>
      </c>
    </row>
    <row r="1156" spans="1:1">
      <c r="A1156" t="s">
        <v>4965</v>
      </c>
    </row>
    <row r="1157" spans="1:1">
      <c r="A1157" t="s">
        <v>4966</v>
      </c>
    </row>
    <row r="1158" spans="1:1">
      <c r="A1158" t="s">
        <v>4967</v>
      </c>
    </row>
    <row r="1159" spans="1:1">
      <c r="A1159" t="s">
        <v>4968</v>
      </c>
    </row>
    <row r="1160" spans="1:1">
      <c r="A1160" t="s">
        <v>4377</v>
      </c>
    </row>
    <row r="1161" spans="1:1">
      <c r="A1161" t="s">
        <v>4488</v>
      </c>
    </row>
    <row r="1162" spans="1:1">
      <c r="A1162" t="s">
        <v>4969</v>
      </c>
    </row>
    <row r="1163" spans="1:1">
      <c r="A1163" t="s">
        <v>4970</v>
      </c>
    </row>
    <row r="1164" spans="1:1">
      <c r="A1164" t="s">
        <v>4962</v>
      </c>
    </row>
    <row r="1165" spans="1:1">
      <c r="A1165" t="s">
        <v>4490</v>
      </c>
    </row>
    <row r="1166" spans="1:1">
      <c r="A1166" t="s">
        <v>4491</v>
      </c>
    </row>
    <row r="1167" spans="1:1">
      <c r="A1167" t="s">
        <v>4492</v>
      </c>
    </row>
    <row r="1168" spans="1:1">
      <c r="A1168" t="s">
        <v>4971</v>
      </c>
    </row>
    <row r="1169" spans="1:1">
      <c r="A1169" t="s">
        <v>4972</v>
      </c>
    </row>
    <row r="1170" spans="1:1">
      <c r="A1170" t="s">
        <v>4973</v>
      </c>
    </row>
    <row r="1171" spans="1:1">
      <c r="A1171" t="s">
        <v>4974</v>
      </c>
    </row>
    <row r="1172" spans="1:1">
      <c r="A1172" t="s">
        <v>4975</v>
      </c>
    </row>
    <row r="1173" spans="1:1">
      <c r="A1173" t="s">
        <v>4976</v>
      </c>
    </row>
    <row r="1174" spans="1:1">
      <c r="A1174" t="s">
        <v>4977</v>
      </c>
    </row>
    <row r="1175" spans="1:1">
      <c r="A1175" t="s">
        <v>4379</v>
      </c>
    </row>
    <row r="1176" spans="1:1">
      <c r="A1176" t="s">
        <v>479</v>
      </c>
    </row>
    <row r="1177" spans="1:1">
      <c r="A1177" t="s">
        <v>4978</v>
      </c>
    </row>
    <row r="1178" spans="1:1">
      <c r="A1178" t="s">
        <v>4979</v>
      </c>
    </row>
    <row r="1179" spans="1:1">
      <c r="A1179" t="s">
        <v>4977</v>
      </c>
    </row>
    <row r="1180" spans="1:1">
      <c r="A1180" t="s">
        <v>4833</v>
      </c>
    </row>
    <row r="1181" spans="1:1">
      <c r="A1181" t="s">
        <v>4834</v>
      </c>
    </row>
    <row r="1182" spans="1:1">
      <c r="A1182" t="s">
        <v>4835</v>
      </c>
    </row>
    <row r="1183" spans="1:1">
      <c r="A1183" t="s">
        <v>4836</v>
      </c>
    </row>
    <row r="1184" spans="1:1">
      <c r="A1184" t="s">
        <v>4980</v>
      </c>
    </row>
    <row r="1185" spans="1:1">
      <c r="A1185" t="s">
        <v>4981</v>
      </c>
    </row>
    <row r="1186" spans="1:1">
      <c r="A1186" t="s">
        <v>4982</v>
      </c>
    </row>
    <row r="1187" spans="1:1">
      <c r="A1187" t="s">
        <v>4983</v>
      </c>
    </row>
    <row r="1188" spans="1:1">
      <c r="A1188" t="s">
        <v>4838</v>
      </c>
    </row>
    <row r="1189" spans="1:1">
      <c r="A1189" t="s">
        <v>827</v>
      </c>
    </row>
    <row r="1190" spans="1:1">
      <c r="A1190" t="s">
        <v>4984</v>
      </c>
    </row>
    <row r="1191" spans="1:1">
      <c r="A1191" t="s">
        <v>4985</v>
      </c>
    </row>
    <row r="1192" spans="1:1">
      <c r="A1192" t="s">
        <v>4986</v>
      </c>
    </row>
    <row r="1193" spans="1:1">
      <c r="A1193" t="s">
        <v>4987</v>
      </c>
    </row>
    <row r="1194" spans="1:1">
      <c r="A1194" t="s">
        <v>4988</v>
      </c>
    </row>
    <row r="1195" spans="1:1">
      <c r="A1195" t="s">
        <v>4989</v>
      </c>
    </row>
    <row r="1196" spans="1:1">
      <c r="A1196" t="s">
        <v>4990</v>
      </c>
    </row>
    <row r="1197" spans="1:1">
      <c r="A1197" t="s">
        <v>4991</v>
      </c>
    </row>
    <row r="1198" spans="1:1">
      <c r="A1198" t="s">
        <v>4992</v>
      </c>
    </row>
    <row r="1199" spans="1:1">
      <c r="A1199" t="s">
        <v>4993</v>
      </c>
    </row>
    <row r="1200" spans="1:1">
      <c r="A1200" t="s">
        <v>4994</v>
      </c>
    </row>
    <row r="1201" spans="1:1">
      <c r="A1201" t="s">
        <v>4990</v>
      </c>
    </row>
    <row r="1202" spans="1:1">
      <c r="A1202" t="s">
        <v>4995</v>
      </c>
    </row>
    <row r="1203" spans="1:1">
      <c r="A1203" t="s">
        <v>4996</v>
      </c>
    </row>
    <row r="1204" spans="1:1">
      <c r="A1204" t="s">
        <v>4997</v>
      </c>
    </row>
    <row r="1205" spans="1:1">
      <c r="A1205" t="s">
        <v>4998</v>
      </c>
    </row>
    <row r="1206" spans="1:1">
      <c r="A1206" t="s">
        <v>4999</v>
      </c>
    </row>
    <row r="1207" spans="1:1">
      <c r="A1207" t="s">
        <v>5000</v>
      </c>
    </row>
    <row r="1208" spans="1:1">
      <c r="A1208" t="s">
        <v>5001</v>
      </c>
    </row>
    <row r="1209" spans="1:1">
      <c r="A1209" t="s">
        <v>5002</v>
      </c>
    </row>
    <row r="1210" spans="1:1">
      <c r="A1210" t="s">
        <v>5003</v>
      </c>
    </row>
    <row r="1211" spans="1:1">
      <c r="A1211" t="s">
        <v>5004</v>
      </c>
    </row>
    <row r="1212" spans="1:1">
      <c r="A1212" t="s">
        <v>5005</v>
      </c>
    </row>
    <row r="1213" spans="1:1">
      <c r="A1213" t="s">
        <v>5006</v>
      </c>
    </row>
    <row r="1214" spans="1:1">
      <c r="A1214" t="s">
        <v>5007</v>
      </c>
    </row>
    <row r="1215" spans="1:1">
      <c r="A1215" t="s">
        <v>5008</v>
      </c>
    </row>
    <row r="1216" spans="1:1">
      <c r="A1216" t="s">
        <v>5009</v>
      </c>
    </row>
    <row r="1217" spans="1:1">
      <c r="A1217" t="s">
        <v>5010</v>
      </c>
    </row>
    <row r="1218" spans="1:1">
      <c r="A1218" t="s">
        <v>5011</v>
      </c>
    </row>
    <row r="1219" spans="1:1">
      <c r="A1219" t="s">
        <v>5012</v>
      </c>
    </row>
    <row r="1220" spans="1:1">
      <c r="A1220" t="s">
        <v>1156</v>
      </c>
    </row>
    <row r="1221" spans="1:1">
      <c r="A1221" t="s">
        <v>827</v>
      </c>
    </row>
    <row r="1222" spans="1:1">
      <c r="A1222" t="s">
        <v>5013</v>
      </c>
    </row>
    <row r="1223" spans="1:1">
      <c r="A1223" t="s">
        <v>827</v>
      </c>
    </row>
    <row r="1224" spans="1:1">
      <c r="A1224" t="s">
        <v>4859</v>
      </c>
    </row>
    <row r="1225" spans="1:1">
      <c r="A1225" t="s">
        <v>5014</v>
      </c>
    </row>
    <row r="1226" spans="1:1">
      <c r="A1226" t="s">
        <v>4860</v>
      </c>
    </row>
    <row r="1227" spans="1:1">
      <c r="A1227" t="s">
        <v>479</v>
      </c>
    </row>
    <row r="1228" spans="1:1">
      <c r="A1228" t="s">
        <v>4504</v>
      </c>
    </row>
    <row r="1229" spans="1:1">
      <c r="A1229" t="s">
        <v>4505</v>
      </c>
    </row>
    <row r="1230" spans="1:1">
      <c r="A1230" t="s">
        <v>4492</v>
      </c>
    </row>
    <row r="1231" spans="1:1">
      <c r="A1231" t="s">
        <v>5015</v>
      </c>
    </row>
    <row r="1232" spans="1:1">
      <c r="A1232" t="s">
        <v>5016</v>
      </c>
    </row>
    <row r="1233" spans="1:1">
      <c r="A1233" t="s">
        <v>5017</v>
      </c>
    </row>
    <row r="1234" spans="1:1">
      <c r="A1234" t="s">
        <v>5018</v>
      </c>
    </row>
    <row r="1235" spans="1:1">
      <c r="A1235" t="s">
        <v>5019</v>
      </c>
    </row>
    <row r="1236" spans="1:1">
      <c r="A1236" t="s">
        <v>5020</v>
      </c>
    </row>
    <row r="1237" spans="1:1">
      <c r="A1237" t="s">
        <v>5021</v>
      </c>
    </row>
    <row r="1238" spans="1:1">
      <c r="A1238" t="s">
        <v>5022</v>
      </c>
    </row>
    <row r="1239" spans="1:1">
      <c r="A1239" t="s">
        <v>4440</v>
      </c>
    </row>
    <row r="1240" spans="1:1">
      <c r="A1240" t="s">
        <v>4379</v>
      </c>
    </row>
    <row r="1241" spans="1:1">
      <c r="A1241" t="s">
        <v>479</v>
      </c>
    </row>
    <row r="1242" spans="1:1">
      <c r="A1242" t="s">
        <v>5023</v>
      </c>
    </row>
    <row r="1243" spans="1:1">
      <c r="A1243" t="s">
        <v>5024</v>
      </c>
    </row>
    <row r="1244" spans="1:1">
      <c r="A1244" t="s">
        <v>4440</v>
      </c>
    </row>
    <row r="1245" spans="1:1">
      <c r="A1245" t="s">
        <v>4379</v>
      </c>
    </row>
    <row r="1246" spans="1:1">
      <c r="A1246" t="s">
        <v>479</v>
      </c>
    </row>
    <row r="1247" spans="1:1">
      <c r="A1247" t="s">
        <v>4512</v>
      </c>
    </row>
    <row r="1248" spans="1:1">
      <c r="A1248" t="s">
        <v>4493</v>
      </c>
    </row>
    <row r="1249" spans="1:1">
      <c r="A1249" t="s">
        <v>4506</v>
      </c>
    </row>
    <row r="1250" spans="1:1">
      <c r="A1250" t="s">
        <v>479</v>
      </c>
    </row>
    <row r="1251" spans="1:1">
      <c r="A1251" t="s">
        <v>4382</v>
      </c>
    </row>
    <row r="1252" spans="1:1">
      <c r="A1252" t="s">
        <v>4383</v>
      </c>
    </row>
    <row r="1253" spans="1:1">
      <c r="A1253" t="s">
        <v>4513</v>
      </c>
    </row>
    <row r="1254" spans="1:1">
      <c r="A1254" t="s">
        <v>4514</v>
      </c>
    </row>
    <row r="1255" spans="1:1">
      <c r="A1255" t="s">
        <v>4424</v>
      </c>
    </row>
    <row r="1256" spans="1:1">
      <c r="A1256" t="s">
        <v>4425</v>
      </c>
    </row>
    <row r="1257" spans="1:1">
      <c r="A1257" t="s">
        <v>4426</v>
      </c>
    </row>
    <row r="1258" spans="1:1">
      <c r="A1258" t="s">
        <v>4427</v>
      </c>
    </row>
    <row r="1259" spans="1:1">
      <c r="A1259" t="s">
        <v>4428</v>
      </c>
    </row>
    <row r="1260" spans="1:1">
      <c r="A1260" t="s">
        <v>5025</v>
      </c>
    </row>
    <row r="1261" spans="1:1">
      <c r="A1261" t="s">
        <v>5026</v>
      </c>
    </row>
    <row r="1262" spans="1:1">
      <c r="A1262" t="s">
        <v>5027</v>
      </c>
    </row>
    <row r="1263" spans="2:2">
      <c r="B1263" t="s">
        <v>5028</v>
      </c>
    </row>
    <row r="1264" spans="1:1">
      <c r="A1264" t="s">
        <v>5029</v>
      </c>
    </row>
    <row r="1265" spans="1:1">
      <c r="A1265" t="s">
        <v>525</v>
      </c>
    </row>
    <row r="1266" spans="2:2">
      <c r="B1266" t="s">
        <v>525</v>
      </c>
    </row>
    <row r="1267" spans="2:2">
      <c r="B1267" t="s">
        <v>1074</v>
      </c>
    </row>
    <row r="1268" spans="2:2">
      <c r="B1268" t="s">
        <v>5030</v>
      </c>
    </row>
    <row r="1269" spans="2:2">
      <c r="B1269" t="s">
        <v>5031</v>
      </c>
    </row>
    <row r="1270" spans="2:2">
      <c r="B1270" t="s">
        <v>5032</v>
      </c>
    </row>
    <row r="1271" spans="3:3">
      <c r="C1271" t="s">
        <v>1205</v>
      </c>
    </row>
    <row r="1272" spans="2:2">
      <c r="B1272" t="s">
        <v>5033</v>
      </c>
    </row>
    <row r="1274" spans="2:2">
      <c r="B1274" t="s">
        <v>888</v>
      </c>
    </row>
    <row r="1275" spans="2:2">
      <c r="B1275" t="s">
        <v>5034</v>
      </c>
    </row>
    <row r="1276" spans="2:2">
      <c r="B1276" t="s">
        <v>908</v>
      </c>
    </row>
    <row r="1277" spans="2:2">
      <c r="B1277" t="s">
        <v>5035</v>
      </c>
    </row>
    <row r="1278" spans="2:2">
      <c r="B1278" t="s">
        <v>5036</v>
      </c>
    </row>
    <row r="1279" spans="2:2">
      <c r="B1279" t="s">
        <v>5037</v>
      </c>
    </row>
    <row r="1280" spans="2:2">
      <c r="B1280" t="s">
        <v>5038</v>
      </c>
    </row>
    <row r="1281" spans="2:2">
      <c r="B1281" t="s">
        <v>5039</v>
      </c>
    </row>
    <row r="1282" spans="2:2">
      <c r="B1282" t="s">
        <v>5040</v>
      </c>
    </row>
    <row r="1283" spans="2:2">
      <c r="B1283" t="s">
        <v>5041</v>
      </c>
    </row>
    <row r="1284" spans="2:2">
      <c r="B1284" t="s">
        <v>776</v>
      </c>
    </row>
    <row r="1285" spans="2:2">
      <c r="B1285" t="s">
        <v>5042</v>
      </c>
    </row>
    <row r="1286" spans="4:4">
      <c r="D1286" t="s">
        <v>767</v>
      </c>
    </row>
    <row r="1287" spans="2:2">
      <c r="B1287" t="s">
        <v>443</v>
      </c>
    </row>
    <row r="1288" spans="1:1">
      <c r="A1288" t="s">
        <v>5043</v>
      </c>
    </row>
    <row r="1289" spans="2:2">
      <c r="B1289" t="s">
        <v>482</v>
      </c>
    </row>
    <row r="1290" spans="1:1">
      <c r="A1290" t="s">
        <v>5044</v>
      </c>
    </row>
    <row r="1291" spans="1:1">
      <c r="A1291" t="s">
        <v>5045</v>
      </c>
    </row>
    <row r="1292" spans="14:14">
      <c r="N1292" t="s">
        <v>5046</v>
      </c>
    </row>
    <row r="1293" spans="4:4">
      <c r="D1293" t="s">
        <v>5047</v>
      </c>
    </row>
    <row r="1294" spans="1:1">
      <c r="A1294" t="s">
        <v>525</v>
      </c>
    </row>
    <row r="1295" spans="1:1">
      <c r="A1295" t="s">
        <v>5048</v>
      </c>
    </row>
    <row r="1296" spans="2:2">
      <c r="B1296" t="s">
        <v>5049</v>
      </c>
    </row>
    <row r="1297" spans="3:3">
      <c r="C1297" t="s">
        <v>5050</v>
      </c>
    </row>
    <row r="1298" spans="3:3">
      <c r="C1298" t="s">
        <v>4350</v>
      </c>
    </row>
    <row r="1299" spans="3:3">
      <c r="C1299" t="s">
        <v>1218</v>
      </c>
    </row>
    <row r="1300" spans="3:3">
      <c r="C1300" t="s">
        <v>5051</v>
      </c>
    </row>
    <row r="1301" spans="6:6">
      <c r="F1301" t="s">
        <v>4223</v>
      </c>
    </row>
    <row r="1302" spans="5:5">
      <c r="E1302" t="s">
        <v>5052</v>
      </c>
    </row>
    <row r="1303" spans="5:5">
      <c r="E1303" t="s">
        <v>908</v>
      </c>
    </row>
    <row r="1304" spans="5:5">
      <c r="E1304" t="s">
        <v>5053</v>
      </c>
    </row>
    <row r="1305" spans="5:5">
      <c r="E1305" t="s">
        <v>5054</v>
      </c>
    </row>
    <row r="1306" spans="5:6">
      <c r="E1306" t="s">
        <v>5055</v>
      </c>
      <c r="F1306" t="s">
        <v>5056</v>
      </c>
    </row>
    <row r="1307" spans="5:5">
      <c r="E1307" t="s">
        <v>5057</v>
      </c>
    </row>
    <row r="1308" spans="5:5">
      <c r="E1308" t="s">
        <v>776</v>
      </c>
    </row>
    <row r="1309" spans="5:5">
      <c r="E1309" t="s">
        <v>5058</v>
      </c>
    </row>
    <row r="1310" spans="6:6">
      <c r="F1310" s="21" t="s">
        <v>2367</v>
      </c>
    </row>
    <row r="1311" spans="5:5">
      <c r="E1311" t="s">
        <v>5059</v>
      </c>
    </row>
    <row r="1312" spans="3:3">
      <c r="C1312" t="s">
        <v>5060</v>
      </c>
    </row>
    <row r="1313" spans="4:4">
      <c r="D1313" t="s">
        <v>4223</v>
      </c>
    </row>
    <row r="1314" spans="5:5">
      <c r="E1314" t="s">
        <v>5052</v>
      </c>
    </row>
    <row r="1315" spans="5:5">
      <c r="E1315" t="s">
        <v>908</v>
      </c>
    </row>
    <row r="1316" spans="5:5">
      <c r="E1316" t="s">
        <v>5061</v>
      </c>
    </row>
    <row r="1317" spans="5:5">
      <c r="E1317" t="s">
        <v>5062</v>
      </c>
    </row>
    <row r="1318" spans="5:5">
      <c r="E1318" t="s">
        <v>5063</v>
      </c>
    </row>
    <row r="1319" spans="5:5">
      <c r="E1319" t="s">
        <v>5064</v>
      </c>
    </row>
    <row r="1320" spans="5:5">
      <c r="E1320" t="s">
        <v>5065</v>
      </c>
    </row>
    <row r="1321" spans="5:5">
      <c r="E1321" t="s">
        <v>5066</v>
      </c>
    </row>
    <row r="1322" spans="5:5">
      <c r="E1322" t="s">
        <v>5067</v>
      </c>
    </row>
    <row r="1323" spans="5:5">
      <c r="E1323" t="s">
        <v>5068</v>
      </c>
    </row>
    <row r="1324" spans="5:5">
      <c r="E1324" t="s">
        <v>776</v>
      </c>
    </row>
    <row r="1325" spans="5:5">
      <c r="E1325" t="s">
        <v>5069</v>
      </c>
    </row>
    <row r="1326" spans="6:6">
      <c r="F1326" s="21" t="s">
        <v>2367</v>
      </c>
    </row>
    <row r="1327" spans="5:5">
      <c r="E1327" t="s">
        <v>779</v>
      </c>
    </row>
    <row r="1328" spans="3:3">
      <c r="C1328" t="s">
        <v>422</v>
      </c>
    </row>
    <row r="1329" spans="1:1">
      <c r="A1329" t="s">
        <v>422</v>
      </c>
    </row>
    <row r="1331" spans="1:1">
      <c r="A1331" t="s">
        <v>1724</v>
      </c>
    </row>
    <row r="1332" spans="2:2">
      <c r="B1332" t="s">
        <v>5049</v>
      </c>
    </row>
    <row r="1333" spans="3:3">
      <c r="C1333" t="s">
        <v>5070</v>
      </c>
    </row>
    <row r="1334" spans="3:3">
      <c r="C1334" t="s">
        <v>4350</v>
      </c>
    </row>
    <row r="1335" spans="3:3">
      <c r="C1335" t="s">
        <v>1218</v>
      </c>
    </row>
    <row r="1337" spans="1:1">
      <c r="A1337" t="s">
        <v>4188</v>
      </c>
    </row>
    <row r="1338" spans="3:3">
      <c r="C1338" t="s">
        <v>5052</v>
      </c>
    </row>
    <row r="1339" spans="3:3">
      <c r="C1339" t="s">
        <v>908</v>
      </c>
    </row>
    <row r="1340" spans="3:3">
      <c r="C1340" t="s">
        <v>5071</v>
      </c>
    </row>
    <row r="1341" spans="3:3">
      <c r="C1341" t="s">
        <v>5054</v>
      </c>
    </row>
    <row r="1342" spans="3:4">
      <c r="C1342" t="s">
        <v>5055</v>
      </c>
      <c r="D1342" t="s">
        <v>5056</v>
      </c>
    </row>
    <row r="1343" spans="3:3">
      <c r="C1343" t="s">
        <v>5057</v>
      </c>
    </row>
    <row r="1344" spans="3:3">
      <c r="C1344" t="s">
        <v>776</v>
      </c>
    </row>
    <row r="1345" spans="3:3">
      <c r="C1345" t="s">
        <v>5072</v>
      </c>
    </row>
    <row r="1346" spans="1:1">
      <c r="A1346" t="s">
        <v>5073</v>
      </c>
    </row>
    <row r="1347" spans="3:3">
      <c r="C1347" t="s">
        <v>5059</v>
      </c>
    </row>
    <row r="1348" spans="1:1">
      <c r="A1348" t="s">
        <v>422</v>
      </c>
    </row>
    <row r="1350" spans="1:1">
      <c r="A1350" t="s">
        <v>5074</v>
      </c>
    </row>
    <row r="1351" spans="1:1">
      <c r="A1351" t="s">
        <v>5075</v>
      </c>
    </row>
    <row r="1352" spans="1:2">
      <c r="A1352" t="s">
        <v>5076</v>
      </c>
      <c r="B1352" t="s">
        <v>5077</v>
      </c>
    </row>
    <row r="1353" spans="1:1">
      <c r="A1353" t="s">
        <v>5078</v>
      </c>
    </row>
    <row r="1354" spans="13:13">
      <c r="M1354" t="s">
        <v>5079</v>
      </c>
    </row>
    <row r="1355" spans="12:12">
      <c r="L1355" t="s">
        <v>5080</v>
      </c>
    </row>
    <row r="1356" spans="2:2">
      <c r="B1356" t="s">
        <v>5081</v>
      </c>
    </row>
    <row r="1357" spans="1:1">
      <c r="A1357" t="s">
        <v>5082</v>
      </c>
    </row>
    <row r="1358" spans="1:1">
      <c r="A1358" t="s">
        <v>525</v>
      </c>
    </row>
    <row r="1359" spans="3:3">
      <c r="C1359" t="s">
        <v>5083</v>
      </c>
    </row>
    <row r="1360" spans="4:4">
      <c r="D1360" t="s">
        <v>5084</v>
      </c>
    </row>
    <row r="1361" spans="2:2">
      <c r="B1361" t="s">
        <v>422</v>
      </c>
    </row>
    <row r="1364" spans="1:1">
      <c r="A1364" t="s">
        <v>5085</v>
      </c>
    </row>
    <row r="1365" spans="4:4">
      <c r="D1365" t="s">
        <v>5086</v>
      </c>
    </row>
    <row r="1366" spans="4:4">
      <c r="D1366" t="s">
        <v>5087</v>
      </c>
    </row>
    <row r="1367" spans="4:4">
      <c r="D1367" t="s">
        <v>5088</v>
      </c>
    </row>
    <row r="1368" spans="3:3">
      <c r="C1368" t="s">
        <v>4350</v>
      </c>
    </row>
    <row r="1369" spans="3:3">
      <c r="C1369" t="s">
        <v>2097</v>
      </c>
    </row>
    <row r="1371" spans="4:4">
      <c r="D1371" t="s">
        <v>1045</v>
      </c>
    </row>
    <row r="1372" spans="4:4">
      <c r="D1372" t="s">
        <v>5089</v>
      </c>
    </row>
    <row r="1373" spans="4:4">
      <c r="D1373" t="s">
        <v>5090</v>
      </c>
    </row>
    <row r="1374" spans="4:4">
      <c r="D1374" t="s">
        <v>5091</v>
      </c>
    </row>
    <row r="1375" spans="4:4">
      <c r="D1375" t="s">
        <v>5092</v>
      </c>
    </row>
    <row r="1376" spans="4:4">
      <c r="D1376" t="s">
        <v>5093</v>
      </c>
    </row>
    <row r="1377" spans="4:4">
      <c r="D1377" t="s">
        <v>5094</v>
      </c>
    </row>
    <row r="1378" spans="4:4">
      <c r="D1378" t="s">
        <v>776</v>
      </c>
    </row>
    <row r="1379" spans="4:4">
      <c r="D1379" t="s">
        <v>5095</v>
      </c>
    </row>
    <row r="1380" spans="4:4">
      <c r="D1380" t="s">
        <v>5096</v>
      </c>
    </row>
    <row r="1381" spans="4:4">
      <c r="D1381" t="s">
        <v>443</v>
      </c>
    </row>
    <row r="1383" spans="2:2">
      <c r="B1383" t="s">
        <v>4603</v>
      </c>
    </row>
    <row r="1384" spans="1:1">
      <c r="A1384" t="s">
        <v>5097</v>
      </c>
    </row>
    <row r="1385" spans="1:1">
      <c r="A1385" t="s">
        <v>5098</v>
      </c>
    </row>
    <row r="1386" spans="1:1">
      <c r="A1386" t="s">
        <v>4424</v>
      </c>
    </row>
    <row r="1387" spans="1:1">
      <c r="A1387" t="s">
        <v>4425</v>
      </c>
    </row>
    <row r="1388" spans="1:1">
      <c r="A1388" t="s">
        <v>4426</v>
      </c>
    </row>
    <row r="1389" spans="1:1">
      <c r="A1389" t="s">
        <v>4427</v>
      </c>
    </row>
    <row r="1390" spans="1:1">
      <c r="A1390" t="s">
        <v>4428</v>
      </c>
    </row>
    <row r="1391" spans="1:1">
      <c r="A1391" t="s">
        <v>5099</v>
      </c>
    </row>
    <row r="1392" spans="2:2">
      <c r="B1392" t="s">
        <v>5100</v>
      </c>
    </row>
    <row r="1393" spans="2:2">
      <c r="B1393" t="s">
        <v>5101</v>
      </c>
    </row>
    <row r="1394" spans="1:1">
      <c r="A1394" t="s">
        <v>5102</v>
      </c>
    </row>
    <row r="1395" spans="14:14">
      <c r="N1395" t="s">
        <v>5103</v>
      </c>
    </row>
    <row r="1396" spans="3:3">
      <c r="C1396" t="s">
        <v>5104</v>
      </c>
    </row>
    <row r="1397" spans="3:3">
      <c r="C1397" t="s">
        <v>5105</v>
      </c>
    </row>
    <row r="1398" spans="3:3">
      <c r="C1398" t="s">
        <v>5106</v>
      </c>
    </row>
    <row r="1399" spans="3:3">
      <c r="C1399" t="s">
        <v>5107</v>
      </c>
    </row>
    <row r="1400" spans="3:3">
      <c r="C1400" t="s">
        <v>525</v>
      </c>
    </row>
    <row r="1401" spans="3:3">
      <c r="C1401" t="s">
        <v>525</v>
      </c>
    </row>
    <row r="1402" spans="1:1">
      <c r="A1402" t="s">
        <v>5108</v>
      </c>
    </row>
    <row r="1403" spans="3:3">
      <c r="C1403" t="s">
        <v>525</v>
      </c>
    </row>
    <row r="1404" spans="3:3">
      <c r="C1404" t="s">
        <v>5109</v>
      </c>
    </row>
    <row r="1405" spans="3:3">
      <c r="C1405" t="s">
        <v>5110</v>
      </c>
    </row>
    <row r="1406" spans="3:3">
      <c r="C1406" t="s">
        <v>5111</v>
      </c>
    </row>
    <row r="1407" spans="3:3">
      <c r="C1407" t="s">
        <v>5112</v>
      </c>
    </row>
    <row r="1408" spans="3:3">
      <c r="C1408" t="s">
        <v>5113</v>
      </c>
    </row>
    <row r="1409" spans="3:3">
      <c r="C1409" t="s">
        <v>525</v>
      </c>
    </row>
    <row r="1410" spans="3:3">
      <c r="C1410" t="s">
        <v>5114</v>
      </c>
    </row>
    <row r="1411" spans="3:3">
      <c r="C1411" t="s">
        <v>5115</v>
      </c>
    </row>
    <row r="1412" spans="3:3">
      <c r="C1412" t="s">
        <v>5116</v>
      </c>
    </row>
    <row r="1413" spans="3:3">
      <c r="C1413" t="s">
        <v>5117</v>
      </c>
    </row>
    <row r="1414" spans="3:4">
      <c r="C1414" t="s">
        <v>5118</v>
      </c>
      <c r="D1414" t="s">
        <v>1218</v>
      </c>
    </row>
    <row r="1415" spans="3:3">
      <c r="C1415" t="s">
        <v>5119</v>
      </c>
    </row>
    <row r="1416" spans="2:2">
      <c r="B1416" t="s">
        <v>5120</v>
      </c>
    </row>
    <row r="1417" spans="3:3">
      <c r="C1417" t="s">
        <v>525</v>
      </c>
    </row>
    <row r="1418" spans="3:3">
      <c r="C1418" t="s">
        <v>5114</v>
      </c>
    </row>
    <row r="1419" spans="3:3">
      <c r="C1419" t="s">
        <v>5121</v>
      </c>
    </row>
    <row r="1420" spans="3:4">
      <c r="C1420" t="s">
        <v>5118</v>
      </c>
      <c r="D1420" t="s">
        <v>1218</v>
      </c>
    </row>
    <row r="1421" spans="3:3">
      <c r="C1421" t="s">
        <v>5122</v>
      </c>
    </row>
    <row r="1422" spans="1:2">
      <c r="A1422" t="s">
        <v>879</v>
      </c>
      <c r="B1422" t="s">
        <v>422</v>
      </c>
    </row>
    <row r="1423" spans="3:3">
      <c r="C1423" t="s">
        <v>5123</v>
      </c>
    </row>
    <row r="1424" spans="3:3">
      <c r="C1424" t="s">
        <v>1218</v>
      </c>
    </row>
    <row r="1426" spans="1:1">
      <c r="A1426" t="s">
        <v>575</v>
      </c>
    </row>
    <row r="1427" spans="3:3">
      <c r="C1427" t="s">
        <v>5124</v>
      </c>
    </row>
    <row r="1428" spans="3:3">
      <c r="C1428" t="s">
        <v>908</v>
      </c>
    </row>
    <row r="1429" spans="3:3">
      <c r="C1429" t="s">
        <v>5125</v>
      </c>
    </row>
    <row r="1430" spans="1:1">
      <c r="A1430" t="s">
        <v>5126</v>
      </c>
    </row>
    <row r="1431" spans="1:1">
      <c r="A1431" t="s">
        <v>5127</v>
      </c>
    </row>
    <row r="1432" spans="3:3">
      <c r="C1432" t="s">
        <v>5128</v>
      </c>
    </row>
    <row r="1433" spans="3:4">
      <c r="C1433" t="s">
        <v>5055</v>
      </c>
      <c r="D1433" t="s">
        <v>5129</v>
      </c>
    </row>
    <row r="1434" spans="3:3">
      <c r="C1434" t="s">
        <v>5130</v>
      </c>
    </row>
    <row r="1435" spans="3:3">
      <c r="C1435" t="s">
        <v>776</v>
      </c>
    </row>
    <row r="1436" spans="3:3">
      <c r="C1436" t="s">
        <v>981</v>
      </c>
    </row>
    <row r="1437" spans="3:3">
      <c r="C1437" s="21" t="s">
        <v>5131</v>
      </c>
    </row>
    <row r="1438" spans="1:1">
      <c r="A1438" t="s">
        <v>5132</v>
      </c>
    </row>
    <row r="1439" spans="3:3">
      <c r="C1439" t="s">
        <v>5059</v>
      </c>
    </row>
    <row r="1441" spans="3:3">
      <c r="C1441" t="s">
        <v>5133</v>
      </c>
    </row>
    <row r="1442" spans="1:1">
      <c r="A1442" t="s">
        <v>3244</v>
      </c>
    </row>
    <row r="1443" spans="1:1">
      <c r="A1443" t="s">
        <v>5134</v>
      </c>
    </row>
    <row r="1444" spans="1:1">
      <c r="A1444" t="s">
        <v>5135</v>
      </c>
    </row>
    <row r="1445" spans="14:14">
      <c r="N1445" t="s">
        <v>5136</v>
      </c>
    </row>
    <row r="1446" spans="4:4">
      <c r="D1446" t="s">
        <v>5137</v>
      </c>
    </row>
    <row r="1447" spans="4:4">
      <c r="D1447" t="e">
        <f>----xj_超出语音流量费_v</f>
        <v>#NAME?</v>
      </c>
    </row>
    <row r="1448" spans="1:1">
      <c r="A1448" t="s">
        <v>5138</v>
      </c>
    </row>
    <row r="1449" spans="1:1">
      <c r="A1449" t="s">
        <v>5139</v>
      </c>
    </row>
    <row r="1450" spans="1:1">
      <c r="A1450" t="s">
        <v>525</v>
      </c>
    </row>
    <row r="1451" spans="1:1">
      <c r="A1451" t="s">
        <v>5140</v>
      </c>
    </row>
    <row r="1452" spans="2:2">
      <c r="B1452" t="s">
        <v>5141</v>
      </c>
    </row>
    <row r="1453" spans="1:1">
      <c r="A1453" t="s">
        <v>422</v>
      </c>
    </row>
    <row r="1455" spans="2:2">
      <c r="B1455" t="s">
        <v>5142</v>
      </c>
    </row>
    <row r="1456" spans="1:1">
      <c r="A1456" t="s">
        <v>800</v>
      </c>
    </row>
    <row r="1457" spans="1:1">
      <c r="A1457" t="s">
        <v>5143</v>
      </c>
    </row>
    <row r="1458" spans="1:1">
      <c r="A1458" t="s">
        <v>1756</v>
      </c>
    </row>
    <row r="1459" spans="1:1">
      <c r="A1459" t="s">
        <v>5144</v>
      </c>
    </row>
    <row r="1460" spans="1:1">
      <c r="A1460" t="s">
        <v>5145</v>
      </c>
    </row>
    <row r="1461" spans="1:1">
      <c r="A1461" t="s">
        <v>5146</v>
      </c>
    </row>
    <row r="1462" spans="2:2">
      <c r="B1462" t="s">
        <v>5147</v>
      </c>
    </row>
    <row r="1463" spans="1:1">
      <c r="A1463" t="s">
        <v>5148</v>
      </c>
    </row>
    <row r="1464" spans="1:1">
      <c r="A1464" t="s">
        <v>5149</v>
      </c>
    </row>
    <row r="1465" spans="1:1">
      <c r="A1465" t="s">
        <v>5150</v>
      </c>
    </row>
    <row r="1466" spans="1:1">
      <c r="A1466" t="s">
        <v>5151</v>
      </c>
    </row>
    <row r="1467" spans="1:1">
      <c r="A1467" t="s">
        <v>5152</v>
      </c>
    </row>
    <row r="1468" spans="1:1">
      <c r="A1468" t="s">
        <v>5153</v>
      </c>
    </row>
    <row r="1469" spans="1:1">
      <c r="A1469" t="s">
        <v>5154</v>
      </c>
    </row>
    <row r="1470" spans="1:1">
      <c r="A1470" t="s">
        <v>5155</v>
      </c>
    </row>
    <row r="1471" spans="22:22">
      <c r="V1471" t="s">
        <v>5156</v>
      </c>
    </row>
    <row r="1472" spans="22:22">
      <c r="V1472" t="s">
        <v>5157</v>
      </c>
    </row>
    <row r="1473" spans="1:1">
      <c r="A1473" t="s">
        <v>1205</v>
      </c>
    </row>
    <row r="1475" spans="1:1">
      <c r="A1475" t="s">
        <v>5158</v>
      </c>
    </row>
    <row r="1477" spans="2:2">
      <c r="B1477" t="s">
        <v>5142</v>
      </c>
    </row>
    <row r="1478" spans="1:1">
      <c r="A1478" t="s">
        <v>4603</v>
      </c>
    </row>
    <row r="1479" spans="1:1">
      <c r="A1479" t="s">
        <v>4383</v>
      </c>
    </row>
    <row r="1480" spans="1:1">
      <c r="A1480" t="s">
        <v>5159</v>
      </c>
    </row>
    <row r="1481" spans="1:1">
      <c r="A1481" t="s">
        <v>4424</v>
      </c>
    </row>
    <row r="1482" spans="1:1">
      <c r="A1482" t="s">
        <v>4425</v>
      </c>
    </row>
    <row r="1483" spans="1:1">
      <c r="A1483" t="s">
        <v>4426</v>
      </c>
    </row>
    <row r="1484" spans="1:1">
      <c r="A1484" t="s">
        <v>4427</v>
      </c>
    </row>
    <row r="1485" spans="1:1">
      <c r="A1485" t="s">
        <v>4606</v>
      </c>
    </row>
    <row r="1486" spans="1:1">
      <c r="A1486" t="s">
        <v>5160</v>
      </c>
    </row>
    <row r="1487" spans="3:3">
      <c r="C1487" t="s">
        <v>4628</v>
      </c>
    </row>
    <row r="1488" spans="2:2">
      <c r="B1488" t="s">
        <v>5161</v>
      </c>
    </row>
    <row r="1489" spans="1:1">
      <c r="A1489" t="s">
        <v>5162</v>
      </c>
    </row>
    <row r="1490" spans="14:15">
      <c r="N1490" t="s">
        <v>369</v>
      </c>
      <c r="O1490" t="s">
        <v>5046</v>
      </c>
    </row>
    <row r="1491" spans="2:2">
      <c r="B1491" t="s">
        <v>5163</v>
      </c>
    </row>
    <row r="1492" spans="2:2">
      <c r="B1492" t="s">
        <v>5164</v>
      </c>
    </row>
    <row r="1493" spans="2:2">
      <c r="B1493" t="s">
        <v>525</v>
      </c>
    </row>
    <row r="1494" spans="2:2">
      <c r="B1494" t="s">
        <v>5165</v>
      </c>
    </row>
    <row r="1495" spans="3:3">
      <c r="C1495" t="s">
        <v>5166</v>
      </c>
    </row>
    <row r="1496" spans="3:3">
      <c r="C1496" t="s">
        <v>5167</v>
      </c>
    </row>
    <row r="1497" spans="3:3">
      <c r="C1497" t="s">
        <v>3484</v>
      </c>
    </row>
    <row r="1498" spans="3:3">
      <c r="C1498" t="s">
        <v>3086</v>
      </c>
    </row>
    <row r="1499" spans="3:3">
      <c r="C1499" t="s">
        <v>369</v>
      </c>
    </row>
    <row r="1500" spans="3:3">
      <c r="C1500" t="s">
        <v>4092</v>
      </c>
    </row>
    <row r="1501" spans="3:3">
      <c r="C1501" t="s">
        <v>5168</v>
      </c>
    </row>
    <row r="1502" spans="3:3">
      <c r="C1502" t="s">
        <v>2515</v>
      </c>
    </row>
    <row r="1503" spans="3:3">
      <c r="C1503" t="s">
        <v>5169</v>
      </c>
    </row>
    <row r="1504" spans="2:2">
      <c r="B1504" t="s">
        <v>5170</v>
      </c>
    </row>
    <row r="1505" spans="3:3">
      <c r="C1505" t="s">
        <v>5171</v>
      </c>
    </row>
    <row r="1506" spans="3:3">
      <c r="C1506" t="s">
        <v>3481</v>
      </c>
    </row>
    <row r="1507" spans="3:3">
      <c r="C1507" t="s">
        <v>5172</v>
      </c>
    </row>
    <row r="1508" spans="3:3">
      <c r="C1508" t="s">
        <v>5173</v>
      </c>
    </row>
    <row r="1509" spans="2:2">
      <c r="B1509" t="s">
        <v>422</v>
      </c>
    </row>
    <row r="1511" spans="3:3">
      <c r="C1511" t="s">
        <v>5174</v>
      </c>
    </row>
    <row r="1512" spans="3:3">
      <c r="C1512" t="s">
        <v>5166</v>
      </c>
    </row>
    <row r="1513" spans="3:3">
      <c r="C1513" t="s">
        <v>5175</v>
      </c>
    </row>
    <row r="1514" spans="3:3">
      <c r="C1514" t="s">
        <v>5176</v>
      </c>
    </row>
    <row r="1515" spans="3:3">
      <c r="C1515" t="s">
        <v>5177</v>
      </c>
    </row>
    <row r="1516" spans="3:3">
      <c r="C1516" t="s">
        <v>5178</v>
      </c>
    </row>
    <row r="1517" spans="3:3">
      <c r="C1517" t="s">
        <v>5179</v>
      </c>
    </row>
    <row r="1518" spans="3:3">
      <c r="C1518" t="s">
        <v>3484</v>
      </c>
    </row>
    <row r="1519" spans="3:3">
      <c r="C1519" t="s">
        <v>3086</v>
      </c>
    </row>
    <row r="1521" spans="1:1">
      <c r="A1521" t="s">
        <v>2479</v>
      </c>
    </row>
    <row r="1522" spans="3:3">
      <c r="C1522" t="s">
        <v>1269</v>
      </c>
    </row>
    <row r="1523" spans="3:3">
      <c r="C1523" t="s">
        <v>5180</v>
      </c>
    </row>
    <row r="1524" spans="4:4">
      <c r="D1524" t="s">
        <v>1756</v>
      </c>
    </row>
    <row r="1525" spans="4:4">
      <c r="D1525" t="s">
        <v>5181</v>
      </c>
    </row>
    <row r="1526" spans="4:4">
      <c r="D1526" t="s">
        <v>5182</v>
      </c>
    </row>
    <row r="1527" spans="4:4">
      <c r="D1527" t="s">
        <v>5183</v>
      </c>
    </row>
    <row r="1528" spans="21:21">
      <c r="U1528" t="s">
        <v>5184</v>
      </c>
    </row>
    <row r="1529" spans="4:4">
      <c r="D1529" t="s">
        <v>5185</v>
      </c>
    </row>
    <row r="1530" spans="4:4">
      <c r="D1530" t="s">
        <v>5186</v>
      </c>
    </row>
    <row r="1531" spans="4:4">
      <c r="D1531" t="s">
        <v>5187</v>
      </c>
    </row>
    <row r="1532" spans="4:4">
      <c r="D1532" t="s">
        <v>5188</v>
      </c>
    </row>
    <row r="1533" spans="4:4">
      <c r="D1533" t="s">
        <v>1957</v>
      </c>
    </row>
    <row r="1534" spans="25:25">
      <c r="Y1534" t="s">
        <v>5189</v>
      </c>
    </row>
    <row r="1535" spans="25:25">
      <c r="Y1535" t="s">
        <v>5190</v>
      </c>
    </row>
    <row r="1536" spans="3:3">
      <c r="C1536" t="s">
        <v>854</v>
      </c>
    </row>
    <row r="1537" spans="3:3">
      <c r="C1537" t="s">
        <v>369</v>
      </c>
    </row>
    <row r="1538" spans="3:3">
      <c r="C1538" t="s">
        <v>369</v>
      </c>
    </row>
    <row r="1539" spans="3:3">
      <c r="C1539" t="s">
        <v>4092</v>
      </c>
    </row>
    <row r="1540" spans="3:3">
      <c r="C1540" t="s">
        <v>5191</v>
      </c>
    </row>
    <row r="1541" spans="3:3">
      <c r="C1541" t="s">
        <v>5192</v>
      </c>
    </row>
    <row r="1542" spans="3:3">
      <c r="C1542" t="s">
        <v>5193</v>
      </c>
    </row>
    <row r="1543" spans="3:3">
      <c r="C1543" t="s">
        <v>3481</v>
      </c>
    </row>
    <row r="1544" spans="3:3">
      <c r="C1544" t="s">
        <v>5194</v>
      </c>
    </row>
    <row r="1545" spans="3:3">
      <c r="C1545" t="s">
        <v>5195</v>
      </c>
    </row>
    <row r="1546" spans="4:4">
      <c r="D1546" t="s">
        <v>5196</v>
      </c>
    </row>
    <row r="1547" spans="3:3">
      <c r="C1547" t="s">
        <v>5197</v>
      </c>
    </row>
    <row r="1548" spans="3:3">
      <c r="C1548" t="s">
        <v>5173</v>
      </c>
    </row>
    <row r="1549" spans="2:2">
      <c r="B1549" t="s">
        <v>422</v>
      </c>
    </row>
    <row r="1550" spans="2:2">
      <c r="B1550" t="s">
        <v>5198</v>
      </c>
    </row>
    <row r="1551" spans="2:2">
      <c r="B1551" t="s">
        <v>4603</v>
      </c>
    </row>
    <row r="1552" spans="1:1">
      <c r="A1552" t="s">
        <v>4383</v>
      </c>
    </row>
    <row r="1553" spans="1:1">
      <c r="A1553" t="s">
        <v>5199</v>
      </c>
    </row>
    <row r="1554" spans="1:1">
      <c r="A1554" t="s">
        <v>4424</v>
      </c>
    </row>
    <row r="1555" spans="1:1">
      <c r="A1555" t="s">
        <v>4425</v>
      </c>
    </row>
    <row r="1556" spans="1:1">
      <c r="A1556" t="s">
        <v>4426</v>
      </c>
    </row>
    <row r="1557" spans="1:1">
      <c r="A1557" t="s">
        <v>4427</v>
      </c>
    </row>
    <row r="1558" spans="1:1">
      <c r="A1558" t="s">
        <v>4606</v>
      </c>
    </row>
    <row r="1559" spans="2:2">
      <c r="B1559" t="s">
        <v>5200</v>
      </c>
    </row>
    <row r="1560" spans="2:2">
      <c r="B1560" t="s">
        <v>482</v>
      </c>
    </row>
    <row r="1561" spans="2:2">
      <c r="B1561" t="s">
        <v>5201</v>
      </c>
    </row>
    <row r="1562" spans="2:2">
      <c r="B1562" t="s">
        <v>350</v>
      </c>
    </row>
    <row r="1563" spans="1:1">
      <c r="A1563" t="s">
        <v>4897</v>
      </c>
    </row>
    <row r="1564" spans="1:1">
      <c r="A1564" t="s">
        <v>5202</v>
      </c>
    </row>
    <row r="1565" spans="1:1">
      <c r="A1565" t="s">
        <v>354</v>
      </c>
    </row>
    <row r="1566" spans="2:2">
      <c r="B1566" t="s">
        <v>5203</v>
      </c>
    </row>
    <row r="1567" spans="2:2">
      <c r="B1567" t="s">
        <v>5204</v>
      </c>
    </row>
    <row r="1568" spans="2:2">
      <c r="B1568" t="s">
        <v>525</v>
      </c>
    </row>
    <row r="1569" spans="3:3">
      <c r="C1569" t="s">
        <v>5205</v>
      </c>
    </row>
    <row r="1570" spans="2:2">
      <c r="B1570" t="s">
        <v>5206</v>
      </c>
    </row>
    <row r="1571" spans="2:2">
      <c r="B1571" t="s">
        <v>5207</v>
      </c>
    </row>
    <row r="1572" spans="2:2">
      <c r="B1572" t="s">
        <v>525</v>
      </c>
    </row>
    <row r="1573" spans="2:2">
      <c r="B1573" t="s">
        <v>5208</v>
      </c>
    </row>
    <row r="1574" spans="2:2">
      <c r="B1574" t="s">
        <v>4350</v>
      </c>
    </row>
    <row r="1575" spans="2:2">
      <c r="B1575" t="s">
        <v>1218</v>
      </c>
    </row>
    <row r="1576" spans="1:2">
      <c r="A1576" t="s">
        <v>350</v>
      </c>
      <c r="B1576" t="s">
        <v>1252</v>
      </c>
    </row>
    <row r="1577" spans="2:2">
      <c r="B1577" t="s">
        <v>5209</v>
      </c>
    </row>
    <row r="1578" spans="2:2">
      <c r="B1578" t="s">
        <v>5210</v>
      </c>
    </row>
    <row r="1579" spans="1:1">
      <c r="A1579" t="s">
        <v>5211</v>
      </c>
    </row>
    <row r="1580" spans="1:1">
      <c r="A1580" t="s">
        <v>5212</v>
      </c>
    </row>
    <row r="1581" spans="2:2">
      <c r="B1581" t="s">
        <v>5213</v>
      </c>
    </row>
    <row r="1582" spans="2:2">
      <c r="B1582" t="s">
        <v>5214</v>
      </c>
    </row>
    <row r="1583" spans="2:2">
      <c r="B1583" t="s">
        <v>776</v>
      </c>
    </row>
    <row r="1584" spans="2:2">
      <c r="B1584" t="s">
        <v>5215</v>
      </c>
    </row>
    <row r="1585" spans="2:2">
      <c r="B1585" t="s">
        <v>1389</v>
      </c>
    </row>
    <row r="1586" spans="3:3">
      <c r="C1586" t="s">
        <v>779</v>
      </c>
    </row>
    <row r="1587" spans="3:3">
      <c r="C1587" t="s">
        <v>354</v>
      </c>
    </row>
    <row r="1588" spans="3:3">
      <c r="C1588" t="s">
        <v>1252</v>
      </c>
    </row>
    <row r="1589" spans="2:2">
      <c r="B1589" t="s">
        <v>5209</v>
      </c>
    </row>
    <row r="1590" spans="2:2">
      <c r="B1590" t="s">
        <v>5216</v>
      </c>
    </row>
    <row r="1591" spans="2:2">
      <c r="B1591" t="s">
        <v>5217</v>
      </c>
    </row>
    <row r="1592" spans="2:2">
      <c r="B1592" t="s">
        <v>5218</v>
      </c>
    </row>
    <row r="1593" spans="2:2">
      <c r="B1593" t="s">
        <v>5219</v>
      </c>
    </row>
    <row r="1594" spans="2:2">
      <c r="B1594" t="s">
        <v>5220</v>
      </c>
    </row>
    <row r="1595" spans="2:2">
      <c r="B1595" t="s">
        <v>5221</v>
      </c>
    </row>
    <row r="1596" spans="2:2">
      <c r="B1596" t="s">
        <v>776</v>
      </c>
    </row>
    <row r="1597" spans="2:2">
      <c r="B1597" t="s">
        <v>5215</v>
      </c>
    </row>
    <row r="1598" spans="2:2">
      <c r="B1598" t="s">
        <v>1389</v>
      </c>
    </row>
    <row r="1599" spans="3:3">
      <c r="C1599" t="s">
        <v>779</v>
      </c>
    </row>
    <row r="1601" spans="3:3">
      <c r="C1601" t="s">
        <v>4603</v>
      </c>
    </row>
    <row r="1602" spans="1:1">
      <c r="A1602" t="s">
        <v>4383</v>
      </c>
    </row>
    <row r="1603" spans="1:1">
      <c r="A1603" t="s">
        <v>4424</v>
      </c>
    </row>
    <row r="1604" spans="1:1">
      <c r="A1604" t="s">
        <v>4425</v>
      </c>
    </row>
    <row r="1605" spans="1:1">
      <c r="A1605" t="s">
        <v>4426</v>
      </c>
    </row>
    <row r="1606" spans="1:1">
      <c r="A1606" t="s">
        <v>4427</v>
      </c>
    </row>
    <row r="1607" spans="1:1">
      <c r="A1607" t="s">
        <v>4606</v>
      </c>
    </row>
    <row r="1608" spans="2:2">
      <c r="B1608" t="s">
        <v>5222</v>
      </c>
    </row>
    <row r="1609" spans="1:1">
      <c r="A1609" t="s">
        <v>5223</v>
      </c>
    </row>
    <row r="1610" spans="1:1">
      <c r="A1610" t="s">
        <v>5224</v>
      </c>
    </row>
    <row r="1611" spans="1:1">
      <c r="A1611" t="s">
        <v>5225</v>
      </c>
    </row>
    <row r="1612" spans="1:1">
      <c r="A1612" t="s">
        <v>5226</v>
      </c>
    </row>
    <row r="1613" spans="13:14">
      <c r="M1613" t="s">
        <v>369</v>
      </c>
      <c r="N1613" t="s">
        <v>5227</v>
      </c>
    </row>
    <row r="1614" spans="1:1">
      <c r="A1614" t="s">
        <v>5228</v>
      </c>
    </row>
    <row r="1615" spans="2:2">
      <c r="B1615" t="s">
        <v>350</v>
      </c>
    </row>
    <row r="1616" spans="1:1">
      <c r="A1616" t="s">
        <v>1006</v>
      </c>
    </row>
    <row r="1617" spans="1:1">
      <c r="A1617" t="s">
        <v>525</v>
      </c>
    </row>
    <row r="1618" spans="1:1">
      <c r="A1618" t="s">
        <v>5229</v>
      </c>
    </row>
    <row r="1619" spans="1:1">
      <c r="A1619" t="s">
        <v>3706</v>
      </c>
    </row>
    <row r="1620" spans="1:1">
      <c r="A1620" t="s">
        <v>3998</v>
      </c>
    </row>
    <row r="1621" spans="1:1">
      <c r="A1621" t="s">
        <v>5230</v>
      </c>
    </row>
    <row r="1622" spans="1:1">
      <c r="A1622" t="s">
        <v>2159</v>
      </c>
    </row>
    <row r="1623" spans="1:1">
      <c r="A1623" t="s">
        <v>2160</v>
      </c>
    </row>
    <row r="1624" spans="1:1">
      <c r="A1624" t="s">
        <v>422</v>
      </c>
    </row>
    <row r="1625" spans="1:1">
      <c r="A1625" t="s">
        <v>2161</v>
      </c>
    </row>
    <row r="1626" spans="1:1">
      <c r="A1626" t="s">
        <v>1218</v>
      </c>
    </row>
    <row r="1627" spans="1:1">
      <c r="A1627" t="s">
        <v>3087</v>
      </c>
    </row>
    <row r="1628" spans="1:1">
      <c r="A1628" t="s">
        <v>354</v>
      </c>
    </row>
    <row r="1629" spans="1:1">
      <c r="A1629" t="s">
        <v>5231</v>
      </c>
    </row>
    <row r="1630" spans="1:1">
      <c r="A1630" t="s">
        <v>4377</v>
      </c>
    </row>
    <row r="1631" spans="3:3">
      <c r="C1631" t="s">
        <v>5232</v>
      </c>
    </row>
    <row r="1632" spans="2:2">
      <c r="B1632" t="s">
        <v>5233</v>
      </c>
    </row>
    <row r="1633" spans="2:2">
      <c r="B1633" t="s">
        <v>5234</v>
      </c>
    </row>
    <row r="1634" spans="3:3">
      <c r="C1634" t="s">
        <v>5235</v>
      </c>
    </row>
    <row r="1635" spans="3:3">
      <c r="C1635" t="s">
        <v>4350</v>
      </c>
    </row>
    <row r="1636" spans="3:3">
      <c r="C1636" t="s">
        <v>2097</v>
      </c>
    </row>
    <row r="1638" spans="3:3">
      <c r="C1638" t="s">
        <v>5236</v>
      </c>
    </row>
    <row r="1639" spans="2:2">
      <c r="B1639" t="s">
        <v>5237</v>
      </c>
    </row>
    <row r="1640" spans="3:3">
      <c r="C1640" t="s">
        <v>5238</v>
      </c>
    </row>
    <row r="1641" spans="3:3">
      <c r="C1641" t="s">
        <v>5239</v>
      </c>
    </row>
    <row r="1642" spans="1:1">
      <c r="A1642" t="s">
        <v>422</v>
      </c>
    </row>
    <row r="1644" spans="3:3">
      <c r="C1644" t="s">
        <v>5240</v>
      </c>
    </row>
    <row r="1645" spans="2:2">
      <c r="B1645" t="s">
        <v>1045</v>
      </c>
    </row>
    <row r="1646" spans="2:2">
      <c r="B1646" t="s">
        <v>5241</v>
      </c>
    </row>
    <row r="1647" spans="2:2">
      <c r="B1647" t="s">
        <v>2398</v>
      </c>
    </row>
    <row r="1648" spans="2:2">
      <c r="B1648" t="s">
        <v>5242</v>
      </c>
    </row>
    <row r="1649" spans="3:3">
      <c r="C1649" t="s">
        <v>5243</v>
      </c>
    </row>
    <row r="1650" spans="2:2">
      <c r="B1650" t="s">
        <v>5244</v>
      </c>
    </row>
    <row r="1651" spans="2:2">
      <c r="B1651" t="s">
        <v>5245</v>
      </c>
    </row>
    <row r="1652" spans="2:2">
      <c r="B1652" t="s">
        <v>776</v>
      </c>
    </row>
    <row r="1653" spans="2:2">
      <c r="B1653" t="s">
        <v>5246</v>
      </c>
    </row>
    <row r="1654" spans="2:2">
      <c r="B1654" t="s">
        <v>4538</v>
      </c>
    </row>
    <row r="1655" spans="1:1">
      <c r="A1655" t="s">
        <v>422</v>
      </c>
    </row>
    <row r="1656" spans="2:2">
      <c r="B1656" t="s">
        <v>1648</v>
      </c>
    </row>
    <row r="1657" spans="1:1">
      <c r="A1657" t="s">
        <v>5247</v>
      </c>
    </row>
    <row r="1658" spans="2:2">
      <c r="B1658" t="s">
        <v>5248</v>
      </c>
    </row>
    <row r="1659" spans="2:2">
      <c r="B1659" t="s">
        <v>5234</v>
      </c>
    </row>
    <row r="1660" spans="3:3">
      <c r="C1660" t="s">
        <v>5249</v>
      </c>
    </row>
    <row r="1661" spans="3:3">
      <c r="C1661" t="s">
        <v>5250</v>
      </c>
    </row>
    <row r="1662" spans="3:3">
      <c r="C1662" t="s">
        <v>5251</v>
      </c>
    </row>
    <row r="1663" spans="3:3">
      <c r="C1663" t="s">
        <v>4350</v>
      </c>
    </row>
    <row r="1664" spans="3:3">
      <c r="C1664" t="s">
        <v>2097</v>
      </c>
    </row>
    <row r="1665" spans="3:3">
      <c r="C1665" t="s">
        <v>350</v>
      </c>
    </row>
    <row r="1666" spans="2:2">
      <c r="B1666" t="s">
        <v>1045</v>
      </c>
    </row>
    <row r="1667" spans="2:2">
      <c r="B1667" t="s">
        <v>5252</v>
      </c>
    </row>
    <row r="1668" spans="2:2">
      <c r="B1668" t="s">
        <v>5253</v>
      </c>
    </row>
    <row r="1669" spans="2:2">
      <c r="B1669" t="s">
        <v>5254</v>
      </c>
    </row>
    <row r="1670" spans="2:2">
      <c r="B1670" t="s">
        <v>5255</v>
      </c>
    </row>
    <row r="1671" spans="3:3">
      <c r="C1671" t="s">
        <v>5256</v>
      </c>
    </row>
    <row r="1672" spans="2:2">
      <c r="B1672" t="s">
        <v>5257</v>
      </c>
    </row>
    <row r="1673" spans="3:3">
      <c r="C1673" t="s">
        <v>5258</v>
      </c>
    </row>
    <row r="1674" spans="2:2">
      <c r="B1674" t="s">
        <v>5259</v>
      </c>
    </row>
    <row r="1676" spans="2:2">
      <c r="B1676" t="s">
        <v>5260</v>
      </c>
    </row>
    <row r="1677" spans="2:2">
      <c r="B1677" t="s">
        <v>1045</v>
      </c>
    </row>
    <row r="1678" spans="2:2">
      <c r="B1678" t="s">
        <v>5241</v>
      </c>
    </row>
    <row r="1679" spans="2:2">
      <c r="B1679" t="s">
        <v>5261</v>
      </c>
    </row>
    <row r="1680" spans="2:2">
      <c r="B1680" t="s">
        <v>776</v>
      </c>
    </row>
    <row r="1681" spans="2:2">
      <c r="B1681" t="s">
        <v>5262</v>
      </c>
    </row>
    <row r="1682" spans="2:2">
      <c r="B1682" t="s">
        <v>5263</v>
      </c>
    </row>
    <row r="1683" spans="2:2">
      <c r="B1683" t="s">
        <v>4538</v>
      </c>
    </row>
    <row r="1684" spans="1:1">
      <c r="A1684" t="s">
        <v>422</v>
      </c>
    </row>
    <row r="1686" spans="1:1">
      <c r="A1686" t="s">
        <v>4382</v>
      </c>
    </row>
    <row r="1687" spans="1:1">
      <c r="A1687" t="s">
        <v>4383</v>
      </c>
    </row>
    <row r="1688" spans="1:1">
      <c r="A1688" t="s">
        <v>4513</v>
      </c>
    </row>
    <row r="1689" spans="1:1">
      <c r="A1689" t="s">
        <v>4514</v>
      </c>
    </row>
    <row r="1690" spans="1:1">
      <c r="A1690" t="s">
        <v>4424</v>
      </c>
    </row>
    <row r="1691" spans="1:1">
      <c r="A1691" t="s">
        <v>4425</v>
      </c>
    </row>
    <row r="1692" spans="1:1">
      <c r="A1692" t="s">
        <v>4426</v>
      </c>
    </row>
    <row r="1693" spans="1:1">
      <c r="A1693" t="s">
        <v>4427</v>
      </c>
    </row>
    <row r="1694" spans="1:1">
      <c r="A1694" t="s">
        <v>4606</v>
      </c>
    </row>
    <row r="1695" spans="1:1">
      <c r="A1695" t="s">
        <v>5264</v>
      </c>
    </row>
    <row r="1696" spans="2:2">
      <c r="B1696" t="s">
        <v>5265</v>
      </c>
    </row>
    <row r="1697" spans="2:2">
      <c r="B1697" t="s">
        <v>5266</v>
      </c>
    </row>
    <row r="1698" spans="1:1">
      <c r="A1698" t="s">
        <v>5267</v>
      </c>
    </row>
    <row r="1699" spans="1:1">
      <c r="A1699" t="s">
        <v>4893</v>
      </c>
    </row>
    <row r="1700" spans="13:13">
      <c r="M1700" t="s">
        <v>5268</v>
      </c>
    </row>
    <row r="1701" spans="13:13">
      <c r="M1701" t="s">
        <v>5269</v>
      </c>
    </row>
    <row r="1702" spans="1:1">
      <c r="A1702" t="s">
        <v>350</v>
      </c>
    </row>
    <row r="1703" spans="1:1">
      <c r="A1703" t="s">
        <v>4897</v>
      </c>
    </row>
    <row r="1704" spans="1:1">
      <c r="A1704" t="s">
        <v>5270</v>
      </c>
    </row>
    <row r="1705" spans="1:1">
      <c r="A1705" t="s">
        <v>354</v>
      </c>
    </row>
    <row r="1706" spans="3:3">
      <c r="C1706" t="s">
        <v>5271</v>
      </c>
    </row>
    <row r="1707" spans="3:3">
      <c r="C1707" t="s">
        <v>5272</v>
      </c>
    </row>
    <row r="1708" spans="1:1">
      <c r="A1708" t="s">
        <v>5273</v>
      </c>
    </row>
    <row r="1709" spans="3:3">
      <c r="C1709" t="s">
        <v>5231</v>
      </c>
    </row>
    <row r="1710" spans="3:3">
      <c r="C1710" t="s">
        <v>525</v>
      </c>
    </row>
    <row r="1711" spans="4:4">
      <c r="D1711" t="s">
        <v>568</v>
      </c>
    </row>
    <row r="1712" spans="4:4">
      <c r="D1712" t="s">
        <v>5274</v>
      </c>
    </row>
    <row r="1713" spans="4:4">
      <c r="D1713" t="s">
        <v>5275</v>
      </c>
    </row>
    <row r="1714" spans="4:4">
      <c r="D1714" t="s">
        <v>5276</v>
      </c>
    </row>
    <row r="1715" spans="4:4">
      <c r="D1715" t="s">
        <v>800</v>
      </c>
    </row>
    <row r="1716" spans="4:4">
      <c r="D1716" t="s">
        <v>5277</v>
      </c>
    </row>
    <row r="1717" spans="4:4">
      <c r="D1717" t="s">
        <v>5278</v>
      </c>
    </row>
    <row r="1718" spans="4:4">
      <c r="D1718" t="s">
        <v>5279</v>
      </c>
    </row>
    <row r="1719" spans="4:4">
      <c r="D1719" t="s">
        <v>5280</v>
      </c>
    </row>
    <row r="1720" spans="4:4">
      <c r="D1720" t="s">
        <v>5281</v>
      </c>
    </row>
    <row r="1721" spans="4:4">
      <c r="D1721" t="s">
        <v>767</v>
      </c>
    </row>
    <row r="1722" spans="4:4">
      <c r="D1722" t="s">
        <v>525</v>
      </c>
    </row>
    <row r="1723" spans="4:4">
      <c r="D1723" t="s">
        <v>4910</v>
      </c>
    </row>
    <row r="1724" spans="4:4">
      <c r="D1724" t="s">
        <v>3078</v>
      </c>
    </row>
    <row r="1725" spans="4:4">
      <c r="D1725" t="s">
        <v>5282</v>
      </c>
    </row>
    <row r="1726" spans="4:4">
      <c r="D1726" t="s">
        <v>5283</v>
      </c>
    </row>
    <row r="1727" spans="6:6">
      <c r="F1727" t="s">
        <v>5284</v>
      </c>
    </row>
    <row r="1728" spans="4:4">
      <c r="D1728" t="s">
        <v>5285</v>
      </c>
    </row>
    <row r="1729" spans="6:6">
      <c r="F1729" t="s">
        <v>5239</v>
      </c>
    </row>
    <row r="1730" spans="4:4">
      <c r="D1730" t="s">
        <v>422</v>
      </c>
    </row>
    <row r="1731" spans="1:1">
      <c r="A1731" t="s">
        <v>5286</v>
      </c>
    </row>
    <row r="1732" spans="5:5">
      <c r="E1732" t="s">
        <v>1522</v>
      </c>
    </row>
    <row r="1733" spans="5:5">
      <c r="E1733" t="s">
        <v>5287</v>
      </c>
    </row>
    <row r="1734" spans="5:5">
      <c r="E1734" t="s">
        <v>1045</v>
      </c>
    </row>
    <row r="1735" spans="5:5">
      <c r="E1735" t="s">
        <v>5288</v>
      </c>
    </row>
    <row r="1736" spans="5:5">
      <c r="E1736" t="s">
        <v>5289</v>
      </c>
    </row>
    <row r="1737" spans="5:5">
      <c r="E1737" t="s">
        <v>5290</v>
      </c>
    </row>
    <row r="1738" spans="5:5">
      <c r="E1738" t="s">
        <v>5291</v>
      </c>
    </row>
    <row r="1739" spans="5:5">
      <c r="E1739" t="s">
        <v>5292</v>
      </c>
    </row>
    <row r="1740" spans="4:4">
      <c r="D1740" t="s">
        <v>5293</v>
      </c>
    </row>
    <row r="1741" spans="5:5">
      <c r="E1741" t="s">
        <v>5294</v>
      </c>
    </row>
    <row r="1742" spans="4:4">
      <c r="D1742" t="s">
        <v>5295</v>
      </c>
    </row>
    <row r="1743" spans="5:5">
      <c r="E1743" t="s">
        <v>5296</v>
      </c>
    </row>
    <row r="1744" spans="5:5">
      <c r="E1744" t="s">
        <v>779</v>
      </c>
    </row>
    <row r="1745" spans="5:5">
      <c r="E1745" t="s">
        <v>4946</v>
      </c>
    </row>
    <row r="1746" spans="6:6">
      <c r="F1746" t="s">
        <v>5297</v>
      </c>
    </row>
    <row r="1747" spans="7:7">
      <c r="G1747" t="s">
        <v>5298</v>
      </c>
    </row>
    <row r="1748" spans="8:8">
      <c r="H1748" t="s">
        <v>5299</v>
      </c>
    </row>
    <row r="1749" spans="8:8">
      <c r="H1749" t="s">
        <v>4400</v>
      </c>
    </row>
    <row r="1750" spans="8:8">
      <c r="H1750" t="s">
        <v>5300</v>
      </c>
    </row>
    <row r="1751" spans="8:8">
      <c r="H1751" t="s">
        <v>5301</v>
      </c>
    </row>
    <row r="1752" spans="18:18">
      <c r="R1752" t="s">
        <v>5302</v>
      </c>
    </row>
    <row r="1753" spans="5:5">
      <c r="E1753" t="s">
        <v>1218</v>
      </c>
    </row>
    <row r="1755" spans="4:4">
      <c r="D1755" t="s">
        <v>422</v>
      </c>
    </row>
    <row r="1756" spans="4:4">
      <c r="D1756" t="s">
        <v>2161</v>
      </c>
    </row>
    <row r="1757" spans="4:4">
      <c r="D1757" t="s">
        <v>1218</v>
      </c>
    </row>
    <row r="1758" spans="4:4">
      <c r="D1758" t="s">
        <v>4951</v>
      </c>
    </row>
    <row r="1759" spans="1:1">
      <c r="A1759" t="s">
        <v>5303</v>
      </c>
    </row>
    <row r="1760" spans="2:2">
      <c r="B1760" t="s">
        <v>4643</v>
      </c>
    </row>
    <row r="1761" spans="2:2">
      <c r="B1761" t="s">
        <v>5304</v>
      </c>
    </row>
    <row r="1762" spans="2:3">
      <c r="B1762" t="e">
        <f>----exec</f>
        <v>#NAME?</v>
      </c>
      <c r="C1762" t="s">
        <v>5305</v>
      </c>
    </row>
    <row r="1763" spans="2:2">
      <c r="B1763" t="s">
        <v>5306</v>
      </c>
    </row>
    <row r="1764" spans="2:2">
      <c r="B1764" t="s">
        <v>5307</v>
      </c>
    </row>
    <row r="1765" spans="2:2">
      <c r="B1765" t="s">
        <v>525</v>
      </c>
    </row>
    <row r="1766" spans="3:3">
      <c r="C1766" t="s">
        <v>5308</v>
      </c>
    </row>
    <row r="1767" spans="3:3">
      <c r="C1767" t="s">
        <v>5309</v>
      </c>
    </row>
    <row r="1768" spans="2:2">
      <c r="B1768" t="s">
        <v>5310</v>
      </c>
    </row>
    <row r="1769" spans="1:1">
      <c r="A1769" t="s">
        <v>422</v>
      </c>
    </row>
    <row r="1770" spans="1:1">
      <c r="A1770" t="s">
        <v>5311</v>
      </c>
    </row>
    <row r="1771" spans="3:3">
      <c r="C1771" t="s">
        <v>5312</v>
      </c>
    </row>
    <row r="1772" spans="2:2">
      <c r="B1772" t="s">
        <v>4603</v>
      </c>
    </row>
    <row r="1773" spans="1:1">
      <c r="A1773" t="s">
        <v>5097</v>
      </c>
    </row>
    <row r="1774" spans="2:2">
      <c r="B1774" t="s">
        <v>5313</v>
      </c>
    </row>
    <row r="1775" spans="1:1">
      <c r="A1775" t="s">
        <v>4513</v>
      </c>
    </row>
    <row r="1776" spans="1:1">
      <c r="A1776" t="s">
        <v>4514</v>
      </c>
    </row>
    <row r="1777" spans="1:1">
      <c r="A1777" t="s">
        <v>4424</v>
      </c>
    </row>
    <row r="1778" spans="1:1">
      <c r="A1778" t="s">
        <v>4425</v>
      </c>
    </row>
    <row r="1779" spans="1:1">
      <c r="A1779" t="s">
        <v>4426</v>
      </c>
    </row>
    <row r="1780" spans="1:1">
      <c r="A1780" t="s">
        <v>4427</v>
      </c>
    </row>
    <row r="1781" spans="1:1">
      <c r="A1781" t="s">
        <v>4606</v>
      </c>
    </row>
    <row r="1782" spans="1:1">
      <c r="A1782" t="s">
        <v>5314</v>
      </c>
    </row>
    <row r="1783" spans="2:2">
      <c r="B1783" t="s">
        <v>5315</v>
      </c>
    </row>
    <row r="1784" spans="3:3">
      <c r="C1784" t="s">
        <v>5316</v>
      </c>
    </row>
    <row r="1785" spans="3:3">
      <c r="C1785" t="s">
        <v>5317</v>
      </c>
    </row>
    <row r="1786" spans="3:3">
      <c r="C1786" t="s">
        <v>5318</v>
      </c>
    </row>
    <row r="1787" spans="3:3">
      <c r="C1787" t="s">
        <v>525</v>
      </c>
    </row>
    <row r="1788" spans="5:5">
      <c r="E1788" t="s">
        <v>525</v>
      </c>
    </row>
    <row r="1789" spans="5:5">
      <c r="E1789" t="s">
        <v>5319</v>
      </c>
    </row>
    <row r="1790" spans="5:5">
      <c r="E1790" t="s">
        <v>4350</v>
      </c>
    </row>
    <row r="1791" spans="5:5">
      <c r="E1791" t="s">
        <v>1218</v>
      </c>
    </row>
    <row r="1792" spans="3:3">
      <c r="C1792" t="s">
        <v>1252</v>
      </c>
    </row>
    <row r="1793" spans="3:3">
      <c r="C1793" t="s">
        <v>5320</v>
      </c>
    </row>
    <row r="1794" spans="3:3">
      <c r="C1794" t="s">
        <v>908</v>
      </c>
    </row>
    <row r="1795" spans="3:3">
      <c r="C1795" t="s">
        <v>5321</v>
      </c>
    </row>
    <row r="1796" spans="3:3">
      <c r="C1796" t="s">
        <v>5322</v>
      </c>
    </row>
    <row r="1797" spans="3:3">
      <c r="C1797" t="s">
        <v>5323</v>
      </c>
    </row>
    <row r="1798" spans="5:5">
      <c r="E1798" t="s">
        <v>5324</v>
      </c>
    </row>
    <row r="1799" spans="5:5">
      <c r="E1799" t="s">
        <v>5325</v>
      </c>
    </row>
    <row r="1800" spans="5:5">
      <c r="E1800" t="s">
        <v>5326</v>
      </c>
    </row>
    <row r="1801" spans="3:3">
      <c r="C1801" t="s">
        <v>5327</v>
      </c>
    </row>
    <row r="1802" spans="4:4">
      <c r="D1802" t="s">
        <v>5328</v>
      </c>
    </row>
    <row r="1803" spans="4:4">
      <c r="D1803" t="s">
        <v>3481</v>
      </c>
    </row>
    <row r="1804" spans="4:4">
      <c r="D1804" t="s">
        <v>5329</v>
      </c>
    </row>
    <row r="1805" spans="5:5">
      <c r="E1805" t="s">
        <v>767</v>
      </c>
    </row>
    <row r="1806" spans="3:3">
      <c r="C1806" t="s">
        <v>3827</v>
      </c>
    </row>
    <row r="1807" spans="4:4">
      <c r="D1807" t="s">
        <v>4603</v>
      </c>
    </row>
    <row r="1808" spans="1:1">
      <c r="A1808" t="s">
        <v>5097</v>
      </c>
    </row>
    <row r="1809" spans="2:2">
      <c r="B1809" t="s">
        <v>5313</v>
      </c>
    </row>
    <row r="1810" spans="1:1">
      <c r="A1810" t="s">
        <v>4513</v>
      </c>
    </row>
    <row r="1811" spans="1:1">
      <c r="A1811" t="s">
        <v>4514</v>
      </c>
    </row>
    <row r="1812" spans="1:1">
      <c r="A1812" t="s">
        <v>4424</v>
      </c>
    </row>
    <row r="1813" spans="1:1">
      <c r="A1813" t="s">
        <v>4425</v>
      </c>
    </row>
    <row r="1814" spans="1:1">
      <c r="A1814" t="s">
        <v>4426</v>
      </c>
    </row>
    <row r="1815" spans="1:1">
      <c r="A1815" t="s">
        <v>4427</v>
      </c>
    </row>
    <row r="1816" spans="1:1">
      <c r="A1816" t="s">
        <v>4606</v>
      </c>
    </row>
    <row r="1817" spans="3:3">
      <c r="C1817" t="s">
        <v>5330</v>
      </c>
    </row>
    <row r="1818" spans="2:2">
      <c r="B1818" t="s">
        <v>5331</v>
      </c>
    </row>
    <row r="1819" spans="2:2">
      <c r="B1819" t="s">
        <v>5332</v>
      </c>
    </row>
    <row r="1820" spans="3:3">
      <c r="C1820" t="s">
        <v>5333</v>
      </c>
    </row>
    <row r="1821" spans="2:2">
      <c r="B1821" t="s">
        <v>525</v>
      </c>
    </row>
    <row r="1822" spans="3:3">
      <c r="C1822" t="s">
        <v>5334</v>
      </c>
    </row>
    <row r="1823" spans="3:3">
      <c r="C1823" t="s">
        <v>5335</v>
      </c>
    </row>
    <row r="1824" spans="2:2">
      <c r="B1824" t="s">
        <v>5336</v>
      </c>
    </row>
    <row r="1825" spans="1:1">
      <c r="A1825" t="s">
        <v>5337</v>
      </c>
    </row>
    <row r="1826" spans="1:1">
      <c r="A1826" t="s">
        <v>5338</v>
      </c>
    </row>
    <row r="1827" spans="1:1">
      <c r="A1827" t="s">
        <v>5339</v>
      </c>
    </row>
    <row r="1828" spans="1:1">
      <c r="A1828" t="s">
        <v>4377</v>
      </c>
    </row>
    <row r="1829" spans="1:1">
      <c r="A1829" t="s">
        <v>5340</v>
      </c>
    </row>
    <row r="1830" spans="1:1">
      <c r="A1830" t="s">
        <v>5341</v>
      </c>
    </row>
    <row r="1831" spans="1:1">
      <c r="A1831" t="s">
        <v>5342</v>
      </c>
    </row>
    <row r="1832" spans="1:1">
      <c r="A1832" t="s">
        <v>5343</v>
      </c>
    </row>
    <row r="1833" spans="1:1">
      <c r="A1833" t="s">
        <v>5344</v>
      </c>
    </row>
    <row r="1834" spans="1:1">
      <c r="A1834" t="s">
        <v>5345</v>
      </c>
    </row>
    <row r="1835" spans="1:1">
      <c r="A1835" t="s">
        <v>5346</v>
      </c>
    </row>
    <row r="1837" spans="1:1">
      <c r="A1837" t="s">
        <v>5347</v>
      </c>
    </row>
    <row r="1838" spans="1:1">
      <c r="A1838" t="s">
        <v>5348</v>
      </c>
    </row>
    <row r="1839" spans="1:1">
      <c r="A1839" t="s">
        <v>5349</v>
      </c>
    </row>
    <row r="1840" spans="1:1">
      <c r="A1840" t="s">
        <v>5350</v>
      </c>
    </row>
    <row r="1841" spans="1:1">
      <c r="A1841" t="s">
        <v>4312</v>
      </c>
    </row>
    <row r="1842" spans="1:1">
      <c r="A1842" t="s">
        <v>479</v>
      </c>
    </row>
    <row r="1843" spans="1:1">
      <c r="A1843" t="s">
        <v>4382</v>
      </c>
    </row>
    <row r="1844" spans="1:1">
      <c r="A1844" t="s">
        <v>4444</v>
      </c>
    </row>
    <row r="1845" spans="1:1">
      <c r="A1845" t="s">
        <v>4445</v>
      </c>
    </row>
    <row r="1846" spans="1:1">
      <c r="A1846" t="s">
        <v>4383</v>
      </c>
    </row>
    <row r="1847" spans="1:1">
      <c r="A1847" t="s">
        <v>4424</v>
      </c>
    </row>
    <row r="1848" spans="1:1">
      <c r="A1848" t="s">
        <v>4425</v>
      </c>
    </row>
    <row r="1849" spans="1:1">
      <c r="A1849" t="s">
        <v>4426</v>
      </c>
    </row>
    <row r="1850" spans="1:1">
      <c r="A1850" t="s">
        <v>4427</v>
      </c>
    </row>
    <row r="1851" spans="1:1">
      <c r="A1851" t="s">
        <v>4428</v>
      </c>
    </row>
    <row r="1852" spans="1:1">
      <c r="A1852" t="s">
        <v>5351</v>
      </c>
    </row>
    <row r="1853" spans="2:2">
      <c r="B1853" t="s">
        <v>3069</v>
      </c>
    </row>
    <row r="1854" spans="2:2">
      <c r="B1854" t="s">
        <v>5352</v>
      </c>
    </row>
    <row r="1855" spans="2:2">
      <c r="B1855" t="s">
        <v>5353</v>
      </c>
    </row>
    <row r="1856" spans="2:2">
      <c r="B1856" t="s">
        <v>525</v>
      </c>
    </row>
    <row r="1857" spans="2:2">
      <c r="B1857" t="s">
        <v>3749</v>
      </c>
    </row>
    <row r="1858" spans="3:3">
      <c r="C1858" t="s">
        <v>5354</v>
      </c>
    </row>
    <row r="1859" spans="3:3">
      <c r="C1859" t="s">
        <v>4350</v>
      </c>
    </row>
    <row r="1860" spans="3:3">
      <c r="C1860" t="s">
        <v>4259</v>
      </c>
    </row>
    <row r="1861" spans="3:3">
      <c r="C1861" t="e">
        <f>-----温泉政企锁定</f>
        <v>#NAME?</v>
      </c>
    </row>
    <row r="1862" spans="3:3">
      <c r="C1862" t="s">
        <v>1045</v>
      </c>
    </row>
    <row r="1863" spans="3:3">
      <c r="C1863" t="s">
        <v>5355</v>
      </c>
    </row>
    <row r="1864" spans="3:3">
      <c r="C1864" t="s">
        <v>5356</v>
      </c>
    </row>
    <row r="1865" spans="3:3">
      <c r="C1865" t="s">
        <v>350</v>
      </c>
    </row>
    <row r="1866" spans="3:3">
      <c r="C1866" t="s">
        <v>5357</v>
      </c>
    </row>
    <row r="1867" spans="3:3">
      <c r="C1867" t="s">
        <v>5358</v>
      </c>
    </row>
    <row r="1868" spans="3:3">
      <c r="C1868" t="s">
        <v>5359</v>
      </c>
    </row>
    <row r="1869" spans="3:3">
      <c r="C1869" t="s">
        <v>5360</v>
      </c>
    </row>
    <row r="1870" spans="3:3">
      <c r="C1870" t="s">
        <v>354</v>
      </c>
    </row>
    <row r="1871" spans="3:3">
      <c r="C1871" t="s">
        <v>1045</v>
      </c>
    </row>
    <row r="1872" spans="3:3">
      <c r="C1872" t="s">
        <v>5361</v>
      </c>
    </row>
    <row r="1873" spans="3:3">
      <c r="C1873" t="s">
        <v>908</v>
      </c>
    </row>
    <row r="1874" spans="3:3">
      <c r="C1874" t="s">
        <v>5362</v>
      </c>
    </row>
    <row r="1875" spans="3:3">
      <c r="C1875" t="s">
        <v>5363</v>
      </c>
    </row>
    <row r="1876" spans="3:3">
      <c r="C1876" t="s">
        <v>5364</v>
      </c>
    </row>
    <row r="1877" spans="24:24">
      <c r="X1877" s="21" t="s">
        <v>5365</v>
      </c>
    </row>
    <row r="1878" spans="24:24">
      <c r="X1878" s="21" t="s">
        <v>5366</v>
      </c>
    </row>
    <row r="1879" spans="24:24">
      <c r="X1879" s="21" t="s">
        <v>5367</v>
      </c>
    </row>
    <row r="1880" spans="24:24">
      <c r="X1880" s="21" t="s">
        <v>5368</v>
      </c>
    </row>
    <row r="1881" spans="24:24">
      <c r="X1881" s="21" t="s">
        <v>5369</v>
      </c>
    </row>
    <row r="1882" spans="24:24">
      <c r="X1882" s="21" t="s">
        <v>5370</v>
      </c>
    </row>
    <row r="1883" spans="24:24">
      <c r="X1883" s="21" t="s">
        <v>5371</v>
      </c>
    </row>
    <row r="1884" spans="24:24">
      <c r="X1884" s="21" t="s">
        <v>5372</v>
      </c>
    </row>
    <row r="1885" spans="24:24">
      <c r="X1885" s="21" t="s">
        <v>5373</v>
      </c>
    </row>
    <row r="1886" spans="24:24">
      <c r="X1886" s="21" t="s">
        <v>5374</v>
      </c>
    </row>
    <row r="1887" spans="24:24">
      <c r="X1887" s="21" t="s">
        <v>5375</v>
      </c>
    </row>
    <row r="1888" spans="24:24">
      <c r="X1888" s="21" t="s">
        <v>5376</v>
      </c>
    </row>
    <row r="1889" spans="24:24">
      <c r="X1889" s="21" t="s">
        <v>5377</v>
      </c>
    </row>
    <row r="1890" spans="4:4">
      <c r="D1890" t="s">
        <v>5378</v>
      </c>
    </row>
    <row r="1891" spans="4:4">
      <c r="D1891" t="s">
        <v>5379</v>
      </c>
    </row>
    <row r="1892" spans="3:3">
      <c r="C1892" t="s">
        <v>5380</v>
      </c>
    </row>
    <row r="1893" spans="3:3">
      <c r="C1893" t="s">
        <v>5381</v>
      </c>
    </row>
    <row r="1894" spans="3:3">
      <c r="C1894" t="s">
        <v>5382</v>
      </c>
    </row>
    <row r="1895" spans="3:3">
      <c r="C1895" t="s">
        <v>5383</v>
      </c>
    </row>
    <row r="1896" spans="3:3">
      <c r="C1896" t="s">
        <v>779</v>
      </c>
    </row>
    <row r="1897" spans="2:2">
      <c r="B1897" t="s">
        <v>5384</v>
      </c>
    </row>
    <row r="1898" spans="1:1">
      <c r="A1898" t="s">
        <v>5385</v>
      </c>
    </row>
    <row r="1899" spans="1:1">
      <c r="A1899" t="s">
        <v>5386</v>
      </c>
    </row>
    <row r="1900" spans="1:1">
      <c r="A1900" t="s">
        <v>5387</v>
      </c>
    </row>
    <row r="1901" spans="1:1">
      <c r="A1901" t="s">
        <v>5388</v>
      </c>
    </row>
    <row r="1902" spans="1:1">
      <c r="A1902" t="s">
        <v>5389</v>
      </c>
    </row>
    <row r="1903" spans="1:1">
      <c r="A1903" t="s">
        <v>5390</v>
      </c>
    </row>
    <row r="1904" spans="1:1">
      <c r="A1904" t="s">
        <v>5391</v>
      </c>
    </row>
    <row r="1905" spans="1:1">
      <c r="A1905" t="s">
        <v>5392</v>
      </c>
    </row>
    <row r="1907" spans="3:3">
      <c r="C1907" t="s">
        <v>5393</v>
      </c>
    </row>
    <row r="1908" spans="1:1">
      <c r="A1908" t="s">
        <v>4287</v>
      </c>
    </row>
    <row r="1909" spans="1:1">
      <c r="A1909" t="s">
        <v>5394</v>
      </c>
    </row>
    <row r="1910" spans="1:1">
      <c r="A1910" t="s">
        <v>4289</v>
      </c>
    </row>
    <row r="1911" spans="1:1">
      <c r="A1911" t="s">
        <v>4290</v>
      </c>
    </row>
    <row r="1912" spans="1:1">
      <c r="A1912" t="s">
        <v>4291</v>
      </c>
    </row>
    <row r="1913" spans="4:4">
      <c r="D1913" t="s">
        <v>5395</v>
      </c>
    </row>
    <row r="1914" spans="4:4">
      <c r="D1914" t="s">
        <v>5396</v>
      </c>
    </row>
    <row r="1915" spans="4:4">
      <c r="D1915" t="s">
        <v>5397</v>
      </c>
    </row>
    <row r="1916" spans="4:4">
      <c r="D1916" t="s">
        <v>5398</v>
      </c>
    </row>
    <row r="1917" spans="3:4">
      <c r="C1917" t="s">
        <v>1069</v>
      </c>
      <c r="D1917" t="s">
        <v>5399</v>
      </c>
    </row>
    <row r="1918" spans="1:1">
      <c r="A1918" t="s">
        <v>5400</v>
      </c>
    </row>
    <row r="1919" spans="1:1">
      <c r="A1919" t="s">
        <v>5401</v>
      </c>
    </row>
    <row r="1920" spans="4:4">
      <c r="D1920" t="s">
        <v>5402</v>
      </c>
    </row>
    <row r="1921" spans="1:1">
      <c r="A1921" t="s">
        <v>392</v>
      </c>
    </row>
    <row r="1922" spans="1:1">
      <c r="A1922" t="s">
        <v>5403</v>
      </c>
    </row>
    <row r="1923" spans="2:2">
      <c r="B1923" t="s">
        <v>5404</v>
      </c>
    </row>
    <row r="1924" spans="1:1">
      <c r="A1924" t="s">
        <v>4377</v>
      </c>
    </row>
    <row r="1925" spans="3:3">
      <c r="C1925" t="s">
        <v>5405</v>
      </c>
    </row>
    <row r="1926" spans="3:3">
      <c r="C1926" t="s">
        <v>5406</v>
      </c>
    </row>
    <row r="1927" spans="3:3">
      <c r="C1927" t="s">
        <v>5407</v>
      </c>
    </row>
    <row r="1928" spans="3:3">
      <c r="C1928" t="s">
        <v>5408</v>
      </c>
    </row>
    <row r="1929" spans="3:3">
      <c r="C1929" t="s">
        <v>5409</v>
      </c>
    </row>
    <row r="1930" spans="3:3">
      <c r="C1930" t="s">
        <v>5410</v>
      </c>
    </row>
    <row r="1931" spans="3:3">
      <c r="C1931" t="s">
        <v>5411</v>
      </c>
    </row>
    <row r="1932" spans="3:3">
      <c r="C1932" t="s">
        <v>5408</v>
      </c>
    </row>
    <row r="1933" spans="3:3">
      <c r="C1933" t="s">
        <v>5412</v>
      </c>
    </row>
    <row r="1934" spans="2:2">
      <c r="B1934" t="s">
        <v>422</v>
      </c>
    </row>
    <row r="1935" spans="1:1">
      <c r="A1935" t="s">
        <v>5413</v>
      </c>
    </row>
    <row r="1936" spans="1:1">
      <c r="A1936" t="s">
        <v>5414</v>
      </c>
    </row>
    <row r="1938" spans="2:2">
      <c r="B1938" t="s">
        <v>4092</v>
      </c>
    </row>
    <row r="1939" spans="3:3">
      <c r="C1939" t="s">
        <v>5415</v>
      </c>
    </row>
    <row r="1940" spans="3:3">
      <c r="C1940" t="s">
        <v>5416</v>
      </c>
    </row>
    <row r="1941" spans="3:3">
      <c r="C1941" t="s">
        <v>5417</v>
      </c>
    </row>
    <row r="1942" spans="3:3">
      <c r="C1942" t="s">
        <v>5418</v>
      </c>
    </row>
    <row r="1943" spans="1:1">
      <c r="A1943" t="s">
        <v>5419</v>
      </c>
    </row>
    <row r="1944" spans="3:3">
      <c r="C1944" t="s">
        <v>5420</v>
      </c>
    </row>
    <row r="1945" spans="1:1">
      <c r="A1945" t="s">
        <v>5421</v>
      </c>
    </row>
    <row r="1946" spans="3:4">
      <c r="C1946" t="s">
        <v>5422</v>
      </c>
      <c r="D1946" t="s">
        <v>369</v>
      </c>
    </row>
    <row r="1947" spans="1:1">
      <c r="A1947" t="s">
        <v>5423</v>
      </c>
    </row>
    <row r="1948" spans="1:1">
      <c r="A1948" t="s">
        <v>5424</v>
      </c>
    </row>
    <row r="1949" spans="1:1">
      <c r="A1949" t="s">
        <v>5425</v>
      </c>
    </row>
    <row r="1950" spans="3:3">
      <c r="C1950" t="s">
        <v>5426</v>
      </c>
    </row>
    <row r="1951" spans="3:3">
      <c r="C1951" t="s">
        <v>5427</v>
      </c>
    </row>
    <row r="1952" spans="3:3">
      <c r="C1952" t="s">
        <v>5428</v>
      </c>
    </row>
    <row r="1954" spans="3:3">
      <c r="C1954" t="s">
        <v>5429</v>
      </c>
    </row>
    <row r="1955" spans="1:1">
      <c r="A1955" t="s">
        <v>5430</v>
      </c>
    </row>
    <row r="1956" spans="1:1">
      <c r="A1956" t="s">
        <v>4382</v>
      </c>
    </row>
    <row r="1957" spans="1:1">
      <c r="A1957" t="s">
        <v>4383</v>
      </c>
    </row>
    <row r="1958" spans="1:1">
      <c r="A1958" t="s">
        <v>4513</v>
      </c>
    </row>
    <row r="1959" spans="1:1">
      <c r="A1959" t="s">
        <v>4514</v>
      </c>
    </row>
    <row r="1960" spans="1:1">
      <c r="A1960" t="s">
        <v>4424</v>
      </c>
    </row>
    <row r="1961" spans="1:1">
      <c r="A1961" t="s">
        <v>4425</v>
      </c>
    </row>
    <row r="1962" spans="1:1">
      <c r="A1962" t="s">
        <v>4426</v>
      </c>
    </row>
    <row r="1963" spans="1:1">
      <c r="A1963" t="s">
        <v>4427</v>
      </c>
    </row>
    <row r="1964" spans="1:1">
      <c r="A1964" t="s">
        <v>4606</v>
      </c>
    </row>
    <row r="1965" spans="1:1">
      <c r="A1965" t="s">
        <v>5431</v>
      </c>
    </row>
    <row r="1966" spans="2:2">
      <c r="B1966" t="s">
        <v>5432</v>
      </c>
    </row>
    <row r="1967" spans="2:2">
      <c r="B1967" t="s">
        <v>5433</v>
      </c>
    </row>
    <row r="1968" spans="2:2">
      <c r="B1968" t="s">
        <v>1522</v>
      </c>
    </row>
    <row r="1969" spans="2:2">
      <c r="B1969" t="s">
        <v>5434</v>
      </c>
    </row>
    <row r="1970" spans="2:2">
      <c r="B1970" t="s">
        <v>779</v>
      </c>
    </row>
    <row r="1971" spans="2:2">
      <c r="B1971" t="s">
        <v>5435</v>
      </c>
    </row>
    <row r="1972" spans="1:1">
      <c r="A1972" t="s">
        <v>5436</v>
      </c>
    </row>
    <row r="1973" spans="1:1">
      <c r="A1973" t="s">
        <v>5437</v>
      </c>
    </row>
    <row r="1974" spans="1:1">
      <c r="A1974" t="s">
        <v>5438</v>
      </c>
    </row>
    <row r="1975" spans="1:1">
      <c r="A1975" t="s">
        <v>5439</v>
      </c>
    </row>
    <row r="1976" spans="13:13">
      <c r="M1976" t="s">
        <v>5440</v>
      </c>
    </row>
    <row r="1977" spans="1:1">
      <c r="A1977" t="s">
        <v>559</v>
      </c>
    </row>
    <row r="1978" spans="1:1">
      <c r="A1978" t="s">
        <v>5441</v>
      </c>
    </row>
    <row r="1979" spans="3:3">
      <c r="C1979" t="s">
        <v>5442</v>
      </c>
    </row>
    <row r="1981" spans="3:3">
      <c r="C1981" t="s">
        <v>354</v>
      </c>
    </row>
    <row r="1983" spans="1:1">
      <c r="A1983" t="s">
        <v>5443</v>
      </c>
    </row>
    <row r="1984" spans="1:1">
      <c r="A1984" t="s">
        <v>5444</v>
      </c>
    </row>
    <row r="1985" spans="3:3">
      <c r="C1985" t="s">
        <v>5445</v>
      </c>
    </row>
    <row r="1986" spans="3:3">
      <c r="C1986" t="s">
        <v>5446</v>
      </c>
    </row>
    <row r="1987" spans="3:3">
      <c r="C1987" t="s">
        <v>5447</v>
      </c>
    </row>
    <row r="1988" spans="1:1">
      <c r="A1988" t="s">
        <v>4377</v>
      </c>
    </row>
    <row r="1989" spans="2:2">
      <c r="B1989" t="s">
        <v>5448</v>
      </c>
    </row>
    <row r="1990" spans="2:2">
      <c r="B1990" t="s">
        <v>5449</v>
      </c>
    </row>
    <row r="1991" spans="2:2">
      <c r="B1991" t="s">
        <v>5450</v>
      </c>
    </row>
    <row r="1992" spans="2:2">
      <c r="B1992" t="s">
        <v>5451</v>
      </c>
    </row>
    <row r="1993" spans="2:2">
      <c r="B1993" t="s">
        <v>5452</v>
      </c>
    </row>
    <row r="1994" spans="2:2">
      <c r="B1994" t="s">
        <v>5453</v>
      </c>
    </row>
    <row r="1995" spans="2:2">
      <c r="B1995" t="s">
        <v>5454</v>
      </c>
    </row>
    <row r="1996" spans="2:2">
      <c r="B1996" t="s">
        <v>5455</v>
      </c>
    </row>
    <row r="1997" spans="1:1">
      <c r="A1997" t="s">
        <v>422</v>
      </c>
    </row>
    <row r="1998" spans="1:1">
      <c r="A1998" t="s">
        <v>5456</v>
      </c>
    </row>
    <row r="1999" spans="1:1">
      <c r="A1999" t="s">
        <v>5457</v>
      </c>
    </row>
    <row r="2000" spans="1:1">
      <c r="A2000" t="s">
        <v>5458</v>
      </c>
    </row>
    <row r="2001" spans="4:4">
      <c r="D2001" t="s">
        <v>3749</v>
      </c>
    </row>
    <row r="2002" spans="5:5">
      <c r="E2002" t="s">
        <v>1045</v>
      </c>
    </row>
    <row r="2003" spans="5:5">
      <c r="E2003" t="s">
        <v>5459</v>
      </c>
    </row>
    <row r="2004" spans="5:5">
      <c r="E2004" t="s">
        <v>5460</v>
      </c>
    </row>
    <row r="2005" spans="5:5">
      <c r="E2005" t="s">
        <v>5461</v>
      </c>
    </row>
    <row r="2006" spans="5:5">
      <c r="E2006" t="s">
        <v>5462</v>
      </c>
    </row>
    <row r="2007" spans="5:5">
      <c r="E2007" t="s">
        <v>5463</v>
      </c>
    </row>
    <row r="2008" spans="5:5">
      <c r="E2008" t="s">
        <v>5464</v>
      </c>
    </row>
    <row r="2009" spans="5:5">
      <c r="E2009" t="s">
        <v>4350</v>
      </c>
    </row>
    <row r="2010" spans="5:5">
      <c r="E2010" t="s">
        <v>1218</v>
      </c>
    </row>
    <row r="2011" spans="1:1">
      <c r="A2011" t="s">
        <v>5465</v>
      </c>
    </row>
    <row r="2012" spans="4:4">
      <c r="D2012" t="s">
        <v>5466</v>
      </c>
    </row>
    <row r="2013" spans="4:4">
      <c r="D2013" t="s">
        <v>908</v>
      </c>
    </row>
    <row r="2014" spans="4:4">
      <c r="D2014" t="s">
        <v>5467</v>
      </c>
    </row>
    <row r="2015" spans="1:1">
      <c r="A2015" t="s">
        <v>5468</v>
      </c>
    </row>
    <row r="2016" spans="1:1">
      <c r="A2016" t="s">
        <v>5469</v>
      </c>
    </row>
    <row r="2017" spans="1:1">
      <c r="A2017" t="s">
        <v>5470</v>
      </c>
    </row>
    <row r="2018" spans="1:1">
      <c r="A2018" t="s">
        <v>5471</v>
      </c>
    </row>
    <row r="2019" spans="1:1">
      <c r="A2019" t="s">
        <v>5472</v>
      </c>
    </row>
    <row r="2020" spans="1:1">
      <c r="A2020" t="s">
        <v>5473</v>
      </c>
    </row>
    <row r="2021" spans="1:1">
      <c r="A2021" t="s">
        <v>5474</v>
      </c>
    </row>
    <row r="2022" spans="4:4">
      <c r="D2022" t="s">
        <v>5475</v>
      </c>
    </row>
    <row r="2023" spans="4:4">
      <c r="D2023" t="s">
        <v>5476</v>
      </c>
    </row>
    <row r="2024" spans="5:5">
      <c r="E2024" t="s">
        <v>5477</v>
      </c>
    </row>
    <row r="2025" spans="5:5">
      <c r="E2025" t="s">
        <v>5478</v>
      </c>
    </row>
    <row r="2026" spans="5:5">
      <c r="E2026" t="s">
        <v>5479</v>
      </c>
    </row>
    <row r="2027" spans="5:5">
      <c r="E2027" t="s">
        <v>5480</v>
      </c>
    </row>
    <row r="2028" spans="4:4">
      <c r="D2028" s="21" t="s">
        <v>2367</v>
      </c>
    </row>
    <row r="2029" spans="1:1">
      <c r="A2029" t="s">
        <v>5481</v>
      </c>
    </row>
    <row r="2030" spans="1:1">
      <c r="A2030" t="s">
        <v>5482</v>
      </c>
    </row>
    <row r="2031" spans="1:1">
      <c r="A2031" t="s">
        <v>5483</v>
      </c>
    </row>
    <row r="2032" spans="1:1">
      <c r="A2032" t="s">
        <v>5484</v>
      </c>
    </row>
    <row r="2033" spans="4:4">
      <c r="D2033" t="s">
        <v>5458</v>
      </c>
    </row>
    <row r="2034" spans="4:4">
      <c r="D2034" t="s">
        <v>3749</v>
      </c>
    </row>
    <row r="2035" spans="5:5">
      <c r="E2035" t="s">
        <v>1045</v>
      </c>
    </row>
    <row r="2036" spans="5:5">
      <c r="E2036" t="s">
        <v>5459</v>
      </c>
    </row>
    <row r="2037" spans="5:5">
      <c r="E2037" t="s">
        <v>5485</v>
      </c>
    </row>
    <row r="2038" spans="5:5">
      <c r="E2038" t="s">
        <v>5486</v>
      </c>
    </row>
    <row r="2039" spans="5:5">
      <c r="E2039" t="s">
        <v>5464</v>
      </c>
    </row>
    <row r="2040" spans="5:5">
      <c r="E2040" t="s">
        <v>4350</v>
      </c>
    </row>
    <row r="2041" spans="5:5">
      <c r="E2041" t="s">
        <v>1218</v>
      </c>
    </row>
    <row r="2042" spans="1:1">
      <c r="A2042" t="s">
        <v>5465</v>
      </c>
    </row>
    <row r="2043" spans="4:4">
      <c r="D2043" t="s">
        <v>5466</v>
      </c>
    </row>
    <row r="2044" spans="4:4">
      <c r="D2044" t="s">
        <v>908</v>
      </c>
    </row>
    <row r="2045" spans="4:4">
      <c r="D2045" t="s">
        <v>5467</v>
      </c>
    </row>
    <row r="2046" spans="1:1">
      <c r="A2046" t="s">
        <v>5487</v>
      </c>
    </row>
    <row r="2047" spans="1:1">
      <c r="A2047" t="s">
        <v>5488</v>
      </c>
    </row>
    <row r="2048" spans="1:1">
      <c r="A2048" t="s">
        <v>5470</v>
      </c>
    </row>
    <row r="2049" spans="1:1">
      <c r="A2049" t="s">
        <v>5471</v>
      </c>
    </row>
    <row r="2050" spans="1:1">
      <c r="A2050" t="s">
        <v>5472</v>
      </c>
    </row>
    <row r="2051" spans="1:1">
      <c r="A2051" t="s">
        <v>5489</v>
      </c>
    </row>
    <row r="2052" spans="1:1">
      <c r="A2052" t="s">
        <v>5490</v>
      </c>
    </row>
    <row r="2053" spans="4:4">
      <c r="D2053" t="s">
        <v>5475</v>
      </c>
    </row>
    <row r="2054" spans="4:4">
      <c r="D2054" t="s">
        <v>5476</v>
      </c>
    </row>
    <row r="2055" spans="5:5">
      <c r="E2055" t="s">
        <v>5491</v>
      </c>
    </row>
    <row r="2056" spans="5:5">
      <c r="E2056" t="s">
        <v>5492</v>
      </c>
    </row>
    <row r="2057" spans="4:4">
      <c r="D2057" s="21" t="s">
        <v>2367</v>
      </c>
    </row>
    <row r="2058" spans="1:1">
      <c r="A2058" t="s">
        <v>5481</v>
      </c>
    </row>
    <row r="2059" spans="1:1">
      <c r="A2059" t="s">
        <v>4566</v>
      </c>
    </row>
    <row r="2061" spans="3:3">
      <c r="C2061" t="s">
        <v>5493</v>
      </c>
    </row>
    <row r="2062" spans="3:3">
      <c r="C2062" t="s">
        <v>5494</v>
      </c>
    </row>
    <row r="2063" spans="2:2">
      <c r="B2063" t="s">
        <v>5495</v>
      </c>
    </row>
    <row r="2064" spans="3:3">
      <c r="C2064" t="s">
        <v>5496</v>
      </c>
    </row>
    <row r="2065" spans="3:3">
      <c r="C2065" t="s">
        <v>422</v>
      </c>
    </row>
    <row r="2067" spans="3:3">
      <c r="C2067" t="e">
        <f>----结束</f>
        <v>#NAME?</v>
      </c>
    </row>
    <row r="2068" spans="1:1">
      <c r="A2068" t="s">
        <v>4382</v>
      </c>
    </row>
    <row r="2069" spans="2:2">
      <c r="B2069" t="s">
        <v>5497</v>
      </c>
    </row>
    <row r="2070" spans="1:1">
      <c r="A2070" t="s">
        <v>5498</v>
      </c>
    </row>
    <row r="2071" spans="1:1">
      <c r="A2071" t="s">
        <v>4383</v>
      </c>
    </row>
    <row r="2072" spans="1:1">
      <c r="A2072" t="s">
        <v>4424</v>
      </c>
    </row>
    <row r="2073" spans="1:1">
      <c r="A2073" t="s">
        <v>4425</v>
      </c>
    </row>
    <row r="2074" spans="1:1">
      <c r="A2074" t="s">
        <v>4426</v>
      </c>
    </row>
    <row r="2075" spans="1:1">
      <c r="A2075" t="s">
        <v>4427</v>
      </c>
    </row>
    <row r="2076" spans="1:1">
      <c r="A2076" t="s">
        <v>4606</v>
      </c>
    </row>
    <row r="2077" spans="1:1">
      <c r="A2077" t="s">
        <v>5499</v>
      </c>
    </row>
    <row r="2078" spans="2:2">
      <c r="B2078" t="s">
        <v>5500</v>
      </c>
    </row>
    <row r="2079" spans="2:2">
      <c r="B2079" t="s">
        <v>5501</v>
      </c>
    </row>
    <row r="2080" spans="2:2">
      <c r="B2080" t="s">
        <v>5502</v>
      </c>
    </row>
    <row r="2081" spans="2:2">
      <c r="B2081" t="s">
        <v>5503</v>
      </c>
    </row>
    <row r="2082" spans="1:1">
      <c r="A2082" t="s">
        <v>5504</v>
      </c>
    </row>
    <row r="2083" spans="2:2">
      <c r="B2083" t="s">
        <v>525</v>
      </c>
    </row>
    <row r="2084" spans="2:2">
      <c r="B2084" t="e">
        <f>--v_balance_acct_item_rela_8</f>
        <v>#NAME?</v>
      </c>
    </row>
    <row r="2085" spans="1:1">
      <c r="A2085" t="s">
        <v>1627</v>
      </c>
    </row>
    <row r="2086" spans="2:2">
      <c r="B2086" t="s">
        <v>5505</v>
      </c>
    </row>
    <row r="2087" spans="1:1">
      <c r="A2087" t="s">
        <v>5506</v>
      </c>
    </row>
    <row r="2088" spans="1:1">
      <c r="A2088" t="s">
        <v>422</v>
      </c>
    </row>
    <row r="2090" spans="3:3">
      <c r="C2090" t="s">
        <v>5507</v>
      </c>
    </row>
    <row r="2091" spans="4:4">
      <c r="D2091" t="s">
        <v>4350</v>
      </c>
    </row>
    <row r="2092" spans="1:1">
      <c r="A2092" t="s">
        <v>3580</v>
      </c>
    </row>
    <row r="2094" spans="2:2">
      <c r="B2094" t="s">
        <v>575</v>
      </c>
    </row>
    <row r="2095" spans="4:4">
      <c r="D2095" t="s">
        <v>5466</v>
      </c>
    </row>
    <row r="2096" spans="4:4">
      <c r="D2096" t="s">
        <v>908</v>
      </c>
    </row>
    <row r="2097" spans="4:4">
      <c r="D2097" t="s">
        <v>5508</v>
      </c>
    </row>
    <row r="2098" spans="4:4">
      <c r="D2098" t="s">
        <v>5509</v>
      </c>
    </row>
    <row r="2099" spans="4:4">
      <c r="D2099" t="s">
        <v>5510</v>
      </c>
    </row>
    <row r="2100" spans="4:4">
      <c r="D2100" t="s">
        <v>5511</v>
      </c>
    </row>
    <row r="2101" spans="4:4">
      <c r="D2101" t="s">
        <v>776</v>
      </c>
    </row>
    <row r="2102" spans="5:5">
      <c r="E2102" t="s">
        <v>5512</v>
      </c>
    </row>
    <row r="2103" spans="4:4">
      <c r="D2103" t="s">
        <v>2534</v>
      </c>
    </row>
    <row r="2104" spans="2:2">
      <c r="B2104" t="s">
        <v>5513</v>
      </c>
    </row>
    <row r="2105" spans="1:1">
      <c r="A2105" t="s">
        <v>5514</v>
      </c>
    </row>
    <row r="2106" spans="1:1">
      <c r="A2106" t="s">
        <v>5515</v>
      </c>
    </row>
    <row r="2107" spans="1:1">
      <c r="A2107" t="s">
        <v>5516</v>
      </c>
    </row>
    <row r="2108" spans="1:1">
      <c r="A2108" t="s">
        <v>4377</v>
      </c>
    </row>
    <row r="2109" spans="1:1">
      <c r="A2109" t="s">
        <v>4490</v>
      </c>
    </row>
    <row r="2110" spans="1:1">
      <c r="A2110" t="s">
        <v>4491</v>
      </c>
    </row>
    <row r="2111" spans="1:1">
      <c r="A2111" t="s">
        <v>4492</v>
      </c>
    </row>
    <row r="2112" spans="1:1">
      <c r="A2112" t="s">
        <v>4493</v>
      </c>
    </row>
    <row r="2113" spans="1:1">
      <c r="A2113" t="s">
        <v>5517</v>
      </c>
    </row>
    <row r="2114" spans="1:1">
      <c r="A2114" t="s">
        <v>5518</v>
      </c>
    </row>
    <row r="2115" spans="1:1">
      <c r="A2115" t="s">
        <v>5519</v>
      </c>
    </row>
    <row r="2116" spans="1:1">
      <c r="A2116" t="s">
        <v>5520</v>
      </c>
    </row>
    <row r="2117" spans="1:1">
      <c r="A2117" t="s">
        <v>5521</v>
      </c>
    </row>
    <row r="2118" spans="1:1">
      <c r="A2118" t="s">
        <v>5522</v>
      </c>
    </row>
    <row r="2119" spans="1:1">
      <c r="A2119" t="s">
        <v>5523</v>
      </c>
    </row>
    <row r="2120" spans="1:1">
      <c r="A2120" t="s">
        <v>5524</v>
      </c>
    </row>
    <row r="2121" spans="1:1">
      <c r="A2121" t="s">
        <v>479</v>
      </c>
    </row>
    <row r="2122" spans="1:1">
      <c r="A2122" t="s">
        <v>4504</v>
      </c>
    </row>
    <row r="2123" spans="1:1">
      <c r="A2123" t="s">
        <v>4505</v>
      </c>
    </row>
    <row r="2124" spans="1:1">
      <c r="A2124" t="s">
        <v>4492</v>
      </c>
    </row>
    <row r="2125" spans="1:1">
      <c r="A2125" t="s">
        <v>4506</v>
      </c>
    </row>
    <row r="2126" spans="1:1">
      <c r="A2126" t="s">
        <v>4567</v>
      </c>
    </row>
    <row r="2127" spans="1:1">
      <c r="A2127" t="s">
        <v>5525</v>
      </c>
    </row>
    <row r="2128" spans="1:1">
      <c r="A2128" t="s">
        <v>5526</v>
      </c>
    </row>
    <row r="2129" spans="1:1">
      <c r="A2129" t="s">
        <v>5527</v>
      </c>
    </row>
    <row r="2130" spans="1:1">
      <c r="A2130" t="s">
        <v>5528</v>
      </c>
    </row>
    <row r="2131" spans="1:1">
      <c r="A2131" t="s">
        <v>5020</v>
      </c>
    </row>
    <row r="2132" spans="1:1">
      <c r="A2132" t="s">
        <v>5529</v>
      </c>
    </row>
    <row r="2133" spans="1:1">
      <c r="A2133" t="s">
        <v>5530</v>
      </c>
    </row>
    <row r="2134" spans="1:1">
      <c r="A2134" t="s">
        <v>4564</v>
      </c>
    </row>
    <row r="2135" spans="1:1">
      <c r="A2135" t="s">
        <v>5525</v>
      </c>
    </row>
    <row r="2136" spans="1:1">
      <c r="A2136" t="s">
        <v>5526</v>
      </c>
    </row>
    <row r="2137" spans="1:1">
      <c r="A2137" t="s">
        <v>5531</v>
      </c>
    </row>
    <row r="2138" spans="1:1">
      <c r="A2138" t="s">
        <v>5528</v>
      </c>
    </row>
    <row r="2139" spans="1:1">
      <c r="A2139" t="s">
        <v>5020</v>
      </c>
    </row>
    <row r="2140" spans="1:1">
      <c r="A2140" t="s">
        <v>5529</v>
      </c>
    </row>
    <row r="2141" spans="1:1">
      <c r="A2141" t="s">
        <v>5530</v>
      </c>
    </row>
    <row r="2142" spans="1:1">
      <c r="A2142" t="s">
        <v>4566</v>
      </c>
    </row>
    <row r="2143" spans="1:1">
      <c r="A2143" t="s">
        <v>479</v>
      </c>
    </row>
    <row r="2144" spans="1:1">
      <c r="A2144" t="s">
        <v>5532</v>
      </c>
    </row>
    <row r="2145" spans="1:1">
      <c r="A2145" t="s">
        <v>4493</v>
      </c>
    </row>
    <row r="2146" spans="1:1">
      <c r="A2146" t="s">
        <v>4506</v>
      </c>
    </row>
    <row r="2147" spans="1:1">
      <c r="A2147" t="s">
        <v>479</v>
      </c>
    </row>
    <row r="2148" spans="1:1">
      <c r="A2148" t="s">
        <v>4382</v>
      </c>
    </row>
    <row r="2149" spans="1:1">
      <c r="A2149" t="s">
        <v>4383</v>
      </c>
    </row>
    <row r="2150" spans="1:1">
      <c r="A2150" t="s">
        <v>4513</v>
      </c>
    </row>
    <row r="2151" spans="1:1">
      <c r="A2151" t="s">
        <v>4514</v>
      </c>
    </row>
    <row r="2152" spans="1:1">
      <c r="A2152" t="s">
        <v>4424</v>
      </c>
    </row>
    <row r="2153" spans="1:1">
      <c r="A2153" t="s">
        <v>4425</v>
      </c>
    </row>
    <row r="2154" spans="1:1">
      <c r="A2154" t="s">
        <v>4426</v>
      </c>
    </row>
    <row r="2155" spans="1:1">
      <c r="A2155" t="s">
        <v>4427</v>
      </c>
    </row>
    <row r="2156" spans="1:1">
      <c r="A2156" t="s">
        <v>4428</v>
      </c>
    </row>
    <row r="2157" spans="1:1">
      <c r="A2157" t="s">
        <v>5533</v>
      </c>
    </row>
    <row r="2158" spans="1:1">
      <c r="A2158" t="s">
        <v>5534</v>
      </c>
    </row>
    <row r="2159" spans="1:1">
      <c r="A2159" t="s">
        <v>479</v>
      </c>
    </row>
    <row r="2160" spans="2:2">
      <c r="B2160" t="s">
        <v>5535</v>
      </c>
    </row>
    <row r="2161" spans="2:2">
      <c r="B2161" t="s">
        <v>5536</v>
      </c>
    </row>
    <row r="2162" spans="1:1">
      <c r="A2162" t="s">
        <v>5537</v>
      </c>
    </row>
    <row r="2163" spans="2:2">
      <c r="B2163" t="s">
        <v>5538</v>
      </c>
    </row>
    <row r="2164" spans="2:2">
      <c r="B2164" t="s">
        <v>5539</v>
      </c>
    </row>
    <row r="2165" spans="2:2">
      <c r="B2165" t="s">
        <v>525</v>
      </c>
    </row>
    <row r="2166" spans="2:2">
      <c r="B2166" t="s">
        <v>525</v>
      </c>
    </row>
    <row r="2167" spans="2:2">
      <c r="B2167" t="s">
        <v>5540</v>
      </c>
    </row>
    <row r="2168" spans="2:2">
      <c r="B2168" t="s">
        <v>4350</v>
      </c>
    </row>
    <row r="2169" spans="2:2">
      <c r="B2169" t="s">
        <v>3068</v>
      </c>
    </row>
    <row r="2171" spans="2:2">
      <c r="B2171" t="s">
        <v>5541</v>
      </c>
    </row>
    <row r="2172" spans="2:2">
      <c r="B2172" t="s">
        <v>5542</v>
      </c>
    </row>
    <row r="2173" spans="2:2">
      <c r="B2173" t="s">
        <v>908</v>
      </c>
    </row>
    <row r="2174" spans="1:1">
      <c r="A2174" t="s">
        <v>5543</v>
      </c>
    </row>
    <row r="2175" spans="1:1">
      <c r="A2175" t="s">
        <v>5544</v>
      </c>
    </row>
    <row r="2176" spans="1:1">
      <c r="A2176" t="s">
        <v>5545</v>
      </c>
    </row>
    <row r="2177" spans="3:3">
      <c r="C2177" t="s">
        <v>5546</v>
      </c>
    </row>
    <row r="2178" spans="3:3">
      <c r="C2178" t="s">
        <v>5547</v>
      </c>
    </row>
    <row r="2179" spans="3:3">
      <c r="C2179" t="s">
        <v>5548</v>
      </c>
    </row>
    <row r="2180" spans="3:4">
      <c r="C2180" t="s">
        <v>5549</v>
      </c>
      <c r="D2180" t="s">
        <v>5550</v>
      </c>
    </row>
    <row r="2181" spans="3:3">
      <c r="C2181" t="s">
        <v>5551</v>
      </c>
    </row>
    <row r="2182" spans="2:2">
      <c r="B2182" t="s">
        <v>5552</v>
      </c>
    </row>
    <row r="2183" spans="2:2">
      <c r="B2183" t="s">
        <v>5553</v>
      </c>
    </row>
    <row r="2184" spans="2:2">
      <c r="B2184" s="21" t="s">
        <v>2367</v>
      </c>
    </row>
    <row r="2185" spans="2:2">
      <c r="B2185" t="s">
        <v>443</v>
      </c>
    </row>
    <row r="2187" spans="2:2">
      <c r="B2187" t="s">
        <v>5554</v>
      </c>
    </row>
    <row r="2188" spans="2:2">
      <c r="B2188" t="s">
        <v>5555</v>
      </c>
    </row>
    <row r="2189" spans="2:2">
      <c r="B2189" t="s">
        <v>5556</v>
      </c>
    </row>
    <row r="2190" spans="1:1">
      <c r="A2190" t="s">
        <v>4518</v>
      </c>
    </row>
    <row r="2191" spans="1:1">
      <c r="A2191" t="s">
        <v>4519</v>
      </c>
    </row>
    <row r="2192" spans="1:1">
      <c r="A2192" t="s">
        <v>4520</v>
      </c>
    </row>
    <row r="2194" spans="1:1">
      <c r="A2194" t="s">
        <v>4486</v>
      </c>
    </row>
    <row r="2195" spans="1:1">
      <c r="A2195" t="s">
        <v>4487</v>
      </c>
    </row>
    <row r="2196" spans="1:1">
      <c r="A2196" t="s">
        <v>4560</v>
      </c>
    </row>
    <row r="2197" spans="1:1">
      <c r="A2197" t="s">
        <v>4561</v>
      </c>
    </row>
    <row r="2198" spans="1:1">
      <c r="A2198" t="s">
        <v>4377</v>
      </c>
    </row>
    <row r="2199" spans="1:1">
      <c r="A2199" t="s">
        <v>4562</v>
      </c>
    </row>
    <row r="2200" spans="1:1">
      <c r="A2200" t="s">
        <v>5557</v>
      </c>
    </row>
    <row r="2201" spans="1:1">
      <c r="A2201" t="s">
        <v>4564</v>
      </c>
    </row>
    <row r="2202" spans="1:1">
      <c r="A2202" t="s">
        <v>4565</v>
      </c>
    </row>
    <row r="2203" spans="1:1">
      <c r="A2203" t="s">
        <v>4566</v>
      </c>
    </row>
    <row r="2204" spans="1:1">
      <c r="A2204" t="s">
        <v>4567</v>
      </c>
    </row>
    <row r="2205" spans="1:1">
      <c r="A2205" t="s">
        <v>5558</v>
      </c>
    </row>
    <row r="2206" spans="1:1">
      <c r="A2206" t="s">
        <v>4564</v>
      </c>
    </row>
    <row r="2207" spans="1:1">
      <c r="A2207" t="s">
        <v>4569</v>
      </c>
    </row>
    <row r="2208" spans="1:1">
      <c r="A2208" t="s">
        <v>4566</v>
      </c>
    </row>
    <row r="2210" spans="1:1">
      <c r="A2210" t="s">
        <v>5559</v>
      </c>
    </row>
    <row r="2211" spans="1:1">
      <c r="A2211" t="s">
        <v>4312</v>
      </c>
    </row>
    <row r="2212" spans="1:1">
      <c r="A2212" t="s">
        <v>4382</v>
      </c>
    </row>
    <row r="2213" spans="1:1">
      <c r="A2213" t="s">
        <v>4383</v>
      </c>
    </row>
    <row r="2214" spans="1:1">
      <c r="A2214" t="s">
        <v>4513</v>
      </c>
    </row>
    <row r="2215" spans="1:1">
      <c r="A2215" t="s">
        <v>4514</v>
      </c>
    </row>
    <row r="2216" spans="1:1">
      <c r="A2216" t="s">
        <v>4424</v>
      </c>
    </row>
    <row r="2217" spans="1:1">
      <c r="A2217" t="s">
        <v>4425</v>
      </c>
    </row>
    <row r="2218" spans="1:1">
      <c r="A2218" t="s">
        <v>4426</v>
      </c>
    </row>
    <row r="2219" spans="1:1">
      <c r="A2219" t="s">
        <v>4427</v>
      </c>
    </row>
    <row r="2220" spans="1:1">
      <c r="A2220" t="s">
        <v>4428</v>
      </c>
    </row>
    <row r="2221" spans="2:2">
      <c r="B2221" t="s">
        <v>5560</v>
      </c>
    </row>
    <row r="2222" spans="2:2">
      <c r="B2222" t="s">
        <v>3950</v>
      </c>
    </row>
    <row r="2223" spans="2:2">
      <c r="B2223" t="s">
        <v>5561</v>
      </c>
    </row>
    <row r="2224" spans="2:2">
      <c r="B2224" t="s">
        <v>5562</v>
      </c>
    </row>
    <row r="2225" spans="2:2">
      <c r="B2225" t="s">
        <v>5563</v>
      </c>
    </row>
    <row r="2226" spans="1:1">
      <c r="A2226" t="s">
        <v>5564</v>
      </c>
    </row>
    <row r="2227" spans="1:1">
      <c r="A2227" t="s">
        <v>4290</v>
      </c>
    </row>
    <row r="2228" spans="1:1">
      <c r="A2228" t="s">
        <v>4291</v>
      </c>
    </row>
    <row r="2229" spans="1:1">
      <c r="A2229" t="s">
        <v>5565</v>
      </c>
    </row>
    <row r="2230" spans="4:4">
      <c r="D2230" t="s">
        <v>5566</v>
      </c>
    </row>
    <row r="2231" spans="4:4">
      <c r="D2231" t="s">
        <v>5567</v>
      </c>
    </row>
    <row r="2232" spans="4:4">
      <c r="D2232" t="s">
        <v>5568</v>
      </c>
    </row>
    <row r="2233" spans="4:4">
      <c r="D2233" t="s">
        <v>5569</v>
      </c>
    </row>
    <row r="2234" spans="2:2">
      <c r="B2234" t="s">
        <v>525</v>
      </c>
    </row>
    <row r="2235" spans="2:2">
      <c r="B2235" t="s">
        <v>5570</v>
      </c>
    </row>
    <row r="2236" spans="2:2">
      <c r="B2236" t="s">
        <v>5571</v>
      </c>
    </row>
    <row r="2237" spans="2:2">
      <c r="B2237" t="s">
        <v>5572</v>
      </c>
    </row>
    <row r="2238" spans="2:2">
      <c r="B2238" t="s">
        <v>5573</v>
      </c>
    </row>
    <row r="2239" spans="1:1">
      <c r="A2239" t="s">
        <v>5574</v>
      </c>
    </row>
    <row r="2240" spans="2:2">
      <c r="B2240" t="s">
        <v>5575</v>
      </c>
    </row>
    <row r="2241" spans="2:2">
      <c r="B2241" t="s">
        <v>5576</v>
      </c>
    </row>
    <row r="2242" spans="2:2">
      <c r="B2242" t="s">
        <v>525</v>
      </c>
    </row>
    <row r="2243" spans="2:2">
      <c r="B2243" t="s">
        <v>5577</v>
      </c>
    </row>
    <row r="2244" spans="2:2">
      <c r="B2244" t="s">
        <v>5578</v>
      </c>
    </row>
    <row r="2245" spans="2:2">
      <c r="B2245" t="s">
        <v>525</v>
      </c>
    </row>
    <row r="2246" spans="2:2">
      <c r="B2246" t="s">
        <v>5540</v>
      </c>
    </row>
    <row r="2247" spans="2:2">
      <c r="B2247" t="s">
        <v>4350</v>
      </c>
    </row>
    <row r="2248" spans="2:2">
      <c r="B2248" t="s">
        <v>3068</v>
      </c>
    </row>
    <row r="2250" spans="2:2">
      <c r="B2250" t="s">
        <v>5579</v>
      </c>
    </row>
    <row r="2251" spans="2:2">
      <c r="B2251" t="s">
        <v>5541</v>
      </c>
    </row>
    <row r="2252" spans="2:2">
      <c r="B2252" t="s">
        <v>5580</v>
      </c>
    </row>
    <row r="2253" spans="2:2">
      <c r="B2253" t="s">
        <v>908</v>
      </c>
    </row>
    <row r="2254" spans="2:2">
      <c r="B2254" t="s">
        <v>5581</v>
      </c>
    </row>
    <row r="2255" spans="1:1">
      <c r="A2255" t="s">
        <v>5582</v>
      </c>
    </row>
    <row r="2256" spans="1:1">
      <c r="A2256" t="s">
        <v>5583</v>
      </c>
    </row>
    <row r="2257" spans="1:1">
      <c r="A2257" t="s">
        <v>5584</v>
      </c>
    </row>
    <row r="2258" spans="1:1">
      <c r="A2258" t="s">
        <v>5585</v>
      </c>
    </row>
    <row r="2259" spans="1:1">
      <c r="A2259" t="s">
        <v>5586</v>
      </c>
    </row>
    <row r="2260" spans="1:1">
      <c r="A2260" t="s">
        <v>5587</v>
      </c>
    </row>
    <row r="2261" spans="1:1">
      <c r="A2261" t="s">
        <v>5588</v>
      </c>
    </row>
    <row r="2262" spans="1:1">
      <c r="A2262" t="s">
        <v>5589</v>
      </c>
    </row>
    <row r="2263" spans="1:1">
      <c r="A2263" t="s">
        <v>5590</v>
      </c>
    </row>
    <row r="2264" spans="1:1">
      <c r="A2264" t="s">
        <v>5591</v>
      </c>
    </row>
    <row r="2265" spans="1:1">
      <c r="A2265" t="s">
        <v>5592</v>
      </c>
    </row>
    <row r="2266" spans="2:2">
      <c r="B2266" t="s">
        <v>5593</v>
      </c>
    </row>
    <row r="2267" spans="2:2">
      <c r="B2267" t="s">
        <v>5594</v>
      </c>
    </row>
    <row r="2268" spans="2:2">
      <c r="B2268" t="s">
        <v>5595</v>
      </c>
    </row>
    <row r="2269" spans="2:2">
      <c r="B2269" s="21" t="s">
        <v>2367</v>
      </c>
    </row>
    <row r="2270" spans="2:2">
      <c r="B2270" t="s">
        <v>5596</v>
      </c>
    </row>
    <row r="2271" spans="2:2">
      <c r="B2271" t="s">
        <v>5541</v>
      </c>
    </row>
    <row r="2272" spans="2:2">
      <c r="B2272" t="s">
        <v>5580</v>
      </c>
    </row>
    <row r="2273" spans="2:2">
      <c r="B2273" t="s">
        <v>908</v>
      </c>
    </row>
    <row r="2274" spans="2:2">
      <c r="B2274" t="s">
        <v>5581</v>
      </c>
    </row>
    <row r="2275" spans="1:1">
      <c r="A2275" t="s">
        <v>5582</v>
      </c>
    </row>
    <row r="2276" spans="1:1">
      <c r="A2276" t="s">
        <v>5583</v>
      </c>
    </row>
    <row r="2277" spans="1:1">
      <c r="A2277" t="s">
        <v>5584</v>
      </c>
    </row>
    <row r="2278" spans="1:1">
      <c r="A2278" t="s">
        <v>5585</v>
      </c>
    </row>
    <row r="2279" spans="1:1">
      <c r="A2279" t="s">
        <v>5597</v>
      </c>
    </row>
    <row r="2280" spans="1:1">
      <c r="A2280" t="s">
        <v>5587</v>
      </c>
    </row>
    <row r="2281" spans="1:1">
      <c r="A2281" t="s">
        <v>5588</v>
      </c>
    </row>
    <row r="2282" spans="1:1">
      <c r="A2282" t="s">
        <v>5589</v>
      </c>
    </row>
    <row r="2283" spans="1:1">
      <c r="A2283" t="s">
        <v>5590</v>
      </c>
    </row>
    <row r="2284" spans="1:1">
      <c r="A2284" t="s">
        <v>5591</v>
      </c>
    </row>
    <row r="2285" spans="1:1">
      <c r="A2285" t="s">
        <v>5592</v>
      </c>
    </row>
    <row r="2286" spans="2:2">
      <c r="B2286" t="s">
        <v>5593</v>
      </c>
    </row>
    <row r="2287" spans="2:2">
      <c r="B2287" t="s">
        <v>5594</v>
      </c>
    </row>
    <row r="2288" spans="2:2">
      <c r="B2288" t="s">
        <v>5595</v>
      </c>
    </row>
    <row r="2289" spans="2:2">
      <c r="B2289" s="21" t="s">
        <v>2367</v>
      </c>
    </row>
    <row r="2290" spans="2:2">
      <c r="B2290" t="s">
        <v>5598</v>
      </c>
    </row>
    <row r="2291" spans="1:1">
      <c r="A2291" t="s">
        <v>422</v>
      </c>
    </row>
    <row r="2293" spans="2:2">
      <c r="B2293" t="s">
        <v>443</v>
      </c>
    </row>
    <row r="2294" spans="2:2">
      <c r="B2294" t="s">
        <v>5599</v>
      </c>
    </row>
    <row r="2295" spans="2:2">
      <c r="B2295" t="s">
        <v>3069</v>
      </c>
    </row>
    <row r="2296" spans="3:3">
      <c r="C2296" t="s">
        <v>5600</v>
      </c>
    </row>
    <row r="2297" spans="3:3">
      <c r="C2297" t="s">
        <v>5601</v>
      </c>
    </row>
    <row r="2298" spans="3:3">
      <c r="C2298" t="s">
        <v>5575</v>
      </c>
    </row>
    <row r="2299" spans="2:2">
      <c r="B2299" t="s">
        <v>5602</v>
      </c>
    </row>
    <row r="2300" spans="3:3">
      <c r="C2300" t="s">
        <v>5603</v>
      </c>
    </row>
    <row r="2301" spans="4:4">
      <c r="D2301" t="s">
        <v>525</v>
      </c>
    </row>
    <row r="2302" spans="4:4">
      <c r="D2302" t="s">
        <v>5604</v>
      </c>
    </row>
    <row r="2303" spans="4:4">
      <c r="D2303" t="s">
        <v>5605</v>
      </c>
    </row>
    <row r="2304" spans="4:4">
      <c r="D2304" t="s">
        <v>5578</v>
      </c>
    </row>
    <row r="2305" spans="4:4">
      <c r="D2305" t="s">
        <v>525</v>
      </c>
    </row>
    <row r="2306" spans="4:4">
      <c r="D2306" t="s">
        <v>5540</v>
      </c>
    </row>
    <row r="2307" spans="4:4">
      <c r="D2307" t="s">
        <v>4350</v>
      </c>
    </row>
    <row r="2308" spans="4:4">
      <c r="D2308" t="s">
        <v>3068</v>
      </c>
    </row>
    <row r="2310" spans="4:4">
      <c r="D2310" t="s">
        <v>5541</v>
      </c>
    </row>
    <row r="2311" spans="4:4">
      <c r="D2311" t="s">
        <v>5580</v>
      </c>
    </row>
    <row r="2312" spans="4:4">
      <c r="D2312" t="s">
        <v>908</v>
      </c>
    </row>
    <row r="2313" spans="4:4">
      <c r="D2313" t="s">
        <v>5606</v>
      </c>
    </row>
    <row r="2314" spans="4:4">
      <c r="D2314" t="s">
        <v>5607</v>
      </c>
    </row>
    <row r="2315" spans="4:4">
      <c r="D2315" t="s">
        <v>5608</v>
      </c>
    </row>
    <row r="2316" spans="4:4">
      <c r="D2316" t="s">
        <v>5609</v>
      </c>
    </row>
    <row r="2317" spans="4:4">
      <c r="D2317" t="s">
        <v>5593</v>
      </c>
    </row>
    <row r="2318" spans="4:4">
      <c r="D2318" t="s">
        <v>5594</v>
      </c>
    </row>
    <row r="2319" spans="4:4">
      <c r="D2319" t="s">
        <v>5610</v>
      </c>
    </row>
    <row r="2320" spans="4:4">
      <c r="D2320" s="21" t="s">
        <v>2367</v>
      </c>
    </row>
    <row r="2322" spans="4:4">
      <c r="D2322" t="s">
        <v>443</v>
      </c>
    </row>
    <row r="2323" spans="3:3">
      <c r="C2323" t="s">
        <v>5611</v>
      </c>
    </row>
    <row r="2324" spans="3:3">
      <c r="C2324" t="s">
        <v>4643</v>
      </c>
    </row>
    <row r="2325" spans="2:2">
      <c r="B2325" t="s">
        <v>5612</v>
      </c>
    </row>
    <row r="2326" spans="3:3">
      <c r="C2326" t="s">
        <v>5613</v>
      </c>
    </row>
    <row r="2327" spans="2:2">
      <c r="B2327" t="s">
        <v>5614</v>
      </c>
    </row>
    <row r="2328" spans="2:2">
      <c r="B2328" t="s">
        <v>5615</v>
      </c>
    </row>
    <row r="2329" spans="2:2">
      <c r="B2329" t="s">
        <v>525</v>
      </c>
    </row>
    <row r="2330" spans="2:2">
      <c r="B2330" t="s">
        <v>5616</v>
      </c>
    </row>
    <row r="2331" spans="1:2">
      <c r="A2331" t="s">
        <v>5617</v>
      </c>
      <c r="B2331" t="s">
        <v>5618</v>
      </c>
    </row>
    <row r="2332" spans="2:2">
      <c r="B2332" t="s">
        <v>5619</v>
      </c>
    </row>
    <row r="2333" spans="1:1">
      <c r="A2333" t="s">
        <v>4151</v>
      </c>
    </row>
    <row r="2334" spans="2:2">
      <c r="B2334" t="s">
        <v>5620</v>
      </c>
    </row>
    <row r="2335" spans="2:2">
      <c r="B2335" t="s">
        <v>908</v>
      </c>
    </row>
    <row r="2336" spans="2:2">
      <c r="B2336" t="s">
        <v>5621</v>
      </c>
    </row>
    <row r="2337" spans="2:2">
      <c r="B2337" t="s">
        <v>5622</v>
      </c>
    </row>
    <row r="2338" spans="2:2">
      <c r="B2338" t="s">
        <v>5623</v>
      </c>
    </row>
    <row r="2339" spans="2:2">
      <c r="B2339" t="s">
        <v>5624</v>
      </c>
    </row>
    <row r="2340" spans="2:2">
      <c r="B2340" t="s">
        <v>776</v>
      </c>
    </row>
    <row r="2341" spans="2:2">
      <c r="B2341" t="s">
        <v>5625</v>
      </c>
    </row>
    <row r="2342" spans="1:1">
      <c r="A2342" t="s">
        <v>5626</v>
      </c>
    </row>
    <row r="2344" spans="2:2">
      <c r="B2344" t="s">
        <v>5627</v>
      </c>
    </row>
    <row r="2345" spans="3:3">
      <c r="C2345" t="s">
        <v>3950</v>
      </c>
    </row>
    <row r="2346" spans="1:1">
      <c r="A2346" t="s">
        <v>5628</v>
      </c>
    </row>
    <row r="2347" spans="1:1">
      <c r="A2347" t="s">
        <v>350</v>
      </c>
    </row>
    <row r="2348" spans="2:2">
      <c r="B2348" t="s">
        <v>5629</v>
      </c>
    </row>
    <row r="2349" spans="3:3">
      <c r="C2349" t="s">
        <v>5630</v>
      </c>
    </row>
    <row r="2350" spans="1:1">
      <c r="A2350" t="s">
        <v>1465</v>
      </c>
    </row>
    <row r="2351" spans="2:2">
      <c r="B2351" t="s">
        <v>525</v>
      </c>
    </row>
    <row r="2352" spans="2:2">
      <c r="B2352" t="s">
        <v>525</v>
      </c>
    </row>
    <row r="2353" spans="1:1">
      <c r="A2353" t="s">
        <v>4151</v>
      </c>
    </row>
    <row r="2354" spans="2:2">
      <c r="B2354" t="s">
        <v>5631</v>
      </c>
    </row>
    <row r="2355" spans="2:2">
      <c r="B2355" t="s">
        <v>5632</v>
      </c>
    </row>
    <row r="2356" spans="2:2">
      <c r="B2356" t="s">
        <v>5633</v>
      </c>
    </row>
    <row r="2357" spans="2:2">
      <c r="B2357" t="s">
        <v>5634</v>
      </c>
    </row>
    <row r="2358" spans="2:2">
      <c r="B2358" t="s">
        <v>5635</v>
      </c>
    </row>
    <row r="2359" spans="1:1">
      <c r="A2359" t="s">
        <v>5636</v>
      </c>
    </row>
    <row r="2360" spans="2:2">
      <c r="B2360" t="s">
        <v>5637</v>
      </c>
    </row>
    <row r="2361" spans="1:1">
      <c r="A2361" t="s">
        <v>5638</v>
      </c>
    </row>
    <row r="2362" spans="2:2">
      <c r="B2362" t="s">
        <v>5639</v>
      </c>
    </row>
    <row r="2363" spans="2:2">
      <c r="B2363" t="s">
        <v>4092</v>
      </c>
    </row>
    <row r="2364" spans="3:3">
      <c r="C2364" t="s">
        <v>5640</v>
      </c>
    </row>
    <row r="2365" spans="3:3">
      <c r="C2365" t="s">
        <v>5641</v>
      </c>
    </row>
    <row r="2366" spans="3:3">
      <c r="C2366" t="s">
        <v>5642</v>
      </c>
    </row>
    <row r="2367" spans="3:3">
      <c r="C2367" t="s">
        <v>776</v>
      </c>
    </row>
    <row r="2368" spans="3:3">
      <c r="C2368" t="s">
        <v>3407</v>
      </c>
    </row>
    <row r="2369" spans="3:3">
      <c r="C2369" t="s">
        <v>5643</v>
      </c>
    </row>
    <row r="2370" spans="3:3">
      <c r="C2370" t="s">
        <v>5644</v>
      </c>
    </row>
    <row r="2371" spans="3:3">
      <c r="C2371" t="s">
        <v>5645</v>
      </c>
    </row>
    <row r="2372" spans="3:3">
      <c r="C2372" t="s">
        <v>5646</v>
      </c>
    </row>
    <row r="2373" spans="2:2">
      <c r="B2373" t="s">
        <v>5647</v>
      </c>
    </row>
    <row r="2375" spans="3:3">
      <c r="C2375" t="s">
        <v>5648</v>
      </c>
    </row>
    <row r="2376" spans="2:2">
      <c r="B2376" t="s">
        <v>4092</v>
      </c>
    </row>
    <row r="2377" spans="3:3">
      <c r="C2377" t="s">
        <v>5640</v>
      </c>
    </row>
    <row r="2378" spans="3:3">
      <c r="C2378" t="s">
        <v>5649</v>
      </c>
    </row>
    <row r="2379" spans="3:3">
      <c r="C2379" t="s">
        <v>5650</v>
      </c>
    </row>
    <row r="2380" spans="3:3">
      <c r="C2380" t="s">
        <v>776</v>
      </c>
    </row>
    <row r="2381" spans="3:3">
      <c r="C2381" t="s">
        <v>3407</v>
      </c>
    </row>
    <row r="2382" spans="3:3">
      <c r="C2382" t="s">
        <v>5643</v>
      </c>
    </row>
    <row r="2383" spans="3:3">
      <c r="C2383" t="s">
        <v>5644</v>
      </c>
    </row>
    <row r="2384" spans="3:3">
      <c r="C2384" t="s">
        <v>5645</v>
      </c>
    </row>
    <row r="2385" spans="3:3">
      <c r="C2385" t="s">
        <v>5646</v>
      </c>
    </row>
    <row r="2386" spans="2:2">
      <c r="B2386" t="s">
        <v>5647</v>
      </c>
    </row>
    <row r="2388" spans="3:3">
      <c r="C2388" t="s">
        <v>779</v>
      </c>
    </row>
    <row r="2389" spans="1:1">
      <c r="A2389" t="s">
        <v>4480</v>
      </c>
    </row>
    <row r="2390" spans="1:1">
      <c r="A2390" t="s">
        <v>4383</v>
      </c>
    </row>
    <row r="2391" spans="1:1">
      <c r="A2391" t="s">
        <v>4513</v>
      </c>
    </row>
    <row r="2392" spans="1:1">
      <c r="A2392" t="s">
        <v>4514</v>
      </c>
    </row>
    <row r="2393" spans="1:1">
      <c r="A2393" t="s">
        <v>4424</v>
      </c>
    </row>
    <row r="2394" spans="1:1">
      <c r="A2394" t="s">
        <v>4425</v>
      </c>
    </row>
    <row r="2395" spans="1:1">
      <c r="A2395" t="s">
        <v>4426</v>
      </c>
    </row>
    <row r="2396" spans="1:1">
      <c r="A2396" t="s">
        <v>4427</v>
      </c>
    </row>
    <row r="2397" spans="1:1">
      <c r="A2397" t="s">
        <v>4606</v>
      </c>
    </row>
    <row r="2398" spans="2:2">
      <c r="B2398" t="s">
        <v>1218</v>
      </c>
    </row>
    <row r="2399" spans="2:2">
      <c r="B2399" t="s">
        <v>3950</v>
      </c>
    </row>
    <row r="2400" spans="1:1">
      <c r="A2400" t="s">
        <v>5651</v>
      </c>
    </row>
    <row r="2401" spans="1:1">
      <c r="A2401" t="s">
        <v>4377</v>
      </c>
    </row>
    <row r="2402" spans="1:1">
      <c r="A2402" t="s">
        <v>3019</v>
      </c>
    </row>
    <row r="2403" spans="1:1">
      <c r="A2403" t="s">
        <v>5652</v>
      </c>
    </row>
    <row r="2404" spans="1:1">
      <c r="A2404" t="s">
        <v>5653</v>
      </c>
    </row>
    <row r="2405" spans="3:3">
      <c r="C2405" t="s">
        <v>5654</v>
      </c>
    </row>
    <row r="2406" spans="3:3">
      <c r="C2406" t="s">
        <v>5655</v>
      </c>
    </row>
    <row r="2407" spans="1:1">
      <c r="A2407" t="s">
        <v>5656</v>
      </c>
    </row>
    <row r="2408" spans="1:1">
      <c r="A2408" t="s">
        <v>354</v>
      </c>
    </row>
    <row r="2409" spans="1:1">
      <c r="A2409" t="s">
        <v>2209</v>
      </c>
    </row>
    <row r="2410" spans="3:3">
      <c r="C2410" t="s">
        <v>5657</v>
      </c>
    </row>
    <row r="2411" spans="1:1">
      <c r="A2411" t="s">
        <v>5658</v>
      </c>
    </row>
    <row r="2412" spans="2:4">
      <c r="B2412" t="s">
        <v>5659</v>
      </c>
      <c r="D2412" t="s">
        <v>369</v>
      </c>
    </row>
    <row r="2413" spans="3:3">
      <c r="C2413" t="s">
        <v>5660</v>
      </c>
    </row>
    <row r="2414" spans="3:4">
      <c r="C2414" t="s">
        <v>5661</v>
      </c>
      <c r="D2414" t="s">
        <v>5662</v>
      </c>
    </row>
    <row r="2415" spans="1:3">
      <c r="A2415" t="s">
        <v>422</v>
      </c>
      <c r="C2415" t="s">
        <v>369</v>
      </c>
    </row>
    <row r="2416" spans="1:1">
      <c r="A2416" t="s">
        <v>4312</v>
      </c>
    </row>
    <row r="2417" spans="1:1">
      <c r="A2417" t="s">
        <v>4382</v>
      </c>
    </row>
    <row r="2418" spans="1:1">
      <c r="A2418" t="s">
        <v>4383</v>
      </c>
    </row>
    <row r="2419" spans="1:1">
      <c r="A2419" t="s">
        <v>5098</v>
      </c>
    </row>
    <row r="2420" spans="1:1">
      <c r="A2420" t="s">
        <v>4424</v>
      </c>
    </row>
    <row r="2421" spans="1:1">
      <c r="A2421" t="s">
        <v>4425</v>
      </c>
    </row>
    <row r="2422" spans="1:1">
      <c r="A2422" t="s">
        <v>4426</v>
      </c>
    </row>
    <row r="2423" spans="1:1">
      <c r="A2423" t="s">
        <v>4427</v>
      </c>
    </row>
    <row r="2424" spans="1:1">
      <c r="A2424" t="s">
        <v>4428</v>
      </c>
    </row>
    <row r="2425" spans="1:1">
      <c r="A2425" t="s">
        <v>5663</v>
      </c>
    </row>
    <row r="2426" spans="2:2">
      <c r="B2426" t="s">
        <v>2263</v>
      </c>
    </row>
    <row r="2427" spans="2:2">
      <c r="B2427" t="s">
        <v>5664</v>
      </c>
    </row>
    <row r="2428" spans="2:2">
      <c r="B2428" t="s">
        <v>1626</v>
      </c>
    </row>
    <row r="2429" spans="1:1">
      <c r="A2429" t="s">
        <v>4377</v>
      </c>
    </row>
    <row r="2430" spans="1:1">
      <c r="A2430" t="s">
        <v>5665</v>
      </c>
    </row>
    <row r="2431" spans="1:1">
      <c r="A2431" t="e">
        <f>--v_balance_acct_item_rela_8</f>
        <v>#NAME?</v>
      </c>
    </row>
    <row r="2432" spans="1:1">
      <c r="A2432" t="s">
        <v>1627</v>
      </c>
    </row>
    <row r="2433" spans="2:2">
      <c r="B2433" t="s">
        <v>1628</v>
      </c>
    </row>
    <row r="2434" spans="1:1">
      <c r="A2434" t="s">
        <v>1629</v>
      </c>
    </row>
    <row r="2435" spans="1:1">
      <c r="A2435" t="s">
        <v>422</v>
      </c>
    </row>
    <row r="2436" spans="1:1">
      <c r="A2436" t="s">
        <v>5666</v>
      </c>
    </row>
    <row r="2437" spans="1:1">
      <c r="A2437" t="s">
        <v>5340</v>
      </c>
    </row>
    <row r="2438" spans="1:1">
      <c r="A2438" t="s">
        <v>5667</v>
      </c>
    </row>
    <row r="2439" spans="3:3">
      <c r="C2439" t="s">
        <v>5668</v>
      </c>
    </row>
    <row r="2440" spans="3:3">
      <c r="C2440" t="s">
        <v>5669</v>
      </c>
    </row>
    <row r="2441" spans="3:3">
      <c r="C2441" t="s">
        <v>5670</v>
      </c>
    </row>
    <row r="2442" spans="3:3">
      <c r="C2442" t="s">
        <v>4002</v>
      </c>
    </row>
    <row r="2443" spans="1:1">
      <c r="A2443" t="s">
        <v>5671</v>
      </c>
    </row>
    <row r="2444" spans="3:3">
      <c r="C2444" t="s">
        <v>5672</v>
      </c>
    </row>
    <row r="2445" spans="3:3">
      <c r="C2445" t="s">
        <v>5299</v>
      </c>
    </row>
    <row r="2446" spans="1:1">
      <c r="A2446" t="s">
        <v>4425</v>
      </c>
    </row>
    <row r="2447" spans="1:1">
      <c r="A2447" t="s">
        <v>4426</v>
      </c>
    </row>
    <row r="2448" spans="1:1">
      <c r="A2448" t="s">
        <v>4427</v>
      </c>
    </row>
    <row r="2449" spans="1:1">
      <c r="A2449" t="s">
        <v>4428</v>
      </c>
    </row>
    <row r="2450" spans="1:1">
      <c r="A2450" t="s">
        <v>5346</v>
      </c>
    </row>
    <row r="2452" spans="3:3">
      <c r="C2452" t="s">
        <v>5673</v>
      </c>
    </row>
    <row r="2453" spans="3:3">
      <c r="C2453" t="s">
        <v>5674</v>
      </c>
    </row>
    <row r="2454" spans="3:3">
      <c r="C2454" t="s">
        <v>5675</v>
      </c>
    </row>
    <row r="2455" spans="8:8">
      <c r="H2455" t="s">
        <v>5676</v>
      </c>
    </row>
    <row r="2456" spans="3:3">
      <c r="C2456" t="s">
        <v>5677</v>
      </c>
    </row>
    <row r="2457" spans="3:3">
      <c r="C2457" t="s">
        <v>5678</v>
      </c>
    </row>
    <row r="2458" spans="3:3">
      <c r="C2458" t="s">
        <v>5679</v>
      </c>
    </row>
    <row r="2459" spans="4:4">
      <c r="D2459" t="s">
        <v>5680</v>
      </c>
    </row>
    <row r="2460" spans="3:3">
      <c r="C2460" t="s">
        <v>5681</v>
      </c>
    </row>
    <row r="2461" spans="6:6">
      <c r="F2461" s="21" t="s">
        <v>5682</v>
      </c>
    </row>
    <row r="2462" spans="3:3">
      <c r="C2462" t="s">
        <v>369</v>
      </c>
    </row>
    <row r="2463" spans="3:3">
      <c r="C2463" t="s">
        <v>5673</v>
      </c>
    </row>
    <row r="2464" spans="3:3">
      <c r="C2464" t="s">
        <v>5683</v>
      </c>
    </row>
    <row r="2465" spans="3:3">
      <c r="C2465" t="s">
        <v>5684</v>
      </c>
    </row>
    <row r="2466" spans="5:5">
      <c r="E2466" t="s">
        <v>5685</v>
      </c>
    </row>
    <row r="2467" spans="6:6">
      <c r="F2467" t="s">
        <v>5686</v>
      </c>
    </row>
    <row r="2468" spans="6:6">
      <c r="F2468" t="s">
        <v>5687</v>
      </c>
    </row>
    <row r="2469" spans="4:4">
      <c r="D2469" t="s">
        <v>5688</v>
      </c>
    </row>
    <row r="2470" spans="4:4">
      <c r="D2470" t="s">
        <v>5689</v>
      </c>
    </row>
    <row r="2471" spans="4:4">
      <c r="D2471" t="s">
        <v>5690</v>
      </c>
    </row>
    <row r="2473" spans="3:3">
      <c r="C2473" t="s">
        <v>4092</v>
      </c>
    </row>
    <row r="2474" spans="3:3">
      <c r="C2474" t="s">
        <v>5691</v>
      </c>
    </row>
    <row r="2475" spans="3:3">
      <c r="C2475" t="s">
        <v>5692</v>
      </c>
    </row>
    <row r="2476" spans="4:4">
      <c r="D2476" t="s">
        <v>5693</v>
      </c>
    </row>
    <row r="2477" spans="7:7">
      <c r="G2477" t="s">
        <v>5694</v>
      </c>
    </row>
    <row r="2478" spans="8:8">
      <c r="H2478" t="s">
        <v>5695</v>
      </c>
    </row>
    <row r="2479" spans="4:4">
      <c r="D2479" t="s">
        <v>5696</v>
      </c>
    </row>
    <row r="2480" spans="4:4">
      <c r="D2480" t="s">
        <v>5697</v>
      </c>
    </row>
    <row r="2481" spans="4:4">
      <c r="D2481" t="s">
        <v>5698</v>
      </c>
    </row>
    <row r="2482" spans="4:4">
      <c r="D2482" t="s">
        <v>5689</v>
      </c>
    </row>
    <row r="2483" spans="4:4">
      <c r="D2483" t="s">
        <v>5699</v>
      </c>
    </row>
    <row r="2484" spans="5:5">
      <c r="E2484" t="s">
        <v>5700</v>
      </c>
    </row>
    <row r="2485" spans="4:4">
      <c r="D2485" t="s">
        <v>1233</v>
      </c>
    </row>
    <row r="2487" spans="1:1">
      <c r="A2487" t="s">
        <v>4312</v>
      </c>
    </row>
    <row r="2488" spans="1:1">
      <c r="A2488" t="s">
        <v>4382</v>
      </c>
    </row>
    <row r="2489" spans="1:1">
      <c r="A2489" t="s">
        <v>4383</v>
      </c>
    </row>
    <row r="2490" spans="1:1">
      <c r="A2490" t="s">
        <v>5098</v>
      </c>
    </row>
    <row r="2491" spans="1:1">
      <c r="A2491" t="s">
        <v>4424</v>
      </c>
    </row>
    <row r="2492" spans="1:1">
      <c r="A2492" t="s">
        <v>4425</v>
      </c>
    </row>
    <row r="2493" spans="1:1">
      <c r="A2493" t="s">
        <v>4426</v>
      </c>
    </row>
    <row r="2494" spans="1:1">
      <c r="A2494" t="s">
        <v>4427</v>
      </c>
    </row>
    <row r="2495" spans="1:1">
      <c r="A2495" t="s">
        <v>4428</v>
      </c>
    </row>
    <row r="2496" spans="1:1">
      <c r="A2496" t="s">
        <v>5701</v>
      </c>
    </row>
    <row r="2497" spans="2:2">
      <c r="B2497" t="s">
        <v>5702</v>
      </c>
    </row>
    <row r="2498" spans="1:1">
      <c r="A2498" t="s">
        <v>5703</v>
      </c>
    </row>
    <row r="2499" spans="1:3">
      <c r="A2499" t="s">
        <v>5704</v>
      </c>
      <c r="C2499" t="s">
        <v>5705</v>
      </c>
    </row>
    <row r="2501" spans="1:1">
      <c r="A2501" t="s">
        <v>5706</v>
      </c>
    </row>
    <row r="2502" spans="1:1">
      <c r="A2502" t="s">
        <v>5707</v>
      </c>
    </row>
    <row r="2503" spans="2:2">
      <c r="B2503" t="s">
        <v>5708</v>
      </c>
    </row>
    <row r="2504" spans="3:3">
      <c r="C2504" t="s">
        <v>5709</v>
      </c>
    </row>
    <row r="2505" spans="3:3">
      <c r="C2505" t="s">
        <v>5710</v>
      </c>
    </row>
    <row r="2506" spans="1:1">
      <c r="A2506" t="s">
        <v>5166</v>
      </c>
    </row>
    <row r="2507" spans="2:2">
      <c r="B2507" t="s">
        <v>5711</v>
      </c>
    </row>
    <row r="2508" spans="3:3">
      <c r="C2508" t="s">
        <v>5712</v>
      </c>
    </row>
    <row r="2509" spans="3:3">
      <c r="C2509" t="s">
        <v>5713</v>
      </c>
    </row>
    <row r="2510" spans="3:3">
      <c r="C2510" t="s">
        <v>525</v>
      </c>
    </row>
    <row r="2511" spans="1:6">
      <c r="A2511" t="s">
        <v>5704</v>
      </c>
      <c r="F2511" t="s">
        <v>5714</v>
      </c>
    </row>
    <row r="2512" spans="3:3">
      <c r="C2512" t="s">
        <v>5715</v>
      </c>
    </row>
    <row r="2513" spans="3:3">
      <c r="C2513" t="s">
        <v>5716</v>
      </c>
    </row>
    <row r="2514" spans="1:4">
      <c r="A2514" t="s">
        <v>5704</v>
      </c>
      <c r="C2514" t="s">
        <v>5717</v>
      </c>
      <c r="D2514" t="s">
        <v>5718</v>
      </c>
    </row>
    <row r="2515" spans="3:3">
      <c r="C2515" t="s">
        <v>5719</v>
      </c>
    </row>
    <row r="2516" spans="3:4">
      <c r="C2516" t="s">
        <v>5720</v>
      </c>
      <c r="D2516" t="s">
        <v>5721</v>
      </c>
    </row>
    <row r="2517" spans="3:3">
      <c r="C2517" t="s">
        <v>5722</v>
      </c>
    </row>
    <row r="2518" spans="2:2">
      <c r="B2518" t="s">
        <v>5723</v>
      </c>
    </row>
    <row r="2519" spans="3:3">
      <c r="C2519" t="s">
        <v>5724</v>
      </c>
    </row>
    <row r="2520" spans="3:3">
      <c r="C2520" t="s">
        <v>5725</v>
      </c>
    </row>
    <row r="2521" spans="3:3">
      <c r="C2521" t="s">
        <v>5726</v>
      </c>
    </row>
    <row r="2522" spans="3:3">
      <c r="C2522" t="s">
        <v>5719</v>
      </c>
    </row>
    <row r="2523" spans="3:4">
      <c r="C2523" t="s">
        <v>5727</v>
      </c>
      <c r="D2523" t="e">
        <f>v_tablename</f>
        <v>#NAME?</v>
      </c>
    </row>
    <row r="2524" spans="3:3">
      <c r="C2524" t="s">
        <v>5728</v>
      </c>
    </row>
    <row r="2525" spans="2:2">
      <c r="B2525" t="s">
        <v>5729</v>
      </c>
    </row>
    <row r="2526" spans="3:3">
      <c r="C2526" t="s">
        <v>993</v>
      </c>
    </row>
    <row r="2527" spans="5:5">
      <c r="E2527" t="s">
        <v>5730</v>
      </c>
    </row>
    <row r="2528" spans="3:3">
      <c r="C2528" t="s">
        <v>1218</v>
      </c>
    </row>
    <row r="2529" spans="3:3">
      <c r="C2529" t="s">
        <v>5493</v>
      </c>
    </row>
    <row r="2530" spans="3:3">
      <c r="C2530" t="s">
        <v>5731</v>
      </c>
    </row>
    <row r="2531" spans="3:3">
      <c r="C2531" t="s">
        <v>5732</v>
      </c>
    </row>
    <row r="2532" spans="4:4">
      <c r="D2532" t="s">
        <v>5733</v>
      </c>
    </row>
    <row r="2533" spans="4:4">
      <c r="D2533" t="s">
        <v>5734</v>
      </c>
    </row>
    <row r="2534" spans="4:4">
      <c r="D2534" t="s">
        <v>5735</v>
      </c>
    </row>
    <row r="2535" spans="1:1">
      <c r="A2535" t="s">
        <v>5736</v>
      </c>
    </row>
    <row r="2536" spans="1:1">
      <c r="A2536" t="s">
        <v>5737</v>
      </c>
    </row>
    <row r="2537" spans="1:1">
      <c r="A2537" t="s">
        <v>5738</v>
      </c>
    </row>
    <row r="2538" spans="1:1">
      <c r="A2538" t="s">
        <v>5739</v>
      </c>
    </row>
    <row r="2539" spans="1:1">
      <c r="A2539" t="s">
        <v>5740</v>
      </c>
    </row>
    <row r="2540" spans="1:1">
      <c r="A2540" t="s">
        <v>5741</v>
      </c>
    </row>
    <row r="2541" spans="1:1">
      <c r="A2541" t="s">
        <v>5742</v>
      </c>
    </row>
    <row r="2542" spans="1:1">
      <c r="A2542" t="s">
        <v>5743</v>
      </c>
    </row>
    <row r="2543" spans="1:1">
      <c r="A2543" t="s">
        <v>4233</v>
      </c>
    </row>
    <row r="2544" spans="1:1">
      <c r="A2544" t="s">
        <v>5014</v>
      </c>
    </row>
    <row r="2545" spans="1:1">
      <c r="A2545" t="s">
        <v>5744</v>
      </c>
    </row>
    <row r="2546" spans="1:1">
      <c r="A2546" t="s">
        <v>5745</v>
      </c>
    </row>
    <row r="2547" spans="1:1">
      <c r="A2547" t="s">
        <v>5746</v>
      </c>
    </row>
    <row r="2548" spans="1:1">
      <c r="A2548" t="s">
        <v>5747</v>
      </c>
    </row>
    <row r="2549" spans="6:6">
      <c r="F2549" t="s">
        <v>5748</v>
      </c>
    </row>
    <row r="2550" spans="6:6">
      <c r="F2550" t="s">
        <v>5749</v>
      </c>
    </row>
    <row r="2551" spans="6:6">
      <c r="F2551" t="s">
        <v>5750</v>
      </c>
    </row>
    <row r="2552" spans="1:1">
      <c r="A2552" t="s">
        <v>350</v>
      </c>
    </row>
    <row r="2553" spans="1:1">
      <c r="A2553" t="s">
        <v>5751</v>
      </c>
    </row>
    <row r="2554" spans="1:1">
      <c r="A2554" t="s">
        <v>5752</v>
      </c>
    </row>
    <row r="2555" spans="1:1">
      <c r="A2555" t="s">
        <v>5753</v>
      </c>
    </row>
    <row r="2556" spans="1:1">
      <c r="A2556" t="s">
        <v>354</v>
      </c>
    </row>
    <row r="2557" spans="1:1">
      <c r="A2557" t="s">
        <v>5754</v>
      </c>
    </row>
    <row r="2558" spans="1:1">
      <c r="A2558" t="s">
        <v>5755</v>
      </c>
    </row>
    <row r="2559" spans="1:1">
      <c r="A2559" t="s">
        <v>5756</v>
      </c>
    </row>
    <row r="2560" spans="2:2">
      <c r="B2560" t="s">
        <v>3079</v>
      </c>
    </row>
    <row r="2561" spans="2:2">
      <c r="B2561" t="s">
        <v>5757</v>
      </c>
    </row>
    <row r="2562" spans="2:2">
      <c r="B2562" t="s">
        <v>3749</v>
      </c>
    </row>
    <row r="2563" spans="3:3">
      <c r="C2563" t="s">
        <v>5758</v>
      </c>
    </row>
    <row r="2564" spans="3:3">
      <c r="C2564" t="s">
        <v>5759</v>
      </c>
    </row>
    <row r="2565" spans="3:3">
      <c r="C2565" t="s">
        <v>5760</v>
      </c>
    </row>
    <row r="2566" spans="3:3">
      <c r="C2566" t="s">
        <v>3484</v>
      </c>
    </row>
    <row r="2567" spans="3:3">
      <c r="C2567" t="s">
        <v>3086</v>
      </c>
    </row>
    <row r="2568" spans="2:2">
      <c r="B2568" t="s">
        <v>5761</v>
      </c>
    </row>
    <row r="2569" spans="2:2">
      <c r="B2569" t="s">
        <v>4538</v>
      </c>
    </row>
    <row r="2570" spans="2:2">
      <c r="B2570" t="s">
        <v>5762</v>
      </c>
    </row>
    <row r="2571" spans="3:3">
      <c r="C2571" t="s">
        <v>5763</v>
      </c>
    </row>
    <row r="2572" spans="1:1">
      <c r="A2572" t="s">
        <v>5764</v>
      </c>
    </row>
    <row r="2573" spans="1:1">
      <c r="A2573" t="s">
        <v>5765</v>
      </c>
    </row>
    <row r="2574" spans="1:1">
      <c r="A2574" t="s">
        <v>5766</v>
      </c>
    </row>
    <row r="2575" spans="1:1">
      <c r="A2575" t="s">
        <v>5767</v>
      </c>
    </row>
    <row r="2576" spans="1:1">
      <c r="A2576" t="s">
        <v>3561</v>
      </c>
    </row>
    <row r="2577" spans="1:1">
      <c r="A2577" t="s">
        <v>5768</v>
      </c>
    </row>
    <row r="2578" spans="3:3">
      <c r="C2578" t="s">
        <v>369</v>
      </c>
    </row>
    <row r="2579" spans="3:4">
      <c r="C2579" t="s">
        <v>369</v>
      </c>
      <c r="D2579" t="s">
        <v>5769</v>
      </c>
    </row>
    <row r="2580" spans="1:1">
      <c r="A2580" t="s">
        <v>5770</v>
      </c>
    </row>
    <row r="2581" spans="8:8">
      <c r="H2581" t="s">
        <v>5771</v>
      </c>
    </row>
    <row r="2582" spans="8:9">
      <c r="H2582" t="s">
        <v>5772</v>
      </c>
      <c r="I2582" t="s">
        <v>5773</v>
      </c>
    </row>
    <row r="2583" spans="8:8">
      <c r="H2583" t="s">
        <v>5774</v>
      </c>
    </row>
    <row r="2584" spans="1:1">
      <c r="A2584" t="s">
        <v>5775</v>
      </c>
    </row>
    <row r="2585" spans="1:1">
      <c r="A2585" t="s">
        <v>5776</v>
      </c>
    </row>
    <row r="2586" spans="1:1">
      <c r="A2586" t="s">
        <v>5777</v>
      </c>
    </row>
    <row r="2587" spans="1:1">
      <c r="A2587" t="s">
        <v>5778</v>
      </c>
    </row>
    <row r="2588" spans="1:1">
      <c r="A2588" t="s">
        <v>5779</v>
      </c>
    </row>
    <row r="2589" spans="3:3">
      <c r="C2589" t="s">
        <v>5780</v>
      </c>
    </row>
    <row r="2590" spans="3:3">
      <c r="C2590" t="s">
        <v>908</v>
      </c>
    </row>
    <row r="2591" spans="3:3">
      <c r="C2591" t="s">
        <v>5781</v>
      </c>
    </row>
    <row r="2592" spans="3:3">
      <c r="C2592" t="s">
        <v>5782</v>
      </c>
    </row>
    <row r="2593" spans="7:7">
      <c r="G2593" t="s">
        <v>5783</v>
      </c>
    </row>
    <row r="2594" spans="7:7">
      <c r="G2594" t="s">
        <v>5784</v>
      </c>
    </row>
    <row r="2595" spans="8:8">
      <c r="H2595" t="s">
        <v>5785</v>
      </c>
    </row>
    <row r="2596" spans="8:8">
      <c r="H2596" t="s">
        <v>5786</v>
      </c>
    </row>
    <row r="2597" spans="3:3">
      <c r="C2597" t="s">
        <v>5787</v>
      </c>
    </row>
    <row r="2598" spans="3:3">
      <c r="C2598" t="s">
        <v>776</v>
      </c>
    </row>
    <row r="2599" spans="3:3">
      <c r="C2599" t="s">
        <v>5788</v>
      </c>
    </row>
    <row r="2600" spans="7:7">
      <c r="G2600" t="s">
        <v>5789</v>
      </c>
    </row>
    <row r="2601" spans="1:1">
      <c r="A2601" t="s">
        <v>422</v>
      </c>
    </row>
    <row r="2602" spans="1:1">
      <c r="A2602" t="s">
        <v>1199</v>
      </c>
    </row>
    <row r="2603" spans="1:1">
      <c r="A2603" t="s">
        <v>5790</v>
      </c>
    </row>
    <row r="2604" spans="1:1">
      <c r="A2604" t="s">
        <v>5791</v>
      </c>
    </row>
    <row r="2605" spans="1:1">
      <c r="A2605" t="s">
        <v>5792</v>
      </c>
    </row>
    <row r="2606" spans="1:4">
      <c r="A2606" t="s">
        <v>350</v>
      </c>
      <c r="D2606" t="s">
        <v>369</v>
      </c>
    </row>
    <row r="2607" spans="1:1">
      <c r="A2607" t="s">
        <v>5793</v>
      </c>
    </row>
    <row r="2608" spans="1:1">
      <c r="A2608" t="s">
        <v>5794</v>
      </c>
    </row>
    <row r="2609" spans="1:1">
      <c r="A2609" t="s">
        <v>354</v>
      </c>
    </row>
    <row r="2610" spans="2:2">
      <c r="B2610" t="s">
        <v>5795</v>
      </c>
    </row>
    <row r="2611" spans="1:1">
      <c r="A2611" t="s">
        <v>525</v>
      </c>
    </row>
    <row r="2612" spans="4:4">
      <c r="D2612" t="s">
        <v>5796</v>
      </c>
    </row>
    <row r="2613" spans="2:2">
      <c r="B2613" t="s">
        <v>5797</v>
      </c>
    </row>
    <row r="2614" spans="2:2">
      <c r="B2614" t="s">
        <v>5798</v>
      </c>
    </row>
    <row r="2615" spans="1:1">
      <c r="A2615" t="s">
        <v>5799</v>
      </c>
    </row>
    <row r="2617" spans="2:2">
      <c r="B2617" t="s">
        <v>525</v>
      </c>
    </row>
    <row r="2618" spans="2:2">
      <c r="B2618" t="s">
        <v>5800</v>
      </c>
    </row>
    <row r="2619" spans="2:2">
      <c r="B2619" t="s">
        <v>5801</v>
      </c>
    </row>
    <row r="2620" spans="1:1">
      <c r="A2620" t="s">
        <v>5802</v>
      </c>
    </row>
    <row r="2621" spans="1:1">
      <c r="A2621" t="s">
        <v>5803</v>
      </c>
    </row>
    <row r="2622" spans="1:1">
      <c r="A2622" t="s">
        <v>4538</v>
      </c>
    </row>
    <row r="2623" spans="1:1">
      <c r="A2623" t="s">
        <v>4092</v>
      </c>
    </row>
    <row r="2624" spans="2:2">
      <c r="B2624" t="s">
        <v>5804</v>
      </c>
    </row>
    <row r="2625" spans="2:2">
      <c r="B2625" t="s">
        <v>2621</v>
      </c>
    </row>
    <row r="2626" spans="2:2">
      <c r="B2626" t="s">
        <v>5805</v>
      </c>
    </row>
    <row r="2627" spans="2:2">
      <c r="B2627" t="s">
        <v>5806</v>
      </c>
    </row>
    <row r="2628" spans="2:2">
      <c r="B2628" t="s">
        <v>5807</v>
      </c>
    </row>
    <row r="2629" spans="2:2">
      <c r="B2629" t="s">
        <v>5808</v>
      </c>
    </row>
    <row r="2630" spans="2:2">
      <c r="B2630" t="s">
        <v>5809</v>
      </c>
    </row>
    <row r="2631" spans="2:2">
      <c r="B2631" t="s">
        <v>803</v>
      </c>
    </row>
    <row r="2632" spans="3:3">
      <c r="C2632" t="s">
        <v>5810</v>
      </c>
    </row>
    <row r="2633" spans="2:2">
      <c r="B2633" t="s">
        <v>443</v>
      </c>
    </row>
    <row r="2635" spans="1:1">
      <c r="A2635" t="s">
        <v>5811</v>
      </c>
    </row>
    <row r="2636" spans="2:2">
      <c r="B2636" t="s">
        <v>5812</v>
      </c>
    </row>
    <row r="2637" spans="1:1">
      <c r="A2637" t="s">
        <v>5813</v>
      </c>
    </row>
    <row r="2638" spans="1:1">
      <c r="A2638" t="s">
        <v>350</v>
      </c>
    </row>
    <row r="2639" spans="1:1">
      <c r="A2639" t="s">
        <v>5814</v>
      </c>
    </row>
    <row r="2640" spans="1:1">
      <c r="A2640" t="s">
        <v>5815</v>
      </c>
    </row>
    <row r="2641" spans="1:1">
      <c r="A2641" t="s">
        <v>354</v>
      </c>
    </row>
    <row r="2642" spans="2:2">
      <c r="B2642" t="s">
        <v>5795</v>
      </c>
    </row>
    <row r="2643" spans="1:1">
      <c r="A2643" t="s">
        <v>525</v>
      </c>
    </row>
    <row r="2645" spans="4:4">
      <c r="D2645" t="s">
        <v>5796</v>
      </c>
    </row>
    <row r="2646" spans="2:2">
      <c r="B2646" t="s">
        <v>5797</v>
      </c>
    </row>
    <row r="2647" spans="2:2">
      <c r="B2647" t="s">
        <v>5798</v>
      </c>
    </row>
    <row r="2648" spans="1:1">
      <c r="A2648" t="s">
        <v>5799</v>
      </c>
    </row>
    <row r="2650" spans="1:1">
      <c r="A2650" t="s">
        <v>5816</v>
      </c>
    </row>
    <row r="2651" spans="2:2">
      <c r="B2651" t="s">
        <v>525</v>
      </c>
    </row>
    <row r="2652" spans="2:2">
      <c r="B2652" t="s">
        <v>5817</v>
      </c>
    </row>
    <row r="2653" spans="2:2">
      <c r="B2653" t="s">
        <v>5801</v>
      </c>
    </row>
    <row r="2654" spans="1:1">
      <c r="A2654" t="s">
        <v>5802</v>
      </c>
    </row>
    <row r="2655" spans="1:1">
      <c r="A2655" t="s">
        <v>5818</v>
      </c>
    </row>
    <row r="2656" spans="1:1">
      <c r="A2656" t="s">
        <v>4538</v>
      </c>
    </row>
    <row r="2657" spans="1:1">
      <c r="A2657" t="s">
        <v>4092</v>
      </c>
    </row>
    <row r="2658" spans="2:2">
      <c r="B2658" t="s">
        <v>5804</v>
      </c>
    </row>
    <row r="2659" spans="2:2">
      <c r="B2659" t="s">
        <v>2621</v>
      </c>
    </row>
    <row r="2660" spans="2:2">
      <c r="B2660" t="s">
        <v>5819</v>
      </c>
    </row>
    <row r="2661" spans="5:5">
      <c r="E2661" t="s">
        <v>5820</v>
      </c>
    </row>
    <row r="2662" spans="5:5">
      <c r="E2662" t="s">
        <v>5821</v>
      </c>
    </row>
    <row r="2663" spans="5:5">
      <c r="E2663" t="s">
        <v>5822</v>
      </c>
    </row>
    <row r="2664" spans="5:5">
      <c r="E2664" t="s">
        <v>5823</v>
      </c>
    </row>
    <row r="2665" spans="3:3">
      <c r="C2665" t="s">
        <v>5824</v>
      </c>
    </row>
    <row r="2666" spans="2:2">
      <c r="B2666" t="s">
        <v>5808</v>
      </c>
    </row>
    <row r="2667" spans="2:2">
      <c r="B2667" t="s">
        <v>5825</v>
      </c>
    </row>
    <row r="2668" spans="2:2">
      <c r="B2668" t="s">
        <v>803</v>
      </c>
    </row>
    <row r="2669" spans="3:3">
      <c r="C2669" t="s">
        <v>5826</v>
      </c>
    </row>
    <row r="2670" spans="3:3">
      <c r="C2670" t="s">
        <v>5827</v>
      </c>
    </row>
    <row r="2671" spans="3:3">
      <c r="C2671" t="s">
        <v>5828</v>
      </c>
    </row>
    <row r="2672" spans="2:2">
      <c r="B2672" t="s">
        <v>443</v>
      </c>
    </row>
    <row r="2673" spans="1:1">
      <c r="A2673" t="s">
        <v>422</v>
      </c>
    </row>
    <row r="2674" spans="1:1">
      <c r="A2674" t="s">
        <v>5829</v>
      </c>
    </row>
    <row r="2675" spans="1:1">
      <c r="A2675" t="s">
        <v>5331</v>
      </c>
    </row>
    <row r="2676" spans="1:1">
      <c r="A2676" t="s">
        <v>5830</v>
      </c>
    </row>
    <row r="2677" spans="1:1">
      <c r="A2677" t="s">
        <v>1653</v>
      </c>
    </row>
    <row r="2678" spans="1:1">
      <c r="A2678" t="s">
        <v>1654</v>
      </c>
    </row>
    <row r="2679" spans="1:1">
      <c r="A2679" t="s">
        <v>5831</v>
      </c>
    </row>
    <row r="2680" spans="1:1">
      <c r="A2680" t="s">
        <v>369</v>
      </c>
    </row>
    <row r="2681" spans="1:1">
      <c r="A2681" t="s">
        <v>1465</v>
      </c>
    </row>
    <row r="2682" spans="1:1">
      <c r="A2682" t="s">
        <v>525</v>
      </c>
    </row>
    <row r="2683" spans="1:1">
      <c r="A2683" t="s">
        <v>479</v>
      </c>
    </row>
    <row r="2684" spans="2:2">
      <c r="B2684" t="s">
        <v>525</v>
      </c>
    </row>
    <row r="2685" spans="2:2">
      <c r="B2685" t="s">
        <v>5832</v>
      </c>
    </row>
    <row r="2686" spans="2:2">
      <c r="B2686" t="s">
        <v>5801</v>
      </c>
    </row>
    <row r="2688" spans="1:1">
      <c r="A2688" t="s">
        <v>5802</v>
      </c>
    </row>
    <row r="2689" spans="1:1">
      <c r="A2689" t="s">
        <v>1418</v>
      </c>
    </row>
    <row r="2690" spans="1:1">
      <c r="A2690" t="s">
        <v>5833</v>
      </c>
    </row>
    <row r="2691" spans="1:1">
      <c r="A2691" t="s">
        <v>5834</v>
      </c>
    </row>
    <row r="2692" spans="1:1">
      <c r="A2692" t="s">
        <v>5835</v>
      </c>
    </row>
    <row r="2693" spans="1:1">
      <c r="A2693" t="s">
        <v>5836</v>
      </c>
    </row>
    <row r="2694" spans="3:3">
      <c r="C2694" t="s">
        <v>5837</v>
      </c>
    </row>
    <row r="2695" spans="1:1">
      <c r="A2695" t="s">
        <v>833</v>
      </c>
    </row>
    <row r="2696" spans="1:1">
      <c r="A2696" t="s">
        <v>879</v>
      </c>
    </row>
    <row r="2697" spans="1:1">
      <c r="A2697" t="s">
        <v>2662</v>
      </c>
    </row>
    <row r="2698" spans="1:1">
      <c r="A2698" t="s">
        <v>5838</v>
      </c>
    </row>
    <row r="2699" spans="1:1">
      <c r="A2699" t="s">
        <v>5839</v>
      </c>
    </row>
    <row r="2700" spans="1:1">
      <c r="A2700" t="s">
        <v>5840</v>
      </c>
    </row>
    <row r="2701" spans="1:1">
      <c r="A2701" t="s">
        <v>5841</v>
      </c>
    </row>
    <row r="2702" spans="1:1">
      <c r="A2702" t="s">
        <v>525</v>
      </c>
    </row>
    <row r="2703" spans="1:1">
      <c r="A2703" t="s">
        <v>479</v>
      </c>
    </row>
    <row r="2704" spans="2:2">
      <c r="B2704" t="s">
        <v>525</v>
      </c>
    </row>
    <row r="2705" spans="2:2">
      <c r="B2705" t="s">
        <v>5842</v>
      </c>
    </row>
    <row r="2706" spans="2:2">
      <c r="B2706" t="s">
        <v>5801</v>
      </c>
    </row>
    <row r="2707" spans="1:1">
      <c r="A2707" t="s">
        <v>5802</v>
      </c>
    </row>
    <row r="2708" spans="1:1">
      <c r="A2708" t="s">
        <v>800</v>
      </c>
    </row>
    <row r="2709" spans="1:1">
      <c r="A2709" t="s">
        <v>5843</v>
      </c>
    </row>
    <row r="2710" spans="1:1">
      <c r="A2710" t="s">
        <v>2503</v>
      </c>
    </row>
    <row r="2711" spans="1:1">
      <c r="A2711" t="s">
        <v>5844</v>
      </c>
    </row>
    <row r="2712" spans="1:1">
      <c r="A2712" t="s">
        <v>5845</v>
      </c>
    </row>
    <row r="2713" spans="1:1">
      <c r="A2713" t="s">
        <v>5846</v>
      </c>
    </row>
    <row r="2714" spans="1:2">
      <c r="A2714" t="s">
        <v>5847</v>
      </c>
      <c r="B2714" t="s">
        <v>5848</v>
      </c>
    </row>
    <row r="2715" spans="1:1">
      <c r="A2715" t="s">
        <v>5849</v>
      </c>
    </row>
    <row r="2716" spans="1:1">
      <c r="A2716" t="s">
        <v>5689</v>
      </c>
    </row>
    <row r="2717" spans="1:1">
      <c r="A2717" t="s">
        <v>5850</v>
      </c>
    </row>
    <row r="2718" spans="1:1">
      <c r="A2718" t="s">
        <v>1389</v>
      </c>
    </row>
    <row r="2719" spans="1:1">
      <c r="A2719" t="s">
        <v>2662</v>
      </c>
    </row>
    <row r="2720" spans="1:1">
      <c r="A2720" t="s">
        <v>5851</v>
      </c>
    </row>
    <row r="2721" spans="1:1">
      <c r="A2721" t="s">
        <v>5315</v>
      </c>
    </row>
    <row r="2722" spans="1:1">
      <c r="A2722" t="s">
        <v>5852</v>
      </c>
    </row>
    <row r="2723" spans="1:1">
      <c r="A2723" t="s">
        <v>5853</v>
      </c>
    </row>
    <row r="2724" spans="1:1">
      <c r="A2724" t="s">
        <v>5854</v>
      </c>
    </row>
    <row r="2725" spans="1:1">
      <c r="A2725" t="s">
        <v>3823</v>
      </c>
    </row>
    <row r="2726" spans="2:2">
      <c r="B2726" t="s">
        <v>525</v>
      </c>
    </row>
    <row r="2728" spans="2:2">
      <c r="B2728" t="s">
        <v>1252</v>
      </c>
    </row>
    <row r="2729" spans="1:1">
      <c r="A2729" t="s">
        <v>5855</v>
      </c>
    </row>
    <row r="2730" spans="2:2">
      <c r="B2730" t="s">
        <v>5856</v>
      </c>
    </row>
    <row r="2731" spans="2:2">
      <c r="B2731" t="s">
        <v>5857</v>
      </c>
    </row>
    <row r="2732" spans="2:2">
      <c r="B2732" t="s">
        <v>1389</v>
      </c>
    </row>
    <row r="2733" spans="2:2">
      <c r="B2733" t="s">
        <v>5801</v>
      </c>
    </row>
    <row r="2734" spans="1:1">
      <c r="A2734" t="s">
        <v>5802</v>
      </c>
    </row>
    <row r="2736" spans="1:1">
      <c r="A2736" t="s">
        <v>1243</v>
      </c>
    </row>
    <row r="2737" spans="1:1">
      <c r="A2737" t="s">
        <v>5858</v>
      </c>
    </row>
    <row r="2738" spans="1:1">
      <c r="A2738" t="s">
        <v>2503</v>
      </c>
    </row>
    <row r="2739" spans="1:1">
      <c r="A2739" t="s">
        <v>5859</v>
      </c>
    </row>
    <row r="2740" spans="1:1">
      <c r="A2740" t="s">
        <v>5860</v>
      </c>
    </row>
    <row r="2741" spans="1:1">
      <c r="A2741" t="s">
        <v>5861</v>
      </c>
    </row>
    <row r="2742" spans="1:1">
      <c r="A2742" t="s">
        <v>5862</v>
      </c>
    </row>
    <row r="2743" spans="4:4">
      <c r="D2743" t="s">
        <v>5863</v>
      </c>
    </row>
    <row r="2744" spans="3:3">
      <c r="C2744" t="s">
        <v>5864</v>
      </c>
    </row>
    <row r="2745" spans="4:4">
      <c r="D2745" t="s">
        <v>5865</v>
      </c>
    </row>
    <row r="2746" spans="4:4">
      <c r="D2746" t="s">
        <v>5866</v>
      </c>
    </row>
    <row r="2747" spans="4:4">
      <c r="D2747" t="s">
        <v>5867</v>
      </c>
    </row>
    <row r="2748" spans="1:1">
      <c r="A2748" t="s">
        <v>5868</v>
      </c>
    </row>
    <row r="2749" spans="1:1">
      <c r="A2749" t="s">
        <v>5869</v>
      </c>
    </row>
    <row r="2750" spans="1:1">
      <c r="A2750" t="s">
        <v>5870</v>
      </c>
    </row>
    <row r="2751" spans="1:1">
      <c r="A2751" t="s">
        <v>5871</v>
      </c>
    </row>
    <row r="2752" spans="1:1">
      <c r="A2752" t="s">
        <v>5872</v>
      </c>
    </row>
    <row r="2753" spans="1:1">
      <c r="A2753" t="s">
        <v>5689</v>
      </c>
    </row>
    <row r="2754" spans="1:1">
      <c r="A2754" t="s">
        <v>5873</v>
      </c>
    </row>
    <row r="2755" spans="2:2">
      <c r="B2755" t="s">
        <v>5874</v>
      </c>
    </row>
    <row r="2756" spans="1:1">
      <c r="A2756" t="s">
        <v>4078</v>
      </c>
    </row>
    <row r="2757" spans="1:1">
      <c r="A2757" t="s">
        <v>879</v>
      </c>
    </row>
    <row r="2758" spans="1:1">
      <c r="A2758" t="s">
        <v>2662</v>
      </c>
    </row>
    <row r="2763" spans="1:1">
      <c r="A2763" t="s">
        <v>5875</v>
      </c>
    </row>
    <row r="2764" spans="1:1">
      <c r="A2764" t="s">
        <v>5876</v>
      </c>
    </row>
    <row r="2765" spans="1:1">
      <c r="A2765" t="s">
        <v>5877</v>
      </c>
    </row>
    <row r="2766" spans="1:1">
      <c r="A2766" t="s">
        <v>5878</v>
      </c>
    </row>
    <row r="2767" spans="1:1">
      <c r="A2767" t="s">
        <v>525</v>
      </c>
    </row>
    <row r="2768" spans="1:1">
      <c r="A2768" t="s">
        <v>479</v>
      </c>
    </row>
    <row r="2769" spans="2:2">
      <c r="B2769" t="s">
        <v>525</v>
      </c>
    </row>
    <row r="2770" spans="2:2">
      <c r="B2770" t="s">
        <v>5879</v>
      </c>
    </row>
    <row r="2771" spans="2:2">
      <c r="B2771" t="s">
        <v>5801</v>
      </c>
    </row>
    <row r="2772" spans="1:1">
      <c r="A2772" t="s">
        <v>5802</v>
      </c>
    </row>
    <row r="2773" spans="1:1">
      <c r="A2773" t="s">
        <v>5880</v>
      </c>
    </row>
    <row r="2774" spans="1:1">
      <c r="A2774" t="s">
        <v>5881</v>
      </c>
    </row>
    <row r="2775" spans="1:1">
      <c r="A2775" t="s">
        <v>2503</v>
      </c>
    </row>
    <row r="2776" spans="1:1">
      <c r="A2776" t="s">
        <v>5882</v>
      </c>
    </row>
    <row r="2777" spans="1:1">
      <c r="A2777" t="s">
        <v>5883</v>
      </c>
    </row>
    <row r="2778" spans="1:1">
      <c r="A2778" t="s">
        <v>5884</v>
      </c>
    </row>
    <row r="2779" spans="1:1">
      <c r="A2779" t="s">
        <v>5885</v>
      </c>
    </row>
    <row r="2780" spans="1:1">
      <c r="A2780" t="s">
        <v>5886</v>
      </c>
    </row>
    <row r="2781" spans="1:1">
      <c r="A2781" t="s">
        <v>5887</v>
      </c>
    </row>
    <row r="2782" spans="1:1">
      <c r="A2782" t="s">
        <v>5888</v>
      </c>
    </row>
    <row r="2783" spans="1:1">
      <c r="A2783" t="s">
        <v>5889</v>
      </c>
    </row>
    <row r="2784" spans="1:1">
      <c r="A2784" t="s">
        <v>5890</v>
      </c>
    </row>
    <row r="2785" spans="1:1">
      <c r="A2785" t="s">
        <v>5849</v>
      </c>
    </row>
    <row r="2786" spans="1:1">
      <c r="A2786" t="s">
        <v>5689</v>
      </c>
    </row>
    <row r="2787" spans="1:1">
      <c r="A2787" t="s">
        <v>5891</v>
      </c>
    </row>
    <row r="2788" spans="1:1">
      <c r="A2788" t="s">
        <v>5197</v>
      </c>
    </row>
    <row r="2789" spans="1:1">
      <c r="A2789" t="s">
        <v>879</v>
      </c>
    </row>
    <row r="2790" spans="1:1">
      <c r="A2790" t="s">
        <v>2662</v>
      </c>
    </row>
    <row r="2791" spans="1:1">
      <c r="A2791" t="s">
        <v>5892</v>
      </c>
    </row>
    <row r="2792" spans="1:1">
      <c r="A2792" t="s">
        <v>5893</v>
      </c>
    </row>
    <row r="2793" spans="1:1">
      <c r="A2793" t="s">
        <v>5894</v>
      </c>
    </row>
    <row r="2794" spans="1:1">
      <c r="A2794" t="s">
        <v>5895</v>
      </c>
    </row>
    <row r="2795" spans="1:1">
      <c r="A2795" t="s">
        <v>525</v>
      </c>
    </row>
    <row r="2796" spans="1:1">
      <c r="A2796" t="s">
        <v>5896</v>
      </c>
    </row>
    <row r="2797" spans="2:2">
      <c r="B2797" t="s">
        <v>5897</v>
      </c>
    </row>
    <row r="2798" spans="2:2">
      <c r="B2798" t="s">
        <v>5898</v>
      </c>
    </row>
    <row r="2799" spans="2:2">
      <c r="B2799" t="s">
        <v>1469</v>
      </c>
    </row>
    <row r="2800" spans="2:2">
      <c r="B2800" t="s">
        <v>5899</v>
      </c>
    </row>
    <row r="2801" spans="2:2">
      <c r="B2801" t="s">
        <v>5900</v>
      </c>
    </row>
    <row r="2802" spans="1:1">
      <c r="A2802" t="s">
        <v>5901</v>
      </c>
    </row>
    <row r="2803" spans="2:2">
      <c r="B2803" t="s">
        <v>5902</v>
      </c>
    </row>
    <row r="2804" spans="2:2">
      <c r="B2804" t="s">
        <v>5903</v>
      </c>
    </row>
    <row r="2805" spans="3:3">
      <c r="C2805" t="s">
        <v>2554</v>
      </c>
    </row>
    <row r="2806" spans="1:1">
      <c r="A2806" t="s">
        <v>4480</v>
      </c>
    </row>
    <row r="2807" spans="1:1">
      <c r="A2807" t="s">
        <v>4383</v>
      </c>
    </row>
    <row r="2808" spans="1:1">
      <c r="A2808" t="s">
        <v>4513</v>
      </c>
    </row>
    <row r="2809" spans="1:1">
      <c r="A2809" t="s">
        <v>4514</v>
      </c>
    </row>
    <row r="2810" spans="1:1">
      <c r="A2810" t="s">
        <v>4424</v>
      </c>
    </row>
    <row r="2811" spans="1:1">
      <c r="A2811" t="s">
        <v>4425</v>
      </c>
    </row>
    <row r="2812" spans="1:1">
      <c r="A2812" t="s">
        <v>4426</v>
      </c>
    </row>
    <row r="2813" spans="1:1">
      <c r="A2813" t="s">
        <v>4427</v>
      </c>
    </row>
    <row r="2814" spans="1:1">
      <c r="A2814" t="s">
        <v>4606</v>
      </c>
    </row>
    <row r="2815" spans="1:1">
      <c r="A2815" t="s">
        <v>5904</v>
      </c>
    </row>
    <row r="2816" spans="2:2">
      <c r="B2816" t="s">
        <v>5905</v>
      </c>
    </row>
    <row r="2817" spans="1:1">
      <c r="A2817" t="s">
        <v>5906</v>
      </c>
    </row>
    <row r="2819" spans="1:1">
      <c r="A2819" t="s">
        <v>5907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954"/>
  <sheetViews>
    <sheetView topLeftCell="A3915" workbookViewId="0">
      <selection activeCell="L3934" sqref="L3934"/>
    </sheetView>
  </sheetViews>
  <sheetFormatPr defaultColWidth="9" defaultRowHeight="13.5"/>
  <sheetData>
    <row r="1" spans="1:1">
      <c r="A1" t="s">
        <v>5908</v>
      </c>
    </row>
    <row r="2" spans="1:1">
      <c r="A2" t="s">
        <v>4273</v>
      </c>
    </row>
    <row r="3" spans="1:1">
      <c r="A3" t="s">
        <v>4274</v>
      </c>
    </row>
    <row r="4" spans="1:1">
      <c r="A4" t="s">
        <v>4275</v>
      </c>
    </row>
    <row r="5" spans="1:1">
      <c r="A5" t="s">
        <v>5909</v>
      </c>
    </row>
    <row r="6" spans="1:1">
      <c r="A6" t="s">
        <v>4278</v>
      </c>
    </row>
    <row r="7" spans="1:1">
      <c r="A7" t="s">
        <v>4279</v>
      </c>
    </row>
    <row r="8" spans="1:1">
      <c r="A8" t="s">
        <v>4280</v>
      </c>
    </row>
    <row r="9" spans="1:1">
      <c r="A9" t="s">
        <v>4281</v>
      </c>
    </row>
    <row r="10" spans="1:1">
      <c r="A10" t="s">
        <v>5910</v>
      </c>
    </row>
    <row r="11" spans="1:1">
      <c r="A11" t="s">
        <v>5911</v>
      </c>
    </row>
    <row r="12" spans="1:1">
      <c r="A12" t="s">
        <v>5912</v>
      </c>
    </row>
    <row r="13" spans="1:1">
      <c r="A13" t="s">
        <v>5913</v>
      </c>
    </row>
    <row r="14" spans="1:1">
      <c r="A14" t="s">
        <v>5914</v>
      </c>
    </row>
    <row r="15" spans="1:1">
      <c r="A15" t="s">
        <v>5915</v>
      </c>
    </row>
    <row r="16" spans="3:3">
      <c r="C16" t="s">
        <v>5916</v>
      </c>
    </row>
    <row r="17" spans="2:2">
      <c r="B17" t="s">
        <v>2066</v>
      </c>
    </row>
    <row r="18" spans="1:1">
      <c r="A18" t="s">
        <v>5917</v>
      </c>
    </row>
    <row r="19" spans="1:1">
      <c r="A19" t="s">
        <v>4377</v>
      </c>
    </row>
    <row r="20" spans="1:2">
      <c r="A20" t="s">
        <v>479</v>
      </c>
      <c r="B20" t="s">
        <v>5918</v>
      </c>
    </row>
    <row r="21" spans="3:3">
      <c r="C21" t="s">
        <v>5919</v>
      </c>
    </row>
    <row r="22" spans="2:2">
      <c r="B22" t="s">
        <v>5920</v>
      </c>
    </row>
    <row r="23" spans="1:1">
      <c r="A23" t="s">
        <v>5921</v>
      </c>
    </row>
    <row r="24" spans="1:1">
      <c r="A24" t="s">
        <v>5922</v>
      </c>
    </row>
    <row r="25" spans="2:2">
      <c r="B25" t="s">
        <v>5923</v>
      </c>
    </row>
    <row r="26" spans="1:1">
      <c r="A26" t="s">
        <v>5924</v>
      </c>
    </row>
    <row r="27" spans="2:2">
      <c r="B27" t="s">
        <v>5925</v>
      </c>
    </row>
    <row r="28" spans="2:2">
      <c r="B28" t="s">
        <v>5922</v>
      </c>
    </row>
    <row r="29" spans="2:2">
      <c r="B29" t="s">
        <v>5926</v>
      </c>
    </row>
    <row r="30" spans="2:2">
      <c r="B30" t="s">
        <v>5927</v>
      </c>
    </row>
    <row r="31" spans="1:1">
      <c r="A31" t="s">
        <v>5922</v>
      </c>
    </row>
    <row r="32" spans="2:2">
      <c r="B32" t="s">
        <v>5928</v>
      </c>
    </row>
    <row r="33" spans="1:1">
      <c r="A33" t="s">
        <v>5929</v>
      </c>
    </row>
    <row r="35" spans="1:1">
      <c r="A35" t="s">
        <v>991</v>
      </c>
    </row>
    <row r="36" spans="2:2">
      <c r="B36" t="s">
        <v>5930</v>
      </c>
    </row>
    <row r="37" spans="2:3">
      <c r="B37" t="s">
        <v>1522</v>
      </c>
      <c r="C37" t="s">
        <v>5931</v>
      </c>
    </row>
    <row r="38" spans="2:2">
      <c r="B38" t="s">
        <v>5932</v>
      </c>
    </row>
    <row r="39" spans="1:1">
      <c r="A39" t="s">
        <v>5933</v>
      </c>
    </row>
    <row r="40" spans="1:1">
      <c r="A40" t="s">
        <v>5934</v>
      </c>
    </row>
    <row r="41" spans="3:3">
      <c r="C41" t="s">
        <v>5935</v>
      </c>
    </row>
    <row r="42" spans="3:3">
      <c r="C42" t="s">
        <v>5936</v>
      </c>
    </row>
    <row r="43" spans="2:3">
      <c r="B43" t="s">
        <v>525</v>
      </c>
      <c r="C43" t="s">
        <v>5937</v>
      </c>
    </row>
    <row r="44" spans="2:2">
      <c r="B44" t="s">
        <v>356</v>
      </c>
    </row>
    <row r="45" spans="1:1">
      <c r="A45" t="s">
        <v>5938</v>
      </c>
    </row>
    <row r="46" spans="1:1">
      <c r="A46" t="s">
        <v>5939</v>
      </c>
    </row>
    <row r="47" spans="2:2">
      <c r="B47" t="s">
        <v>356</v>
      </c>
    </row>
    <row r="48" spans="1:1">
      <c r="A48" t="s">
        <v>5940</v>
      </c>
    </row>
    <row r="49" spans="3:3">
      <c r="C49" t="s">
        <v>3659</v>
      </c>
    </row>
    <row r="50" spans="3:3">
      <c r="C50" t="s">
        <v>5941</v>
      </c>
    </row>
    <row r="51" spans="1:1">
      <c r="A51" t="s">
        <v>5942</v>
      </c>
    </row>
    <row r="52" spans="4:4">
      <c r="D52" t="s">
        <v>5943</v>
      </c>
    </row>
    <row r="53" spans="1:1">
      <c r="A53" t="s">
        <v>5944</v>
      </c>
    </row>
    <row r="54" spans="3:3">
      <c r="C54" t="s">
        <v>5945</v>
      </c>
    </row>
    <row r="55" spans="3:3">
      <c r="C55" t="s">
        <v>5166</v>
      </c>
    </row>
    <row r="56" spans="2:3">
      <c r="B56" t="s">
        <v>479</v>
      </c>
      <c r="C56" t="s">
        <v>5946</v>
      </c>
    </row>
    <row r="57" spans="4:4">
      <c r="D57" t="s">
        <v>4350</v>
      </c>
    </row>
    <row r="58" spans="4:4">
      <c r="D58" t="s">
        <v>1218</v>
      </c>
    </row>
    <row r="59" spans="1:1">
      <c r="A59" t="s">
        <v>422</v>
      </c>
    </row>
    <row r="60" spans="1:1">
      <c r="A60" t="s">
        <v>5947</v>
      </c>
    </row>
    <row r="61" spans="2:2">
      <c r="B61" t="s">
        <v>5948</v>
      </c>
    </row>
    <row r="62" spans="2:2">
      <c r="B62" t="s">
        <v>5949</v>
      </c>
    </row>
    <row r="63" spans="3:3">
      <c r="C63" t="s">
        <v>5950</v>
      </c>
    </row>
    <row r="64" spans="1:1">
      <c r="A64" t="s">
        <v>5951</v>
      </c>
    </row>
    <row r="65" spans="1:1">
      <c r="A65" t="s">
        <v>5952</v>
      </c>
    </row>
    <row r="66" spans="1:1">
      <c r="A66" t="s">
        <v>5953</v>
      </c>
    </row>
    <row r="67" spans="1:1">
      <c r="A67" t="s">
        <v>5954</v>
      </c>
    </row>
    <row r="68" spans="1:1">
      <c r="A68" t="s">
        <v>5955</v>
      </c>
    </row>
    <row r="69" spans="2:2">
      <c r="B69" t="e">
        <f>--__________________________________________________________________________________</f>
        <v>#NAME?</v>
      </c>
    </row>
    <row r="70" spans="1:1">
      <c r="A70" t="s">
        <v>5956</v>
      </c>
    </row>
    <row r="71" spans="1:1">
      <c r="A71" t="s">
        <v>5957</v>
      </c>
    </row>
    <row r="72" spans="5:5">
      <c r="E72" t="s">
        <v>5958</v>
      </c>
    </row>
    <row r="73" spans="1:1">
      <c r="A73" t="s">
        <v>5959</v>
      </c>
    </row>
    <row r="74" spans="1:1">
      <c r="A74" t="s">
        <v>5960</v>
      </c>
    </row>
    <row r="75" spans="1:1">
      <c r="A75" t="s">
        <v>5961</v>
      </c>
    </row>
    <row r="76" spans="1:1">
      <c r="A76" t="s">
        <v>4382</v>
      </c>
    </row>
    <row r="77" spans="1:1">
      <c r="A77" t="s">
        <v>4383</v>
      </c>
    </row>
    <row r="78" spans="2:2">
      <c r="B78" t="s">
        <v>5962</v>
      </c>
    </row>
    <row r="79" spans="2:2">
      <c r="B79" t="s">
        <v>1264</v>
      </c>
    </row>
    <row r="80" spans="1:1">
      <c r="A80" t="s">
        <v>4424</v>
      </c>
    </row>
    <row r="81" spans="1:1">
      <c r="A81" t="s">
        <v>4425</v>
      </c>
    </row>
    <row r="82" spans="1:1">
      <c r="A82" t="s">
        <v>4426</v>
      </c>
    </row>
    <row r="83" spans="1:1">
      <c r="A83" t="s">
        <v>4427</v>
      </c>
    </row>
    <row r="84" spans="1:1">
      <c r="A84" t="s">
        <v>4606</v>
      </c>
    </row>
    <row r="85" spans="1:1">
      <c r="A85" t="s">
        <v>5963</v>
      </c>
    </row>
    <row r="87" spans="1:1">
      <c r="A87" t="s">
        <v>5964</v>
      </c>
    </row>
    <row r="88" spans="1:1">
      <c r="A88" t="s">
        <v>5965</v>
      </c>
    </row>
    <row r="89" spans="1:1">
      <c r="A89" t="s">
        <v>3019</v>
      </c>
    </row>
    <row r="90" spans="1:1">
      <c r="A90" t="s">
        <v>5966</v>
      </c>
    </row>
    <row r="91" spans="1:1">
      <c r="A91" t="s">
        <v>827</v>
      </c>
    </row>
    <row r="92" spans="1:1">
      <c r="A92" t="s">
        <v>5967</v>
      </c>
    </row>
    <row r="93" spans="1:1">
      <c r="A93" t="s">
        <v>5968</v>
      </c>
    </row>
    <row r="94" spans="1:1">
      <c r="A94" t="s">
        <v>392</v>
      </c>
    </row>
    <row r="95" spans="1:1">
      <c r="A95" t="s">
        <v>4377</v>
      </c>
    </row>
    <row r="96" spans="1:1">
      <c r="A96" t="s">
        <v>5969</v>
      </c>
    </row>
    <row r="97" spans="1:1">
      <c r="A97" t="s">
        <v>5970</v>
      </c>
    </row>
    <row r="98" spans="1:1">
      <c r="A98" t="s">
        <v>5971</v>
      </c>
    </row>
    <row r="99" spans="1:1">
      <c r="A99" t="s">
        <v>4382</v>
      </c>
    </row>
    <row r="100" spans="1:1">
      <c r="A100" t="s">
        <v>4444</v>
      </c>
    </row>
    <row r="101" spans="1:1">
      <c r="A101" t="s">
        <v>4445</v>
      </c>
    </row>
    <row r="102" spans="1:1">
      <c r="A102" t="s">
        <v>4383</v>
      </c>
    </row>
    <row r="103" spans="1:1">
      <c r="A103" t="s">
        <v>4424</v>
      </c>
    </row>
    <row r="104" spans="1:1">
      <c r="A104" t="s">
        <v>4425</v>
      </c>
    </row>
    <row r="105" spans="1:1">
      <c r="A105" t="s">
        <v>4426</v>
      </c>
    </row>
    <row r="106" spans="1:1">
      <c r="A106" t="s">
        <v>5972</v>
      </c>
    </row>
    <row r="107" spans="1:1">
      <c r="A107" t="s">
        <v>5973</v>
      </c>
    </row>
    <row r="108" spans="1:1">
      <c r="A108" t="s">
        <v>5974</v>
      </c>
    </row>
    <row r="109" spans="1:1">
      <c r="A109" t="s">
        <v>5975</v>
      </c>
    </row>
    <row r="110" spans="1:1">
      <c r="A110" t="s">
        <v>5976</v>
      </c>
    </row>
    <row r="111" spans="1:1">
      <c r="A111" t="s">
        <v>5977</v>
      </c>
    </row>
    <row r="112" spans="1:1">
      <c r="A112" t="s">
        <v>1156</v>
      </c>
    </row>
    <row r="113" spans="1:1">
      <c r="A113" t="s">
        <v>4427</v>
      </c>
    </row>
    <row r="114" spans="1:1">
      <c r="A114" t="s">
        <v>4428</v>
      </c>
    </row>
    <row r="115" spans="1:1">
      <c r="A115" t="s">
        <v>5978</v>
      </c>
    </row>
    <row r="117" spans="1:1">
      <c r="A117" t="s">
        <v>5964</v>
      </c>
    </row>
    <row r="118" spans="1:1">
      <c r="A118" t="s">
        <v>479</v>
      </c>
    </row>
    <row r="119" spans="1:1">
      <c r="A119" t="s">
        <v>5979</v>
      </c>
    </row>
    <row r="120" spans="1:1">
      <c r="A120" t="s">
        <v>479</v>
      </c>
    </row>
    <row r="121" spans="1:1">
      <c r="A121" t="s">
        <v>5979</v>
      </c>
    </row>
    <row r="122" spans="1:1">
      <c r="A122" t="s">
        <v>479</v>
      </c>
    </row>
    <row r="123" spans="1:1">
      <c r="A123" t="s">
        <v>5980</v>
      </c>
    </row>
    <row r="124" spans="1:1">
      <c r="A124" t="s">
        <v>5981</v>
      </c>
    </row>
    <row r="125" spans="1:1">
      <c r="A125" t="s">
        <v>5982</v>
      </c>
    </row>
    <row r="126" spans="1:1">
      <c r="A126" t="s">
        <v>4377</v>
      </c>
    </row>
    <row r="127" spans="1:1">
      <c r="A127" t="s">
        <v>5983</v>
      </c>
    </row>
    <row r="128" spans="1:1">
      <c r="A128" t="s">
        <v>5984</v>
      </c>
    </row>
    <row r="129" spans="1:1">
      <c r="A129" t="s">
        <v>5985</v>
      </c>
    </row>
    <row r="130" spans="1:1">
      <c r="A130" t="s">
        <v>5986</v>
      </c>
    </row>
    <row r="131" spans="1:1">
      <c r="A131" t="s">
        <v>5987</v>
      </c>
    </row>
    <row r="132" spans="1:1">
      <c r="A132" t="s">
        <v>5988</v>
      </c>
    </row>
    <row r="133" spans="1:1">
      <c r="A133" t="s">
        <v>5989</v>
      </c>
    </row>
    <row r="134" spans="1:1">
      <c r="A134" t="s">
        <v>5990</v>
      </c>
    </row>
    <row r="135" spans="1:1">
      <c r="A135" t="s">
        <v>5991</v>
      </c>
    </row>
    <row r="136" spans="1:1">
      <c r="A136" t="s">
        <v>5992</v>
      </c>
    </row>
    <row r="137" spans="1:1">
      <c r="A137" t="s">
        <v>5993</v>
      </c>
    </row>
    <row r="138" spans="1:1">
      <c r="A138" t="s">
        <v>4312</v>
      </c>
    </row>
    <row r="139" spans="1:1">
      <c r="A139" t="s">
        <v>5994</v>
      </c>
    </row>
    <row r="140" spans="1:1">
      <c r="A140" t="s">
        <v>5995</v>
      </c>
    </row>
    <row r="141" spans="1:1">
      <c r="A141" t="s">
        <v>5667</v>
      </c>
    </row>
    <row r="142" spans="1:1">
      <c r="A142" t="s">
        <v>5996</v>
      </c>
    </row>
    <row r="143" spans="1:1">
      <c r="A143" t="s">
        <v>5997</v>
      </c>
    </row>
    <row r="144" spans="1:1">
      <c r="A144" t="s">
        <v>5998</v>
      </c>
    </row>
    <row r="145" spans="1:1">
      <c r="A145" t="s">
        <v>5999</v>
      </c>
    </row>
    <row r="146" spans="1:1">
      <c r="A146" t="s">
        <v>6000</v>
      </c>
    </row>
    <row r="147" spans="1:1">
      <c r="A147" t="s">
        <v>6001</v>
      </c>
    </row>
    <row r="148" spans="1:1">
      <c r="A148" t="s">
        <v>6002</v>
      </c>
    </row>
    <row r="149" spans="1:1">
      <c r="A149" t="s">
        <v>6003</v>
      </c>
    </row>
    <row r="150" spans="1:1">
      <c r="A150" t="s">
        <v>6004</v>
      </c>
    </row>
    <row r="151" spans="1:1">
      <c r="A151" t="s">
        <v>5667</v>
      </c>
    </row>
    <row r="152" spans="1:1">
      <c r="A152" t="s">
        <v>6005</v>
      </c>
    </row>
    <row r="153" spans="1:1">
      <c r="A153" t="s">
        <v>6006</v>
      </c>
    </row>
    <row r="154" spans="1:1">
      <c r="A154" t="s">
        <v>6007</v>
      </c>
    </row>
    <row r="155" spans="1:1">
      <c r="A155" t="s">
        <v>1732</v>
      </c>
    </row>
    <row r="156" spans="1:1">
      <c r="A156" t="s">
        <v>6008</v>
      </c>
    </row>
    <row r="157" spans="1:1">
      <c r="A157" t="s">
        <v>6009</v>
      </c>
    </row>
    <row r="158" spans="1:1">
      <c r="A158" t="s">
        <v>6010</v>
      </c>
    </row>
    <row r="159" spans="1:1">
      <c r="A159" t="s">
        <v>4312</v>
      </c>
    </row>
    <row r="160" spans="1:1">
      <c r="A160" t="s">
        <v>5667</v>
      </c>
    </row>
    <row r="161" spans="1:1">
      <c r="A161" t="s">
        <v>6005</v>
      </c>
    </row>
    <row r="162" spans="1:1">
      <c r="A162" t="s">
        <v>6011</v>
      </c>
    </row>
    <row r="163" spans="1:1">
      <c r="A163" t="s">
        <v>6007</v>
      </c>
    </row>
    <row r="164" spans="1:1">
      <c r="A164" t="s">
        <v>1732</v>
      </c>
    </row>
    <row r="165" spans="1:1">
      <c r="A165" t="s">
        <v>6008</v>
      </c>
    </row>
    <row r="166" spans="1:1">
      <c r="A166" t="s">
        <v>6009</v>
      </c>
    </row>
    <row r="167" spans="1:1">
      <c r="A167" t="s">
        <v>6012</v>
      </c>
    </row>
    <row r="168" spans="1:1">
      <c r="A168" t="s">
        <v>6013</v>
      </c>
    </row>
    <row r="169" spans="1:1">
      <c r="A169" t="s">
        <v>4312</v>
      </c>
    </row>
    <row r="170" spans="1:1">
      <c r="A170" t="s">
        <v>5667</v>
      </c>
    </row>
    <row r="171" spans="1:1">
      <c r="A171" t="s">
        <v>6005</v>
      </c>
    </row>
    <row r="172" spans="1:1">
      <c r="A172" t="s">
        <v>6014</v>
      </c>
    </row>
    <row r="173" spans="3:3">
      <c r="C173" t="s">
        <v>6015</v>
      </c>
    </row>
    <row r="174" spans="3:3">
      <c r="C174" t="s">
        <v>6016</v>
      </c>
    </row>
    <row r="175" spans="1:1">
      <c r="A175" t="s">
        <v>6017</v>
      </c>
    </row>
    <row r="176" spans="1:1">
      <c r="A176" t="s">
        <v>6018</v>
      </c>
    </row>
    <row r="177" spans="1:1">
      <c r="A177" t="s">
        <v>1732</v>
      </c>
    </row>
    <row r="178" spans="1:1">
      <c r="A178" t="s">
        <v>6008</v>
      </c>
    </row>
    <row r="179" spans="1:1">
      <c r="A179" t="s">
        <v>6009</v>
      </c>
    </row>
    <row r="180" spans="1:1">
      <c r="A180" t="s">
        <v>6012</v>
      </c>
    </row>
    <row r="181" spans="1:1">
      <c r="A181" t="s">
        <v>6019</v>
      </c>
    </row>
    <row r="182" spans="1:1">
      <c r="A182" t="s">
        <v>4312</v>
      </c>
    </row>
    <row r="183" spans="1:1">
      <c r="A183" t="s">
        <v>4382</v>
      </c>
    </row>
    <row r="184" spans="1:1">
      <c r="A184" t="s">
        <v>4383</v>
      </c>
    </row>
    <row r="185" spans="1:1">
      <c r="A185" t="s">
        <v>4424</v>
      </c>
    </row>
    <row r="186" spans="1:1">
      <c r="A186" t="s">
        <v>4425</v>
      </c>
    </row>
    <row r="187" spans="1:1">
      <c r="A187" t="s">
        <v>4426</v>
      </c>
    </row>
    <row r="188" spans="1:1">
      <c r="A188" t="s">
        <v>4427</v>
      </c>
    </row>
    <row r="189" spans="1:1">
      <c r="A189" t="s">
        <v>4428</v>
      </c>
    </row>
    <row r="190" spans="1:1">
      <c r="A190" t="s">
        <v>5972</v>
      </c>
    </row>
    <row r="191" spans="1:1">
      <c r="A191" t="s">
        <v>5973</v>
      </c>
    </row>
    <row r="192" spans="1:1">
      <c r="A192" t="s">
        <v>5974</v>
      </c>
    </row>
    <row r="193" spans="1:1">
      <c r="A193" t="s">
        <v>5975</v>
      </c>
    </row>
    <row r="194" spans="1:1">
      <c r="A194" t="s">
        <v>5976</v>
      </c>
    </row>
    <row r="195" spans="1:1">
      <c r="A195" t="s">
        <v>6020</v>
      </c>
    </row>
    <row r="196" spans="1:1">
      <c r="A196" t="s">
        <v>1156</v>
      </c>
    </row>
    <row r="197" spans="1:1">
      <c r="A197" t="s">
        <v>6021</v>
      </c>
    </row>
    <row r="198" spans="1:1">
      <c r="A198" t="s">
        <v>6022</v>
      </c>
    </row>
    <row r="199" spans="1:1">
      <c r="A199" t="s">
        <v>479</v>
      </c>
    </row>
    <row r="200" spans="2:2">
      <c r="B200" t="s">
        <v>6023</v>
      </c>
    </row>
    <row r="202" spans="2:2">
      <c r="B202" t="s">
        <v>6024</v>
      </c>
    </row>
    <row r="204" spans="1:1">
      <c r="A204" t="s">
        <v>6025</v>
      </c>
    </row>
    <row r="205" spans="1:1">
      <c r="A205" t="s">
        <v>6026</v>
      </c>
    </row>
    <row r="206" spans="2:2">
      <c r="B206" t="s">
        <v>5166</v>
      </c>
    </row>
    <row r="207" spans="4:4">
      <c r="D207" t="s">
        <v>6027</v>
      </c>
    </row>
    <row r="208" spans="3:4">
      <c r="C208" t="s">
        <v>5704</v>
      </c>
      <c r="D208" t="s">
        <v>369</v>
      </c>
    </row>
    <row r="209" spans="3:3">
      <c r="C209" t="s">
        <v>6028</v>
      </c>
    </row>
    <row r="212" spans="3:3">
      <c r="C212" t="s">
        <v>5707</v>
      </c>
    </row>
    <row r="213" spans="3:3">
      <c r="C213" t="s">
        <v>6029</v>
      </c>
    </row>
    <row r="214" spans="1:3">
      <c r="A214" t="s">
        <v>5704</v>
      </c>
      <c r="C214" t="s">
        <v>6030</v>
      </c>
    </row>
    <row r="215" spans="3:3">
      <c r="C215" t="s">
        <v>6031</v>
      </c>
    </row>
    <row r="216" spans="3:3">
      <c r="C216" t="s">
        <v>6032</v>
      </c>
    </row>
    <row r="217" spans="3:3">
      <c r="C217" t="s">
        <v>6033</v>
      </c>
    </row>
    <row r="218" spans="3:3">
      <c r="C218" t="s">
        <v>2120</v>
      </c>
    </row>
    <row r="219" spans="3:3">
      <c r="C219" t="s">
        <v>776</v>
      </c>
    </row>
    <row r="220" spans="3:3">
      <c r="C220" t="s">
        <v>6034</v>
      </c>
    </row>
    <row r="221" spans="3:3">
      <c r="C221" t="s">
        <v>6035</v>
      </c>
    </row>
    <row r="223" spans="3:3">
      <c r="C223" t="s">
        <v>6030</v>
      </c>
    </row>
    <row r="224" spans="4:4">
      <c r="D224" t="s">
        <v>6036</v>
      </c>
    </row>
    <row r="225" spans="4:4">
      <c r="D225" t="s">
        <v>6037</v>
      </c>
    </row>
    <row r="226" spans="4:4">
      <c r="D226" t="s">
        <v>6038</v>
      </c>
    </row>
    <row r="227" spans="4:4">
      <c r="D227" t="s">
        <v>6039</v>
      </c>
    </row>
    <row r="228" spans="4:4">
      <c r="D228" t="s">
        <v>6040</v>
      </c>
    </row>
    <row r="229" spans="4:4">
      <c r="D229" t="s">
        <v>6041</v>
      </c>
    </row>
    <row r="230" spans="3:3">
      <c r="C230" t="s">
        <v>6042</v>
      </c>
    </row>
    <row r="231" spans="3:3">
      <c r="C231" t="s">
        <v>776</v>
      </c>
    </row>
    <row r="232" spans="4:4">
      <c r="D232" t="s">
        <v>6034</v>
      </c>
    </row>
    <row r="233" spans="4:4">
      <c r="D233" t="s">
        <v>6043</v>
      </c>
    </row>
    <row r="235" spans="3:3">
      <c r="C235" t="s">
        <v>6044</v>
      </c>
    </row>
    <row r="236" spans="3:3">
      <c r="C236" t="s">
        <v>6045</v>
      </c>
    </row>
    <row r="237" spans="3:3">
      <c r="C237" t="s">
        <v>6046</v>
      </c>
    </row>
    <row r="238" spans="7:7">
      <c r="G238" t="s">
        <v>6047</v>
      </c>
    </row>
    <row r="239" spans="3:3">
      <c r="C239" t="s">
        <v>6048</v>
      </c>
    </row>
    <row r="240" spans="3:3">
      <c r="C240" t="s">
        <v>6049</v>
      </c>
    </row>
    <row r="241" spans="3:3">
      <c r="C241" t="s">
        <v>6050</v>
      </c>
    </row>
    <row r="242" spans="3:3">
      <c r="C242" t="s">
        <v>6051</v>
      </c>
    </row>
    <row r="243" spans="3:3">
      <c r="C243" t="s">
        <v>6052</v>
      </c>
    </row>
    <row r="244" spans="3:3">
      <c r="C244" t="s">
        <v>6053</v>
      </c>
    </row>
    <row r="245" spans="7:7">
      <c r="G245" t="s">
        <v>6054</v>
      </c>
    </row>
    <row r="246" spans="3:3">
      <c r="C246" t="s">
        <v>6055</v>
      </c>
    </row>
    <row r="247" spans="3:3">
      <c r="C247" t="s">
        <v>6056</v>
      </c>
    </row>
    <row r="248" spans="3:3">
      <c r="C248" t="s">
        <v>6057</v>
      </c>
    </row>
    <row r="249" spans="3:3">
      <c r="C249" t="s">
        <v>6058</v>
      </c>
    </row>
    <row r="250" spans="3:3">
      <c r="C250" t="s">
        <v>6059</v>
      </c>
    </row>
    <row r="251" spans="6:6">
      <c r="F251" t="s">
        <v>6060</v>
      </c>
    </row>
    <row r="252" spans="5:5">
      <c r="E252" t="s">
        <v>6061</v>
      </c>
    </row>
    <row r="253" spans="5:5">
      <c r="E253" t="s">
        <v>6062</v>
      </c>
    </row>
    <row r="254" spans="5:5">
      <c r="E254" t="s">
        <v>6063</v>
      </c>
    </row>
    <row r="255" spans="3:3">
      <c r="C255" t="s">
        <v>3618</v>
      </c>
    </row>
    <row r="257" spans="3:3">
      <c r="C257" t="s">
        <v>6064</v>
      </c>
    </row>
    <row r="258" spans="3:3">
      <c r="C258" t="s">
        <v>6065</v>
      </c>
    </row>
    <row r="259" spans="4:4">
      <c r="D259" t="s">
        <v>6066</v>
      </c>
    </row>
    <row r="260" spans="3:3">
      <c r="C260" t="s">
        <v>6067</v>
      </c>
    </row>
    <row r="261" spans="3:3">
      <c r="C261" t="s">
        <v>6058</v>
      </c>
    </row>
    <row r="262" spans="3:3">
      <c r="C262" t="s">
        <v>6068</v>
      </c>
    </row>
    <row r="263" spans="3:3">
      <c r="C263" t="s">
        <v>902</v>
      </c>
    </row>
    <row r="265" spans="2:2">
      <c r="B265" t="s">
        <v>6069</v>
      </c>
    </row>
    <row r="266" spans="1:1">
      <c r="A266" t="s">
        <v>6070</v>
      </c>
    </row>
    <row r="267" spans="1:1">
      <c r="A267" t="s">
        <v>6071</v>
      </c>
    </row>
    <row r="268" spans="1:1">
      <c r="A268" t="s">
        <v>4377</v>
      </c>
    </row>
    <row r="269" spans="1:1">
      <c r="A269" t="s">
        <v>3019</v>
      </c>
    </row>
    <row r="270" spans="1:1">
      <c r="A270" t="s">
        <v>6072</v>
      </c>
    </row>
    <row r="271" spans="1:1">
      <c r="A271" t="s">
        <v>6073</v>
      </c>
    </row>
    <row r="272" spans="1:1">
      <c r="A272" t="s">
        <v>392</v>
      </c>
    </row>
    <row r="273" spans="1:1">
      <c r="A273" t="s">
        <v>6074</v>
      </c>
    </row>
    <row r="274" spans="1:1">
      <c r="A274" t="s">
        <v>6075</v>
      </c>
    </row>
    <row r="275" spans="1:1">
      <c r="A275" t="s">
        <v>6076</v>
      </c>
    </row>
    <row r="276" spans="1:1">
      <c r="A276" t="s">
        <v>4492</v>
      </c>
    </row>
    <row r="277" spans="1:1">
      <c r="A277" t="s">
        <v>479</v>
      </c>
    </row>
    <row r="278" spans="1:1">
      <c r="A278" t="s">
        <v>6077</v>
      </c>
    </row>
    <row r="279" spans="3:3">
      <c r="C279" t="s">
        <v>1045</v>
      </c>
    </row>
    <row r="280" spans="3:3">
      <c r="C280" t="s">
        <v>6078</v>
      </c>
    </row>
    <row r="281" spans="3:3">
      <c r="C281" t="s">
        <v>6079</v>
      </c>
    </row>
    <row r="282" spans="3:3">
      <c r="C282" t="s">
        <v>6080</v>
      </c>
    </row>
    <row r="283" spans="16:16">
      <c r="P283" t="s">
        <v>6081</v>
      </c>
    </row>
    <row r="284" spans="16:16">
      <c r="P284" t="s">
        <v>6082</v>
      </c>
    </row>
    <row r="285" spans="17:17">
      <c r="Q285" t="s">
        <v>6083</v>
      </c>
    </row>
    <row r="286" spans="18:18">
      <c r="R286" t="s">
        <v>6084</v>
      </c>
    </row>
    <row r="287" spans="7:7">
      <c r="G287" t="s">
        <v>6085</v>
      </c>
    </row>
    <row r="288" spans="7:7">
      <c r="G288" t="s">
        <v>6086</v>
      </c>
    </row>
    <row r="289" spans="3:3">
      <c r="C289" t="s">
        <v>6087</v>
      </c>
    </row>
    <row r="290" spans="3:3">
      <c r="C290" t="s">
        <v>6088</v>
      </c>
    </row>
    <row r="291" spans="3:3">
      <c r="C291" t="s">
        <v>6089</v>
      </c>
    </row>
    <row r="292" spans="3:3">
      <c r="C292" t="s">
        <v>6090</v>
      </c>
    </row>
    <row r="293" spans="3:3">
      <c r="C293" t="s">
        <v>6091</v>
      </c>
    </row>
    <row r="294" spans="3:3">
      <c r="C294" t="s">
        <v>6092</v>
      </c>
    </row>
    <row r="295" spans="3:3">
      <c r="C295" t="s">
        <v>6093</v>
      </c>
    </row>
    <row r="296" spans="3:3">
      <c r="C296" t="s">
        <v>3177</v>
      </c>
    </row>
    <row r="297" spans="3:3">
      <c r="C297" t="s">
        <v>6094</v>
      </c>
    </row>
    <row r="298" spans="3:3">
      <c r="C298" t="s">
        <v>6095</v>
      </c>
    </row>
    <row r="299" spans="3:3">
      <c r="C299" t="s">
        <v>6096</v>
      </c>
    </row>
    <row r="301" spans="1:1">
      <c r="A301" t="s">
        <v>6097</v>
      </c>
    </row>
    <row r="302" spans="2:2">
      <c r="B302" t="s">
        <v>6098</v>
      </c>
    </row>
    <row r="303" spans="1:1">
      <c r="A303" t="s">
        <v>4382</v>
      </c>
    </row>
    <row r="304" spans="1:1">
      <c r="A304" t="s">
        <v>4444</v>
      </c>
    </row>
    <row r="305" spans="1:1">
      <c r="A305" t="s">
        <v>4445</v>
      </c>
    </row>
    <row r="306" spans="1:1">
      <c r="A306" t="s">
        <v>4383</v>
      </c>
    </row>
    <row r="307" spans="1:1">
      <c r="A307" t="s">
        <v>4424</v>
      </c>
    </row>
    <row r="308" spans="1:1">
      <c r="A308" t="s">
        <v>4425</v>
      </c>
    </row>
    <row r="309" spans="1:1">
      <c r="A309" t="s">
        <v>4426</v>
      </c>
    </row>
    <row r="310" spans="1:1">
      <c r="A310" t="s">
        <v>4427</v>
      </c>
    </row>
    <row r="311" spans="1:1">
      <c r="A311" t="s">
        <v>4428</v>
      </c>
    </row>
    <row r="312" spans="1:1">
      <c r="A312" t="s">
        <v>5972</v>
      </c>
    </row>
    <row r="313" spans="1:1">
      <c r="A313" t="s">
        <v>5973</v>
      </c>
    </row>
    <row r="314" spans="1:1">
      <c r="A314" t="s">
        <v>5974</v>
      </c>
    </row>
    <row r="315" spans="1:1">
      <c r="A315" t="s">
        <v>5975</v>
      </c>
    </row>
    <row r="316" spans="1:1">
      <c r="A316" t="s">
        <v>5976</v>
      </c>
    </row>
    <row r="317" spans="1:1">
      <c r="A317" t="s">
        <v>6099</v>
      </c>
    </row>
    <row r="318" spans="1:1">
      <c r="A318" t="s">
        <v>1156</v>
      </c>
    </row>
    <row r="319" spans="1:1">
      <c r="A319" t="s">
        <v>6100</v>
      </c>
    </row>
    <row r="320" spans="1:1">
      <c r="A320" t="s">
        <v>4572</v>
      </c>
    </row>
    <row r="321" spans="2:2">
      <c r="B321" t="s">
        <v>6101</v>
      </c>
    </row>
    <row r="322" spans="4:4">
      <c r="D322" t="s">
        <v>520</v>
      </c>
    </row>
    <row r="323" spans="1:1">
      <c r="A323" t="s">
        <v>6102</v>
      </c>
    </row>
    <row r="324" spans="2:2">
      <c r="B324" t="s">
        <v>525</v>
      </c>
    </row>
    <row r="325" spans="2:2">
      <c r="B325" t="s">
        <v>6103</v>
      </c>
    </row>
    <row r="326" spans="2:2">
      <c r="B326" t="s">
        <v>6104</v>
      </c>
    </row>
    <row r="327" spans="1:1">
      <c r="A327" t="s">
        <v>6105</v>
      </c>
    </row>
    <row r="328" spans="5:5">
      <c r="E328" t="s">
        <v>568</v>
      </c>
    </row>
    <row r="329" spans="1:1">
      <c r="A329" t="s">
        <v>350</v>
      </c>
    </row>
    <row r="330" spans="1:1">
      <c r="A330" t="s">
        <v>6106</v>
      </c>
    </row>
    <row r="331" spans="1:1">
      <c r="A331" t="s">
        <v>6107</v>
      </c>
    </row>
    <row r="333" spans="1:1">
      <c r="A333" t="s">
        <v>6108</v>
      </c>
    </row>
    <row r="334" spans="1:1">
      <c r="A334" t="s">
        <v>6109</v>
      </c>
    </row>
    <row r="335" spans="1:1">
      <c r="A335" t="s">
        <v>6110</v>
      </c>
    </row>
    <row r="336" spans="1:1">
      <c r="A336" t="s">
        <v>6111</v>
      </c>
    </row>
    <row r="337" spans="1:1">
      <c r="A337" t="s">
        <v>563</v>
      </c>
    </row>
    <row r="338" spans="1:1">
      <c r="A338" t="s">
        <v>6112</v>
      </c>
    </row>
    <row r="339" spans="1:1">
      <c r="A339" t="s">
        <v>6113</v>
      </c>
    </row>
    <row r="340" spans="1:1">
      <c r="A340" t="s">
        <v>800</v>
      </c>
    </row>
    <row r="341" spans="1:1">
      <c r="A341" t="s">
        <v>6114</v>
      </c>
    </row>
    <row r="342" spans="1:1">
      <c r="A342" t="s">
        <v>2013</v>
      </c>
    </row>
    <row r="343" spans="1:1">
      <c r="A343" t="s">
        <v>6115</v>
      </c>
    </row>
    <row r="344" spans="1:1">
      <c r="A344" t="s">
        <v>6116</v>
      </c>
    </row>
    <row r="345" spans="1:1">
      <c r="A345" t="s">
        <v>6117</v>
      </c>
    </row>
    <row r="346" spans="1:1">
      <c r="A346" t="s">
        <v>6118</v>
      </c>
    </row>
    <row r="347" spans="1:1">
      <c r="A347" t="s">
        <v>6119</v>
      </c>
    </row>
    <row r="348" spans="1:2">
      <c r="A348" t="s">
        <v>6120</v>
      </c>
      <c r="B348">
        <f>1008</f>
        <v>1008</v>
      </c>
    </row>
    <row r="349" spans="1:1">
      <c r="A349" t="s">
        <v>6121</v>
      </c>
    </row>
    <row r="350" spans="1:1">
      <c r="A350" t="s">
        <v>1128</v>
      </c>
    </row>
    <row r="351" spans="1:1">
      <c r="A351" t="s">
        <v>6122</v>
      </c>
    </row>
    <row r="352" spans="1:1">
      <c r="A352" t="s">
        <v>6123</v>
      </c>
    </row>
    <row r="353" spans="1:1">
      <c r="A353" t="s">
        <v>6124</v>
      </c>
    </row>
    <row r="354" spans="1:1">
      <c r="A354" t="s">
        <v>6125</v>
      </c>
    </row>
    <row r="355" spans="1:1">
      <c r="A355" t="s">
        <v>6126</v>
      </c>
    </row>
    <row r="356" spans="1:1">
      <c r="A356" t="s">
        <v>6127</v>
      </c>
    </row>
    <row r="357" spans="1:1">
      <c r="A357" t="s">
        <v>6128</v>
      </c>
    </row>
    <row r="358" spans="1:1">
      <c r="A358" t="s">
        <v>6129</v>
      </c>
    </row>
    <row r="359" spans="1:1">
      <c r="A359" t="s">
        <v>6130</v>
      </c>
    </row>
    <row r="360" spans="1:1">
      <c r="A360" t="s">
        <v>6131</v>
      </c>
    </row>
    <row r="361" spans="1:1">
      <c r="A361" t="s">
        <v>6132</v>
      </c>
    </row>
    <row r="362" spans="1:1">
      <c r="A362" t="s">
        <v>6133</v>
      </c>
    </row>
    <row r="363" spans="1:1">
      <c r="A363" t="s">
        <v>6134</v>
      </c>
    </row>
    <row r="364" spans="1:1">
      <c r="A364" t="s">
        <v>6135</v>
      </c>
    </row>
    <row r="365" spans="1:1">
      <c r="A365" t="s">
        <v>6136</v>
      </c>
    </row>
    <row r="366" spans="1:1">
      <c r="A366" t="s">
        <v>6137</v>
      </c>
    </row>
    <row r="367" spans="1:1">
      <c r="A367" t="s">
        <v>6138</v>
      </c>
    </row>
    <row r="368" spans="1:1">
      <c r="A368" t="s">
        <v>6139</v>
      </c>
    </row>
    <row r="369" spans="1:1">
      <c r="A369" t="s">
        <v>6140</v>
      </c>
    </row>
    <row r="370" spans="1:1">
      <c r="A370" t="s">
        <v>6141</v>
      </c>
    </row>
    <row r="371" spans="1:1">
      <c r="A371" t="s">
        <v>6142</v>
      </c>
    </row>
    <row r="372" spans="1:1">
      <c r="A372" t="s">
        <v>6143</v>
      </c>
    </row>
    <row r="373" spans="1:1">
      <c r="A373" t="s">
        <v>6144</v>
      </c>
    </row>
    <row r="374" spans="1:1">
      <c r="A374" t="s">
        <v>6145</v>
      </c>
    </row>
    <row r="375" spans="1:1">
      <c r="A375" t="s">
        <v>6146</v>
      </c>
    </row>
    <row r="376" spans="1:1">
      <c r="A376" t="s">
        <v>6147</v>
      </c>
    </row>
    <row r="377" spans="1:1">
      <c r="A377" t="s">
        <v>6148</v>
      </c>
    </row>
    <row r="378" spans="1:1">
      <c r="A378" t="s">
        <v>6149</v>
      </c>
    </row>
    <row r="380" spans="1:1">
      <c r="A380" t="s">
        <v>1027</v>
      </c>
    </row>
    <row r="381" spans="1:1">
      <c r="A381" t="s">
        <v>6150</v>
      </c>
    </row>
    <row r="382" spans="1:1">
      <c r="A382" t="s">
        <v>6151</v>
      </c>
    </row>
    <row r="383" spans="1:1">
      <c r="A383" t="s">
        <v>6152</v>
      </c>
    </row>
    <row r="384" spans="1:1">
      <c r="A384" t="s">
        <v>6153</v>
      </c>
    </row>
    <row r="385" spans="1:1">
      <c r="A385" t="s">
        <v>6154</v>
      </c>
    </row>
    <row r="386" spans="1:1">
      <c r="A386" t="s">
        <v>6155</v>
      </c>
    </row>
    <row r="387" spans="1:1">
      <c r="A387" t="s">
        <v>6156</v>
      </c>
    </row>
    <row r="388" spans="1:1">
      <c r="A388" t="s">
        <v>6157</v>
      </c>
    </row>
    <row r="389" spans="1:1">
      <c r="A389" t="s">
        <v>6158</v>
      </c>
    </row>
    <row r="390" spans="1:1">
      <c r="A390" t="s">
        <v>6159</v>
      </c>
    </row>
    <row r="391" spans="1:1">
      <c r="A391" t="s">
        <v>6160</v>
      </c>
    </row>
    <row r="392" spans="1:1">
      <c r="A392" t="s">
        <v>6161</v>
      </c>
    </row>
    <row r="393" spans="2:2">
      <c r="B393" t="s">
        <v>6162</v>
      </c>
    </row>
    <row r="394" spans="2:2">
      <c r="B394" t="s">
        <v>6163</v>
      </c>
    </row>
    <row r="395" spans="2:2">
      <c r="B395" t="s">
        <v>6164</v>
      </c>
    </row>
    <row r="397" spans="1:1">
      <c r="A397" t="s">
        <v>6165</v>
      </c>
    </row>
    <row r="398" spans="1:1">
      <c r="A398" t="s">
        <v>1027</v>
      </c>
    </row>
    <row r="399" spans="1:1">
      <c r="A399" t="s">
        <v>6166</v>
      </c>
    </row>
    <row r="400" spans="1:1">
      <c r="A400" t="s">
        <v>6167</v>
      </c>
    </row>
    <row r="401" spans="1:1">
      <c r="A401" t="s">
        <v>6168</v>
      </c>
    </row>
    <row r="402" spans="1:1">
      <c r="A402" t="s">
        <v>6169</v>
      </c>
    </row>
    <row r="403" spans="1:1">
      <c r="A403" t="s">
        <v>767</v>
      </c>
    </row>
    <row r="405" spans="1:1">
      <c r="A405" t="s">
        <v>1027</v>
      </c>
    </row>
    <row r="406" spans="1:1">
      <c r="A406" t="s">
        <v>6170</v>
      </c>
    </row>
    <row r="407" spans="1:1">
      <c r="A407" t="s">
        <v>6171</v>
      </c>
    </row>
    <row r="408" spans="1:1">
      <c r="A408" t="s">
        <v>6172</v>
      </c>
    </row>
    <row r="409" spans="1:1">
      <c r="A409" t="s">
        <v>776</v>
      </c>
    </row>
    <row r="410" spans="1:1">
      <c r="A410" t="s">
        <v>6173</v>
      </c>
    </row>
    <row r="411" spans="1:1">
      <c r="A411" t="s">
        <v>6174</v>
      </c>
    </row>
    <row r="412" spans="1:1">
      <c r="A412" t="s">
        <v>6175</v>
      </c>
    </row>
    <row r="413" spans="1:1">
      <c r="A413" t="s">
        <v>6176</v>
      </c>
    </row>
    <row r="414" spans="1:1">
      <c r="A414" t="s">
        <v>6177</v>
      </c>
    </row>
    <row r="415" spans="1:1">
      <c r="A415" t="s">
        <v>833</v>
      </c>
    </row>
    <row r="416" spans="1:1">
      <c r="A416" t="s">
        <v>443</v>
      </c>
    </row>
    <row r="417" spans="1:1">
      <c r="A417" t="e">
        <f>------预估到期时间</f>
        <v>#NAME?</v>
      </c>
    </row>
    <row r="418" spans="1:1">
      <c r="A418" t="s">
        <v>6178</v>
      </c>
    </row>
    <row r="419" spans="1:1">
      <c r="A419" t="s">
        <v>443</v>
      </c>
    </row>
    <row r="421" spans="1:1">
      <c r="A421" t="s">
        <v>2285</v>
      </c>
    </row>
    <row r="422" spans="2:2">
      <c r="B422" t="s">
        <v>6179</v>
      </c>
    </row>
    <row r="423" spans="2:2">
      <c r="B423" t="s">
        <v>6180</v>
      </c>
    </row>
    <row r="424" spans="2:2">
      <c r="B424" t="s">
        <v>3481</v>
      </c>
    </row>
    <row r="425" spans="2:2">
      <c r="B425" t="s">
        <v>3482</v>
      </c>
    </row>
    <row r="426" spans="2:2">
      <c r="B426" t="s">
        <v>6181</v>
      </c>
    </row>
    <row r="427" spans="6:6">
      <c r="F427" t="s">
        <v>6182</v>
      </c>
    </row>
    <row r="428" spans="6:6">
      <c r="F428" t="s">
        <v>6183</v>
      </c>
    </row>
    <row r="429" spans="6:6">
      <c r="F429" t="s">
        <v>6184</v>
      </c>
    </row>
    <row r="430" spans="6:6">
      <c r="F430" t="s">
        <v>6185</v>
      </c>
    </row>
    <row r="431" spans="6:6">
      <c r="F431" t="s">
        <v>6186</v>
      </c>
    </row>
    <row r="432" spans="6:6">
      <c r="F432" t="s">
        <v>6187</v>
      </c>
    </row>
    <row r="433" spans="6:6">
      <c r="F433" t="s">
        <v>6188</v>
      </c>
    </row>
    <row r="434" spans="6:6">
      <c r="F434" t="s">
        <v>6189</v>
      </c>
    </row>
    <row r="435" spans="2:2">
      <c r="B435" t="s">
        <v>886</v>
      </c>
    </row>
    <row r="436" spans="2:2">
      <c r="B436" t="s">
        <v>800</v>
      </c>
    </row>
    <row r="437" spans="2:2">
      <c r="B437" t="s">
        <v>6190</v>
      </c>
    </row>
    <row r="438" spans="1:1">
      <c r="A438" t="s">
        <v>6191</v>
      </c>
    </row>
    <row r="439" spans="1:1">
      <c r="A439" t="s">
        <v>6192</v>
      </c>
    </row>
    <row r="440" spans="1:1">
      <c r="A440" t="s">
        <v>443</v>
      </c>
    </row>
    <row r="441" spans="1:1">
      <c r="A441" t="s">
        <v>6193</v>
      </c>
    </row>
    <row r="442" spans="1:1">
      <c r="A442" t="s">
        <v>6194</v>
      </c>
    </row>
    <row r="443" spans="1:1">
      <c r="A443" t="s">
        <v>6195</v>
      </c>
    </row>
    <row r="444" spans="1:1">
      <c r="A444" t="s">
        <v>1151</v>
      </c>
    </row>
    <row r="445" spans="1:1">
      <c r="A445" t="s">
        <v>6170</v>
      </c>
    </row>
    <row r="446" spans="1:1">
      <c r="A446" t="s">
        <v>908</v>
      </c>
    </row>
    <row r="447" spans="1:1">
      <c r="A447" t="s">
        <v>6196</v>
      </c>
    </row>
    <row r="448" spans="1:1">
      <c r="A448" t="s">
        <v>6197</v>
      </c>
    </row>
    <row r="449" spans="1:1">
      <c r="A449" t="s">
        <v>6198</v>
      </c>
    </row>
    <row r="450" spans="1:1">
      <c r="A450" t="s">
        <v>776</v>
      </c>
    </row>
    <row r="451" spans="1:1">
      <c r="A451" t="s">
        <v>6199</v>
      </c>
    </row>
    <row r="452" spans="1:1">
      <c r="A452" t="s">
        <v>779</v>
      </c>
    </row>
    <row r="454" spans="1:1">
      <c r="A454" t="s">
        <v>1151</v>
      </c>
    </row>
    <row r="455" spans="1:1">
      <c r="A455" t="s">
        <v>6170</v>
      </c>
    </row>
    <row r="456" spans="1:1">
      <c r="A456" t="s">
        <v>908</v>
      </c>
    </row>
    <row r="457" spans="1:1">
      <c r="A457" t="s">
        <v>6200</v>
      </c>
    </row>
    <row r="458" spans="1:1">
      <c r="A458" t="s">
        <v>6197</v>
      </c>
    </row>
    <row r="459" spans="1:1">
      <c r="A459" t="s">
        <v>6201</v>
      </c>
    </row>
    <row r="460" spans="1:1">
      <c r="A460" t="s">
        <v>6202</v>
      </c>
    </row>
    <row r="461" spans="1:1">
      <c r="A461" t="s">
        <v>6203</v>
      </c>
    </row>
    <row r="462" spans="1:1">
      <c r="A462" t="s">
        <v>776</v>
      </c>
    </row>
    <row r="463" spans="1:1">
      <c r="A463" t="s">
        <v>6204</v>
      </c>
    </row>
    <row r="464" spans="1:1">
      <c r="A464" t="s">
        <v>779</v>
      </c>
    </row>
    <row r="466" spans="1:1">
      <c r="A466" t="s">
        <v>1151</v>
      </c>
    </row>
    <row r="467" spans="1:1">
      <c r="A467" t="s">
        <v>6170</v>
      </c>
    </row>
    <row r="468" spans="1:1">
      <c r="A468" t="s">
        <v>908</v>
      </c>
    </row>
    <row r="469" spans="1:1">
      <c r="A469" t="s">
        <v>6205</v>
      </c>
    </row>
    <row r="470" spans="1:1">
      <c r="A470" t="s">
        <v>6197</v>
      </c>
    </row>
    <row r="471" spans="1:1">
      <c r="A471" t="s">
        <v>6206</v>
      </c>
    </row>
    <row r="472" spans="1:1">
      <c r="A472" t="s">
        <v>6207</v>
      </c>
    </row>
    <row r="473" spans="1:1">
      <c r="A473" t="s">
        <v>776</v>
      </c>
    </row>
    <row r="474" spans="1:1">
      <c r="A474" t="s">
        <v>6208</v>
      </c>
    </row>
    <row r="475" spans="1:1">
      <c r="A475" t="s">
        <v>779</v>
      </c>
    </row>
    <row r="477" spans="1:1">
      <c r="A477" t="s">
        <v>1151</v>
      </c>
    </row>
    <row r="478" spans="1:1">
      <c r="A478" t="s">
        <v>6170</v>
      </c>
    </row>
    <row r="479" spans="1:1">
      <c r="A479" t="s">
        <v>908</v>
      </c>
    </row>
    <row r="480" spans="1:1">
      <c r="A480" t="s">
        <v>6209</v>
      </c>
    </row>
    <row r="481" spans="1:1">
      <c r="A481" t="s">
        <v>6197</v>
      </c>
    </row>
    <row r="482" spans="1:1">
      <c r="A482" t="s">
        <v>3494</v>
      </c>
    </row>
    <row r="483" spans="1:1">
      <c r="A483" t="s">
        <v>6210</v>
      </c>
    </row>
    <row r="484" spans="1:1">
      <c r="A484" t="s">
        <v>776</v>
      </c>
    </row>
    <row r="485" spans="1:1">
      <c r="A485" t="s">
        <v>6211</v>
      </c>
    </row>
    <row r="486" spans="1:1">
      <c r="A486" t="s">
        <v>779</v>
      </c>
    </row>
    <row r="488" spans="1:1">
      <c r="A488" t="s">
        <v>1027</v>
      </c>
    </row>
    <row r="489" spans="1:1">
      <c r="A489" t="s">
        <v>6212</v>
      </c>
    </row>
    <row r="490" spans="1:1">
      <c r="A490" t="s">
        <v>6213</v>
      </c>
    </row>
    <row r="491" spans="1:1">
      <c r="A491" t="s">
        <v>902</v>
      </c>
    </row>
    <row r="494" spans="1:1">
      <c r="A494" t="s">
        <v>6214</v>
      </c>
    </row>
    <row r="495" spans="1:1">
      <c r="A495" t="s">
        <v>800</v>
      </c>
    </row>
    <row r="496" spans="1:1">
      <c r="A496" t="s">
        <v>6215</v>
      </c>
    </row>
    <row r="497" spans="1:1">
      <c r="A497" t="s">
        <v>6216</v>
      </c>
    </row>
    <row r="498" spans="1:1">
      <c r="A498" t="s">
        <v>6197</v>
      </c>
    </row>
    <row r="499" spans="1:1">
      <c r="A499" t="s">
        <v>6217</v>
      </c>
    </row>
    <row r="500" spans="1:1">
      <c r="A500" t="s">
        <v>6218</v>
      </c>
    </row>
    <row r="503" spans="1:1">
      <c r="A503" t="s">
        <v>6219</v>
      </c>
    </row>
    <row r="504" spans="1:1">
      <c r="A504" t="s">
        <v>6220</v>
      </c>
    </row>
    <row r="506" spans="1:1">
      <c r="A506" t="s">
        <v>6221</v>
      </c>
    </row>
    <row r="507" spans="1:1">
      <c r="A507" t="s">
        <v>350</v>
      </c>
    </row>
    <row r="508" spans="1:1">
      <c r="A508" t="s">
        <v>6222</v>
      </c>
    </row>
    <row r="509" spans="1:1">
      <c r="A509" t="s">
        <v>888</v>
      </c>
    </row>
    <row r="510" spans="1:1">
      <c r="A510" t="s">
        <v>6223</v>
      </c>
    </row>
    <row r="511" spans="1:1">
      <c r="A511" t="s">
        <v>6224</v>
      </c>
    </row>
    <row r="512" spans="1:4">
      <c r="A512" t="s">
        <v>6225</v>
      </c>
      <c r="B512" t="s">
        <v>6226</v>
      </c>
      <c r="C512" t="s">
        <v>6227</v>
      </c>
      <c r="D512" t="s">
        <v>6228</v>
      </c>
    </row>
    <row r="513" spans="1:1">
      <c r="A513" t="s">
        <v>6229</v>
      </c>
    </row>
    <row r="514" spans="1:1">
      <c r="A514" t="s">
        <v>6230</v>
      </c>
    </row>
    <row r="515" spans="1:1">
      <c r="A515" t="s">
        <v>6231</v>
      </c>
    </row>
    <row r="516" spans="2:3">
      <c r="B516" t="s">
        <v>6232</v>
      </c>
      <c r="C516">
        <f>8421200</f>
        <v>8421200</v>
      </c>
    </row>
    <row r="517" spans="2:2">
      <c r="B517" t="s">
        <v>6233</v>
      </c>
    </row>
    <row r="518" spans="1:1">
      <c r="A518" t="s">
        <v>6234</v>
      </c>
    </row>
    <row r="519" spans="1:1">
      <c r="A519" t="s">
        <v>6235</v>
      </c>
    </row>
    <row r="520" spans="1:1">
      <c r="A520" t="s">
        <v>6236</v>
      </c>
    </row>
    <row r="521" spans="1:1">
      <c r="A521" t="s">
        <v>6237</v>
      </c>
    </row>
    <row r="522" spans="1:1">
      <c r="A522" t="s">
        <v>6238</v>
      </c>
    </row>
    <row r="523" spans="1:1">
      <c r="A523" t="s">
        <v>6239</v>
      </c>
    </row>
    <row r="524" spans="1:1">
      <c r="A524" t="s">
        <v>6240</v>
      </c>
    </row>
    <row r="525" spans="1:1">
      <c r="A525" t="s">
        <v>6241</v>
      </c>
    </row>
    <row r="526" spans="1:1">
      <c r="A526" t="s">
        <v>6242</v>
      </c>
    </row>
    <row r="527" spans="1:1">
      <c r="A527" t="s">
        <v>5667</v>
      </c>
    </row>
    <row r="528" spans="3:3">
      <c r="C528" t="s">
        <v>6243</v>
      </c>
    </row>
    <row r="529" spans="3:3">
      <c r="C529" t="s">
        <v>6244</v>
      </c>
    </row>
    <row r="530" spans="3:3">
      <c r="C530" t="s">
        <v>6245</v>
      </c>
    </row>
    <row r="531" spans="3:3">
      <c r="C531" t="s">
        <v>803</v>
      </c>
    </row>
    <row r="532" spans="4:4">
      <c r="D532" t="s">
        <v>6246</v>
      </c>
    </row>
    <row r="533" spans="4:4">
      <c r="D533" t="s">
        <v>6247</v>
      </c>
    </row>
    <row r="534" spans="1:1">
      <c r="A534" t="s">
        <v>6248</v>
      </c>
    </row>
    <row r="535" spans="1:1">
      <c r="A535" t="s">
        <v>6104</v>
      </c>
    </row>
    <row r="536" spans="1:1">
      <c r="A536" t="s">
        <v>990</v>
      </c>
    </row>
    <row r="537" spans="2:2">
      <c r="B537" t="s">
        <v>6249</v>
      </c>
    </row>
    <row r="538" spans="1:1">
      <c r="A538" t="s">
        <v>6250</v>
      </c>
    </row>
    <row r="539" spans="1:1">
      <c r="A539" t="s">
        <v>4382</v>
      </c>
    </row>
    <row r="540" spans="1:1">
      <c r="A540" t="s">
        <v>4383</v>
      </c>
    </row>
    <row r="541" spans="2:2">
      <c r="B541" t="s">
        <v>5962</v>
      </c>
    </row>
    <row r="542" spans="2:2">
      <c r="B542" t="s">
        <v>1264</v>
      </c>
    </row>
    <row r="543" spans="1:1">
      <c r="A543" t="s">
        <v>4424</v>
      </c>
    </row>
    <row r="544" spans="1:1">
      <c r="A544" t="s">
        <v>4425</v>
      </c>
    </row>
    <row r="545" spans="1:1">
      <c r="A545" t="s">
        <v>4426</v>
      </c>
    </row>
    <row r="546" spans="1:1">
      <c r="A546" t="s">
        <v>4427</v>
      </c>
    </row>
    <row r="547" spans="1:1">
      <c r="A547" t="s">
        <v>4606</v>
      </c>
    </row>
    <row r="548" spans="1:1">
      <c r="A548" t="s">
        <v>1156</v>
      </c>
    </row>
    <row r="549" spans="2:2">
      <c r="B549" t="s">
        <v>6251</v>
      </c>
    </row>
    <row r="550" spans="2:2">
      <c r="B550" t="s">
        <v>2110</v>
      </c>
    </row>
    <row r="551" spans="2:2">
      <c r="B551" t="s">
        <v>6252</v>
      </c>
    </row>
    <row r="552" spans="4:4">
      <c r="D552" t="s">
        <v>520</v>
      </c>
    </row>
    <row r="553" spans="1:1">
      <c r="A553" t="s">
        <v>6102</v>
      </c>
    </row>
    <row r="554" spans="3:3">
      <c r="C554" t="s">
        <v>350</v>
      </c>
    </row>
    <row r="555" spans="1:1">
      <c r="A555" t="s">
        <v>6106</v>
      </c>
    </row>
    <row r="556" spans="1:1">
      <c r="A556" t="s">
        <v>6253</v>
      </c>
    </row>
    <row r="558" spans="1:1">
      <c r="A558" t="s">
        <v>563</v>
      </c>
    </row>
    <row r="559" spans="2:2">
      <c r="B559" t="s">
        <v>525</v>
      </c>
    </row>
    <row r="560" spans="2:2">
      <c r="B560" t="s">
        <v>6254</v>
      </c>
    </row>
    <row r="561" spans="1:1">
      <c r="A561" t="s">
        <v>6255</v>
      </c>
    </row>
    <row r="562" spans="4:4">
      <c r="D562" t="s">
        <v>568</v>
      </c>
    </row>
    <row r="564" spans="4:4">
      <c r="D564" t="s">
        <v>6256</v>
      </c>
    </row>
    <row r="565" spans="4:4">
      <c r="D565" t="s">
        <v>800</v>
      </c>
    </row>
    <row r="566" spans="4:4">
      <c r="D566" t="s">
        <v>6257</v>
      </c>
    </row>
    <row r="567" spans="4:4">
      <c r="D567" t="s">
        <v>2013</v>
      </c>
    </row>
    <row r="568" spans="4:4">
      <c r="D568" t="s">
        <v>6115</v>
      </c>
    </row>
    <row r="569" spans="4:4">
      <c r="D569" t="s">
        <v>6116</v>
      </c>
    </row>
    <row r="570" spans="4:4">
      <c r="D570" t="s">
        <v>6117</v>
      </c>
    </row>
    <row r="571" spans="4:4">
      <c r="D571" t="s">
        <v>6118</v>
      </c>
    </row>
    <row r="572" spans="4:4">
      <c r="D572" t="s">
        <v>6119</v>
      </c>
    </row>
    <row r="573" spans="4:4">
      <c r="D573" t="s">
        <v>6258</v>
      </c>
    </row>
    <row r="574" spans="4:4">
      <c r="D574" t="s">
        <v>6259</v>
      </c>
    </row>
    <row r="575" spans="4:4">
      <c r="D575" t="s">
        <v>1128</v>
      </c>
    </row>
    <row r="576" spans="4:4">
      <c r="D576" t="s">
        <v>6122</v>
      </c>
    </row>
    <row r="577" spans="4:4">
      <c r="D577" t="s">
        <v>6123</v>
      </c>
    </row>
    <row r="578" spans="4:4">
      <c r="D578" t="s">
        <v>6124</v>
      </c>
    </row>
    <row r="579" spans="4:4">
      <c r="D579" t="s">
        <v>6125</v>
      </c>
    </row>
    <row r="580" spans="4:4">
      <c r="D580" t="s">
        <v>6126</v>
      </c>
    </row>
    <row r="581" spans="4:4">
      <c r="D581" t="s">
        <v>6127</v>
      </c>
    </row>
    <row r="582" spans="4:4">
      <c r="D582" t="s">
        <v>6128</v>
      </c>
    </row>
    <row r="583" spans="4:4">
      <c r="D583" t="s">
        <v>6129</v>
      </c>
    </row>
    <row r="584" spans="4:4">
      <c r="D584" t="s">
        <v>6130</v>
      </c>
    </row>
    <row r="585" spans="4:4">
      <c r="D585" t="s">
        <v>6131</v>
      </c>
    </row>
    <row r="586" spans="4:4">
      <c r="D586" t="s">
        <v>6132</v>
      </c>
    </row>
    <row r="587" spans="4:4">
      <c r="D587" t="s">
        <v>6133</v>
      </c>
    </row>
    <row r="588" spans="4:4">
      <c r="D588" t="s">
        <v>6134</v>
      </c>
    </row>
    <row r="589" spans="4:4">
      <c r="D589" t="s">
        <v>6135</v>
      </c>
    </row>
    <row r="590" spans="4:4">
      <c r="D590" t="s">
        <v>6136</v>
      </c>
    </row>
    <row r="591" spans="4:4">
      <c r="D591" t="s">
        <v>6137</v>
      </c>
    </row>
    <row r="592" spans="4:4">
      <c r="D592" t="s">
        <v>6138</v>
      </c>
    </row>
    <row r="593" spans="4:4">
      <c r="D593" t="s">
        <v>6139</v>
      </c>
    </row>
    <row r="594" spans="4:4">
      <c r="D594" t="s">
        <v>6140</v>
      </c>
    </row>
    <row r="595" spans="4:4">
      <c r="D595" t="s">
        <v>6141</v>
      </c>
    </row>
    <row r="596" spans="4:4">
      <c r="D596" t="s">
        <v>6142</v>
      </c>
    </row>
    <row r="597" spans="4:4">
      <c r="D597" t="s">
        <v>6143</v>
      </c>
    </row>
    <row r="598" spans="4:4">
      <c r="D598" t="s">
        <v>6144</v>
      </c>
    </row>
    <row r="599" spans="4:4">
      <c r="D599" t="s">
        <v>6145</v>
      </c>
    </row>
    <row r="600" spans="4:4">
      <c r="D600" t="s">
        <v>6260</v>
      </c>
    </row>
    <row r="601" spans="4:4">
      <c r="D601" t="s">
        <v>6147</v>
      </c>
    </row>
    <row r="602" spans="4:4">
      <c r="D602" t="s">
        <v>6148</v>
      </c>
    </row>
    <row r="603" spans="4:4">
      <c r="D603" t="s">
        <v>6149</v>
      </c>
    </row>
    <row r="605" spans="4:4">
      <c r="D605" t="s">
        <v>1027</v>
      </c>
    </row>
    <row r="606" spans="4:4">
      <c r="D606" t="s">
        <v>6261</v>
      </c>
    </row>
    <row r="607" spans="4:4">
      <c r="D607" t="s">
        <v>6151</v>
      </c>
    </row>
    <row r="608" spans="4:4">
      <c r="D608" t="s">
        <v>6152</v>
      </c>
    </row>
    <row r="609" spans="4:4">
      <c r="D609" t="s">
        <v>6153</v>
      </c>
    </row>
    <row r="610" spans="4:4">
      <c r="D610" t="s">
        <v>6154</v>
      </c>
    </row>
    <row r="611" spans="4:4">
      <c r="D611" t="s">
        <v>6155</v>
      </c>
    </row>
    <row r="612" spans="5:5">
      <c r="E612" t="s">
        <v>6262</v>
      </c>
    </row>
    <row r="613" spans="5:5">
      <c r="E613" t="s">
        <v>6263</v>
      </c>
    </row>
    <row r="614" spans="5:5">
      <c r="E614" t="s">
        <v>6264</v>
      </c>
    </row>
    <row r="615" spans="5:5">
      <c r="E615" t="s">
        <v>6265</v>
      </c>
    </row>
    <row r="616" spans="5:5">
      <c r="E616" t="s">
        <v>6266</v>
      </c>
    </row>
    <row r="617" spans="5:5">
      <c r="E617" t="s">
        <v>6267</v>
      </c>
    </row>
    <row r="618" spans="5:5">
      <c r="E618" t="s">
        <v>6162</v>
      </c>
    </row>
    <row r="619" spans="5:5">
      <c r="E619" t="s">
        <v>6163</v>
      </c>
    </row>
    <row r="620" spans="5:5">
      <c r="E620" t="s">
        <v>6164</v>
      </c>
    </row>
    <row r="622" spans="4:4">
      <c r="D622" t="s">
        <v>6268</v>
      </c>
    </row>
    <row r="623" spans="4:4">
      <c r="D623" t="s">
        <v>1027</v>
      </c>
    </row>
    <row r="624" spans="4:4">
      <c r="D624" t="s">
        <v>6269</v>
      </c>
    </row>
    <row r="625" spans="4:4">
      <c r="D625" t="s">
        <v>6167</v>
      </c>
    </row>
    <row r="626" spans="4:4">
      <c r="D626" t="s">
        <v>6168</v>
      </c>
    </row>
    <row r="627" spans="4:4">
      <c r="D627" t="s">
        <v>6270</v>
      </c>
    </row>
    <row r="628" spans="4:4">
      <c r="D628" t="s">
        <v>767</v>
      </c>
    </row>
    <row r="629" spans="4:4">
      <c r="D629" t="s">
        <v>369</v>
      </c>
    </row>
    <row r="630" spans="4:4">
      <c r="D630" t="s">
        <v>2435</v>
      </c>
    </row>
    <row r="631" spans="4:4">
      <c r="D631" t="s">
        <v>6271</v>
      </c>
    </row>
    <row r="632" spans="1:1">
      <c r="A632" t="s">
        <v>6272</v>
      </c>
    </row>
    <row r="633" spans="1:1">
      <c r="A633" t="s">
        <v>6273</v>
      </c>
    </row>
    <row r="634" spans="1:1">
      <c r="A634" t="s">
        <v>6274</v>
      </c>
    </row>
    <row r="635" spans="4:4">
      <c r="D635" t="s">
        <v>6275</v>
      </c>
    </row>
    <row r="636" spans="4:4">
      <c r="D636" t="s">
        <v>1345</v>
      </c>
    </row>
    <row r="638" spans="4:4">
      <c r="D638" t="s">
        <v>1027</v>
      </c>
    </row>
    <row r="639" spans="4:4">
      <c r="D639" t="s">
        <v>6276</v>
      </c>
    </row>
    <row r="640" spans="4:4">
      <c r="D640" t="s">
        <v>6277</v>
      </c>
    </row>
    <row r="641" spans="4:4">
      <c r="D641" t="s">
        <v>6172</v>
      </c>
    </row>
    <row r="642" spans="4:4">
      <c r="D642" t="s">
        <v>776</v>
      </c>
    </row>
    <row r="643" spans="4:4">
      <c r="D643" t="s">
        <v>6173</v>
      </c>
    </row>
    <row r="644" spans="4:4">
      <c r="D644" t="s">
        <v>6174</v>
      </c>
    </row>
    <row r="645" spans="4:4">
      <c r="D645" t="s">
        <v>6175</v>
      </c>
    </row>
    <row r="646" spans="4:4">
      <c r="D646" t="s">
        <v>6176</v>
      </c>
    </row>
    <row r="647" spans="4:4">
      <c r="D647" t="s">
        <v>6177</v>
      </c>
    </row>
    <row r="648" spans="6:6">
      <c r="F648" t="s">
        <v>1205</v>
      </c>
    </row>
    <row r="649" spans="4:4">
      <c r="D649" t="s">
        <v>443</v>
      </c>
    </row>
    <row r="650" spans="4:4">
      <c r="D650" t="e">
        <f>------预估到期时间</f>
        <v>#NAME?</v>
      </c>
    </row>
    <row r="651" spans="4:4">
      <c r="D651" t="s">
        <v>6278</v>
      </c>
    </row>
    <row r="652" spans="4:4">
      <c r="D652" t="s">
        <v>443</v>
      </c>
    </row>
    <row r="654" spans="4:4">
      <c r="D654" t="s">
        <v>2285</v>
      </c>
    </row>
    <row r="655" spans="5:5">
      <c r="E655" t="s">
        <v>6279</v>
      </c>
    </row>
    <row r="656" spans="5:5">
      <c r="E656" t="s">
        <v>6180</v>
      </c>
    </row>
    <row r="657" spans="5:5">
      <c r="E657" t="s">
        <v>3481</v>
      </c>
    </row>
    <row r="658" spans="5:5">
      <c r="E658" t="s">
        <v>3482</v>
      </c>
    </row>
    <row r="659" spans="9:9">
      <c r="I659" t="s">
        <v>6280</v>
      </c>
    </row>
    <row r="660" spans="9:9">
      <c r="I660" t="s">
        <v>6182</v>
      </c>
    </row>
    <row r="661" spans="9:9">
      <c r="I661" t="s">
        <v>6183</v>
      </c>
    </row>
    <row r="662" spans="9:9">
      <c r="I662" t="s">
        <v>6184</v>
      </c>
    </row>
    <row r="663" spans="9:9">
      <c r="I663" t="s">
        <v>6185</v>
      </c>
    </row>
    <row r="664" spans="9:9">
      <c r="I664" t="s">
        <v>6186</v>
      </c>
    </row>
    <row r="665" spans="9:9">
      <c r="I665" t="s">
        <v>6187</v>
      </c>
    </row>
    <row r="666" spans="9:9">
      <c r="I666" t="s">
        <v>6188</v>
      </c>
    </row>
    <row r="667" spans="9:9">
      <c r="I667" t="s">
        <v>6189</v>
      </c>
    </row>
    <row r="668" spans="6:6">
      <c r="F668" t="s">
        <v>443</v>
      </c>
    </row>
    <row r="669" spans="5:5">
      <c r="E669" t="s">
        <v>800</v>
      </c>
    </row>
    <row r="670" spans="5:5">
      <c r="E670" t="s">
        <v>6281</v>
      </c>
    </row>
    <row r="671" spans="4:4">
      <c r="D671" t="s">
        <v>6191</v>
      </c>
    </row>
    <row r="672" spans="4:4">
      <c r="D672" t="s">
        <v>6192</v>
      </c>
    </row>
    <row r="673" spans="4:4">
      <c r="D673" t="s">
        <v>443</v>
      </c>
    </row>
    <row r="674" spans="4:4">
      <c r="D674" t="s">
        <v>6193</v>
      </c>
    </row>
    <row r="675" spans="4:4">
      <c r="D675" t="s">
        <v>6282</v>
      </c>
    </row>
    <row r="676" spans="4:4">
      <c r="D676" t="s">
        <v>1074</v>
      </c>
    </row>
    <row r="677" spans="4:4">
      <c r="D677" t="s">
        <v>6283</v>
      </c>
    </row>
    <row r="678" spans="4:4">
      <c r="D678" t="s">
        <v>6284</v>
      </c>
    </row>
    <row r="679" spans="4:4">
      <c r="D679" t="s">
        <v>6285</v>
      </c>
    </row>
    <row r="680" spans="4:4">
      <c r="D680" t="s">
        <v>6286</v>
      </c>
    </row>
    <row r="681" spans="4:4">
      <c r="D681" t="s">
        <v>6287</v>
      </c>
    </row>
    <row r="682" spans="4:4">
      <c r="D682" t="s">
        <v>1151</v>
      </c>
    </row>
    <row r="683" spans="4:4">
      <c r="D683" t="s">
        <v>6276</v>
      </c>
    </row>
    <row r="684" spans="4:4">
      <c r="D684" t="s">
        <v>908</v>
      </c>
    </row>
    <row r="685" spans="4:4">
      <c r="D685" t="s">
        <v>6196</v>
      </c>
    </row>
    <row r="686" spans="4:4">
      <c r="D686" t="s">
        <v>6288</v>
      </c>
    </row>
    <row r="687" spans="4:4">
      <c r="D687" t="s">
        <v>776</v>
      </c>
    </row>
    <row r="688" spans="4:4">
      <c r="D688" t="s">
        <v>6199</v>
      </c>
    </row>
    <row r="689" spans="4:4">
      <c r="D689" t="s">
        <v>779</v>
      </c>
    </row>
    <row r="691" spans="4:4">
      <c r="D691" t="s">
        <v>1151</v>
      </c>
    </row>
    <row r="692" spans="4:4">
      <c r="D692" t="s">
        <v>6276</v>
      </c>
    </row>
    <row r="693" spans="4:4">
      <c r="D693" t="s">
        <v>908</v>
      </c>
    </row>
    <row r="694" spans="4:4">
      <c r="D694" t="s">
        <v>6200</v>
      </c>
    </row>
    <row r="695" spans="4:4">
      <c r="D695" t="s">
        <v>6289</v>
      </c>
    </row>
    <row r="696" spans="4:4">
      <c r="D696" t="s">
        <v>6290</v>
      </c>
    </row>
    <row r="697" spans="4:4">
      <c r="D697" t="s">
        <v>6203</v>
      </c>
    </row>
    <row r="698" spans="4:4">
      <c r="D698" t="s">
        <v>776</v>
      </c>
    </row>
    <row r="699" spans="4:4">
      <c r="D699" t="s">
        <v>6204</v>
      </c>
    </row>
    <row r="700" spans="4:4">
      <c r="D700" t="s">
        <v>779</v>
      </c>
    </row>
    <row r="702" spans="4:4">
      <c r="D702" t="s">
        <v>1151</v>
      </c>
    </row>
    <row r="703" spans="4:4">
      <c r="D703" t="s">
        <v>6276</v>
      </c>
    </row>
    <row r="704" spans="4:4">
      <c r="D704" t="s">
        <v>908</v>
      </c>
    </row>
    <row r="705" spans="4:4">
      <c r="D705" t="s">
        <v>6205</v>
      </c>
    </row>
    <row r="706" spans="4:4">
      <c r="D706" t="s">
        <v>6289</v>
      </c>
    </row>
    <row r="707" spans="4:4">
      <c r="D707" t="s">
        <v>6291</v>
      </c>
    </row>
    <row r="708" spans="4:4">
      <c r="D708" t="s">
        <v>776</v>
      </c>
    </row>
    <row r="709" spans="4:4">
      <c r="D709" t="s">
        <v>6208</v>
      </c>
    </row>
    <row r="710" spans="4:4">
      <c r="D710" t="s">
        <v>779</v>
      </c>
    </row>
    <row r="712" spans="4:4">
      <c r="D712" t="s">
        <v>1151</v>
      </c>
    </row>
    <row r="713" spans="4:4">
      <c r="D713" t="s">
        <v>6276</v>
      </c>
    </row>
    <row r="714" spans="4:4">
      <c r="D714" t="s">
        <v>908</v>
      </c>
    </row>
    <row r="715" spans="4:4">
      <c r="D715" t="s">
        <v>6209</v>
      </c>
    </row>
    <row r="716" spans="4:4">
      <c r="D716" t="s">
        <v>6289</v>
      </c>
    </row>
    <row r="717" spans="4:4">
      <c r="D717" t="s">
        <v>3494</v>
      </c>
    </row>
    <row r="718" spans="4:4">
      <c r="D718" t="s">
        <v>6210</v>
      </c>
    </row>
    <row r="719" spans="4:4">
      <c r="D719" t="s">
        <v>776</v>
      </c>
    </row>
    <row r="720" spans="4:4">
      <c r="D720" t="s">
        <v>6211</v>
      </c>
    </row>
    <row r="721" spans="4:4">
      <c r="D721" t="s">
        <v>779</v>
      </c>
    </row>
    <row r="723" spans="4:4">
      <c r="D723" t="s">
        <v>1027</v>
      </c>
    </row>
    <row r="724" spans="4:4">
      <c r="D724" t="s">
        <v>6292</v>
      </c>
    </row>
    <row r="725" spans="4:4">
      <c r="D725" t="s">
        <v>6213</v>
      </c>
    </row>
    <row r="726" spans="4:4">
      <c r="D726" t="s">
        <v>902</v>
      </c>
    </row>
    <row r="728" spans="4:4">
      <c r="D728" t="s">
        <v>6219</v>
      </c>
    </row>
    <row r="729" spans="4:4">
      <c r="D729" t="s">
        <v>6293</v>
      </c>
    </row>
    <row r="731" spans="2:2">
      <c r="B731" t="s">
        <v>6294</v>
      </c>
    </row>
    <row r="732" spans="1:1">
      <c r="A732" t="s">
        <v>990</v>
      </c>
    </row>
    <row r="733" spans="1:1">
      <c r="A733" t="s">
        <v>4382</v>
      </c>
    </row>
    <row r="734" spans="1:1">
      <c r="A734" t="s">
        <v>4383</v>
      </c>
    </row>
    <row r="735" spans="2:2">
      <c r="B735" t="s">
        <v>5962</v>
      </c>
    </row>
    <row r="736" spans="2:2">
      <c r="B736" t="s">
        <v>1264</v>
      </c>
    </row>
    <row r="737" spans="1:1">
      <c r="A737" t="s">
        <v>4424</v>
      </c>
    </row>
    <row r="738" spans="1:1">
      <c r="A738" t="s">
        <v>4425</v>
      </c>
    </row>
    <row r="739" spans="1:1">
      <c r="A739" t="s">
        <v>4426</v>
      </c>
    </row>
    <row r="740" spans="1:1">
      <c r="A740" t="s">
        <v>4427</v>
      </c>
    </row>
    <row r="741" spans="1:1">
      <c r="A741" t="s">
        <v>4606</v>
      </c>
    </row>
    <row r="742" spans="1:1">
      <c r="A742" t="s">
        <v>1156</v>
      </c>
    </row>
    <row r="743" spans="2:2">
      <c r="B743" t="s">
        <v>1218</v>
      </c>
    </row>
    <row r="744" spans="2:2">
      <c r="B744" t="s">
        <v>434</v>
      </c>
    </row>
    <row r="745" spans="2:2">
      <c r="B745" t="s">
        <v>6295</v>
      </c>
    </row>
    <row r="746" spans="4:4">
      <c r="D746" t="s">
        <v>520</v>
      </c>
    </row>
    <row r="747" spans="1:1">
      <c r="A747" t="s">
        <v>6296</v>
      </c>
    </row>
    <row r="748" spans="3:3">
      <c r="C748" t="s">
        <v>350</v>
      </c>
    </row>
    <row r="749" spans="1:1">
      <c r="A749" t="s">
        <v>6106</v>
      </c>
    </row>
    <row r="750" spans="1:1">
      <c r="A750" t="s">
        <v>6297</v>
      </c>
    </row>
    <row r="752" spans="1:1">
      <c r="A752" t="s">
        <v>563</v>
      </c>
    </row>
    <row r="753" spans="2:2">
      <c r="B753" t="s">
        <v>525</v>
      </c>
    </row>
    <row r="754" spans="2:2">
      <c r="B754" t="s">
        <v>6254</v>
      </c>
    </row>
    <row r="755" spans="1:1">
      <c r="A755" t="s">
        <v>6298</v>
      </c>
    </row>
    <row r="756" spans="4:4">
      <c r="D756" t="s">
        <v>568</v>
      </c>
    </row>
    <row r="758" spans="4:4">
      <c r="D758" t="s">
        <v>6299</v>
      </c>
    </row>
    <row r="759" spans="4:4">
      <c r="D759" t="s">
        <v>800</v>
      </c>
    </row>
    <row r="760" spans="4:4">
      <c r="D760" t="s">
        <v>6300</v>
      </c>
    </row>
    <row r="761" spans="4:4">
      <c r="D761" t="s">
        <v>2013</v>
      </c>
    </row>
    <row r="762" spans="4:4">
      <c r="D762" t="s">
        <v>6115</v>
      </c>
    </row>
    <row r="763" spans="4:4">
      <c r="D763" t="s">
        <v>6116</v>
      </c>
    </row>
    <row r="764" spans="4:4">
      <c r="D764" t="s">
        <v>6117</v>
      </c>
    </row>
    <row r="765" spans="4:4">
      <c r="D765" t="s">
        <v>6118</v>
      </c>
    </row>
    <row r="766" spans="4:4">
      <c r="D766" t="s">
        <v>6119</v>
      </c>
    </row>
    <row r="767" spans="4:4">
      <c r="D767" t="s">
        <v>6301</v>
      </c>
    </row>
    <row r="768" spans="4:4">
      <c r="D768" t="s">
        <v>1128</v>
      </c>
    </row>
    <row r="769" spans="4:4">
      <c r="D769" t="s">
        <v>6122</v>
      </c>
    </row>
    <row r="770" spans="4:4">
      <c r="D770" t="s">
        <v>6123</v>
      </c>
    </row>
    <row r="771" spans="4:4">
      <c r="D771" t="s">
        <v>6124</v>
      </c>
    </row>
    <row r="772" spans="4:4">
      <c r="D772" t="s">
        <v>6125</v>
      </c>
    </row>
    <row r="773" spans="4:4">
      <c r="D773" t="s">
        <v>6126</v>
      </c>
    </row>
    <row r="774" spans="4:4">
      <c r="D774" t="s">
        <v>6127</v>
      </c>
    </row>
    <row r="775" spans="4:4">
      <c r="D775" t="s">
        <v>6128</v>
      </c>
    </row>
    <row r="776" spans="4:4">
      <c r="D776" t="s">
        <v>6129</v>
      </c>
    </row>
    <row r="777" spans="4:4">
      <c r="D777" t="s">
        <v>6130</v>
      </c>
    </row>
    <row r="778" spans="4:4">
      <c r="D778" t="s">
        <v>6131</v>
      </c>
    </row>
    <row r="779" spans="4:4">
      <c r="D779" t="s">
        <v>6132</v>
      </c>
    </row>
    <row r="780" spans="4:4">
      <c r="D780" t="s">
        <v>6133</v>
      </c>
    </row>
    <row r="781" spans="4:4">
      <c r="D781" t="s">
        <v>6134</v>
      </c>
    </row>
    <row r="782" spans="4:4">
      <c r="D782" t="s">
        <v>6135</v>
      </c>
    </row>
    <row r="783" spans="4:4">
      <c r="D783" t="s">
        <v>6136</v>
      </c>
    </row>
    <row r="784" spans="4:4">
      <c r="D784" t="s">
        <v>6137</v>
      </c>
    </row>
    <row r="785" spans="4:4">
      <c r="D785" t="s">
        <v>6138</v>
      </c>
    </row>
    <row r="786" spans="4:4">
      <c r="D786" t="s">
        <v>6139</v>
      </c>
    </row>
    <row r="787" spans="4:4">
      <c r="D787" t="s">
        <v>6140</v>
      </c>
    </row>
    <row r="788" spans="4:4">
      <c r="D788" t="s">
        <v>6141</v>
      </c>
    </row>
    <row r="789" spans="4:4">
      <c r="D789" t="s">
        <v>6142</v>
      </c>
    </row>
    <row r="790" spans="4:4">
      <c r="D790" t="s">
        <v>6143</v>
      </c>
    </row>
    <row r="791" spans="4:4">
      <c r="D791" t="s">
        <v>6144</v>
      </c>
    </row>
    <row r="792" spans="4:4">
      <c r="D792" t="s">
        <v>6145</v>
      </c>
    </row>
    <row r="793" spans="4:4">
      <c r="D793" t="s">
        <v>6260</v>
      </c>
    </row>
    <row r="794" spans="4:4">
      <c r="D794" t="s">
        <v>6147</v>
      </c>
    </row>
    <row r="795" spans="4:4">
      <c r="D795" t="s">
        <v>6148</v>
      </c>
    </row>
    <row r="796" spans="4:4">
      <c r="D796" t="s">
        <v>6302</v>
      </c>
    </row>
    <row r="797" spans="1:1">
      <c r="A797" t="s">
        <v>1772</v>
      </c>
    </row>
    <row r="799" spans="4:4">
      <c r="D799" t="s">
        <v>1027</v>
      </c>
    </row>
    <row r="800" spans="4:4">
      <c r="D800" t="s">
        <v>6303</v>
      </c>
    </row>
    <row r="801" spans="4:4">
      <c r="D801" t="s">
        <v>6151</v>
      </c>
    </row>
    <row r="802" spans="4:4">
      <c r="D802" t="s">
        <v>6152</v>
      </c>
    </row>
    <row r="803" spans="4:4">
      <c r="D803" t="s">
        <v>6153</v>
      </c>
    </row>
    <row r="804" spans="4:4">
      <c r="D804" t="s">
        <v>6154</v>
      </c>
    </row>
    <row r="805" spans="4:4">
      <c r="D805" t="s">
        <v>6155</v>
      </c>
    </row>
    <row r="806" spans="5:5">
      <c r="E806" t="s">
        <v>6262</v>
      </c>
    </row>
    <row r="807" spans="5:5">
      <c r="E807" t="s">
        <v>6263</v>
      </c>
    </row>
    <row r="808" spans="5:5">
      <c r="E808" t="s">
        <v>6264</v>
      </c>
    </row>
    <row r="809" spans="5:5">
      <c r="E809" t="s">
        <v>6265</v>
      </c>
    </row>
    <row r="810" spans="5:5">
      <c r="E810" t="s">
        <v>6266</v>
      </c>
    </row>
    <row r="811" spans="5:5">
      <c r="E811" t="s">
        <v>6267</v>
      </c>
    </row>
    <row r="812" spans="5:5">
      <c r="E812" t="s">
        <v>6162</v>
      </c>
    </row>
    <row r="813" spans="5:5">
      <c r="E813" t="s">
        <v>6163</v>
      </c>
    </row>
    <row r="814" spans="5:5">
      <c r="E814" t="s">
        <v>6164</v>
      </c>
    </row>
    <row r="816" spans="4:4">
      <c r="D816" t="s">
        <v>6304</v>
      </c>
    </row>
    <row r="817" spans="4:4">
      <c r="D817" t="s">
        <v>1027</v>
      </c>
    </row>
    <row r="818" spans="4:4">
      <c r="D818" t="s">
        <v>6305</v>
      </c>
    </row>
    <row r="819" spans="4:4">
      <c r="D819" t="s">
        <v>6167</v>
      </c>
    </row>
    <row r="820" spans="4:4">
      <c r="D820" t="s">
        <v>6168</v>
      </c>
    </row>
    <row r="821" spans="4:4">
      <c r="D821" t="s">
        <v>6306</v>
      </c>
    </row>
    <row r="822" spans="4:4">
      <c r="D822" t="s">
        <v>767</v>
      </c>
    </row>
    <row r="823" spans="4:4">
      <c r="D823" t="s">
        <v>369</v>
      </c>
    </row>
    <row r="824" spans="4:4">
      <c r="D824" t="s">
        <v>2435</v>
      </c>
    </row>
    <row r="825" spans="4:4">
      <c r="D825" t="s">
        <v>6307</v>
      </c>
    </row>
    <row r="826" spans="1:1">
      <c r="A826" t="s">
        <v>6272</v>
      </c>
    </row>
    <row r="827" spans="1:1">
      <c r="A827" t="s">
        <v>6273</v>
      </c>
    </row>
    <row r="828" spans="1:1">
      <c r="A828" t="s">
        <v>6308</v>
      </c>
    </row>
    <row r="829" spans="1:1">
      <c r="A829" t="s">
        <v>6309</v>
      </c>
    </row>
    <row r="830" spans="1:1">
      <c r="A830" t="s">
        <v>1319</v>
      </c>
    </row>
    <row r="832" spans="1:1">
      <c r="A832" t="s">
        <v>1370</v>
      </c>
    </row>
    <row r="833" spans="1:1">
      <c r="A833" t="s">
        <v>6310</v>
      </c>
    </row>
    <row r="834" spans="1:1">
      <c r="A834" t="s">
        <v>6311</v>
      </c>
    </row>
    <row r="835" spans="1:1">
      <c r="A835" t="s">
        <v>6312</v>
      </c>
    </row>
    <row r="836" spans="1:1">
      <c r="A836" t="s">
        <v>816</v>
      </c>
    </row>
    <row r="837" spans="1:1">
      <c r="A837" t="s">
        <v>6313</v>
      </c>
    </row>
    <row r="838" spans="1:1">
      <c r="A838" t="s">
        <v>6314</v>
      </c>
    </row>
    <row r="839" spans="1:1">
      <c r="A839" t="s">
        <v>6315</v>
      </c>
    </row>
    <row r="840" spans="1:1">
      <c r="A840" t="s">
        <v>6316</v>
      </c>
    </row>
    <row r="841" spans="1:1">
      <c r="A841" t="s">
        <v>6317</v>
      </c>
    </row>
    <row r="842" spans="1:1">
      <c r="A842" t="s">
        <v>1741</v>
      </c>
    </row>
    <row r="843" spans="1:1">
      <c r="A843" t="s">
        <v>841</v>
      </c>
    </row>
    <row r="844" spans="1:1">
      <c r="A844" t="s">
        <v>6318</v>
      </c>
    </row>
    <row r="845" spans="1:1">
      <c r="A845" t="s">
        <v>6319</v>
      </c>
    </row>
    <row r="846" spans="1:1">
      <c r="A846" t="s">
        <v>841</v>
      </c>
    </row>
    <row r="848" spans="1:1">
      <c r="A848" t="s">
        <v>6320</v>
      </c>
    </row>
    <row r="849" spans="1:1">
      <c r="A849" t="s">
        <v>6321</v>
      </c>
    </row>
    <row r="850" spans="1:1">
      <c r="A850" t="s">
        <v>6322</v>
      </c>
    </row>
    <row r="851" spans="1:1">
      <c r="A851" t="s">
        <v>6323</v>
      </c>
    </row>
    <row r="852" spans="1:1">
      <c r="A852" t="s">
        <v>6324</v>
      </c>
    </row>
    <row r="853" spans="1:1">
      <c r="A853" t="s">
        <v>6325</v>
      </c>
    </row>
    <row r="854" spans="1:1">
      <c r="A854" t="s">
        <v>6326</v>
      </c>
    </row>
    <row r="855" spans="1:1">
      <c r="A855" t="s">
        <v>6327</v>
      </c>
    </row>
    <row r="856" spans="1:1">
      <c r="A856" t="s">
        <v>6328</v>
      </c>
    </row>
    <row r="857" spans="1:1">
      <c r="A857" t="s">
        <v>6329</v>
      </c>
    </row>
    <row r="858" spans="1:1">
      <c r="A858" t="s">
        <v>6330</v>
      </c>
    </row>
    <row r="859" spans="1:1">
      <c r="A859" t="s">
        <v>6331</v>
      </c>
    </row>
    <row r="860" spans="1:1">
      <c r="A860" t="s">
        <v>6332</v>
      </c>
    </row>
    <row r="861" spans="1:1">
      <c r="A861" t="s">
        <v>6333</v>
      </c>
    </row>
    <row r="862" spans="1:1">
      <c r="A862" t="s">
        <v>1131</v>
      </c>
    </row>
    <row r="863" spans="1:1">
      <c r="A863" t="s">
        <v>6334</v>
      </c>
    </row>
    <row r="864" spans="1:1">
      <c r="A864" t="s">
        <v>6335</v>
      </c>
    </row>
    <row r="865" spans="1:1">
      <c r="A865" t="s">
        <v>6336</v>
      </c>
    </row>
    <row r="866" spans="1:1">
      <c r="A866" t="s">
        <v>6337</v>
      </c>
    </row>
    <row r="867" spans="1:1">
      <c r="A867" t="s">
        <v>841</v>
      </c>
    </row>
    <row r="868" spans="1:1">
      <c r="A868" t="s">
        <v>6338</v>
      </c>
    </row>
    <row r="869" spans="1:1">
      <c r="A869" t="s">
        <v>6339</v>
      </c>
    </row>
    <row r="870" spans="1:1">
      <c r="A870" t="s">
        <v>810</v>
      </c>
    </row>
    <row r="871" spans="1:1">
      <c r="A871" t="s">
        <v>6340</v>
      </c>
    </row>
    <row r="872" spans="1:1">
      <c r="A872" t="s">
        <v>6341</v>
      </c>
    </row>
    <row r="873" spans="1:1">
      <c r="A873" t="s">
        <v>6342</v>
      </c>
    </row>
    <row r="874" spans="1:1">
      <c r="A874" t="s">
        <v>6343</v>
      </c>
    </row>
    <row r="875" spans="1:1">
      <c r="A875" t="s">
        <v>6344</v>
      </c>
    </row>
    <row r="876" spans="1:1">
      <c r="A876" t="s">
        <v>2072</v>
      </c>
    </row>
    <row r="877" spans="1:1">
      <c r="A877" t="s">
        <v>6310</v>
      </c>
    </row>
    <row r="878" spans="1:1">
      <c r="A878" t="s">
        <v>967</v>
      </c>
    </row>
    <row r="879" spans="1:1">
      <c r="A879" t="s">
        <v>6345</v>
      </c>
    </row>
    <row r="880" spans="1:1">
      <c r="A880" t="s">
        <v>6346</v>
      </c>
    </row>
    <row r="881" spans="1:1">
      <c r="A881" t="s">
        <v>816</v>
      </c>
    </row>
    <row r="882" spans="1:1">
      <c r="A882" t="s">
        <v>6347</v>
      </c>
    </row>
    <row r="883" spans="1:1">
      <c r="A883" t="s">
        <v>976</v>
      </c>
    </row>
    <row r="885" spans="1:1">
      <c r="A885" t="s">
        <v>2072</v>
      </c>
    </row>
    <row r="886" spans="1:1">
      <c r="A886" t="s">
        <v>6310</v>
      </c>
    </row>
    <row r="887" spans="1:1">
      <c r="A887" t="s">
        <v>967</v>
      </c>
    </row>
    <row r="888" spans="1:1">
      <c r="A888" t="s">
        <v>6348</v>
      </c>
    </row>
    <row r="889" spans="1:1">
      <c r="A889" t="s">
        <v>6349</v>
      </c>
    </row>
    <row r="890" spans="1:1">
      <c r="A890" t="s">
        <v>6350</v>
      </c>
    </row>
    <row r="891" spans="1:1">
      <c r="A891" t="s">
        <v>6351</v>
      </c>
    </row>
    <row r="892" spans="1:1">
      <c r="A892" t="s">
        <v>816</v>
      </c>
    </row>
    <row r="893" spans="1:1">
      <c r="A893" t="s">
        <v>6352</v>
      </c>
    </row>
    <row r="894" spans="1:1">
      <c r="A894" t="s">
        <v>976</v>
      </c>
    </row>
    <row r="896" spans="1:1">
      <c r="A896" t="s">
        <v>2072</v>
      </c>
    </row>
    <row r="897" spans="1:1">
      <c r="A897" t="s">
        <v>6310</v>
      </c>
    </row>
    <row r="898" spans="1:1">
      <c r="A898" t="s">
        <v>967</v>
      </c>
    </row>
    <row r="899" spans="1:1">
      <c r="A899" t="s">
        <v>6353</v>
      </c>
    </row>
    <row r="900" spans="1:1">
      <c r="A900" t="s">
        <v>6349</v>
      </c>
    </row>
    <row r="901" spans="1:1">
      <c r="A901" t="s">
        <v>6354</v>
      </c>
    </row>
    <row r="902" spans="1:1">
      <c r="A902" t="s">
        <v>816</v>
      </c>
    </row>
    <row r="903" spans="1:1">
      <c r="A903" t="s">
        <v>6355</v>
      </c>
    </row>
    <row r="904" spans="1:1">
      <c r="A904" t="s">
        <v>976</v>
      </c>
    </row>
    <row r="906" spans="1:1">
      <c r="A906" t="s">
        <v>2072</v>
      </c>
    </row>
    <row r="907" spans="1:1">
      <c r="A907" t="s">
        <v>6310</v>
      </c>
    </row>
    <row r="908" spans="1:1">
      <c r="A908" t="s">
        <v>967</v>
      </c>
    </row>
    <row r="909" spans="1:1">
      <c r="A909" t="s">
        <v>6356</v>
      </c>
    </row>
    <row r="910" spans="1:1">
      <c r="A910" t="s">
        <v>6349</v>
      </c>
    </row>
    <row r="911" spans="1:1">
      <c r="A911" t="s">
        <v>6357</v>
      </c>
    </row>
    <row r="912" spans="1:1">
      <c r="A912" t="s">
        <v>6358</v>
      </c>
    </row>
    <row r="913" spans="1:1">
      <c r="A913" t="s">
        <v>816</v>
      </c>
    </row>
    <row r="914" spans="1:1">
      <c r="A914" t="s">
        <v>6359</v>
      </c>
    </row>
    <row r="915" spans="1:1">
      <c r="A915" t="s">
        <v>976</v>
      </c>
    </row>
    <row r="917" spans="1:1">
      <c r="A917" t="s">
        <v>1370</v>
      </c>
    </row>
    <row r="918" spans="1:1">
      <c r="A918" t="s">
        <v>6360</v>
      </c>
    </row>
    <row r="919" spans="1:1">
      <c r="A919" t="s">
        <v>6361</v>
      </c>
    </row>
    <row r="920" spans="1:1">
      <c r="A920" t="s">
        <v>5481</v>
      </c>
    </row>
    <row r="922" spans="1:1">
      <c r="A922" t="s">
        <v>6362</v>
      </c>
    </row>
    <row r="923" spans="1:1">
      <c r="A923" t="s">
        <v>6363</v>
      </c>
    </row>
    <row r="925" spans="1:1">
      <c r="A925" t="s">
        <v>6364</v>
      </c>
    </row>
    <row r="926" spans="1:1">
      <c r="A926" t="s">
        <v>6365</v>
      </c>
    </row>
    <row r="927" spans="1:1">
      <c r="A927" t="s">
        <v>4382</v>
      </c>
    </row>
    <row r="928" spans="1:1">
      <c r="A928" t="s">
        <v>4383</v>
      </c>
    </row>
    <row r="929" spans="1:1">
      <c r="A929" t="s">
        <v>6366</v>
      </c>
    </row>
    <row r="930" spans="1:1">
      <c r="A930" t="s">
        <v>381</v>
      </c>
    </row>
    <row r="931" spans="1:1">
      <c r="A931" t="s">
        <v>4424</v>
      </c>
    </row>
    <row r="932" spans="1:1">
      <c r="A932" t="s">
        <v>4425</v>
      </c>
    </row>
    <row r="933" spans="1:1">
      <c r="A933" t="s">
        <v>4426</v>
      </c>
    </row>
    <row r="934" spans="1:1">
      <c r="A934" t="s">
        <v>4427</v>
      </c>
    </row>
    <row r="935" spans="1:1">
      <c r="A935" t="s">
        <v>4606</v>
      </c>
    </row>
    <row r="936" spans="1:1">
      <c r="A936" t="s">
        <v>1156</v>
      </c>
    </row>
    <row r="937" spans="1:1">
      <c r="A937" t="s">
        <v>5638</v>
      </c>
    </row>
    <row r="938" spans="1:1">
      <c r="A938" t="s">
        <v>5980</v>
      </c>
    </row>
    <row r="939" spans="1:1">
      <c r="A939" t="s">
        <v>6367</v>
      </c>
    </row>
    <row r="940" spans="1:1">
      <c r="A940" t="s">
        <v>6368</v>
      </c>
    </row>
    <row r="941" spans="3:3">
      <c r="C941" t="s">
        <v>520</v>
      </c>
    </row>
    <row r="942" spans="1:1">
      <c r="A942" t="s">
        <v>6369</v>
      </c>
    </row>
    <row r="943" spans="1:1">
      <c r="A943" t="s">
        <v>4377</v>
      </c>
    </row>
    <row r="944" spans="2:2">
      <c r="B944" t="s">
        <v>6104</v>
      </c>
    </row>
    <row r="945" spans="1:1">
      <c r="A945" t="s">
        <v>6370</v>
      </c>
    </row>
    <row r="947" spans="1:1">
      <c r="A947" t="s">
        <v>6371</v>
      </c>
    </row>
    <row r="948" spans="1:1">
      <c r="A948" t="s">
        <v>6372</v>
      </c>
    </row>
    <row r="949" spans="1:1">
      <c r="A949" t="s">
        <v>4564</v>
      </c>
    </row>
    <row r="950" spans="1:1">
      <c r="A950" t="s">
        <v>6373</v>
      </c>
    </row>
    <row r="951" spans="1:1">
      <c r="A951" t="s">
        <v>4566</v>
      </c>
    </row>
    <row r="952" spans="1:1">
      <c r="A952" t="s">
        <v>6374</v>
      </c>
    </row>
    <row r="953" spans="1:1">
      <c r="A953" t="s">
        <v>6375</v>
      </c>
    </row>
    <row r="954" spans="3:3">
      <c r="C954" t="s">
        <v>1252</v>
      </c>
    </row>
    <row r="955" spans="3:3">
      <c r="C955" t="s">
        <v>6376</v>
      </c>
    </row>
    <row r="956" spans="1:1">
      <c r="A956" t="s">
        <v>6377</v>
      </c>
    </row>
    <row r="957" spans="1:1">
      <c r="A957" t="s">
        <v>6378</v>
      </c>
    </row>
    <row r="958" spans="1:1">
      <c r="A958" t="s">
        <v>6379</v>
      </c>
    </row>
    <row r="959" spans="1:1">
      <c r="A959" t="s">
        <v>6380</v>
      </c>
    </row>
    <row r="960" spans="1:1">
      <c r="A960" t="s">
        <v>6381</v>
      </c>
    </row>
    <row r="961" spans="1:1">
      <c r="A961" t="s">
        <v>6382</v>
      </c>
    </row>
    <row r="962" spans="1:1">
      <c r="A962" t="s">
        <v>6383</v>
      </c>
    </row>
    <row r="963" spans="1:1">
      <c r="A963" t="s">
        <v>6384</v>
      </c>
    </row>
    <row r="964" spans="1:1">
      <c r="A964" t="s">
        <v>6385</v>
      </c>
    </row>
    <row r="965" spans="3:3">
      <c r="C965" t="s">
        <v>6386</v>
      </c>
    </row>
    <row r="966" spans="1:1">
      <c r="A966" t="s">
        <v>6387</v>
      </c>
    </row>
    <row r="967" spans="1:1">
      <c r="A967" t="s">
        <v>6388</v>
      </c>
    </row>
    <row r="968" spans="1:1">
      <c r="A968" t="s">
        <v>6389</v>
      </c>
    </row>
    <row r="969" spans="1:1">
      <c r="A969" t="s">
        <v>6390</v>
      </c>
    </row>
    <row r="970" spans="1:1">
      <c r="A970" t="s">
        <v>6391</v>
      </c>
    </row>
    <row r="971" spans="1:1">
      <c r="A971" t="s">
        <v>6392</v>
      </c>
    </row>
    <row r="972" spans="3:3">
      <c r="C972" t="s">
        <v>6393</v>
      </c>
    </row>
    <row r="973" spans="1:1">
      <c r="A973" t="s">
        <v>6394</v>
      </c>
    </row>
    <row r="974" spans="1:1">
      <c r="A974" t="s">
        <v>6395</v>
      </c>
    </row>
    <row r="975" spans="1:1">
      <c r="A975" t="s">
        <v>6396</v>
      </c>
    </row>
    <row r="976" spans="3:3">
      <c r="C976" t="s">
        <v>6397</v>
      </c>
    </row>
    <row r="977" spans="3:4">
      <c r="C977" t="s">
        <v>6398</v>
      </c>
      <c r="D977" t="s">
        <v>6399</v>
      </c>
    </row>
    <row r="980" spans="1:1">
      <c r="A980" t="s">
        <v>6400</v>
      </c>
    </row>
    <row r="982" spans="1:1">
      <c r="A982" t="s">
        <v>6401</v>
      </c>
    </row>
    <row r="983" spans="1:1">
      <c r="A983" t="s">
        <v>1252</v>
      </c>
    </row>
    <row r="984" spans="1:1">
      <c r="A984" t="s">
        <v>6402</v>
      </c>
    </row>
    <row r="985" spans="1:1">
      <c r="A985" t="s">
        <v>6403</v>
      </c>
    </row>
    <row r="986" spans="1:1">
      <c r="A986" t="s">
        <v>6404</v>
      </c>
    </row>
    <row r="987" spans="1:1">
      <c r="A987" t="s">
        <v>6405</v>
      </c>
    </row>
    <row r="989" spans="1:1">
      <c r="A989" t="s">
        <v>888</v>
      </c>
    </row>
    <row r="990" spans="1:1">
      <c r="A990" t="s">
        <v>6406</v>
      </c>
    </row>
    <row r="991" spans="1:1">
      <c r="A991" t="s">
        <v>6407</v>
      </c>
    </row>
    <row r="992" spans="1:1">
      <c r="A992" t="s">
        <v>6408</v>
      </c>
    </row>
    <row r="993" spans="1:1">
      <c r="A993" t="s">
        <v>6409</v>
      </c>
    </row>
    <row r="995" spans="1:1">
      <c r="A995" t="s">
        <v>888</v>
      </c>
    </row>
    <row r="996" spans="1:1">
      <c r="A996" t="s">
        <v>6410</v>
      </c>
    </row>
    <row r="997" spans="1:1">
      <c r="A997" t="s">
        <v>2621</v>
      </c>
    </row>
    <row r="998" spans="1:1">
      <c r="A998" t="s">
        <v>6411</v>
      </c>
    </row>
    <row r="999" spans="1:1">
      <c r="A999" t="s">
        <v>6412</v>
      </c>
    </row>
    <row r="1000" spans="1:1">
      <c r="A1000" t="s">
        <v>6413</v>
      </c>
    </row>
    <row r="1001" spans="1:1">
      <c r="A1001" t="s">
        <v>6414</v>
      </c>
    </row>
    <row r="1002" spans="1:1">
      <c r="A1002" t="s">
        <v>6415</v>
      </c>
    </row>
    <row r="1003" spans="1:1">
      <c r="A1003" t="s">
        <v>6416</v>
      </c>
    </row>
    <row r="1004" spans="30:30">
      <c r="AD1004" s="21" t="s">
        <v>6417</v>
      </c>
    </row>
    <row r="1005" spans="30:30">
      <c r="AD1005" s="21" t="s">
        <v>6418</v>
      </c>
    </row>
    <row r="1006" spans="30:30">
      <c r="AD1006" t="s">
        <v>6419</v>
      </c>
    </row>
    <row r="1007" spans="30:30">
      <c r="AD1007" s="21" t="s">
        <v>6420</v>
      </c>
    </row>
    <row r="1008" spans="30:30">
      <c r="AD1008" s="21" t="s">
        <v>6421</v>
      </c>
    </row>
    <row r="1009" spans="30:30">
      <c r="AD1009" t="s">
        <v>6422</v>
      </c>
    </row>
    <row r="1010" spans="30:30">
      <c r="AD1010" s="21" t="s">
        <v>6423</v>
      </c>
    </row>
    <row r="1011" spans="30:30">
      <c r="AD1011" t="s">
        <v>6424</v>
      </c>
    </row>
    <row r="1012" spans="30:30">
      <c r="AD1012" s="21" t="s">
        <v>6425</v>
      </c>
    </row>
    <row r="1013" spans="30:30">
      <c r="AD1013" s="21" t="s">
        <v>6426</v>
      </c>
    </row>
    <row r="1014" spans="1:1">
      <c r="A1014" t="s">
        <v>6427</v>
      </c>
    </row>
    <row r="1015" spans="1:1">
      <c r="A1015" t="s">
        <v>803</v>
      </c>
    </row>
    <row r="1016" spans="1:2">
      <c r="A1016" t="s">
        <v>6428</v>
      </c>
      <c r="B1016" t="s">
        <v>3267</v>
      </c>
    </row>
    <row r="1017" spans="1:1">
      <c r="A1017" t="s">
        <v>6429</v>
      </c>
    </row>
    <row r="1018" spans="1:1">
      <c r="A1018" t="s">
        <v>6430</v>
      </c>
    </row>
    <row r="1019" spans="1:1">
      <c r="A1019" t="s">
        <v>1345</v>
      </c>
    </row>
    <row r="1021" spans="1:1">
      <c r="A1021" t="s">
        <v>6431</v>
      </c>
    </row>
    <row r="1022" spans="1:1">
      <c r="A1022" t="s">
        <v>6432</v>
      </c>
    </row>
    <row r="1023" spans="1:1">
      <c r="A1023" t="s">
        <v>6433</v>
      </c>
    </row>
    <row r="1024" spans="1:1">
      <c r="A1024" t="s">
        <v>6434</v>
      </c>
    </row>
    <row r="1025" spans="1:1">
      <c r="A1025" t="s">
        <v>6435</v>
      </c>
    </row>
    <row r="1026" spans="1:1">
      <c r="A1026" t="s">
        <v>6436</v>
      </c>
    </row>
    <row r="1027" spans="1:1">
      <c r="A1027" t="s">
        <v>6437</v>
      </c>
    </row>
    <row r="1028" spans="1:1">
      <c r="A1028" t="s">
        <v>4312</v>
      </c>
    </row>
    <row r="1030" spans="3:3">
      <c r="C1030" t="s">
        <v>6029</v>
      </c>
    </row>
    <row r="1031" spans="3:3">
      <c r="C1031" t="s">
        <v>6438</v>
      </c>
    </row>
    <row r="1032" spans="1:1">
      <c r="A1032" t="s">
        <v>350</v>
      </c>
    </row>
    <row r="1033" spans="1:1">
      <c r="A1033" t="s">
        <v>6439</v>
      </c>
    </row>
    <row r="1034" spans="1:1">
      <c r="A1034" t="s">
        <v>6440</v>
      </c>
    </row>
    <row r="1035" spans="1:1">
      <c r="A1035" t="s">
        <v>6441</v>
      </c>
    </row>
    <row r="1036" spans="1:1">
      <c r="A1036" t="s">
        <v>6442</v>
      </c>
    </row>
    <row r="1038" spans="1:1">
      <c r="A1038" t="s">
        <v>6443</v>
      </c>
    </row>
    <row r="1039" spans="1:1">
      <c r="A1039" t="s">
        <v>6444</v>
      </c>
    </row>
    <row r="1040" spans="1:1">
      <c r="A1040" t="s">
        <v>6445</v>
      </c>
    </row>
    <row r="1041" spans="1:1">
      <c r="A1041" t="s">
        <v>6446</v>
      </c>
    </row>
    <row r="1042" spans="1:1">
      <c r="A1042" t="s">
        <v>6447</v>
      </c>
    </row>
    <row r="1043" spans="1:1">
      <c r="A1043" t="s">
        <v>6448</v>
      </c>
    </row>
    <row r="1044" spans="1:1">
      <c r="A1044" t="s">
        <v>6449</v>
      </c>
    </row>
    <row r="1045" spans="1:1">
      <c r="A1045" t="s">
        <v>6450</v>
      </c>
    </row>
    <row r="1046" spans="1:1">
      <c r="A1046" t="s">
        <v>6451</v>
      </c>
    </row>
    <row r="1047" spans="1:1">
      <c r="A1047" t="s">
        <v>354</v>
      </c>
    </row>
    <row r="1048" spans="1:1">
      <c r="A1048" t="s">
        <v>6452</v>
      </c>
    </row>
    <row r="1049" spans="1:1">
      <c r="A1049" t="s">
        <v>1045</v>
      </c>
    </row>
    <row r="1050" spans="1:1">
      <c r="A1050" t="s">
        <v>6453</v>
      </c>
    </row>
    <row r="1051" spans="1:1">
      <c r="A1051" t="s">
        <v>6454</v>
      </c>
    </row>
    <row r="1052" spans="1:1">
      <c r="A1052" t="s">
        <v>443</v>
      </c>
    </row>
    <row r="1053" spans="1:1">
      <c r="A1053" t="s">
        <v>1045</v>
      </c>
    </row>
    <row r="1054" spans="1:1">
      <c r="A1054" t="s">
        <v>6455</v>
      </c>
    </row>
    <row r="1055" spans="1:1">
      <c r="A1055" t="s">
        <v>6456</v>
      </c>
    </row>
    <row r="1056" spans="1:1">
      <c r="A1056" t="s">
        <v>6457</v>
      </c>
    </row>
    <row r="1057" spans="1:1">
      <c r="A1057" t="s">
        <v>443</v>
      </c>
    </row>
    <row r="1058" spans="1:1">
      <c r="A1058" t="s">
        <v>1045</v>
      </c>
    </row>
    <row r="1059" spans="1:1">
      <c r="A1059" t="s">
        <v>6458</v>
      </c>
    </row>
    <row r="1060" spans="1:1">
      <c r="A1060" t="s">
        <v>6459</v>
      </c>
    </row>
    <row r="1061" spans="1:1">
      <c r="A1061" t="s">
        <v>6460</v>
      </c>
    </row>
    <row r="1062" spans="1:1">
      <c r="A1062" t="s">
        <v>443</v>
      </c>
    </row>
    <row r="1063" spans="1:1">
      <c r="A1063" t="s">
        <v>1045</v>
      </c>
    </row>
    <row r="1064" spans="1:1">
      <c r="A1064" t="s">
        <v>6461</v>
      </c>
    </row>
    <row r="1065" spans="1:1">
      <c r="A1065" t="s">
        <v>6462</v>
      </c>
    </row>
    <row r="1066" spans="1:1">
      <c r="A1066" t="s">
        <v>6460</v>
      </c>
    </row>
    <row r="1067" spans="1:1">
      <c r="A1067" t="s">
        <v>443</v>
      </c>
    </row>
    <row r="1069" spans="1:1">
      <c r="A1069" t="s">
        <v>1045</v>
      </c>
    </row>
    <row r="1070" spans="1:1">
      <c r="A1070" t="s">
        <v>6463</v>
      </c>
    </row>
    <row r="1071" spans="1:1">
      <c r="A1071" t="s">
        <v>6464</v>
      </c>
    </row>
    <row r="1072" spans="1:1">
      <c r="A1072" t="s">
        <v>6460</v>
      </c>
    </row>
    <row r="1073" spans="1:1">
      <c r="A1073" t="s">
        <v>443</v>
      </c>
    </row>
    <row r="1075" spans="1:1">
      <c r="A1075" t="s">
        <v>6465</v>
      </c>
    </row>
    <row r="1076" spans="1:1">
      <c r="A1076" t="s">
        <v>1027</v>
      </c>
    </row>
    <row r="1077" spans="1:1">
      <c r="A1077" t="s">
        <v>6466</v>
      </c>
    </row>
    <row r="1078" spans="1:1">
      <c r="A1078" t="s">
        <v>6467</v>
      </c>
    </row>
    <row r="1079" spans="1:1">
      <c r="A1079" t="s">
        <v>6468</v>
      </c>
    </row>
    <row r="1080" spans="1:1">
      <c r="A1080" t="s">
        <v>6469</v>
      </c>
    </row>
    <row r="1082" spans="1:1">
      <c r="A1082" t="s">
        <v>1027</v>
      </c>
    </row>
    <row r="1083" spans="1:1">
      <c r="A1083" t="s">
        <v>6470</v>
      </c>
    </row>
    <row r="1084" spans="1:1">
      <c r="A1084" t="s">
        <v>908</v>
      </c>
    </row>
    <row r="1085" spans="1:1">
      <c r="A1085" t="s">
        <v>6471</v>
      </c>
    </row>
    <row r="1086" spans="1:1">
      <c r="A1086" t="s">
        <v>6472</v>
      </c>
    </row>
    <row r="1087" spans="1:1">
      <c r="A1087" t="s">
        <v>6473</v>
      </c>
    </row>
    <row r="1088" spans="1:1">
      <c r="A1088" t="s">
        <v>6474</v>
      </c>
    </row>
    <row r="1089" spans="1:1">
      <c r="A1089" t="s">
        <v>776</v>
      </c>
    </row>
    <row r="1090" spans="1:1">
      <c r="A1090" t="s">
        <v>3407</v>
      </c>
    </row>
    <row r="1091" spans="1:1">
      <c r="A1091" t="s">
        <v>6475</v>
      </c>
    </row>
    <row r="1092" spans="1:1">
      <c r="A1092" t="s">
        <v>6476</v>
      </c>
    </row>
    <row r="1093" spans="1:1">
      <c r="A1093" t="s">
        <v>6477</v>
      </c>
    </row>
    <row r="1094" spans="1:1">
      <c r="A1094" t="s">
        <v>6478</v>
      </c>
    </row>
    <row r="1095" spans="1:1">
      <c r="A1095" t="s">
        <v>1252</v>
      </c>
    </row>
    <row r="1096" spans="1:1">
      <c r="A1096" t="s">
        <v>6479</v>
      </c>
    </row>
    <row r="1097" spans="1:1">
      <c r="A1097" t="s">
        <v>1027</v>
      </c>
    </row>
    <row r="1098" spans="1:1">
      <c r="A1098" t="s">
        <v>6480</v>
      </c>
    </row>
    <row r="1099" spans="1:1">
      <c r="A1099" t="s">
        <v>6481</v>
      </c>
    </row>
    <row r="1100" spans="1:1">
      <c r="A1100" t="s">
        <v>6482</v>
      </c>
    </row>
    <row r="1101" spans="1:1">
      <c r="A1101" t="s">
        <v>6483</v>
      </c>
    </row>
    <row r="1102" spans="1:1">
      <c r="A1102" t="s">
        <v>6484</v>
      </c>
    </row>
    <row r="1103" spans="1:1">
      <c r="A1103" t="s">
        <v>6485</v>
      </c>
    </row>
    <row r="1104" spans="1:1">
      <c r="A1104" t="s">
        <v>6486</v>
      </c>
    </row>
    <row r="1105" spans="1:1">
      <c r="A1105" t="s">
        <v>776</v>
      </c>
    </row>
    <row r="1106" spans="1:1">
      <c r="A1106" t="s">
        <v>6487</v>
      </c>
    </row>
    <row r="1107" spans="1:1">
      <c r="A1107" t="s">
        <v>1233</v>
      </c>
    </row>
    <row r="1108" spans="1:1">
      <c r="A1108" t="s">
        <v>350</v>
      </c>
    </row>
    <row r="1109" spans="1:1">
      <c r="A1109" t="s">
        <v>6488</v>
      </c>
    </row>
    <row r="1110" spans="1:1">
      <c r="A1110" t="s">
        <v>3334</v>
      </c>
    </row>
    <row r="1111" spans="1:1">
      <c r="A1111" t="s">
        <v>6489</v>
      </c>
    </row>
    <row r="1112" spans="1:1">
      <c r="A1112" t="s">
        <v>908</v>
      </c>
    </row>
    <row r="1113" spans="1:1">
      <c r="A1113" t="s">
        <v>6490</v>
      </c>
    </row>
    <row r="1114" spans="1:1">
      <c r="A1114" t="s">
        <v>6491</v>
      </c>
    </row>
    <row r="1115" spans="1:1">
      <c r="A1115" t="s">
        <v>6492</v>
      </c>
    </row>
    <row r="1116" spans="1:1">
      <c r="A1116" t="s">
        <v>776</v>
      </c>
    </row>
    <row r="1117" spans="1:1">
      <c r="A1117" t="s">
        <v>6493</v>
      </c>
    </row>
    <row r="1118" spans="1:1">
      <c r="A1118" t="s">
        <v>1214</v>
      </c>
    </row>
    <row r="1119" spans="1:1">
      <c r="A1119" t="s">
        <v>6494</v>
      </c>
    </row>
    <row r="1120" spans="3:3">
      <c r="C1120" t="s">
        <v>6495</v>
      </c>
    </row>
    <row r="1122" spans="1:1">
      <c r="A1122" t="s">
        <v>6496</v>
      </c>
    </row>
    <row r="1123" spans="1:1">
      <c r="A1123" t="s">
        <v>6104</v>
      </c>
    </row>
    <row r="1124" spans="1:1">
      <c r="A1124" t="s">
        <v>6497</v>
      </c>
    </row>
    <row r="1125" spans="2:2">
      <c r="B1125" t="s">
        <v>6249</v>
      </c>
    </row>
    <row r="1126" spans="1:1">
      <c r="A1126" t="s">
        <v>6250</v>
      </c>
    </row>
    <row r="1127" spans="1:1">
      <c r="A1127" t="s">
        <v>4382</v>
      </c>
    </row>
    <row r="1128" spans="1:1">
      <c r="A1128" t="s">
        <v>4383</v>
      </c>
    </row>
    <row r="1129" spans="2:2">
      <c r="B1129" t="s">
        <v>5962</v>
      </c>
    </row>
    <row r="1130" spans="2:2">
      <c r="B1130" t="s">
        <v>1264</v>
      </c>
    </row>
    <row r="1131" spans="1:1">
      <c r="A1131" t="s">
        <v>4424</v>
      </c>
    </row>
    <row r="1132" spans="1:1">
      <c r="A1132" t="s">
        <v>4425</v>
      </c>
    </row>
    <row r="1133" spans="1:1">
      <c r="A1133" t="s">
        <v>4426</v>
      </c>
    </row>
    <row r="1134" spans="1:1">
      <c r="A1134" t="s">
        <v>4427</v>
      </c>
    </row>
    <row r="1135" spans="1:1">
      <c r="A1135" t="s">
        <v>4606</v>
      </c>
    </row>
    <row r="1136" spans="1:1">
      <c r="A1136" t="s">
        <v>5972</v>
      </c>
    </row>
    <row r="1137" spans="1:1">
      <c r="A1137" t="s">
        <v>5973</v>
      </c>
    </row>
    <row r="1138" spans="1:1">
      <c r="A1138" t="s">
        <v>5974</v>
      </c>
    </row>
    <row r="1139" spans="1:1">
      <c r="A1139" t="s">
        <v>5975</v>
      </c>
    </row>
    <row r="1140" spans="1:1">
      <c r="A1140" t="s">
        <v>5976</v>
      </c>
    </row>
    <row r="1141" spans="1:1">
      <c r="A1141" t="s">
        <v>6498</v>
      </c>
    </row>
    <row r="1142" spans="1:1">
      <c r="A1142" t="s">
        <v>1156</v>
      </c>
    </row>
    <row r="1143" spans="1:1">
      <c r="A1143" t="s">
        <v>6499</v>
      </c>
    </row>
    <row r="1144" spans="1:1">
      <c r="A1144" t="s">
        <v>6500</v>
      </c>
    </row>
    <row r="1145" spans="1:1">
      <c r="A1145" t="s">
        <v>479</v>
      </c>
    </row>
    <row r="1146" spans="2:2">
      <c r="B1146" t="s">
        <v>6501</v>
      </c>
    </row>
    <row r="1148" spans="2:2">
      <c r="B1148" t="s">
        <v>5893</v>
      </c>
    </row>
    <row r="1149" spans="2:2">
      <c r="B1149" t="s">
        <v>6502</v>
      </c>
    </row>
    <row r="1151" spans="2:2">
      <c r="B1151" t="s">
        <v>525</v>
      </c>
    </row>
    <row r="1152" spans="2:2">
      <c r="B1152" t="s">
        <v>350</v>
      </c>
    </row>
    <row r="1154" spans="1:1">
      <c r="A1154" t="s">
        <v>6503</v>
      </c>
    </row>
    <row r="1156" spans="1:1">
      <c r="A1156" t="s">
        <v>6504</v>
      </c>
    </row>
    <row r="1157" spans="1:1">
      <c r="A1157" t="s">
        <v>6505</v>
      </c>
    </row>
    <row r="1158" spans="1:1">
      <c r="A1158" t="s">
        <v>6506</v>
      </c>
    </row>
    <row r="1159" spans="1:1">
      <c r="A1159" t="s">
        <v>6507</v>
      </c>
    </row>
    <row r="1160" spans="1:1">
      <c r="A1160" t="s">
        <v>6508</v>
      </c>
    </row>
    <row r="1161" spans="1:1">
      <c r="A1161" t="s">
        <v>6509</v>
      </c>
    </row>
    <row r="1162" spans="1:1">
      <c r="A1162" t="s">
        <v>6510</v>
      </c>
    </row>
    <row r="1163" spans="1:1">
      <c r="A1163" t="s">
        <v>6511</v>
      </c>
    </row>
    <row r="1164" spans="1:2">
      <c r="A1164" t="s">
        <v>6512</v>
      </c>
      <c r="B1164" t="s">
        <v>6513</v>
      </c>
    </row>
    <row r="1165" spans="1:1">
      <c r="A1165" t="s">
        <v>6514</v>
      </c>
    </row>
    <row r="1166" spans="1:1">
      <c r="A1166" t="s">
        <v>6515</v>
      </c>
    </row>
    <row r="1168" spans="1:1">
      <c r="A1168" t="s">
        <v>354</v>
      </c>
    </row>
    <row r="1169" spans="1:1">
      <c r="A1169" t="s">
        <v>6516</v>
      </c>
    </row>
    <row r="1170" spans="1:1">
      <c r="A1170" t="s">
        <v>5880</v>
      </c>
    </row>
    <row r="1171" spans="3:3">
      <c r="C1171" t="s">
        <v>6517</v>
      </c>
    </row>
    <row r="1172" spans="3:3">
      <c r="C1172" t="s">
        <v>6506</v>
      </c>
    </row>
    <row r="1173" spans="3:3">
      <c r="C1173" t="s">
        <v>6518</v>
      </c>
    </row>
    <row r="1174" spans="7:7">
      <c r="G1174" t="s">
        <v>6519</v>
      </c>
    </row>
    <row r="1175" spans="7:7">
      <c r="G1175" t="s">
        <v>6520</v>
      </c>
    </row>
    <row r="1176" spans="3:3">
      <c r="C1176" t="s">
        <v>6510</v>
      </c>
    </row>
    <row r="1177" spans="3:3">
      <c r="C1177" t="s">
        <v>6511</v>
      </c>
    </row>
    <row r="1178" spans="3:3">
      <c r="C1178" t="s">
        <v>6521</v>
      </c>
    </row>
    <row r="1179" spans="1:1">
      <c r="A1179" t="s">
        <v>6522</v>
      </c>
    </row>
    <row r="1180" spans="3:4">
      <c r="C1180" t="s">
        <v>6512</v>
      </c>
      <c r="D1180" t="s">
        <v>6523</v>
      </c>
    </row>
    <row r="1181" spans="3:3">
      <c r="C1181" t="s">
        <v>6524</v>
      </c>
    </row>
    <row r="1182" spans="3:3">
      <c r="C1182" t="s">
        <v>6525</v>
      </c>
    </row>
    <row r="1183" spans="3:3">
      <c r="C1183" t="s">
        <v>6526</v>
      </c>
    </row>
    <row r="1184" spans="3:3">
      <c r="C1184" t="s">
        <v>1199</v>
      </c>
    </row>
    <row r="1187" spans="1:1">
      <c r="A1187" t="s">
        <v>5880</v>
      </c>
    </row>
    <row r="1188" spans="3:3">
      <c r="C1188" t="s">
        <v>6527</v>
      </c>
    </row>
    <row r="1189" spans="3:3">
      <c r="C1189" t="s">
        <v>6528</v>
      </c>
    </row>
    <row r="1190" spans="3:3">
      <c r="C1190" t="s">
        <v>1199</v>
      </c>
    </row>
    <row r="1192" spans="1:1">
      <c r="A1192" t="s">
        <v>350</v>
      </c>
    </row>
    <row r="1193" spans="1:1">
      <c r="A1193" t="s">
        <v>6529</v>
      </c>
    </row>
    <row r="1194" spans="1:1">
      <c r="A1194" t="s">
        <v>6530</v>
      </c>
    </row>
    <row r="1195" spans="1:1">
      <c r="A1195" t="s">
        <v>6531</v>
      </c>
    </row>
    <row r="1196" spans="1:1">
      <c r="A1196" t="s">
        <v>6532</v>
      </c>
    </row>
    <row r="1197" spans="1:1">
      <c r="A1197" t="s">
        <v>6533</v>
      </c>
    </row>
    <row r="1198" spans="1:1">
      <c r="A1198" t="s">
        <v>6534</v>
      </c>
    </row>
    <row r="1199" spans="1:1">
      <c r="A1199" t="s">
        <v>6535</v>
      </c>
    </row>
    <row r="1200" spans="1:1">
      <c r="A1200" t="s">
        <v>6536</v>
      </c>
    </row>
    <row r="1201" spans="1:1">
      <c r="A1201" t="s">
        <v>6537</v>
      </c>
    </row>
    <row r="1202" spans="1:1">
      <c r="A1202" t="s">
        <v>6538</v>
      </c>
    </row>
    <row r="1203" spans="1:1">
      <c r="A1203" t="s">
        <v>6539</v>
      </c>
    </row>
    <row r="1204" spans="1:1">
      <c r="A1204" t="s">
        <v>6540</v>
      </c>
    </row>
    <row r="1205" spans="1:1">
      <c r="A1205" t="s">
        <v>6541</v>
      </c>
    </row>
    <row r="1206" spans="1:1">
      <c r="A1206" t="s">
        <v>6542</v>
      </c>
    </row>
    <row r="1207" spans="1:1">
      <c r="A1207" t="s">
        <v>6543</v>
      </c>
    </row>
    <row r="1208" spans="1:1">
      <c r="A1208" t="s">
        <v>6544</v>
      </c>
    </row>
    <row r="1209" spans="1:1">
      <c r="A1209" t="s">
        <v>6545</v>
      </c>
    </row>
    <row r="1210" spans="1:1">
      <c r="A1210" t="s">
        <v>6546</v>
      </c>
    </row>
    <row r="1212" spans="1:1">
      <c r="A1212" t="s">
        <v>6547</v>
      </c>
    </row>
    <row r="1213" spans="1:1">
      <c r="A1213" t="s">
        <v>6548</v>
      </c>
    </row>
    <row r="1214" spans="1:1">
      <c r="A1214" t="s">
        <v>6549</v>
      </c>
    </row>
    <row r="1215" spans="1:1">
      <c r="A1215" t="s">
        <v>1756</v>
      </c>
    </row>
    <row r="1216" spans="1:1">
      <c r="A1216" t="s">
        <v>6550</v>
      </c>
    </row>
    <row r="1217" spans="1:1">
      <c r="A1217" t="s">
        <v>6551</v>
      </c>
    </row>
    <row r="1218" spans="1:1">
      <c r="A1218" t="s">
        <v>6552</v>
      </c>
    </row>
    <row r="1219" spans="1:1">
      <c r="A1219" t="s">
        <v>6553</v>
      </c>
    </row>
    <row r="1220" spans="1:1">
      <c r="A1220" t="s">
        <v>6554</v>
      </c>
    </row>
    <row r="1221" spans="1:1">
      <c r="A1221" t="s">
        <v>6555</v>
      </c>
    </row>
    <row r="1222" spans="1:1">
      <c r="A1222" t="s">
        <v>6556</v>
      </c>
    </row>
    <row r="1223" spans="1:1">
      <c r="A1223" t="s">
        <v>6557</v>
      </c>
    </row>
    <row r="1224" spans="1:1">
      <c r="A1224" t="s">
        <v>6558</v>
      </c>
    </row>
    <row r="1225" spans="1:1">
      <c r="A1225" t="s">
        <v>6559</v>
      </c>
    </row>
    <row r="1226" spans="1:1">
      <c r="A1226" t="s">
        <v>6560</v>
      </c>
    </row>
    <row r="1227" spans="1:1">
      <c r="A1227" t="s">
        <v>6561</v>
      </c>
    </row>
    <row r="1228" spans="1:1">
      <c r="A1228" t="s">
        <v>6562</v>
      </c>
    </row>
    <row r="1230" spans="1:1">
      <c r="A1230" t="s">
        <v>6563</v>
      </c>
    </row>
    <row r="1231" spans="1:1">
      <c r="A1231" t="s">
        <v>6564</v>
      </c>
    </row>
    <row r="1233" spans="1:1">
      <c r="A1233" t="s">
        <v>6565</v>
      </c>
    </row>
    <row r="1235" spans="1:1">
      <c r="A1235" t="s">
        <v>6566</v>
      </c>
    </row>
    <row r="1236" spans="1:1">
      <c r="A1236" t="s">
        <v>6567</v>
      </c>
    </row>
    <row r="1238" spans="1:1">
      <c r="A1238" t="s">
        <v>6568</v>
      </c>
    </row>
    <row r="1239" spans="1:1">
      <c r="A1239" t="s">
        <v>6569</v>
      </c>
    </row>
    <row r="1240" spans="1:1">
      <c r="A1240" t="s">
        <v>6570</v>
      </c>
    </row>
    <row r="1241" spans="1:1">
      <c r="A1241" t="s">
        <v>6571</v>
      </c>
    </row>
    <row r="1242" spans="1:1">
      <c r="A1242" t="e">
        <f>---合计</f>
        <v>#NAME?</v>
      </c>
    </row>
    <row r="1243" spans="1:1">
      <c r="A1243" t="s">
        <v>6572</v>
      </c>
    </row>
    <row r="1244" spans="1:1">
      <c r="A1244" t="s">
        <v>6573</v>
      </c>
    </row>
    <row r="1245" spans="1:1">
      <c r="A1245" t="s">
        <v>6574</v>
      </c>
    </row>
    <row r="1246" spans="1:1">
      <c r="A1246" t="s">
        <v>6575</v>
      </c>
    </row>
    <row r="1247" spans="1:1">
      <c r="A1247" t="s">
        <v>6576</v>
      </c>
    </row>
    <row r="1248" spans="1:1">
      <c r="A1248" t="s">
        <v>6577</v>
      </c>
    </row>
    <row r="1253" spans="1:1">
      <c r="A1253" t="s">
        <v>354</v>
      </c>
    </row>
    <row r="1255" spans="2:2">
      <c r="B1255" t="s">
        <v>6578</v>
      </c>
    </row>
    <row r="1256" spans="2:2">
      <c r="B1256" t="s">
        <v>6579</v>
      </c>
    </row>
    <row r="1257" spans="2:2">
      <c r="B1257" t="s">
        <v>6580</v>
      </c>
    </row>
    <row r="1258" spans="1:1">
      <c r="A1258" t="s">
        <v>350</v>
      </c>
    </row>
    <row r="1259" spans="1:1">
      <c r="A1259" t="s">
        <v>6106</v>
      </c>
    </row>
    <row r="1260" spans="1:1">
      <c r="A1260" t="s">
        <v>6581</v>
      </c>
    </row>
    <row r="1261" spans="1:1">
      <c r="A1261" t="s">
        <v>479</v>
      </c>
    </row>
    <row r="1262" spans="1:1">
      <c r="A1262" t="s">
        <v>563</v>
      </c>
    </row>
    <row r="1263" spans="2:2">
      <c r="B1263" t="s">
        <v>525</v>
      </c>
    </row>
    <row r="1264" spans="3:3">
      <c r="C1264" t="s">
        <v>6582</v>
      </c>
    </row>
    <row r="1266" spans="3:3">
      <c r="C1266" t="s">
        <v>1045</v>
      </c>
    </row>
    <row r="1267" spans="3:3">
      <c r="C1267" t="s">
        <v>6583</v>
      </c>
    </row>
    <row r="1268" spans="1:1">
      <c r="A1268" t="s">
        <v>3809</v>
      </c>
    </row>
    <row r="1269" spans="1:1">
      <c r="A1269" t="s">
        <v>6584</v>
      </c>
    </row>
    <row r="1270" spans="1:1">
      <c r="A1270" t="s">
        <v>6585</v>
      </c>
    </row>
    <row r="1271" spans="1:1">
      <c r="A1271" t="s">
        <v>6586</v>
      </c>
    </row>
    <row r="1272" spans="1:1">
      <c r="A1272" t="s">
        <v>6587</v>
      </c>
    </row>
    <row r="1273" spans="1:1">
      <c r="A1273" t="s">
        <v>6588</v>
      </c>
    </row>
    <row r="1274" spans="1:1">
      <c r="A1274" t="s">
        <v>6589</v>
      </c>
    </row>
    <row r="1275" spans="1:1">
      <c r="A1275" t="s">
        <v>6590</v>
      </c>
    </row>
    <row r="1276" spans="1:1">
      <c r="A1276" t="s">
        <v>6591</v>
      </c>
    </row>
    <row r="1277" spans="1:1">
      <c r="A1277" t="s">
        <v>6592</v>
      </c>
    </row>
    <row r="1278" spans="1:1">
      <c r="A1278" t="s">
        <v>6593</v>
      </c>
    </row>
    <row r="1279" spans="1:1">
      <c r="A1279" t="s">
        <v>6594</v>
      </c>
    </row>
    <row r="1280" spans="1:1">
      <c r="A1280" t="s">
        <v>6595</v>
      </c>
    </row>
    <row r="1281" spans="3:3">
      <c r="C1281" t="s">
        <v>6596</v>
      </c>
    </row>
    <row r="1282" spans="3:3">
      <c r="C1282" t="s">
        <v>6597</v>
      </c>
    </row>
    <row r="1283" spans="7:7">
      <c r="G1283" t="s">
        <v>6598</v>
      </c>
    </row>
    <row r="1284" spans="7:7">
      <c r="G1284" t="s">
        <v>6599</v>
      </c>
    </row>
    <row r="1285" spans="8:8">
      <c r="H1285" t="s">
        <v>6600</v>
      </c>
    </row>
    <row r="1286" spans="7:7">
      <c r="G1286" t="s">
        <v>6601</v>
      </c>
    </row>
    <row r="1287" spans="7:7">
      <c r="G1287" t="s">
        <v>6602</v>
      </c>
    </row>
    <row r="1288" spans="7:7">
      <c r="G1288" t="s">
        <v>6603</v>
      </c>
    </row>
    <row r="1289" spans="1:4">
      <c r="A1289" t="s">
        <v>1240</v>
      </c>
      <c r="C1289" t="s">
        <v>479</v>
      </c>
      <c r="D1289" t="s">
        <v>6604</v>
      </c>
    </row>
    <row r="1290" spans="3:3">
      <c r="C1290" t="s">
        <v>6605</v>
      </c>
    </row>
    <row r="1291" spans="7:7">
      <c r="G1291" t="s">
        <v>6606</v>
      </c>
    </row>
    <row r="1292" spans="3:3">
      <c r="C1292" t="s">
        <v>6607</v>
      </c>
    </row>
    <row r="1293" spans="3:3">
      <c r="C1293" t="s">
        <v>6608</v>
      </c>
    </row>
    <row r="1294" spans="3:3">
      <c r="C1294" t="s">
        <v>6609</v>
      </c>
    </row>
    <row r="1295" spans="3:3">
      <c r="C1295" t="s">
        <v>6610</v>
      </c>
    </row>
    <row r="1296" spans="1:1">
      <c r="A1296" t="s">
        <v>479</v>
      </c>
    </row>
    <row r="1297" spans="1:1">
      <c r="A1297" t="s">
        <v>575</v>
      </c>
    </row>
    <row r="1298" spans="1:1">
      <c r="A1298" t="s">
        <v>6611</v>
      </c>
    </row>
    <row r="1299" spans="1:1">
      <c r="A1299" t="s">
        <v>6612</v>
      </c>
    </row>
    <row r="1300" spans="1:1">
      <c r="A1300" t="s">
        <v>6613</v>
      </c>
    </row>
    <row r="1301" spans="1:1">
      <c r="A1301" t="s">
        <v>6614</v>
      </c>
    </row>
    <row r="1303" spans="1:1">
      <c r="A1303" t="s">
        <v>6615</v>
      </c>
    </row>
    <row r="1304" spans="1:1">
      <c r="A1304" t="s">
        <v>827</v>
      </c>
    </row>
    <row r="1305" spans="1:1">
      <c r="A1305" t="s">
        <v>6616</v>
      </c>
    </row>
    <row r="1306" spans="1:1">
      <c r="A1306" t="s">
        <v>6617</v>
      </c>
    </row>
    <row r="1307" spans="3:3">
      <c r="C1307" t="s">
        <v>879</v>
      </c>
    </row>
    <row r="1308" spans="3:3">
      <c r="C1308" t="s">
        <v>6618</v>
      </c>
    </row>
    <row r="1309" spans="4:4">
      <c r="D1309" t="s">
        <v>3078</v>
      </c>
    </row>
    <row r="1310" spans="4:4">
      <c r="D1310" t="s">
        <v>3079</v>
      </c>
    </row>
    <row r="1311" spans="4:4">
      <c r="D1311" t="s">
        <v>2149</v>
      </c>
    </row>
    <row r="1312" spans="1:4">
      <c r="A1312" t="s">
        <v>350</v>
      </c>
      <c r="D1312" t="s">
        <v>6619</v>
      </c>
    </row>
    <row r="1313" spans="8:9">
      <c r="H1313">
        <v>7</v>
      </c>
      <c r="I1313" t="s">
        <v>6620</v>
      </c>
    </row>
    <row r="1314" spans="8:10">
      <c r="H1314">
        <v>14</v>
      </c>
      <c r="I1314" t="s">
        <v>6621</v>
      </c>
      <c r="J1314" t="s">
        <v>354</v>
      </c>
    </row>
    <row r="1316" spans="6:6">
      <c r="F1316" t="s">
        <v>1045</v>
      </c>
    </row>
    <row r="1317" spans="6:6">
      <c r="F1317" t="s">
        <v>6622</v>
      </c>
    </row>
    <row r="1318" spans="6:6">
      <c r="F1318" t="s">
        <v>2398</v>
      </c>
    </row>
    <row r="1319" spans="6:6">
      <c r="F1319" t="s">
        <v>6623</v>
      </c>
    </row>
    <row r="1320" spans="7:7">
      <c r="G1320" t="s">
        <v>6624</v>
      </c>
    </row>
    <row r="1321" spans="7:7">
      <c r="G1321" t="s">
        <v>6625</v>
      </c>
    </row>
    <row r="1322" spans="7:7">
      <c r="G1322" t="s">
        <v>6626</v>
      </c>
    </row>
    <row r="1323" spans="6:6">
      <c r="F1323" t="s">
        <v>6627</v>
      </c>
    </row>
    <row r="1324" spans="6:6">
      <c r="F1324" t="s">
        <v>6628</v>
      </c>
    </row>
    <row r="1325" spans="7:7">
      <c r="G1325" t="s">
        <v>6629</v>
      </c>
    </row>
    <row r="1326" spans="6:6">
      <c r="F1326" t="s">
        <v>6630</v>
      </c>
    </row>
    <row r="1327" spans="6:6">
      <c r="F1327" t="s">
        <v>6631</v>
      </c>
    </row>
    <row r="1328" spans="6:6">
      <c r="F1328" t="s">
        <v>902</v>
      </c>
    </row>
    <row r="1329" spans="4:4">
      <c r="D1329" t="s">
        <v>3085</v>
      </c>
    </row>
    <row r="1330" spans="4:4">
      <c r="D1330" t="s">
        <v>3086</v>
      </c>
    </row>
    <row r="1331" spans="3:3">
      <c r="C1331" t="s">
        <v>422</v>
      </c>
    </row>
    <row r="1332" spans="3:3">
      <c r="C1332" t="s">
        <v>2161</v>
      </c>
    </row>
    <row r="1333" spans="1:1">
      <c r="A1333" t="s">
        <v>6632</v>
      </c>
    </row>
    <row r="1334" spans="1:1">
      <c r="A1334" t="s">
        <v>575</v>
      </c>
    </row>
    <row r="1335" spans="1:1">
      <c r="A1335" t="s">
        <v>6633</v>
      </c>
    </row>
    <row r="1336" spans="1:1">
      <c r="A1336" t="s">
        <v>6634</v>
      </c>
    </row>
    <row r="1337" spans="1:1">
      <c r="A1337" t="s">
        <v>6635</v>
      </c>
    </row>
    <row r="1338" spans="1:1">
      <c r="A1338" t="s">
        <v>6636</v>
      </c>
    </row>
    <row r="1339" spans="1:1">
      <c r="A1339" t="s">
        <v>6637</v>
      </c>
    </row>
    <row r="1340" spans="1:1">
      <c r="A1340" t="s">
        <v>6638</v>
      </c>
    </row>
    <row r="1341" spans="1:1">
      <c r="A1341" t="s">
        <v>6639</v>
      </c>
    </row>
    <row r="1342" spans="1:1">
      <c r="A1342" t="s">
        <v>3997</v>
      </c>
    </row>
    <row r="1343" spans="1:1">
      <c r="A1343" t="s">
        <v>1240</v>
      </c>
    </row>
    <row r="1344" spans="1:1">
      <c r="A1344" t="s">
        <v>1348</v>
      </c>
    </row>
    <row r="1345" spans="1:1">
      <c r="A1345" t="s">
        <v>6640</v>
      </c>
    </row>
    <row r="1346" spans="1:1">
      <c r="A1346" t="s">
        <v>6641</v>
      </c>
    </row>
    <row r="1347" spans="1:1">
      <c r="A1347" t="s">
        <v>824</v>
      </c>
    </row>
    <row r="1348" spans="1:1">
      <c r="A1348" t="s">
        <v>6642</v>
      </c>
    </row>
    <row r="1349" spans="1:1">
      <c r="A1349" t="s">
        <v>6643</v>
      </c>
    </row>
    <row r="1350" spans="1:1">
      <c r="A1350" t="s">
        <v>6644</v>
      </c>
    </row>
    <row r="1351" spans="1:1">
      <c r="A1351" t="s">
        <v>6645</v>
      </c>
    </row>
    <row r="1352" spans="1:1">
      <c r="A1352" t="s">
        <v>3060</v>
      </c>
    </row>
    <row r="1353" spans="1:1">
      <c r="A1353" t="s">
        <v>827</v>
      </c>
    </row>
    <row r="1354" spans="1:1">
      <c r="A1354" t="s">
        <v>1348</v>
      </c>
    </row>
    <row r="1355" spans="1:1">
      <c r="A1355" t="s">
        <v>6646</v>
      </c>
    </row>
    <row r="1356" spans="1:1">
      <c r="A1356" t="s">
        <v>6647</v>
      </c>
    </row>
    <row r="1357" spans="1:1">
      <c r="A1357" t="s">
        <v>6648</v>
      </c>
    </row>
    <row r="1358" spans="1:1">
      <c r="A1358" t="s">
        <v>6649</v>
      </c>
    </row>
    <row r="1359" spans="1:1">
      <c r="A1359" t="s">
        <v>824</v>
      </c>
    </row>
    <row r="1360" spans="1:1">
      <c r="A1360" t="s">
        <v>6650</v>
      </c>
    </row>
    <row r="1361" spans="1:1">
      <c r="A1361" t="s">
        <v>6651</v>
      </c>
    </row>
    <row r="1362" spans="1:1">
      <c r="A1362" t="s">
        <v>1240</v>
      </c>
    </row>
    <row r="1363" spans="1:1">
      <c r="A1363" t="s">
        <v>6652</v>
      </c>
    </row>
    <row r="1364" spans="1:1">
      <c r="A1364" t="s">
        <v>6640</v>
      </c>
    </row>
    <row r="1365" spans="1:1">
      <c r="A1365" t="s">
        <v>6653</v>
      </c>
    </row>
    <row r="1366" spans="1:1">
      <c r="A1366" t="s">
        <v>6648</v>
      </c>
    </row>
    <row r="1367" spans="1:1">
      <c r="A1367" t="s">
        <v>6654</v>
      </c>
    </row>
    <row r="1368" spans="1:1">
      <c r="A1368" t="s">
        <v>824</v>
      </c>
    </row>
    <row r="1369" spans="1:1">
      <c r="A1369" t="s">
        <v>6650</v>
      </c>
    </row>
    <row r="1370" spans="1:1">
      <c r="A1370" t="s">
        <v>6655</v>
      </c>
    </row>
    <row r="1371" spans="1:1">
      <c r="A1371" t="s">
        <v>827</v>
      </c>
    </row>
    <row r="1372" spans="1:1">
      <c r="A1372" t="s">
        <v>6656</v>
      </c>
    </row>
    <row r="1373" spans="1:1">
      <c r="A1373" t="s">
        <v>1294</v>
      </c>
    </row>
    <row r="1374" spans="1:1">
      <c r="A1374" t="s">
        <v>559</v>
      </c>
    </row>
    <row r="1375" spans="1:1">
      <c r="A1375" t="s">
        <v>6657</v>
      </c>
    </row>
    <row r="1376" spans="1:1">
      <c r="A1376" t="s">
        <v>6658</v>
      </c>
    </row>
    <row r="1377" spans="2:3">
      <c r="B1377">
        <v>506605</v>
      </c>
      <c r="C1377" t="s">
        <v>6659</v>
      </c>
    </row>
    <row r="1378" spans="1:1">
      <c r="A1378" t="s">
        <v>354</v>
      </c>
    </row>
    <row r="1379" spans="1:1">
      <c r="A1379" t="s">
        <v>1045</v>
      </c>
    </row>
    <row r="1380" spans="1:1">
      <c r="A1380" t="s">
        <v>6660</v>
      </c>
    </row>
    <row r="1381" spans="1:1">
      <c r="A1381" t="s">
        <v>4758</v>
      </c>
    </row>
    <row r="1382" spans="1:1">
      <c r="A1382" t="s">
        <v>6661</v>
      </c>
    </row>
    <row r="1383" spans="1:1">
      <c r="A1383" t="s">
        <v>6662</v>
      </c>
    </row>
    <row r="1384" spans="1:1">
      <c r="A1384" t="s">
        <v>6663</v>
      </c>
    </row>
    <row r="1385" spans="1:1">
      <c r="A1385" t="s">
        <v>6664</v>
      </c>
    </row>
    <row r="1386" spans="1:1">
      <c r="A1386" t="s">
        <v>6665</v>
      </c>
    </row>
    <row r="1387" spans="1:1">
      <c r="A1387" t="s">
        <v>6666</v>
      </c>
    </row>
    <row r="1388" spans="1:1">
      <c r="A1388" t="s">
        <v>6667</v>
      </c>
    </row>
    <row r="1389" spans="1:1">
      <c r="A1389" t="s">
        <v>6668</v>
      </c>
    </row>
    <row r="1390" spans="1:1">
      <c r="A1390" t="s">
        <v>6669</v>
      </c>
    </row>
    <row r="1391" spans="1:1">
      <c r="A1391" t="s">
        <v>6670</v>
      </c>
    </row>
    <row r="1392" spans="1:1">
      <c r="A1392" t="s">
        <v>824</v>
      </c>
    </row>
    <row r="1393" spans="1:1">
      <c r="A1393" t="s">
        <v>6671</v>
      </c>
    </row>
    <row r="1394" spans="1:1">
      <c r="A1394" t="s">
        <v>879</v>
      </c>
    </row>
    <row r="1395" spans="1:1">
      <c r="A1395" t="s">
        <v>6672</v>
      </c>
    </row>
    <row r="1396" spans="1:1">
      <c r="A1396" t="s">
        <v>5880</v>
      </c>
    </row>
    <row r="1397" spans="1:1">
      <c r="A1397" t="s">
        <v>6673</v>
      </c>
    </row>
    <row r="1398" spans="1:1">
      <c r="A1398" t="s">
        <v>4758</v>
      </c>
    </row>
    <row r="1399" spans="1:1">
      <c r="A1399" t="s">
        <v>6674</v>
      </c>
    </row>
    <row r="1400" spans="1:1">
      <c r="A1400" t="s">
        <v>6675</v>
      </c>
    </row>
    <row r="1401" spans="1:1">
      <c r="A1401" t="s">
        <v>6676</v>
      </c>
    </row>
    <row r="1402" spans="9:9">
      <c r="I1402" t="s">
        <v>6677</v>
      </c>
    </row>
    <row r="1403" spans="11:11">
      <c r="K1403" t="s">
        <v>6678</v>
      </c>
    </row>
    <row r="1404" spans="11:11">
      <c r="K1404" t="s">
        <v>6679</v>
      </c>
    </row>
    <row r="1405" spans="1:1">
      <c r="A1405" t="s">
        <v>6680</v>
      </c>
    </row>
    <row r="1406" spans="9:9">
      <c r="I1406" t="s">
        <v>6681</v>
      </c>
    </row>
    <row r="1407" spans="1:1">
      <c r="A1407" t="s">
        <v>6682</v>
      </c>
    </row>
    <row r="1408" spans="1:1">
      <c r="A1408" t="s">
        <v>6683</v>
      </c>
    </row>
    <row r="1409" spans="1:1">
      <c r="A1409" t="s">
        <v>824</v>
      </c>
    </row>
    <row r="1410" spans="1:1">
      <c r="A1410" t="s">
        <v>6684</v>
      </c>
    </row>
    <row r="1411" spans="1:1">
      <c r="A1411" t="s">
        <v>1648</v>
      </c>
    </row>
    <row r="1414" spans="1:1">
      <c r="A1414" t="s">
        <v>350</v>
      </c>
    </row>
    <row r="1415" spans="1:1">
      <c r="A1415" t="s">
        <v>6685</v>
      </c>
    </row>
    <row r="1416" spans="1:1">
      <c r="A1416" t="s">
        <v>1756</v>
      </c>
    </row>
    <row r="1417" spans="1:1">
      <c r="A1417" t="s">
        <v>6686</v>
      </c>
    </row>
    <row r="1418" spans="1:1">
      <c r="A1418" t="s">
        <v>6687</v>
      </c>
    </row>
    <row r="1419" spans="1:1">
      <c r="A1419" t="s">
        <v>6688</v>
      </c>
    </row>
    <row r="1420" spans="1:1">
      <c r="A1420" t="s">
        <v>6689</v>
      </c>
    </row>
    <row r="1421" spans="1:1">
      <c r="A1421" t="s">
        <v>6690</v>
      </c>
    </row>
    <row r="1422" spans="1:1">
      <c r="A1422" t="s">
        <v>6691</v>
      </c>
    </row>
    <row r="1423" spans="1:1">
      <c r="A1423" t="s">
        <v>6692</v>
      </c>
    </row>
    <row r="1424" spans="1:1">
      <c r="A1424" t="s">
        <v>6693</v>
      </c>
    </row>
    <row r="1425" spans="1:1">
      <c r="A1425" t="s">
        <v>6694</v>
      </c>
    </row>
    <row r="1426" spans="1:1">
      <c r="A1426" t="s">
        <v>6695</v>
      </c>
    </row>
    <row r="1427" spans="1:1">
      <c r="A1427" t="s">
        <v>6696</v>
      </c>
    </row>
    <row r="1428" spans="1:1">
      <c r="A1428" t="s">
        <v>6697</v>
      </c>
    </row>
    <row r="1429" spans="1:1">
      <c r="A1429" t="s">
        <v>6698</v>
      </c>
    </row>
    <row r="1430" spans="1:1">
      <c r="A1430" t="s">
        <v>6699</v>
      </c>
    </row>
    <row r="1432" spans="1:1">
      <c r="A1432" t="s">
        <v>6700</v>
      </c>
    </row>
    <row r="1433" spans="1:1">
      <c r="A1433" t="s">
        <v>6701</v>
      </c>
    </row>
    <row r="1434" spans="1:1">
      <c r="A1434" t="s">
        <v>6702</v>
      </c>
    </row>
    <row r="1435" spans="1:1">
      <c r="A1435" t="s">
        <v>6703</v>
      </c>
    </row>
    <row r="1436" spans="1:1">
      <c r="A1436" t="s">
        <v>6704</v>
      </c>
    </row>
    <row r="1438" spans="1:1">
      <c r="A1438" t="s">
        <v>6705</v>
      </c>
    </row>
    <row r="1439" spans="1:1">
      <c r="A1439" t="s">
        <v>6706</v>
      </c>
    </row>
    <row r="1440" spans="1:1">
      <c r="A1440" t="s">
        <v>6707</v>
      </c>
    </row>
    <row r="1441" spans="1:1">
      <c r="A1441" t="s">
        <v>6708</v>
      </c>
    </row>
    <row r="1442" spans="1:1">
      <c r="A1442" t="s">
        <v>6709</v>
      </c>
    </row>
    <row r="1443" spans="1:1">
      <c r="A1443" t="s">
        <v>6710</v>
      </c>
    </row>
    <row r="1444" spans="1:1">
      <c r="A1444" t="s">
        <v>6711</v>
      </c>
    </row>
    <row r="1445" spans="1:1">
      <c r="A1445" t="s">
        <v>6712</v>
      </c>
    </row>
    <row r="1446" spans="1:1">
      <c r="A1446" t="s">
        <v>6713</v>
      </c>
    </row>
    <row r="1447" spans="1:1">
      <c r="A1447" t="s">
        <v>6714</v>
      </c>
    </row>
    <row r="1448" spans="1:1">
      <c r="A1448" t="s">
        <v>6704</v>
      </c>
    </row>
    <row r="1449" spans="1:1">
      <c r="A1449" t="s">
        <v>6715</v>
      </c>
    </row>
    <row r="1451" spans="1:1">
      <c r="A1451" t="s">
        <v>6716</v>
      </c>
    </row>
    <row r="1452" spans="1:1">
      <c r="A1452" t="s">
        <v>6706</v>
      </c>
    </row>
    <row r="1453" spans="1:1">
      <c r="A1453" t="s">
        <v>6717</v>
      </c>
    </row>
    <row r="1454" spans="1:1">
      <c r="A1454" t="s">
        <v>6718</v>
      </c>
    </row>
    <row r="1455" spans="1:1">
      <c r="A1455" t="s">
        <v>6710</v>
      </c>
    </row>
    <row r="1456" spans="1:1">
      <c r="A1456" t="s">
        <v>6713</v>
      </c>
    </row>
    <row r="1457" spans="1:1">
      <c r="A1457" t="s">
        <v>6714</v>
      </c>
    </row>
    <row r="1458" spans="1:1">
      <c r="A1458" t="s">
        <v>6704</v>
      </c>
    </row>
    <row r="1459" spans="1:1">
      <c r="A1459" t="s">
        <v>6715</v>
      </c>
    </row>
    <row r="1461" spans="1:1">
      <c r="A1461" t="s">
        <v>1465</v>
      </c>
    </row>
    <row r="1462" spans="2:2">
      <c r="B1462" t="s">
        <v>6719</v>
      </c>
    </row>
    <row r="1463" spans="2:2">
      <c r="B1463" t="s">
        <v>3244</v>
      </c>
    </row>
    <row r="1464" spans="2:2">
      <c r="B1464" t="s">
        <v>6720</v>
      </c>
    </row>
    <row r="1466" spans="1:1">
      <c r="A1466" t="s">
        <v>350</v>
      </c>
    </row>
    <row r="1467" spans="3:3">
      <c r="C1467" t="s">
        <v>523</v>
      </c>
    </row>
    <row r="1468" spans="3:3">
      <c r="C1468" t="s">
        <v>6721</v>
      </c>
    </row>
    <row r="1469" spans="3:3">
      <c r="C1469" t="s">
        <v>354</v>
      </c>
    </row>
    <row r="1470" spans="2:2">
      <c r="B1470" t="s">
        <v>3114</v>
      </c>
    </row>
    <row r="1471" spans="2:2">
      <c r="B1471" t="s">
        <v>564</v>
      </c>
    </row>
    <row r="1472" spans="1:1">
      <c r="A1472" t="s">
        <v>6722</v>
      </c>
    </row>
    <row r="1473" spans="2:2">
      <c r="B1473" t="s">
        <v>525</v>
      </c>
    </row>
    <row r="1474" spans="2:2">
      <c r="B1474" t="s">
        <v>569</v>
      </c>
    </row>
    <row r="1475" spans="1:1">
      <c r="A1475" t="s">
        <v>6723</v>
      </c>
    </row>
    <row r="1476" spans="2:2">
      <c r="B1476" t="s">
        <v>350</v>
      </c>
    </row>
    <row r="1477" spans="1:1">
      <c r="A1477" t="s">
        <v>6724</v>
      </c>
    </row>
    <row r="1478" spans="1:1">
      <c r="A1478" t="s">
        <v>6725</v>
      </c>
    </row>
    <row r="1479" spans="1:1">
      <c r="A1479" t="s">
        <v>6726</v>
      </c>
    </row>
    <row r="1480" spans="1:1">
      <c r="A1480" s="21" t="s">
        <v>6727</v>
      </c>
    </row>
    <row r="1481" spans="1:1">
      <c r="A1481" s="21" t="s">
        <v>6728</v>
      </c>
    </row>
    <row r="1482" spans="1:1">
      <c r="A1482" t="s">
        <v>6729</v>
      </c>
    </row>
    <row r="1483" spans="1:1">
      <c r="A1483" t="s">
        <v>6730</v>
      </c>
    </row>
    <row r="1484" spans="1:1">
      <c r="A1484" t="s">
        <v>6731</v>
      </c>
    </row>
    <row r="1485" spans="1:1">
      <c r="A1485" t="s">
        <v>6732</v>
      </c>
    </row>
    <row r="1486" spans="1:1">
      <c r="A1486" t="s">
        <v>6733</v>
      </c>
    </row>
    <row r="1487" spans="1:1">
      <c r="A1487" t="s">
        <v>6734</v>
      </c>
    </row>
    <row r="1488" spans="1:1">
      <c r="A1488" t="s">
        <v>6735</v>
      </c>
    </row>
    <row r="1489" spans="1:1">
      <c r="A1489" t="s">
        <v>6736</v>
      </c>
    </row>
    <row r="1490" spans="1:1">
      <c r="A1490" t="s">
        <v>6737</v>
      </c>
    </row>
    <row r="1491" spans="1:1">
      <c r="A1491" t="s">
        <v>6738</v>
      </c>
    </row>
    <row r="1492" spans="1:1">
      <c r="A1492" t="s">
        <v>6739</v>
      </c>
    </row>
    <row r="1493" spans="1:1">
      <c r="A1493" t="s">
        <v>6740</v>
      </c>
    </row>
    <row r="1494" spans="1:1">
      <c r="A1494" t="s">
        <v>6741</v>
      </c>
    </row>
    <row r="1495" spans="1:1">
      <c r="A1495" t="s">
        <v>6742</v>
      </c>
    </row>
    <row r="1496" spans="1:1">
      <c r="A1496" t="s">
        <v>6743</v>
      </c>
    </row>
    <row r="1497" spans="2:2">
      <c r="B1497" t="s">
        <v>369</v>
      </c>
    </row>
    <row r="1498" spans="2:2">
      <c r="B1498" t="s">
        <v>6744</v>
      </c>
    </row>
    <row r="1499" spans="1:1">
      <c r="A1499" t="s">
        <v>6745</v>
      </c>
    </row>
    <row r="1500" spans="1:1">
      <c r="A1500" t="s">
        <v>6746</v>
      </c>
    </row>
    <row r="1501" spans="1:1">
      <c r="A1501" t="s">
        <v>6747</v>
      </c>
    </row>
    <row r="1502" spans="1:1">
      <c r="A1502" t="s">
        <v>776</v>
      </c>
    </row>
    <row r="1503" spans="1:1">
      <c r="A1503" t="s">
        <v>6748</v>
      </c>
    </row>
    <row r="1504" spans="2:2">
      <c r="B1504" t="s">
        <v>1465</v>
      </c>
    </row>
    <row r="1505" spans="2:3">
      <c r="B1505" t="s">
        <v>369</v>
      </c>
      <c r="C1505" t="s">
        <v>507</v>
      </c>
    </row>
    <row r="1507" spans="2:2">
      <c r="B1507" t="s">
        <v>6749</v>
      </c>
    </row>
    <row r="1508" spans="2:2">
      <c r="B1508" t="s">
        <v>888</v>
      </c>
    </row>
    <row r="1509" spans="2:2">
      <c r="B1509" t="s">
        <v>6750</v>
      </c>
    </row>
    <row r="1510" spans="2:2">
      <c r="B1510" t="s">
        <v>6751</v>
      </c>
    </row>
    <row r="1511" spans="2:2">
      <c r="B1511" t="s">
        <v>6752</v>
      </c>
    </row>
    <row r="1512" spans="2:2">
      <c r="B1512" t="s">
        <v>6753</v>
      </c>
    </row>
    <row r="1513" spans="2:2">
      <c r="B1513" t="s">
        <v>6754</v>
      </c>
    </row>
    <row r="1515" spans="2:2">
      <c r="B1515" t="s">
        <v>6755</v>
      </c>
    </row>
    <row r="1516" spans="2:2">
      <c r="B1516" t="s">
        <v>6756</v>
      </c>
    </row>
    <row r="1518" spans="2:2">
      <c r="B1518" t="s">
        <v>6757</v>
      </c>
    </row>
    <row r="1519" spans="2:2">
      <c r="B1519" t="s">
        <v>1027</v>
      </c>
    </row>
    <row r="1520" spans="2:2">
      <c r="B1520" t="s">
        <v>6758</v>
      </c>
    </row>
    <row r="1521" spans="2:2">
      <c r="B1521" t="s">
        <v>6759</v>
      </c>
    </row>
    <row r="1522" spans="3:3">
      <c r="C1522" t="s">
        <v>6760</v>
      </c>
    </row>
    <row r="1523" spans="2:2">
      <c r="B1523" t="s">
        <v>6761</v>
      </c>
    </row>
    <row r="1524" spans="3:3">
      <c r="C1524" t="s">
        <v>6762</v>
      </c>
    </row>
    <row r="1525" spans="16:16">
      <c r="P1525" s="21" t="s">
        <v>6763</v>
      </c>
    </row>
    <row r="1526" spans="16:16">
      <c r="P1526" s="21" t="s">
        <v>6764</v>
      </c>
    </row>
    <row r="1527" spans="16:16">
      <c r="P1527" s="21" t="s">
        <v>6765</v>
      </c>
    </row>
    <row r="1528" spans="16:16">
      <c r="P1528" s="21" t="s">
        <v>6766</v>
      </c>
    </row>
    <row r="1529" spans="16:16">
      <c r="P1529" s="21" t="s">
        <v>6767</v>
      </c>
    </row>
    <row r="1530" spans="3:3">
      <c r="C1530" t="s">
        <v>6768</v>
      </c>
    </row>
    <row r="1531" spans="3:3">
      <c r="C1531" t="s">
        <v>6769</v>
      </c>
    </row>
    <row r="1532" spans="3:3">
      <c r="C1532" t="s">
        <v>6770</v>
      </c>
    </row>
    <row r="1533" spans="3:3">
      <c r="C1533" t="s">
        <v>369</v>
      </c>
    </row>
    <row r="1534" spans="2:2">
      <c r="B1534" t="s">
        <v>6771</v>
      </c>
    </row>
    <row r="1535" spans="2:2">
      <c r="B1535" t="s">
        <v>800</v>
      </c>
    </row>
    <row r="1536" spans="2:2">
      <c r="B1536" t="s">
        <v>6772</v>
      </c>
    </row>
    <row r="1537" spans="2:2">
      <c r="B1537" t="s">
        <v>6773</v>
      </c>
    </row>
    <row r="1538" spans="2:2">
      <c r="B1538" t="s">
        <v>6774</v>
      </c>
    </row>
    <row r="1539" spans="2:2">
      <c r="B1539" t="s">
        <v>6775</v>
      </c>
    </row>
    <row r="1540" spans="2:2">
      <c r="B1540" t="s">
        <v>6776</v>
      </c>
    </row>
    <row r="1541" spans="2:2">
      <c r="B1541" t="s">
        <v>776</v>
      </c>
    </row>
    <row r="1542" spans="2:2">
      <c r="B1542" t="s">
        <v>6777</v>
      </c>
    </row>
    <row r="1543" spans="2:2">
      <c r="B1543" t="s">
        <v>443</v>
      </c>
    </row>
    <row r="1545" spans="2:2">
      <c r="B1545" t="s">
        <v>6778</v>
      </c>
    </row>
    <row r="1546" spans="2:2">
      <c r="B1546" t="s">
        <v>6779</v>
      </c>
    </row>
    <row r="1547" spans="2:2">
      <c r="B1547" t="s">
        <v>569</v>
      </c>
    </row>
    <row r="1548" spans="1:1">
      <c r="A1548" t="s">
        <v>6780</v>
      </c>
    </row>
    <row r="1549" spans="3:3">
      <c r="C1549" t="s">
        <v>993</v>
      </c>
    </row>
    <row r="1550" spans="1:1">
      <c r="A1550" t="s">
        <v>3066</v>
      </c>
    </row>
    <row r="1551" spans="3:3">
      <c r="C1551" t="s">
        <v>3067</v>
      </c>
    </row>
    <row r="1552" spans="1:1">
      <c r="A1552" t="s">
        <v>995</v>
      </c>
    </row>
    <row r="1553" spans="1:1">
      <c r="A1553" t="s">
        <v>996</v>
      </c>
    </row>
    <row r="1554" spans="1:1">
      <c r="A1554" t="s">
        <v>997</v>
      </c>
    </row>
    <row r="1555" spans="1:1">
      <c r="A1555" t="s">
        <v>998</v>
      </c>
    </row>
    <row r="1556" spans="1:1">
      <c r="A1556" t="s">
        <v>999</v>
      </c>
    </row>
    <row r="1557" spans="1:1">
      <c r="A1557" t="s">
        <v>1000</v>
      </c>
    </row>
    <row r="1558" spans="1:1">
      <c r="A1558" t="s">
        <v>381</v>
      </c>
    </row>
    <row r="1559" spans="2:2">
      <c r="B1559" t="s">
        <v>6781</v>
      </c>
    </row>
    <row r="1560" spans="2:2">
      <c r="B1560" t="s">
        <v>6782</v>
      </c>
    </row>
    <row r="1561" spans="2:2">
      <c r="B1561" t="s">
        <v>6783</v>
      </c>
    </row>
    <row r="1562" spans="1:1">
      <c r="A1562" t="s">
        <v>350</v>
      </c>
    </row>
    <row r="1563" spans="3:3">
      <c r="C1563" t="s">
        <v>523</v>
      </c>
    </row>
    <row r="1564" spans="3:3">
      <c r="C1564" t="s">
        <v>6784</v>
      </c>
    </row>
    <row r="1565" spans="3:3">
      <c r="C1565" t="s">
        <v>354</v>
      </c>
    </row>
    <row r="1566" spans="2:2">
      <c r="B1566" t="s">
        <v>3114</v>
      </c>
    </row>
    <row r="1567" spans="2:2">
      <c r="B1567" t="s">
        <v>564</v>
      </c>
    </row>
    <row r="1568" spans="1:1">
      <c r="A1568" t="s">
        <v>6785</v>
      </c>
    </row>
    <row r="1569" spans="1:1">
      <c r="A1569" t="s">
        <v>350</v>
      </c>
    </row>
    <row r="1570" spans="1:1">
      <c r="A1570" t="e">
        <f>---农村非扶贫129</f>
        <v>#NAME?</v>
      </c>
    </row>
    <row r="1571" spans="1:1">
      <c r="A1571" t="s">
        <v>3116</v>
      </c>
    </row>
    <row r="1572" spans="1:1">
      <c r="A1572" t="e">
        <f>---扶贫锁定</f>
        <v>#NAME?</v>
      </c>
    </row>
    <row r="1573" spans="1:1">
      <c r="A1573" t="s">
        <v>3117</v>
      </c>
    </row>
    <row r="1574" spans="1:1">
      <c r="A1574" t="s">
        <v>354</v>
      </c>
    </row>
    <row r="1575" spans="2:2">
      <c r="B1575" t="s">
        <v>525</v>
      </c>
    </row>
    <row r="1576" spans="2:2">
      <c r="B1576" t="s">
        <v>507</v>
      </c>
    </row>
    <row r="1577" spans="2:2">
      <c r="B1577" t="s">
        <v>569</v>
      </c>
    </row>
    <row r="1578" spans="1:1">
      <c r="A1578" t="s">
        <v>6723</v>
      </c>
    </row>
    <row r="1579" spans="2:2">
      <c r="B1579" t="s">
        <v>6786</v>
      </c>
    </row>
    <row r="1580" spans="2:2">
      <c r="B1580" t="s">
        <v>6787</v>
      </c>
    </row>
    <row r="1581" spans="2:2">
      <c r="B1581" t="s">
        <v>6788</v>
      </c>
    </row>
    <row r="1582" spans="2:2">
      <c r="B1582" t="s">
        <v>6789</v>
      </c>
    </row>
    <row r="1583" spans="2:2">
      <c r="B1583" t="s">
        <v>2644</v>
      </c>
    </row>
    <row r="1584" spans="2:2">
      <c r="B1584" t="s">
        <v>6790</v>
      </c>
    </row>
    <row r="1585" spans="2:2">
      <c r="B1585" t="s">
        <v>6787</v>
      </c>
    </row>
    <row r="1586" spans="2:2">
      <c r="B1586" t="s">
        <v>6791</v>
      </c>
    </row>
    <row r="1587" spans="2:2">
      <c r="B1587" t="s">
        <v>6792</v>
      </c>
    </row>
    <row r="1588" spans="2:2">
      <c r="B1588" t="s">
        <v>569</v>
      </c>
    </row>
    <row r="1589" spans="1:1">
      <c r="A1589" t="s">
        <v>6780</v>
      </c>
    </row>
    <row r="1590" spans="3:3">
      <c r="C1590" t="s">
        <v>993</v>
      </c>
    </row>
    <row r="1591" spans="1:1">
      <c r="A1591" t="s">
        <v>3066</v>
      </c>
    </row>
    <row r="1592" spans="3:3">
      <c r="C1592" t="s">
        <v>3067</v>
      </c>
    </row>
    <row r="1593" spans="1:1">
      <c r="A1593" t="s">
        <v>995</v>
      </c>
    </row>
    <row r="1594" spans="1:1">
      <c r="A1594" t="s">
        <v>996</v>
      </c>
    </row>
    <row r="1595" spans="1:1">
      <c r="A1595" t="s">
        <v>997</v>
      </c>
    </row>
    <row r="1596" spans="1:1">
      <c r="A1596" t="s">
        <v>998</v>
      </c>
    </row>
    <row r="1597" spans="1:1">
      <c r="A1597" t="s">
        <v>999</v>
      </c>
    </row>
    <row r="1598" spans="1:1">
      <c r="A1598" t="s">
        <v>1000</v>
      </c>
    </row>
    <row r="1599" spans="1:1">
      <c r="A1599" t="s">
        <v>381</v>
      </c>
    </row>
    <row r="1601" spans="2:2">
      <c r="B1601" t="s">
        <v>6793</v>
      </c>
    </row>
    <row r="1602" spans="2:2">
      <c r="B1602" t="s">
        <v>536</v>
      </c>
    </row>
    <row r="1603" spans="1:1">
      <c r="A1603" t="s">
        <v>6794</v>
      </c>
    </row>
    <row r="1604" spans="1:1">
      <c r="A1604" t="s">
        <v>6795</v>
      </c>
    </row>
    <row r="1605" spans="3:3">
      <c r="C1605" t="s">
        <v>1397</v>
      </c>
    </row>
    <row r="1606" spans="3:3">
      <c r="C1606" t="s">
        <v>6796</v>
      </c>
    </row>
    <row r="1609" spans="3:3">
      <c r="C1609" t="s">
        <v>6797</v>
      </c>
    </row>
    <row r="1610" spans="1:1">
      <c r="A1610" t="s">
        <v>6798</v>
      </c>
    </row>
    <row r="1611" spans="1:1">
      <c r="A1611" t="s">
        <v>6799</v>
      </c>
    </row>
    <row r="1612" spans="3:3">
      <c r="C1612" t="s">
        <v>6800</v>
      </c>
    </row>
    <row r="1613" spans="3:3">
      <c r="C1613" t="s">
        <v>6801</v>
      </c>
    </row>
    <row r="1614" spans="1:1">
      <c r="A1614" t="s">
        <v>6802</v>
      </c>
    </row>
    <row r="1615" spans="1:1">
      <c r="A1615" t="s">
        <v>6803</v>
      </c>
    </row>
    <row r="1616" spans="3:3">
      <c r="C1616" t="s">
        <v>6804</v>
      </c>
    </row>
    <row r="1617" spans="1:1">
      <c r="A1617" t="s">
        <v>6805</v>
      </c>
    </row>
    <row r="1618" spans="1:1">
      <c r="A1618" t="s">
        <v>6806</v>
      </c>
    </row>
    <row r="1619" spans="1:1">
      <c r="A1619" t="s">
        <v>6807</v>
      </c>
    </row>
    <row r="1620" spans="1:1">
      <c r="A1620" t="s">
        <v>6808</v>
      </c>
    </row>
    <row r="1622" spans="3:3">
      <c r="C1622" t="s">
        <v>6809</v>
      </c>
    </row>
    <row r="1623" spans="3:3">
      <c r="C1623" t="s">
        <v>6810</v>
      </c>
    </row>
    <row r="1624" spans="1:1">
      <c r="A1624" t="s">
        <v>354</v>
      </c>
    </row>
    <row r="1625" spans="1:1">
      <c r="A1625" t="s">
        <v>6811</v>
      </c>
    </row>
    <row r="1626" spans="2:2">
      <c r="B1626" t="s">
        <v>6812</v>
      </c>
    </row>
    <row r="1627" spans="2:2">
      <c r="B1627" t="s">
        <v>6813</v>
      </c>
    </row>
    <row r="1628" spans="2:2">
      <c r="B1628" t="s">
        <v>520</v>
      </c>
    </row>
    <row r="1629" spans="1:1">
      <c r="A1629" t="s">
        <v>6814</v>
      </c>
    </row>
    <row r="1630" spans="2:2">
      <c r="B1630" t="s">
        <v>525</v>
      </c>
    </row>
    <row r="1631" spans="2:2">
      <c r="B1631" t="s">
        <v>6815</v>
      </c>
    </row>
    <row r="1632" spans="1:1">
      <c r="A1632" t="s">
        <v>6105</v>
      </c>
    </row>
    <row r="1633" spans="1:1">
      <c r="A1633" t="e">
        <f>-----存量</f>
        <v>#NAME?</v>
      </c>
    </row>
    <row r="1634" spans="1:1">
      <c r="A1634" t="e">
        <f>---首次</f>
        <v>#NAME?</v>
      </c>
    </row>
    <row r="1635" spans="1:1">
      <c r="A1635" t="s">
        <v>6816</v>
      </c>
    </row>
    <row r="1636" spans="1:1">
      <c r="A1636" t="s">
        <v>6817</v>
      </c>
    </row>
    <row r="1637" spans="1:1">
      <c r="A1637" t="s">
        <v>6818</v>
      </c>
    </row>
    <row r="1639" spans="1:1">
      <c r="A1639" t="s">
        <v>6819</v>
      </c>
    </row>
    <row r="1640" spans="2:2">
      <c r="B1640" t="s">
        <v>6820</v>
      </c>
    </row>
    <row r="1641" spans="2:2">
      <c r="B1641" t="s">
        <v>6821</v>
      </c>
    </row>
    <row r="1642" spans="2:2">
      <c r="B1642" t="s">
        <v>6822</v>
      </c>
    </row>
    <row r="1643" spans="2:2">
      <c r="B1643" t="s">
        <v>6823</v>
      </c>
    </row>
    <row r="1644" spans="2:3">
      <c r="B1644" t="s">
        <v>369</v>
      </c>
      <c r="C1644" t="s">
        <v>6815</v>
      </c>
    </row>
    <row r="1645" spans="1:1">
      <c r="A1645" t="s">
        <v>6824</v>
      </c>
    </row>
    <row r="1646" spans="2:2">
      <c r="B1646" t="s">
        <v>6825</v>
      </c>
    </row>
    <row r="1647" spans="2:2">
      <c r="B1647" t="s">
        <v>6826</v>
      </c>
    </row>
    <row r="1648" spans="2:2">
      <c r="B1648" t="s">
        <v>6827</v>
      </c>
    </row>
    <row r="1649" spans="2:2">
      <c r="B1649" t="s">
        <v>369</v>
      </c>
    </row>
    <row r="1650" spans="2:2">
      <c r="B1650" t="s">
        <v>6828</v>
      </c>
    </row>
    <row r="1651" spans="2:2">
      <c r="B1651" t="s">
        <v>6829</v>
      </c>
    </row>
    <row r="1652" spans="2:2">
      <c r="B1652" t="s">
        <v>6830</v>
      </c>
    </row>
    <row r="1653" spans="2:2">
      <c r="B1653" t="s">
        <v>6831</v>
      </c>
    </row>
    <row r="1654" spans="2:2">
      <c r="B1654" t="s">
        <v>6832</v>
      </c>
    </row>
    <row r="1655" spans="1:1">
      <c r="A1655" t="s">
        <v>422</v>
      </c>
    </row>
    <row r="1656" spans="1:1">
      <c r="A1656" t="s">
        <v>6833</v>
      </c>
    </row>
    <row r="1657" spans="1:2">
      <c r="A1657" t="s">
        <v>879</v>
      </c>
      <c r="B1657" t="s">
        <v>6834</v>
      </c>
    </row>
    <row r="1658" spans="2:3">
      <c r="B1658" t="s">
        <v>369</v>
      </c>
      <c r="C1658" t="s">
        <v>6835</v>
      </c>
    </row>
    <row r="1659" spans="1:1">
      <c r="A1659" t="s">
        <v>6836</v>
      </c>
    </row>
    <row r="1660" spans="2:2">
      <c r="B1660" t="s">
        <v>6837</v>
      </c>
    </row>
    <row r="1661" spans="2:2">
      <c r="B1661" t="s">
        <v>1269</v>
      </c>
    </row>
    <row r="1662" spans="2:2">
      <c r="B1662" t="s">
        <v>6838</v>
      </c>
    </row>
    <row r="1663" spans="2:2">
      <c r="B1663" t="s">
        <v>6839</v>
      </c>
    </row>
    <row r="1664" spans="2:2">
      <c r="B1664" t="s">
        <v>6840</v>
      </c>
    </row>
    <row r="1665" spans="2:2">
      <c r="B1665" t="s">
        <v>6841</v>
      </c>
    </row>
    <row r="1666" spans="2:2">
      <c r="B1666" t="s">
        <v>6842</v>
      </c>
    </row>
    <row r="1667" spans="2:2">
      <c r="B1667" t="s">
        <v>6843</v>
      </c>
    </row>
    <row r="1668" spans="2:2">
      <c r="B1668" t="s">
        <v>6844</v>
      </c>
    </row>
    <row r="1669" spans="2:2">
      <c r="B1669" t="s">
        <v>6845</v>
      </c>
    </row>
    <row r="1670" spans="23:23">
      <c r="W1670" t="s">
        <v>6846</v>
      </c>
    </row>
    <row r="1671" spans="23:23">
      <c r="W1671" t="s">
        <v>6847</v>
      </c>
    </row>
    <row r="1673" spans="1:1">
      <c r="A1673" t="s">
        <v>6848</v>
      </c>
    </row>
    <row r="1675" spans="1:1">
      <c r="A1675" t="e">
        <f>-----存费送费</f>
        <v>#NAME?</v>
      </c>
    </row>
    <row r="1676" spans="1:1">
      <c r="A1676" t="s">
        <v>6849</v>
      </c>
    </row>
    <row r="1677" spans="1:1">
      <c r="A1677" t="s">
        <v>6850</v>
      </c>
    </row>
    <row r="1678" spans="1:1">
      <c r="A1678" t="s">
        <v>6851</v>
      </c>
    </row>
    <row r="1679" spans="1:1">
      <c r="A1679" t="s">
        <v>350</v>
      </c>
    </row>
    <row r="1680" spans="1:1">
      <c r="A1680" t="s">
        <v>6852</v>
      </c>
    </row>
    <row r="1681" spans="1:1">
      <c r="A1681" t="s">
        <v>6853</v>
      </c>
    </row>
    <row r="1682" spans="3:3">
      <c r="C1682" t="s">
        <v>6854</v>
      </c>
    </row>
    <row r="1683" spans="3:3">
      <c r="C1683" t="s">
        <v>6855</v>
      </c>
    </row>
    <row r="1685" spans="3:3">
      <c r="C1685" t="s">
        <v>6856</v>
      </c>
    </row>
    <row r="1686" spans="3:3">
      <c r="C1686" t="s">
        <v>6857</v>
      </c>
    </row>
    <row r="1687" spans="3:3">
      <c r="C1687" t="s">
        <v>6858</v>
      </c>
    </row>
    <row r="1688" spans="3:3">
      <c r="C1688" t="s">
        <v>6859</v>
      </c>
    </row>
    <row r="1689" spans="3:3">
      <c r="C1689" t="s">
        <v>6860</v>
      </c>
    </row>
    <row r="1690" spans="3:3">
      <c r="C1690" t="s">
        <v>1564</v>
      </c>
    </row>
    <row r="1692" spans="3:3">
      <c r="C1692" t="s">
        <v>6861</v>
      </c>
    </row>
    <row r="1693" spans="3:3">
      <c r="C1693" t="s">
        <v>6862</v>
      </c>
    </row>
    <row r="1694" spans="3:3">
      <c r="C1694" t="s">
        <v>776</v>
      </c>
    </row>
    <row r="1695" spans="3:3">
      <c r="C1695" t="s">
        <v>6863</v>
      </c>
    </row>
    <row r="1697" spans="3:3">
      <c r="C1697" t="s">
        <v>6861</v>
      </c>
    </row>
    <row r="1698" spans="1:1">
      <c r="A1698" t="s">
        <v>6864</v>
      </c>
    </row>
    <row r="1699" spans="1:1">
      <c r="A1699" t="s">
        <v>824</v>
      </c>
    </row>
    <row r="1700" spans="1:1">
      <c r="A1700" t="s">
        <v>6865</v>
      </c>
    </row>
    <row r="1701" spans="3:3">
      <c r="C1701" t="s">
        <v>6866</v>
      </c>
    </row>
    <row r="1702" spans="1:1">
      <c r="A1702" t="s">
        <v>6867</v>
      </c>
    </row>
    <row r="1703" spans="1:1">
      <c r="A1703" t="s">
        <v>6868</v>
      </c>
    </row>
    <row r="1704" spans="1:1">
      <c r="A1704" t="s">
        <v>6869</v>
      </c>
    </row>
    <row r="1705" spans="1:1">
      <c r="A1705" t="s">
        <v>6870</v>
      </c>
    </row>
    <row r="1706" spans="1:1">
      <c r="A1706" t="s">
        <v>6871</v>
      </c>
    </row>
    <row r="1707" spans="1:1">
      <c r="A1707" t="s">
        <v>6872</v>
      </c>
    </row>
    <row r="1708" spans="1:1">
      <c r="A1708" t="s">
        <v>6873</v>
      </c>
    </row>
    <row r="1709" spans="1:1">
      <c r="A1709" t="s">
        <v>6874</v>
      </c>
    </row>
    <row r="1710" spans="1:1">
      <c r="A1710" t="s">
        <v>6875</v>
      </c>
    </row>
    <row r="1711" spans="1:1">
      <c r="A1711" t="s">
        <v>6876</v>
      </c>
    </row>
    <row r="1712" spans="1:1">
      <c r="A1712" t="e">
        <f>---xwh_wg_mon</f>
        <v>#NAME?</v>
      </c>
    </row>
    <row r="1713" spans="1:1">
      <c r="A1713" t="s">
        <v>6877</v>
      </c>
    </row>
    <row r="1715" spans="3:3">
      <c r="C1715" t="s">
        <v>6856</v>
      </c>
    </row>
    <row r="1716" spans="1:1">
      <c r="A1716" t="s">
        <v>6878</v>
      </c>
    </row>
    <row r="1717" spans="1:1">
      <c r="A1717" t="s">
        <v>6879</v>
      </c>
    </row>
    <row r="1718" spans="1:1">
      <c r="A1718" t="s">
        <v>6880</v>
      </c>
    </row>
    <row r="1719" spans="1:1">
      <c r="A1719" t="s">
        <v>6881</v>
      </c>
    </row>
    <row r="1720" spans="1:1">
      <c r="A1720" t="s">
        <v>6882</v>
      </c>
    </row>
    <row r="1721" spans="1:1">
      <c r="A1721" t="s">
        <v>6883</v>
      </c>
    </row>
    <row r="1722" spans="1:1">
      <c r="A1722" t="s">
        <v>6884</v>
      </c>
    </row>
    <row r="1723" spans="1:1">
      <c r="A1723" t="s">
        <v>6885</v>
      </c>
    </row>
    <row r="1724" spans="1:1">
      <c r="A1724" t="s">
        <v>6886</v>
      </c>
    </row>
    <row r="1725" spans="1:1">
      <c r="A1725" t="s">
        <v>1128</v>
      </c>
    </row>
    <row r="1726" spans="1:1">
      <c r="A1726" t="s">
        <v>6887</v>
      </c>
    </row>
    <row r="1727" spans="1:1">
      <c r="A1727" t="s">
        <v>6888</v>
      </c>
    </row>
    <row r="1730" spans="3:3">
      <c r="C1730" t="s">
        <v>354</v>
      </c>
    </row>
    <row r="1732" spans="3:3">
      <c r="C1732" t="s">
        <v>6889</v>
      </c>
    </row>
    <row r="1733" spans="1:1">
      <c r="A1733" t="s">
        <v>6890</v>
      </c>
    </row>
    <row r="1734" spans="1:1">
      <c r="A1734" t="s">
        <v>6891</v>
      </c>
    </row>
    <row r="1735" spans="2:2">
      <c r="B1735" t="s">
        <v>6892</v>
      </c>
    </row>
    <row r="1736" spans="2:2">
      <c r="B1736" t="s">
        <v>6893</v>
      </c>
    </row>
    <row r="1737" spans="2:2">
      <c r="B1737" t="s">
        <v>6894</v>
      </c>
    </row>
    <row r="1738" spans="2:2">
      <c r="B1738" t="s">
        <v>6895</v>
      </c>
    </row>
    <row r="1739" spans="2:2">
      <c r="B1739" t="s">
        <v>6896</v>
      </c>
    </row>
    <row r="1740" spans="1:1">
      <c r="A1740" t="s">
        <v>422</v>
      </c>
    </row>
    <row r="1741" spans="1:1">
      <c r="A1741" t="s">
        <v>6897</v>
      </c>
    </row>
    <row r="1742" spans="1:1">
      <c r="A1742" t="s">
        <v>6898</v>
      </c>
    </row>
    <row r="1743" spans="2:2">
      <c r="B1743" t="s">
        <v>2619</v>
      </c>
    </row>
    <row r="1744" spans="2:2">
      <c r="B1744" t="s">
        <v>525</v>
      </c>
    </row>
    <row r="1745" spans="1:1">
      <c r="A1745" t="s">
        <v>6899</v>
      </c>
    </row>
    <row r="1746" spans="2:2">
      <c r="B1746" t="s">
        <v>1215</v>
      </c>
    </row>
    <row r="1747" spans="1:1">
      <c r="A1747" t="s">
        <v>6900</v>
      </c>
    </row>
    <row r="1748" spans="1:1">
      <c r="A1748" t="s">
        <v>2096</v>
      </c>
    </row>
    <row r="1749" spans="2:2">
      <c r="B1749" t="s">
        <v>1218</v>
      </c>
    </row>
    <row r="1750" spans="1:1">
      <c r="A1750" t="s">
        <v>6890</v>
      </c>
    </row>
    <row r="1751" spans="1:1">
      <c r="A1751" t="s">
        <v>6901</v>
      </c>
    </row>
    <row r="1752" spans="2:2">
      <c r="B1752" t="s">
        <v>525</v>
      </c>
    </row>
    <row r="1753" spans="2:2">
      <c r="B1753" t="s">
        <v>6902</v>
      </c>
    </row>
    <row r="1754" spans="2:2">
      <c r="B1754" t="s">
        <v>6903</v>
      </c>
    </row>
    <row r="1755" spans="1:1">
      <c r="A1755" t="s">
        <v>6904</v>
      </c>
    </row>
    <row r="1756" spans="1:1">
      <c r="A1756" t="s">
        <v>6905</v>
      </c>
    </row>
    <row r="1757" spans="1:1">
      <c r="A1757" t="s">
        <v>854</v>
      </c>
    </row>
    <row r="1758" spans="2:2">
      <c r="B1758" t="s">
        <v>443</v>
      </c>
    </row>
    <row r="1759" spans="2:2">
      <c r="B1759" t="s">
        <v>6904</v>
      </c>
    </row>
    <row r="1760" spans="1:1">
      <c r="A1760" t="s">
        <v>6906</v>
      </c>
    </row>
    <row r="1761" spans="1:1">
      <c r="A1761" t="s">
        <v>854</v>
      </c>
    </row>
    <row r="1762" spans="2:2">
      <c r="B1762" t="s">
        <v>779</v>
      </c>
    </row>
    <row r="1763" spans="1:1">
      <c r="A1763" t="s">
        <v>6907</v>
      </c>
    </row>
    <row r="1764" spans="2:2">
      <c r="B1764" t="s">
        <v>6908</v>
      </c>
    </row>
    <row r="1765" spans="2:2">
      <c r="B1765" t="s">
        <v>6909</v>
      </c>
    </row>
    <row r="1766" spans="2:2">
      <c r="B1766" t="s">
        <v>6910</v>
      </c>
    </row>
    <row r="1767" spans="2:2">
      <c r="B1767" t="s">
        <v>6911</v>
      </c>
    </row>
    <row r="1768" spans="1:1">
      <c r="A1768" t="s">
        <v>842</v>
      </c>
    </row>
    <row r="1769" spans="1:1">
      <c r="A1769" t="s">
        <v>6912</v>
      </c>
    </row>
    <row r="1770" spans="2:2">
      <c r="B1770" t="s">
        <v>6913</v>
      </c>
    </row>
    <row r="1771" spans="3:3">
      <c r="C1771" t="s">
        <v>2554</v>
      </c>
    </row>
    <row r="1772" spans="3:3">
      <c r="C1772" t="s">
        <v>6914</v>
      </c>
    </row>
    <row r="1773" spans="4:4">
      <c r="D1773" t="s">
        <v>6915</v>
      </c>
    </row>
    <row r="1774" spans="5:5">
      <c r="E1774" t="s">
        <v>3079</v>
      </c>
    </row>
    <row r="1775" spans="5:5">
      <c r="E1775" t="s">
        <v>2149</v>
      </c>
    </row>
    <row r="1776" spans="6:6">
      <c r="F1776" t="s">
        <v>888</v>
      </c>
    </row>
    <row r="1777" spans="6:6">
      <c r="F1777" t="s">
        <v>6916</v>
      </c>
    </row>
    <row r="1778" spans="6:6">
      <c r="F1778" t="s">
        <v>6917</v>
      </c>
    </row>
    <row r="1779" spans="6:6">
      <c r="F1779" t="s">
        <v>6918</v>
      </c>
    </row>
    <row r="1780" spans="6:6">
      <c r="F1780" t="s">
        <v>6919</v>
      </c>
    </row>
    <row r="1781" spans="6:6">
      <c r="F1781" t="s">
        <v>6920</v>
      </c>
    </row>
    <row r="1782" spans="6:6">
      <c r="F1782" t="s">
        <v>1205</v>
      </c>
    </row>
    <row r="1783" spans="6:6">
      <c r="F1783" t="s">
        <v>779</v>
      </c>
    </row>
    <row r="1784" spans="5:5">
      <c r="E1784" t="s">
        <v>6921</v>
      </c>
    </row>
    <row r="1785" spans="5:5">
      <c r="E1785" t="s">
        <v>3086</v>
      </c>
    </row>
    <row r="1786" spans="4:4">
      <c r="D1786" t="s">
        <v>2161</v>
      </c>
    </row>
    <row r="1787" spans="4:4">
      <c r="D1787" t="s">
        <v>4259</v>
      </c>
    </row>
    <row r="1788" spans="2:2">
      <c r="B1788" t="s">
        <v>6922</v>
      </c>
    </row>
    <row r="1789" spans="2:2">
      <c r="B1789" t="s">
        <v>6923</v>
      </c>
    </row>
    <row r="1790" spans="2:2">
      <c r="B1790" t="s">
        <v>779</v>
      </c>
    </row>
    <row r="1791" spans="2:2">
      <c r="B1791" t="s">
        <v>6104</v>
      </c>
    </row>
    <row r="1792" spans="1:1">
      <c r="A1792" t="s">
        <v>990</v>
      </c>
    </row>
    <row r="1793" spans="2:2">
      <c r="B1793" t="s">
        <v>6249</v>
      </c>
    </row>
    <row r="1794" spans="1:1">
      <c r="A1794" t="s">
        <v>6250</v>
      </c>
    </row>
    <row r="1795" spans="1:1">
      <c r="A1795" t="s">
        <v>4382</v>
      </c>
    </row>
    <row r="1796" spans="1:1">
      <c r="A1796" t="s">
        <v>4383</v>
      </c>
    </row>
    <row r="1797" spans="1:1">
      <c r="A1797" t="s">
        <v>4424</v>
      </c>
    </row>
    <row r="1798" spans="1:1">
      <c r="A1798" t="s">
        <v>4425</v>
      </c>
    </row>
    <row r="1799" spans="1:1">
      <c r="A1799" t="s">
        <v>4426</v>
      </c>
    </row>
    <row r="1800" spans="1:1">
      <c r="A1800" t="s">
        <v>4427</v>
      </c>
    </row>
    <row r="1801" spans="1:1">
      <c r="A1801" t="s">
        <v>4606</v>
      </c>
    </row>
    <row r="1802" spans="1:1">
      <c r="A1802" t="s">
        <v>5972</v>
      </c>
    </row>
    <row r="1803" spans="1:1">
      <c r="A1803" t="s">
        <v>5973</v>
      </c>
    </row>
    <row r="1804" spans="2:2">
      <c r="B1804" t="s">
        <v>1218</v>
      </c>
    </row>
    <row r="1805" spans="2:2">
      <c r="B1805" t="s">
        <v>5432</v>
      </c>
    </row>
    <row r="1806" spans="2:2">
      <c r="B1806" t="s">
        <v>6924</v>
      </c>
    </row>
    <row r="1807" spans="1:1">
      <c r="A1807" t="s">
        <v>350</v>
      </c>
    </row>
    <row r="1808" spans="1:1">
      <c r="A1808" t="s">
        <v>1397</v>
      </c>
    </row>
    <row r="1809" spans="1:1">
      <c r="A1809" t="s">
        <v>6925</v>
      </c>
    </row>
    <row r="1811" spans="1:1">
      <c r="A1811" t="s">
        <v>6926</v>
      </c>
    </row>
    <row r="1812" spans="1:1">
      <c r="A1812" t="s">
        <v>6927</v>
      </c>
    </row>
    <row r="1813" spans="1:1">
      <c r="A1813" t="s">
        <v>6928</v>
      </c>
    </row>
    <row r="1814" spans="1:1">
      <c r="A1814" t="s">
        <v>6929</v>
      </c>
    </row>
    <row r="1816" spans="1:1">
      <c r="A1816" t="s">
        <v>6930</v>
      </c>
    </row>
    <row r="1817" spans="1:1">
      <c r="A1817" t="s">
        <v>6931</v>
      </c>
    </row>
    <row r="1818" spans="1:1">
      <c r="A1818" t="s">
        <v>6932</v>
      </c>
    </row>
    <row r="1819" spans="1:1">
      <c r="A1819" t="s">
        <v>6933</v>
      </c>
    </row>
    <row r="1821" spans="1:1">
      <c r="A1821" t="s">
        <v>6934</v>
      </c>
    </row>
    <row r="1823" spans="1:1">
      <c r="A1823" t="s">
        <v>6935</v>
      </c>
    </row>
    <row r="1824" spans="1:1">
      <c r="A1824" t="s">
        <v>6936</v>
      </c>
    </row>
    <row r="1825" spans="1:1">
      <c r="A1825" t="s">
        <v>6937</v>
      </c>
    </row>
    <row r="1826" spans="1:1">
      <c r="A1826" t="s">
        <v>6938</v>
      </c>
    </row>
    <row r="1827" spans="1:1">
      <c r="A1827" t="s">
        <v>6939</v>
      </c>
    </row>
    <row r="1828" spans="1:1">
      <c r="A1828" t="s">
        <v>1743</v>
      </c>
    </row>
    <row r="1829" spans="1:1">
      <c r="A1829" t="s">
        <v>354</v>
      </c>
    </row>
    <row r="1830" spans="1:1">
      <c r="A1830" t="s">
        <v>6811</v>
      </c>
    </row>
    <row r="1831" spans="1:1">
      <c r="A1831" t="s">
        <v>6940</v>
      </c>
    </row>
    <row r="1832" spans="1:1">
      <c r="A1832" t="s">
        <v>6941</v>
      </c>
    </row>
    <row r="1833" spans="1:1">
      <c r="A1833" t="s">
        <v>3043</v>
      </c>
    </row>
    <row r="1834" spans="1:1">
      <c r="A1834" t="s">
        <v>6942</v>
      </c>
    </row>
    <row r="1835" spans="1:1">
      <c r="A1835" t="s">
        <v>3749</v>
      </c>
    </row>
    <row r="1836" spans="2:2">
      <c r="B1836" t="s">
        <v>5918</v>
      </c>
    </row>
    <row r="1837" spans="1:1">
      <c r="A1837" t="s">
        <v>6943</v>
      </c>
    </row>
    <row r="1838" spans="1:1">
      <c r="A1838" t="s">
        <v>6105</v>
      </c>
    </row>
    <row r="1839" spans="3:3">
      <c r="C1839" t="e">
        <f>-----存量</f>
        <v>#NAME?</v>
      </c>
    </row>
    <row r="1840" spans="1:3">
      <c r="A1840" t="s">
        <v>350</v>
      </c>
      <c r="C1840" t="s">
        <v>6944</v>
      </c>
    </row>
    <row r="1841" spans="3:3">
      <c r="C1841" t="s">
        <v>1074</v>
      </c>
    </row>
    <row r="1842" spans="3:3">
      <c r="C1842" t="s">
        <v>6945</v>
      </c>
    </row>
    <row r="1843" spans="3:3">
      <c r="C1843" t="s">
        <v>6946</v>
      </c>
    </row>
    <row r="1844" spans="3:3">
      <c r="C1844" t="s">
        <v>6947</v>
      </c>
    </row>
    <row r="1845" spans="3:3">
      <c r="C1845" t="s">
        <v>6948</v>
      </c>
    </row>
    <row r="1846" spans="3:3">
      <c r="C1846" t="s">
        <v>6949</v>
      </c>
    </row>
    <row r="1847" spans="3:3">
      <c r="C1847" t="s">
        <v>4701</v>
      </c>
    </row>
    <row r="1848" spans="3:3">
      <c r="C1848" t="s">
        <v>6950</v>
      </c>
    </row>
    <row r="1849" spans="2:2">
      <c r="B1849" t="s">
        <v>6951</v>
      </c>
    </row>
    <row r="1851" spans="1:1">
      <c r="A1851">
        <v>842001100080100</v>
      </c>
    </row>
    <row r="1852" spans="1:1">
      <c r="A1852">
        <v>842001100010100</v>
      </c>
    </row>
    <row r="1853" spans="1:1">
      <c r="A1853">
        <v>842001100020100</v>
      </c>
    </row>
    <row r="1854" spans="1:1">
      <c r="A1854">
        <v>842001100050100</v>
      </c>
    </row>
    <row r="1855" spans="1:1">
      <c r="A1855">
        <v>842001100060100</v>
      </c>
    </row>
    <row r="1856" spans="1:1">
      <c r="A1856">
        <v>842001100070100</v>
      </c>
    </row>
    <row r="1857" spans="1:1">
      <c r="A1857">
        <v>842001100040100</v>
      </c>
    </row>
    <row r="1858" spans="1:1">
      <c r="A1858">
        <v>842001100030100</v>
      </c>
    </row>
    <row r="1860" spans="1:1">
      <c r="A1860" t="s">
        <v>1295</v>
      </c>
    </row>
    <row r="1861" spans="3:3">
      <c r="C1861" t="s">
        <v>6952</v>
      </c>
    </row>
    <row r="1862" spans="3:3">
      <c r="C1862" t="s">
        <v>6946</v>
      </c>
    </row>
    <row r="1863" spans="3:3">
      <c r="C1863" t="s">
        <v>6947</v>
      </c>
    </row>
    <row r="1864" spans="3:3">
      <c r="C1864" t="s">
        <v>6953</v>
      </c>
    </row>
    <row r="1865" spans="3:3">
      <c r="C1865" t="s">
        <v>4701</v>
      </c>
    </row>
    <row r="1866" spans="3:3">
      <c r="C1866" t="s">
        <v>6954</v>
      </c>
    </row>
    <row r="1867" spans="3:3">
      <c r="C1867" t="s">
        <v>6955</v>
      </c>
    </row>
    <row r="1868" spans="1:1">
      <c r="A1868" t="e">
        <f>---首次</f>
        <v>#NAME?</v>
      </c>
    </row>
    <row r="1869" spans="1:1">
      <c r="A1869" t="s">
        <v>6956</v>
      </c>
    </row>
    <row r="1870" spans="1:1">
      <c r="A1870" t="s">
        <v>6957</v>
      </c>
    </row>
    <row r="1871" spans="1:1">
      <c r="A1871" t="s">
        <v>6818</v>
      </c>
    </row>
    <row r="1873" spans="1:1">
      <c r="A1873" t="s">
        <v>6958</v>
      </c>
    </row>
    <row r="1875" spans="1:1">
      <c r="A1875" t="s">
        <v>6959</v>
      </c>
    </row>
    <row r="1876" spans="1:1">
      <c r="A1876" t="s">
        <v>354</v>
      </c>
    </row>
    <row r="1878" spans="1:1">
      <c r="A1878" t="s">
        <v>6960</v>
      </c>
    </row>
    <row r="1879" spans="2:2">
      <c r="B1879" t="s">
        <v>2098</v>
      </c>
    </row>
    <row r="1880" spans="2:2">
      <c r="B1880" t="s">
        <v>6961</v>
      </c>
    </row>
    <row r="1881" spans="2:2">
      <c r="B1881" t="s">
        <v>6962</v>
      </c>
    </row>
    <row r="1882" spans="2:2">
      <c r="B1882" t="s">
        <v>6963</v>
      </c>
    </row>
    <row r="1883" spans="2:2">
      <c r="B1883" t="s">
        <v>6964</v>
      </c>
    </row>
    <row r="1884" spans="2:2">
      <c r="B1884" t="s">
        <v>6965</v>
      </c>
    </row>
    <row r="1885" spans="2:2">
      <c r="B1885" t="s">
        <v>6966</v>
      </c>
    </row>
    <row r="1886" spans="2:2">
      <c r="B1886" t="s">
        <v>767</v>
      </c>
    </row>
    <row r="1887" spans="2:2">
      <c r="B1887" t="s">
        <v>6967</v>
      </c>
    </row>
    <row r="1888" spans="2:2">
      <c r="B1888" t="s">
        <v>6968</v>
      </c>
    </row>
    <row r="1889" spans="2:2">
      <c r="B1889" t="s">
        <v>6969</v>
      </c>
    </row>
    <row r="1890" spans="1:1">
      <c r="A1890" t="s">
        <v>6970</v>
      </c>
    </row>
    <row r="1891" spans="1:1">
      <c r="A1891" t="s">
        <v>6971</v>
      </c>
    </row>
    <row r="1892" spans="2:2">
      <c r="B1892" t="s">
        <v>6972</v>
      </c>
    </row>
    <row r="1893" spans="1:1">
      <c r="A1893" t="s">
        <v>6973</v>
      </c>
    </row>
    <row r="1894" spans="1:1">
      <c r="A1894" t="s">
        <v>6974</v>
      </c>
    </row>
    <row r="1895" spans="1:1">
      <c r="A1895" t="s">
        <v>6975</v>
      </c>
    </row>
    <row r="1896" spans="1:1">
      <c r="A1896" t="s">
        <v>6976</v>
      </c>
    </row>
    <row r="1897" spans="1:1">
      <c r="A1897" t="s">
        <v>6977</v>
      </c>
    </row>
    <row r="1898" spans="1:1">
      <c r="A1898" t="s">
        <v>6978</v>
      </c>
    </row>
    <row r="1899" spans="1:1">
      <c r="A1899" t="s">
        <v>6979</v>
      </c>
    </row>
    <row r="1900" spans="1:1">
      <c r="A1900" t="s">
        <v>6980</v>
      </c>
    </row>
    <row r="1901" spans="1:1">
      <c r="A1901" t="s">
        <v>6981</v>
      </c>
    </row>
    <row r="1902" spans="1:1">
      <c r="A1902" t="s">
        <v>422</v>
      </c>
    </row>
    <row r="1903" spans="2:2">
      <c r="B1903" t="s">
        <v>6972</v>
      </c>
    </row>
    <row r="1904" spans="1:1">
      <c r="A1904" t="s">
        <v>6982</v>
      </c>
    </row>
    <row r="1905" spans="1:1">
      <c r="A1905" t="s">
        <v>6983</v>
      </c>
    </row>
    <row r="1906" spans="1:2">
      <c r="A1906" t="s">
        <v>369</v>
      </c>
      <c r="B1906" t="s">
        <v>6984</v>
      </c>
    </row>
    <row r="1907" spans="1:1">
      <c r="A1907" t="s">
        <v>6985</v>
      </c>
    </row>
    <row r="1908" spans="1:1">
      <c r="A1908" t="s">
        <v>6986</v>
      </c>
    </row>
    <row r="1909" spans="1:1">
      <c r="A1909" t="s">
        <v>6987</v>
      </c>
    </row>
    <row r="1910" spans="1:1">
      <c r="A1910" t="s">
        <v>6988</v>
      </c>
    </row>
    <row r="1911" spans="2:2">
      <c r="B1911" t="s">
        <v>6989</v>
      </c>
    </row>
    <row r="1912" spans="6:6">
      <c r="F1912" t="s">
        <v>6990</v>
      </c>
    </row>
    <row r="1913" spans="1:1">
      <c r="A1913" t="s">
        <v>6991</v>
      </c>
    </row>
    <row r="1914" spans="1:1">
      <c r="A1914" t="s">
        <v>6992</v>
      </c>
    </row>
    <row r="1915" spans="1:1">
      <c r="A1915" t="s">
        <v>6993</v>
      </c>
    </row>
    <row r="1916" spans="2:2">
      <c r="B1916" t="s">
        <v>1128</v>
      </c>
    </row>
    <row r="1917" spans="2:2">
      <c r="B1917" t="s">
        <v>6994</v>
      </c>
    </row>
    <row r="1918" spans="1:1">
      <c r="A1918" t="s">
        <v>6995</v>
      </c>
    </row>
    <row r="1919" spans="1:1">
      <c r="A1919" t="s">
        <v>6996</v>
      </c>
    </row>
    <row r="1920" spans="1:1">
      <c r="A1920" t="s">
        <v>6997</v>
      </c>
    </row>
    <row r="1921" spans="1:1">
      <c r="A1921" t="s">
        <v>6998</v>
      </c>
    </row>
    <row r="1922" spans="1:1">
      <c r="A1922" t="s">
        <v>6999</v>
      </c>
    </row>
    <row r="1924" spans="1:1">
      <c r="A1924" t="s">
        <v>7000</v>
      </c>
    </row>
    <row r="1926" spans="1:1">
      <c r="A1926" t="s">
        <v>7001</v>
      </c>
    </row>
    <row r="1927" spans="1:1">
      <c r="A1927" t="s">
        <v>7002</v>
      </c>
    </row>
    <row r="1928" spans="1:1">
      <c r="A1928" t="s">
        <v>6850</v>
      </c>
    </row>
    <row r="1929" spans="1:1">
      <c r="A1929" t="s">
        <v>7003</v>
      </c>
    </row>
    <row r="1930" spans="1:1">
      <c r="A1930" t="s">
        <v>7004</v>
      </c>
    </row>
    <row r="1931" spans="2:2">
      <c r="B1931" t="s">
        <v>7005</v>
      </c>
    </row>
    <row r="1932" spans="2:2">
      <c r="B1932" t="s">
        <v>1485</v>
      </c>
    </row>
    <row r="1933" spans="2:2">
      <c r="B1933" t="s">
        <v>7006</v>
      </c>
    </row>
    <row r="1934" spans="1:1">
      <c r="A1934" t="s">
        <v>7007</v>
      </c>
    </row>
    <row r="1935" spans="1:1">
      <c r="A1935" t="s">
        <v>7008</v>
      </c>
    </row>
    <row r="1936" spans="1:1">
      <c r="A1936" t="s">
        <v>7009</v>
      </c>
    </row>
    <row r="1937" spans="1:1">
      <c r="A1937" t="s">
        <v>7010</v>
      </c>
    </row>
    <row r="1938" spans="4:4">
      <c r="D1938" t="s">
        <v>7011</v>
      </c>
    </row>
    <row r="1939" spans="4:4">
      <c r="D1939" t="s">
        <v>7012</v>
      </c>
    </row>
    <row r="1940" spans="3:3">
      <c r="C1940" t="s">
        <v>854</v>
      </c>
    </row>
    <row r="1942" spans="3:3">
      <c r="C1942" t="s">
        <v>7013</v>
      </c>
    </row>
    <row r="1943" spans="2:2">
      <c r="B1943" t="s">
        <v>7014</v>
      </c>
    </row>
    <row r="1944" spans="2:2">
      <c r="B1944" t="s">
        <v>7015</v>
      </c>
    </row>
    <row r="1945" spans="2:2">
      <c r="B1945" t="s">
        <v>7016</v>
      </c>
    </row>
    <row r="1946" spans="1:1">
      <c r="A1946" t="s">
        <v>7017</v>
      </c>
    </row>
    <row r="1947" spans="1:1">
      <c r="A1947" t="s">
        <v>7018</v>
      </c>
    </row>
    <row r="1948" spans="1:1">
      <c r="A1948" t="s">
        <v>7019</v>
      </c>
    </row>
    <row r="1949" spans="1:1">
      <c r="A1949" t="s">
        <v>7020</v>
      </c>
    </row>
    <row r="1950" spans="1:1">
      <c r="A1950" t="s">
        <v>7021</v>
      </c>
    </row>
    <row r="1951" spans="1:1">
      <c r="A1951" t="s">
        <v>422</v>
      </c>
    </row>
    <row r="1952" spans="1:1">
      <c r="A1952" t="s">
        <v>7022</v>
      </c>
    </row>
    <row r="1953" spans="1:1">
      <c r="A1953" t="s">
        <v>7023</v>
      </c>
    </row>
    <row r="1954" spans="1:1">
      <c r="A1954" t="s">
        <v>7024</v>
      </c>
    </row>
    <row r="1955" spans="1:1">
      <c r="A1955" t="s">
        <v>3749</v>
      </c>
    </row>
    <row r="1956" spans="1:1">
      <c r="A1956" t="s">
        <v>7025</v>
      </c>
    </row>
    <row r="1957" spans="1:1">
      <c r="A1957" t="s">
        <v>7026</v>
      </c>
    </row>
    <row r="1958" spans="1:1">
      <c r="A1958" t="s">
        <v>7027</v>
      </c>
    </row>
    <row r="1959" spans="1:1">
      <c r="A1959" t="s">
        <v>2096</v>
      </c>
    </row>
    <row r="1960" spans="1:1">
      <c r="A1960" t="s">
        <v>5638</v>
      </c>
    </row>
    <row r="1961" spans="1:1">
      <c r="A1961" t="s">
        <v>7028</v>
      </c>
    </row>
    <row r="1962" spans="1:1">
      <c r="A1962" t="s">
        <v>3749</v>
      </c>
    </row>
    <row r="1963" spans="1:1">
      <c r="A1963" t="s">
        <v>7029</v>
      </c>
    </row>
    <row r="1964" spans="1:1">
      <c r="A1964" t="s">
        <v>7030</v>
      </c>
    </row>
    <row r="1965" spans="1:1">
      <c r="A1965" t="s">
        <v>6904</v>
      </c>
    </row>
    <row r="1966" spans="1:1">
      <c r="A1966" t="s">
        <v>7031</v>
      </c>
    </row>
    <row r="1967" spans="1:1">
      <c r="A1967" t="s">
        <v>854</v>
      </c>
    </row>
    <row r="1968" spans="1:1">
      <c r="A1968" t="s">
        <v>886</v>
      </c>
    </row>
    <row r="1969" spans="1:1">
      <c r="A1969" t="s">
        <v>7032</v>
      </c>
    </row>
    <row r="1970" spans="1:1">
      <c r="A1970" t="s">
        <v>7033</v>
      </c>
    </row>
    <row r="1971" spans="1:1">
      <c r="A1971" t="s">
        <v>854</v>
      </c>
    </row>
    <row r="1972" spans="1:1">
      <c r="A1972" t="s">
        <v>1648</v>
      </c>
    </row>
    <row r="1973" spans="1:1">
      <c r="A1973" t="s">
        <v>6907</v>
      </c>
    </row>
    <row r="1974" spans="1:1">
      <c r="A1974" t="s">
        <v>7034</v>
      </c>
    </row>
    <row r="1975" spans="1:1">
      <c r="A1975" t="s">
        <v>7035</v>
      </c>
    </row>
    <row r="1976" spans="1:1">
      <c r="A1976" t="s">
        <v>7036</v>
      </c>
    </row>
    <row r="1977" spans="1:1">
      <c r="A1977" t="s">
        <v>7037</v>
      </c>
    </row>
    <row r="1978" spans="1:1">
      <c r="A1978" t="s">
        <v>7038</v>
      </c>
    </row>
    <row r="1979" spans="1:1">
      <c r="A1979" t="s">
        <v>7039</v>
      </c>
    </row>
    <row r="1980" spans="1:1">
      <c r="A1980" t="s">
        <v>1294</v>
      </c>
    </row>
    <row r="1981" spans="1:1">
      <c r="A1981" t="s">
        <v>7040</v>
      </c>
    </row>
    <row r="1982" spans="1:1">
      <c r="A1982" t="s">
        <v>7041</v>
      </c>
    </row>
    <row r="1983" spans="1:1">
      <c r="A1983" t="s">
        <v>7042</v>
      </c>
    </row>
    <row r="1984" spans="1:1">
      <c r="A1984" t="s">
        <v>7043</v>
      </c>
    </row>
    <row r="1985" spans="1:1">
      <c r="A1985" t="s">
        <v>7044</v>
      </c>
    </row>
    <row r="1986" spans="1:1">
      <c r="A1986" t="s">
        <v>7045</v>
      </c>
    </row>
    <row r="1987" spans="1:1">
      <c r="A1987" t="s">
        <v>7046</v>
      </c>
    </row>
    <row r="1988" spans="1:1">
      <c r="A1988" t="s">
        <v>7047</v>
      </c>
    </row>
    <row r="1989" spans="1:1">
      <c r="A1989" t="s">
        <v>7048</v>
      </c>
    </row>
    <row r="1990" spans="6:6">
      <c r="F1990" t="s">
        <v>7049</v>
      </c>
    </row>
    <row r="1991" spans="1:1">
      <c r="A1991" t="s">
        <v>7050</v>
      </c>
    </row>
    <row r="1992" spans="6:6">
      <c r="F1992" t="s">
        <v>7051</v>
      </c>
    </row>
    <row r="1993" spans="1:1">
      <c r="A1993" t="s">
        <v>1741</v>
      </c>
    </row>
    <row r="1994" spans="1:1">
      <c r="A1994" t="s">
        <v>869</v>
      </c>
    </row>
    <row r="1995" spans="1:1">
      <c r="A1995" t="s">
        <v>7052</v>
      </c>
    </row>
    <row r="1996" spans="1:1">
      <c r="A1996" t="s">
        <v>7053</v>
      </c>
    </row>
    <row r="1997" spans="1:1">
      <c r="A1997" t="s">
        <v>7054</v>
      </c>
    </row>
    <row r="1998" spans="1:1">
      <c r="A1998" t="s">
        <v>878</v>
      </c>
    </row>
    <row r="1999" spans="1:1">
      <c r="A1999" t="s">
        <v>7055</v>
      </c>
    </row>
    <row r="2000" spans="1:1">
      <c r="A2000" t="s">
        <v>7056</v>
      </c>
    </row>
    <row r="2001" spans="1:1">
      <c r="A2001" t="s">
        <v>1648</v>
      </c>
    </row>
    <row r="2002" spans="2:2">
      <c r="B2002" t="s">
        <v>1243</v>
      </c>
    </row>
    <row r="2003" spans="2:2">
      <c r="B2003" t="s">
        <v>7057</v>
      </c>
    </row>
    <row r="2004" spans="1:1">
      <c r="A2004" t="s">
        <v>7058</v>
      </c>
    </row>
    <row r="2005" spans="1:2">
      <c r="A2005" t="s">
        <v>7059</v>
      </c>
      <c r="B2005" t="s">
        <v>7060</v>
      </c>
    </row>
    <row r="2007" spans="2:2">
      <c r="B2007" t="s">
        <v>4078</v>
      </c>
    </row>
    <row r="2008" spans="1:1">
      <c r="A2008" t="s">
        <v>7061</v>
      </c>
    </row>
    <row r="2009" spans="1:1">
      <c r="A2009" t="s">
        <v>990</v>
      </c>
    </row>
    <row r="2010" spans="1:1">
      <c r="A2010" t="s">
        <v>6104</v>
      </c>
    </row>
    <row r="2011" spans="1:1">
      <c r="A2011" t="s">
        <v>992</v>
      </c>
    </row>
    <row r="2012" spans="1:1">
      <c r="A2012" t="s">
        <v>4382</v>
      </c>
    </row>
    <row r="2013" spans="1:1">
      <c r="A2013" t="s">
        <v>4383</v>
      </c>
    </row>
    <row r="2014" spans="1:1">
      <c r="A2014" t="s">
        <v>4424</v>
      </c>
    </row>
    <row r="2015" spans="1:1">
      <c r="A2015" t="s">
        <v>4425</v>
      </c>
    </row>
    <row r="2016" spans="1:1">
      <c r="A2016" t="s">
        <v>4426</v>
      </c>
    </row>
    <row r="2017" spans="1:1">
      <c r="A2017" t="s">
        <v>4427</v>
      </c>
    </row>
    <row r="2018" spans="1:1">
      <c r="A2018" t="s">
        <v>4606</v>
      </c>
    </row>
    <row r="2019" spans="1:1">
      <c r="A2019" t="s">
        <v>5972</v>
      </c>
    </row>
    <row r="2020" spans="1:1">
      <c r="A2020" t="s">
        <v>5973</v>
      </c>
    </row>
    <row r="2021" spans="2:2">
      <c r="B2021" t="s">
        <v>1218</v>
      </c>
    </row>
    <row r="2022" spans="2:2">
      <c r="B2022" t="s">
        <v>7062</v>
      </c>
    </row>
    <row r="2023" spans="1:1">
      <c r="A2023" t="s">
        <v>7063</v>
      </c>
    </row>
    <row r="2024" spans="2:2">
      <c r="B2024" t="s">
        <v>520</v>
      </c>
    </row>
    <row r="2025" spans="1:1">
      <c r="A2025" t="s">
        <v>7064</v>
      </c>
    </row>
    <row r="2026" spans="3:4">
      <c r="C2026" t="s">
        <v>369</v>
      </c>
      <c r="D2026" t="s">
        <v>6795</v>
      </c>
    </row>
    <row r="2027" spans="3:3">
      <c r="C2027" t="s">
        <v>1397</v>
      </c>
    </row>
    <row r="2028" spans="3:3">
      <c r="C2028" t="s">
        <v>7065</v>
      </c>
    </row>
    <row r="2030" spans="3:3">
      <c r="C2030" t="s">
        <v>7066</v>
      </c>
    </row>
    <row r="2031" spans="1:1">
      <c r="A2031" t="s">
        <v>7067</v>
      </c>
    </row>
    <row r="2032" spans="1:1">
      <c r="A2032" t="s">
        <v>7068</v>
      </c>
    </row>
    <row r="2035" spans="1:1">
      <c r="A2035" t="s">
        <v>7069</v>
      </c>
    </row>
    <row r="2036" spans="1:1">
      <c r="A2036" t="s">
        <v>7070</v>
      </c>
    </row>
    <row r="2037" spans="1:1">
      <c r="A2037" t="s">
        <v>7071</v>
      </c>
    </row>
    <row r="2039" spans="1:1">
      <c r="A2039" t="s">
        <v>7072</v>
      </c>
    </row>
    <row r="2041" spans="1:2">
      <c r="A2041" t="s">
        <v>7073</v>
      </c>
      <c r="B2041" t="s">
        <v>7074</v>
      </c>
    </row>
    <row r="2043" spans="1:1">
      <c r="A2043" t="s">
        <v>7075</v>
      </c>
    </row>
    <row r="2044" spans="1:1">
      <c r="A2044" t="s">
        <v>7076</v>
      </c>
    </row>
    <row r="2045" spans="1:1">
      <c r="A2045" t="s">
        <v>7077</v>
      </c>
    </row>
    <row r="2046" spans="1:1">
      <c r="A2046" t="s">
        <v>7078</v>
      </c>
    </row>
    <row r="2048" spans="1:1">
      <c r="A2048" t="s">
        <v>7079</v>
      </c>
    </row>
    <row r="2049" spans="1:1">
      <c r="A2049" t="s">
        <v>354</v>
      </c>
    </row>
    <row r="2050" spans="1:1">
      <c r="A2050" t="s">
        <v>6811</v>
      </c>
    </row>
    <row r="2051" spans="2:2">
      <c r="B2051" t="s">
        <v>6812</v>
      </c>
    </row>
    <row r="2052" spans="2:2">
      <c r="B2052" t="s">
        <v>525</v>
      </c>
    </row>
    <row r="2053" spans="2:2">
      <c r="B2053" t="s">
        <v>6249</v>
      </c>
    </row>
    <row r="2054" spans="1:1">
      <c r="A2054" t="s">
        <v>6105</v>
      </c>
    </row>
    <row r="2055" spans="2:2">
      <c r="B2055" t="s">
        <v>800</v>
      </c>
    </row>
    <row r="2056" spans="2:2">
      <c r="B2056" t="s">
        <v>7080</v>
      </c>
    </row>
    <row r="2057" spans="1:1">
      <c r="A2057" t="s">
        <v>738</v>
      </c>
    </row>
    <row r="2058" spans="1:1">
      <c r="A2058" t="s">
        <v>7081</v>
      </c>
    </row>
    <row r="2059" spans="1:1">
      <c r="A2059" t="s">
        <v>7082</v>
      </c>
    </row>
    <row r="2060" spans="1:1">
      <c r="A2060" t="s">
        <v>7083</v>
      </c>
    </row>
    <row r="2061" spans="1:1">
      <c r="A2061" t="s">
        <v>7084</v>
      </c>
    </row>
    <row r="2062" spans="1:1">
      <c r="A2062" t="s">
        <v>7085</v>
      </c>
    </row>
    <row r="2063" spans="1:1">
      <c r="A2063" t="s">
        <v>7086</v>
      </c>
    </row>
    <row r="2064" spans="1:1">
      <c r="A2064" t="s">
        <v>7087</v>
      </c>
    </row>
    <row r="2065" spans="1:1">
      <c r="A2065" t="s">
        <v>7088</v>
      </c>
    </row>
    <row r="2066" spans="1:1">
      <c r="A2066" t="s">
        <v>739</v>
      </c>
    </row>
    <row r="2067" spans="1:1">
      <c r="A2067" t="s">
        <v>7089</v>
      </c>
    </row>
    <row r="2068" spans="1:1">
      <c r="A2068" t="s">
        <v>7090</v>
      </c>
    </row>
    <row r="2069" spans="1:1">
      <c r="A2069" t="s">
        <v>7091</v>
      </c>
    </row>
    <row r="2070" spans="1:1">
      <c r="A2070" t="s">
        <v>7092</v>
      </c>
    </row>
    <row r="2071" spans="1:1">
      <c r="A2071" t="s">
        <v>7093</v>
      </c>
    </row>
    <row r="2072" spans="1:1">
      <c r="A2072" t="s">
        <v>7094</v>
      </c>
    </row>
    <row r="2073" spans="1:1">
      <c r="A2073" t="s">
        <v>7095</v>
      </c>
    </row>
    <row r="2074" spans="3:4">
      <c r="C2074" t="s">
        <v>7096</v>
      </c>
      <c r="D2074" t="s">
        <v>2179</v>
      </c>
    </row>
    <row r="2075" spans="3:3">
      <c r="C2075" t="s">
        <v>7097</v>
      </c>
    </row>
    <row r="2076" spans="3:3">
      <c r="C2076" t="s">
        <v>7098</v>
      </c>
    </row>
    <row r="2077" spans="1:1">
      <c r="A2077" t="s">
        <v>7099</v>
      </c>
    </row>
    <row r="2078" spans="1:1">
      <c r="A2078" t="s">
        <v>7100</v>
      </c>
    </row>
    <row r="2079" spans="3:3">
      <c r="C2079" t="s">
        <v>443</v>
      </c>
    </row>
    <row r="2081" spans="1:1">
      <c r="A2081" t="s">
        <v>813</v>
      </c>
    </row>
    <row r="2082" spans="1:3">
      <c r="A2082" t="s">
        <v>479</v>
      </c>
      <c r="C2082" t="s">
        <v>7101</v>
      </c>
    </row>
    <row r="2083" spans="1:1">
      <c r="A2083" t="s">
        <v>738</v>
      </c>
    </row>
    <row r="2084" spans="1:1">
      <c r="A2084" t="s">
        <v>7081</v>
      </c>
    </row>
    <row r="2085" spans="1:1">
      <c r="A2085" t="s">
        <v>7082</v>
      </c>
    </row>
    <row r="2086" spans="1:1">
      <c r="A2086" t="s">
        <v>7083</v>
      </c>
    </row>
    <row r="2087" spans="1:1">
      <c r="A2087" t="s">
        <v>7084</v>
      </c>
    </row>
    <row r="2088" spans="1:1">
      <c r="A2088" t="s">
        <v>7085</v>
      </c>
    </row>
    <row r="2089" spans="1:1">
      <c r="A2089" t="s">
        <v>7086</v>
      </c>
    </row>
    <row r="2090" spans="1:1">
      <c r="A2090" t="s">
        <v>7087</v>
      </c>
    </row>
    <row r="2091" spans="1:1">
      <c r="A2091" t="s">
        <v>7088</v>
      </c>
    </row>
    <row r="2092" spans="1:1">
      <c r="A2092" t="s">
        <v>739</v>
      </c>
    </row>
    <row r="2093" spans="1:1">
      <c r="A2093" t="s">
        <v>7089</v>
      </c>
    </row>
    <row r="2094" spans="1:1">
      <c r="A2094" t="s">
        <v>7090</v>
      </c>
    </row>
    <row r="2095" spans="1:1">
      <c r="A2095" t="s">
        <v>7091</v>
      </c>
    </row>
    <row r="2096" spans="1:1">
      <c r="A2096" t="s">
        <v>7102</v>
      </c>
    </row>
    <row r="2097" spans="1:1">
      <c r="A2097" t="s">
        <v>7103</v>
      </c>
    </row>
    <row r="2098" spans="1:1">
      <c r="A2098" t="s">
        <v>7094</v>
      </c>
    </row>
    <row r="2099" spans="1:1">
      <c r="A2099" t="s">
        <v>7104</v>
      </c>
    </row>
    <row r="2100" spans="3:3">
      <c r="C2100" t="s">
        <v>7105</v>
      </c>
    </row>
    <row r="2101" spans="3:4">
      <c r="C2101" t="s">
        <v>7106</v>
      </c>
      <c r="D2101" t="s">
        <v>7107</v>
      </c>
    </row>
    <row r="2102" spans="3:3">
      <c r="C2102" t="s">
        <v>7108</v>
      </c>
    </row>
    <row r="2103" spans="2:2">
      <c r="B2103" t="s">
        <v>7109</v>
      </c>
    </row>
    <row r="2104" spans="3:3">
      <c r="C2104" t="s">
        <v>7110</v>
      </c>
    </row>
    <row r="2105" spans="3:3">
      <c r="C2105" t="s">
        <v>7097</v>
      </c>
    </row>
    <row r="2106" spans="3:3">
      <c r="C2106" t="s">
        <v>7098</v>
      </c>
    </row>
    <row r="2107" spans="1:1">
      <c r="A2107" t="s">
        <v>7111</v>
      </c>
    </row>
    <row r="2108" spans="1:1">
      <c r="A2108" t="s">
        <v>7112</v>
      </c>
    </row>
    <row r="2109" spans="1:1">
      <c r="A2109" t="s">
        <v>7113</v>
      </c>
    </row>
    <row r="2110" spans="1:1">
      <c r="A2110" t="s">
        <v>7114</v>
      </c>
    </row>
    <row r="2111" spans="3:3">
      <c r="C2111" t="s">
        <v>443</v>
      </c>
    </row>
    <row r="2113" spans="3:3">
      <c r="C2113">
        <f>-----202208--10</f>
        <v>-202198</v>
      </c>
    </row>
    <row r="2114" spans="3:3">
      <c r="C2114" t="s">
        <v>7115</v>
      </c>
    </row>
    <row r="2115" spans="2:2">
      <c r="B2115" t="s">
        <v>813</v>
      </c>
    </row>
    <row r="2116" spans="1:3">
      <c r="A2116" t="s">
        <v>479</v>
      </c>
      <c r="C2116" t="s">
        <v>7101</v>
      </c>
    </row>
    <row r="2117" spans="1:1">
      <c r="A2117" t="s">
        <v>738</v>
      </c>
    </row>
    <row r="2118" spans="1:1">
      <c r="A2118" t="s">
        <v>7081</v>
      </c>
    </row>
    <row r="2119" spans="1:1">
      <c r="A2119" t="s">
        <v>7082</v>
      </c>
    </row>
    <row r="2120" spans="1:1">
      <c r="A2120" t="s">
        <v>7083</v>
      </c>
    </row>
    <row r="2121" spans="1:1">
      <c r="A2121" t="s">
        <v>7084</v>
      </c>
    </row>
    <row r="2122" spans="1:1">
      <c r="A2122" t="s">
        <v>7085</v>
      </c>
    </row>
    <row r="2123" spans="1:1">
      <c r="A2123" t="s">
        <v>7086</v>
      </c>
    </row>
    <row r="2124" spans="1:1">
      <c r="A2124" t="s">
        <v>7087</v>
      </c>
    </row>
    <row r="2125" spans="1:1">
      <c r="A2125" t="s">
        <v>7088</v>
      </c>
    </row>
    <row r="2126" spans="1:1">
      <c r="A2126" t="s">
        <v>739</v>
      </c>
    </row>
    <row r="2127" spans="1:1">
      <c r="A2127" t="s">
        <v>7089</v>
      </c>
    </row>
    <row r="2128" spans="1:1">
      <c r="A2128" t="s">
        <v>7090</v>
      </c>
    </row>
    <row r="2129" spans="1:1">
      <c r="A2129" t="s">
        <v>7091</v>
      </c>
    </row>
    <row r="2130" spans="1:1">
      <c r="A2130" t="s">
        <v>7102</v>
      </c>
    </row>
    <row r="2131" spans="1:1">
      <c r="A2131" t="s">
        <v>7103</v>
      </c>
    </row>
    <row r="2132" spans="1:1">
      <c r="A2132" t="s">
        <v>7094</v>
      </c>
    </row>
    <row r="2133" spans="1:1">
      <c r="A2133" t="s">
        <v>7116</v>
      </c>
    </row>
    <row r="2134" spans="1:1">
      <c r="A2134" t="s">
        <v>7117</v>
      </c>
    </row>
    <row r="2135" spans="1:1">
      <c r="A2135" t="s">
        <v>7118</v>
      </c>
    </row>
    <row r="2136" spans="1:1">
      <c r="A2136" t="s">
        <v>7119</v>
      </c>
    </row>
    <row r="2137" spans="1:1">
      <c r="A2137" t="s">
        <v>7111</v>
      </c>
    </row>
    <row r="2138" spans="1:1">
      <c r="A2138" t="s">
        <v>7120</v>
      </c>
    </row>
    <row r="2139" spans="1:1">
      <c r="A2139" t="s">
        <v>7121</v>
      </c>
    </row>
    <row r="2140" spans="1:1">
      <c r="A2140" t="s">
        <v>7114</v>
      </c>
    </row>
    <row r="2141" spans="3:3">
      <c r="C2141" t="s">
        <v>443</v>
      </c>
    </row>
    <row r="2142" spans="1:1">
      <c r="A2142" t="s">
        <v>422</v>
      </c>
    </row>
    <row r="2144" spans="3:3">
      <c r="C2144" t="s">
        <v>7122</v>
      </c>
    </row>
    <row r="2145" spans="3:3">
      <c r="C2145" t="s">
        <v>7123</v>
      </c>
    </row>
    <row r="2146" spans="3:3">
      <c r="C2146" t="s">
        <v>1027</v>
      </c>
    </row>
    <row r="2147" spans="3:3">
      <c r="C2147" t="s">
        <v>7124</v>
      </c>
    </row>
    <row r="2148" spans="3:3">
      <c r="C2148" t="s">
        <v>7125</v>
      </c>
    </row>
    <row r="2149" spans="3:3">
      <c r="C2149" t="s">
        <v>776</v>
      </c>
    </row>
    <row r="2150" spans="3:3">
      <c r="C2150" t="s">
        <v>7126</v>
      </c>
    </row>
    <row r="2151" spans="3:3">
      <c r="C2151" t="s">
        <v>7127</v>
      </c>
    </row>
    <row r="2152" spans="3:3">
      <c r="C2152" t="s">
        <v>779</v>
      </c>
    </row>
    <row r="2153" spans="1:1">
      <c r="A2153" t="s">
        <v>7128</v>
      </c>
    </row>
    <row r="2154" spans="2:2">
      <c r="B2154" t="s">
        <v>7129</v>
      </c>
    </row>
    <row r="2155" spans="2:2">
      <c r="B2155" t="s">
        <v>7130</v>
      </c>
    </row>
    <row r="2156" spans="1:1">
      <c r="A2156" t="s">
        <v>2434</v>
      </c>
    </row>
    <row r="2157" spans="5:5">
      <c r="E2157" t="s">
        <v>883</v>
      </c>
    </row>
    <row r="2158" spans="3:3">
      <c r="C2158" t="s">
        <v>7131</v>
      </c>
    </row>
    <row r="2159" spans="1:1">
      <c r="A2159" t="s">
        <v>7132</v>
      </c>
    </row>
    <row r="2160" spans="3:3">
      <c r="C2160" t="s">
        <v>443</v>
      </c>
    </row>
    <row r="2161" spans="3:3">
      <c r="C2161" t="s">
        <v>4319</v>
      </c>
    </row>
    <row r="2162" spans="3:3">
      <c r="C2162" t="s">
        <v>7133</v>
      </c>
    </row>
    <row r="2163" spans="1:1">
      <c r="A2163" t="s">
        <v>7134</v>
      </c>
    </row>
    <row r="2164" spans="1:1">
      <c r="A2164" t="s">
        <v>7135</v>
      </c>
    </row>
    <row r="2165" spans="1:1">
      <c r="A2165" t="s">
        <v>7136</v>
      </c>
    </row>
    <row r="2166" spans="1:2">
      <c r="A2166" t="s">
        <v>7137</v>
      </c>
      <c r="B2166" t="s">
        <v>7138</v>
      </c>
    </row>
    <row r="2167" spans="1:1">
      <c r="A2167" t="s">
        <v>443</v>
      </c>
    </row>
    <row r="2168" spans="1:1">
      <c r="A2168" t="s">
        <v>7139</v>
      </c>
    </row>
    <row r="2169" spans="1:1">
      <c r="A2169" t="s">
        <v>7140</v>
      </c>
    </row>
    <row r="2170" spans="2:2">
      <c r="B2170" t="s">
        <v>7141</v>
      </c>
    </row>
    <row r="2171" spans="2:2">
      <c r="B2171" t="s">
        <v>7142</v>
      </c>
    </row>
    <row r="2172" spans="3:3">
      <c r="C2172" t="e">
        <f>--语音</f>
        <v>#NAME?</v>
      </c>
    </row>
    <row r="2173" spans="2:2">
      <c r="B2173" t="s">
        <v>7143</v>
      </c>
    </row>
    <row r="2174" spans="2:2">
      <c r="B2174" t="e">
        <f>---流量</f>
        <v>#NAME?</v>
      </c>
    </row>
    <row r="2175" spans="2:2">
      <c r="B2175" t="s">
        <v>7144</v>
      </c>
    </row>
    <row r="2176" spans="1:1">
      <c r="A2176" t="s">
        <v>6029</v>
      </c>
    </row>
    <row r="2177" spans="1:1">
      <c r="A2177" t="s">
        <v>883</v>
      </c>
    </row>
    <row r="2178" spans="1:1">
      <c r="A2178" t="s">
        <v>7145</v>
      </c>
    </row>
    <row r="2179" spans="1:1">
      <c r="A2179" t="s">
        <v>1756</v>
      </c>
    </row>
    <row r="2180" spans="1:2">
      <c r="A2180" t="s">
        <v>7146</v>
      </c>
      <c r="B2180" t="s">
        <v>7147</v>
      </c>
    </row>
    <row r="2181" spans="1:2">
      <c r="A2181" t="s">
        <v>7148</v>
      </c>
      <c r="B2181" t="s">
        <v>7149</v>
      </c>
    </row>
    <row r="2182" spans="1:1">
      <c r="A2182" t="s">
        <v>7150</v>
      </c>
    </row>
    <row r="2183" spans="1:2">
      <c r="A2183" t="s">
        <v>7151</v>
      </c>
      <c r="B2183" t="s">
        <v>369</v>
      </c>
    </row>
    <row r="2184" spans="1:2">
      <c r="A2184" t="s">
        <v>7152</v>
      </c>
      <c r="B2184" t="s">
        <v>7153</v>
      </c>
    </row>
    <row r="2185" spans="1:2">
      <c r="A2185" t="s">
        <v>7154</v>
      </c>
      <c r="B2185" t="s">
        <v>369</v>
      </c>
    </row>
    <row r="2186" spans="1:1">
      <c r="A2186" t="s">
        <v>7155</v>
      </c>
    </row>
    <row r="2187" spans="1:1">
      <c r="A2187" t="s">
        <v>7156</v>
      </c>
    </row>
    <row r="2188" spans="1:1">
      <c r="A2188" t="s">
        <v>7157</v>
      </c>
    </row>
    <row r="2189" spans="1:1">
      <c r="A2189" t="s">
        <v>1128</v>
      </c>
    </row>
    <row r="2190" spans="1:1">
      <c r="A2190" t="s">
        <v>2565</v>
      </c>
    </row>
    <row r="2191" spans="1:1">
      <c r="A2191" t="s">
        <v>7158</v>
      </c>
    </row>
    <row r="2192" spans="1:1">
      <c r="A2192" t="s">
        <v>443</v>
      </c>
    </row>
    <row r="2194" spans="1:1">
      <c r="A2194" t="s">
        <v>883</v>
      </c>
    </row>
    <row r="2195" spans="3:3">
      <c r="C2195" t="s">
        <v>7159</v>
      </c>
    </row>
    <row r="2196" spans="1:1">
      <c r="A2196" t="s">
        <v>7160</v>
      </c>
    </row>
    <row r="2197" spans="1:1">
      <c r="A2197" t="s">
        <v>7161</v>
      </c>
    </row>
    <row r="2198" spans="1:2">
      <c r="A2198" t="s">
        <v>7162</v>
      </c>
      <c r="B2198" t="s">
        <v>7163</v>
      </c>
    </row>
    <row r="2199" spans="1:1">
      <c r="A2199" t="s">
        <v>7164</v>
      </c>
    </row>
    <row r="2200" spans="1:1">
      <c r="A2200" t="s">
        <v>6802</v>
      </c>
    </row>
    <row r="2201" spans="1:1">
      <c r="A2201" t="s">
        <v>6803</v>
      </c>
    </row>
    <row r="2202" spans="1:1">
      <c r="A2202" t="s">
        <v>7165</v>
      </c>
    </row>
    <row r="2203" spans="3:3">
      <c r="C2203" t="s">
        <v>7166</v>
      </c>
    </row>
    <row r="2204" spans="1:1">
      <c r="A2204" t="s">
        <v>7167</v>
      </c>
    </row>
    <row r="2205" spans="1:1">
      <c r="A2205" t="s">
        <v>7168</v>
      </c>
    </row>
    <row r="2206" spans="1:1">
      <c r="A2206" t="s">
        <v>7169</v>
      </c>
    </row>
    <row r="2207" spans="1:1">
      <c r="A2207" t="s">
        <v>7170</v>
      </c>
    </row>
    <row r="2208" spans="1:1">
      <c r="A2208" t="s">
        <v>7171</v>
      </c>
    </row>
    <row r="2209" spans="1:1">
      <c r="A2209" t="s">
        <v>6806</v>
      </c>
    </row>
    <row r="2210" spans="1:1">
      <c r="A2210" t="s">
        <v>6808</v>
      </c>
    </row>
    <row r="2211" spans="1:1">
      <c r="A2211" t="s">
        <v>7172</v>
      </c>
    </row>
    <row r="2212" spans="1:1">
      <c r="A2212" t="s">
        <v>833</v>
      </c>
    </row>
    <row r="2214" spans="3:3">
      <c r="C2214" t="s">
        <v>350</v>
      </c>
    </row>
    <row r="2215" spans="3:3">
      <c r="C2215" t="s">
        <v>7173</v>
      </c>
    </row>
    <row r="2216" spans="3:4">
      <c r="C2216" t="s">
        <v>7174</v>
      </c>
      <c r="D2216" t="s">
        <v>7175</v>
      </c>
    </row>
    <row r="2217" spans="3:4">
      <c r="C2217" t="s">
        <v>7176</v>
      </c>
      <c r="D2217" t="s">
        <v>7177</v>
      </c>
    </row>
    <row r="2218" spans="3:4">
      <c r="C2218" t="s">
        <v>7178</v>
      </c>
      <c r="D2218" t="s">
        <v>7179</v>
      </c>
    </row>
    <row r="2219" spans="3:3">
      <c r="C2219" t="s">
        <v>7180</v>
      </c>
    </row>
    <row r="2220" spans="3:3">
      <c r="C2220" t="s">
        <v>1128</v>
      </c>
    </row>
    <row r="2222" spans="3:3">
      <c r="C2222" t="s">
        <v>7181</v>
      </c>
    </row>
    <row r="2224" spans="3:3">
      <c r="C2224" t="s">
        <v>7182</v>
      </c>
    </row>
    <row r="2225" spans="3:4">
      <c r="C2225" t="s">
        <v>7174</v>
      </c>
      <c r="D2225" t="s">
        <v>7175</v>
      </c>
    </row>
    <row r="2226" spans="3:4">
      <c r="C2226" t="s">
        <v>7176</v>
      </c>
      <c r="D2226" t="s">
        <v>7177</v>
      </c>
    </row>
    <row r="2227" spans="3:4">
      <c r="C2227" t="s">
        <v>7178</v>
      </c>
      <c r="D2227" t="s">
        <v>7179</v>
      </c>
    </row>
    <row r="2228" spans="3:3">
      <c r="C2228" t="s">
        <v>7180</v>
      </c>
    </row>
    <row r="2229" spans="3:3">
      <c r="C2229" t="s">
        <v>1128</v>
      </c>
    </row>
    <row r="2231" spans="3:3">
      <c r="C2231" t="s">
        <v>7183</v>
      </c>
    </row>
    <row r="2233" spans="3:3">
      <c r="C2233" t="s">
        <v>7184</v>
      </c>
    </row>
    <row r="2234" spans="1:1">
      <c r="A2234" t="s">
        <v>7185</v>
      </c>
    </row>
    <row r="2236" spans="1:1">
      <c r="A2236" t="s">
        <v>7186</v>
      </c>
    </row>
    <row r="2237" spans="1:1">
      <c r="A2237" t="s">
        <v>7187</v>
      </c>
    </row>
    <row r="2238" spans="1:1">
      <c r="A2238" t="s">
        <v>7188</v>
      </c>
    </row>
    <row r="2239" spans="1:1">
      <c r="A2239" t="s">
        <v>7189</v>
      </c>
    </row>
    <row r="2241" spans="1:1">
      <c r="A2241" t="s">
        <v>7190</v>
      </c>
    </row>
    <row r="2242" spans="3:3">
      <c r="C2242" t="s">
        <v>354</v>
      </c>
    </row>
    <row r="2243" spans="1:1">
      <c r="A2243" t="s">
        <v>6104</v>
      </c>
    </row>
    <row r="2244" spans="1:1">
      <c r="A2244" t="s">
        <v>990</v>
      </c>
    </row>
    <row r="2245" spans="2:2">
      <c r="B2245" t="s">
        <v>6249</v>
      </c>
    </row>
    <row r="2246" spans="1:1">
      <c r="A2246" t="s">
        <v>6250</v>
      </c>
    </row>
    <row r="2247" spans="1:1">
      <c r="A2247" t="s">
        <v>4382</v>
      </c>
    </row>
    <row r="2248" spans="1:1">
      <c r="A2248" t="s">
        <v>4383</v>
      </c>
    </row>
    <row r="2249" spans="1:1">
      <c r="A2249" t="s">
        <v>4424</v>
      </c>
    </row>
    <row r="2250" spans="1:1">
      <c r="A2250" t="s">
        <v>4425</v>
      </c>
    </row>
    <row r="2251" spans="1:1">
      <c r="A2251" t="s">
        <v>4426</v>
      </c>
    </row>
    <row r="2252" spans="1:1">
      <c r="A2252" t="s">
        <v>4427</v>
      </c>
    </row>
    <row r="2253" spans="1:1">
      <c r="A2253" t="s">
        <v>4606</v>
      </c>
    </row>
    <row r="2254" spans="1:1">
      <c r="A2254" t="s">
        <v>5972</v>
      </c>
    </row>
    <row r="2255" spans="1:1">
      <c r="A2255" t="s">
        <v>5973</v>
      </c>
    </row>
    <row r="2256" spans="2:2">
      <c r="B2256" t="s">
        <v>1218</v>
      </c>
    </row>
    <row r="2257" spans="1:1">
      <c r="A2257" t="s">
        <v>6500</v>
      </c>
    </row>
    <row r="2258" spans="1:1">
      <c r="A2258" t="s">
        <v>7191</v>
      </c>
    </row>
    <row r="2259" spans="1:1">
      <c r="A2259" t="s">
        <v>7192</v>
      </c>
    </row>
    <row r="2260" spans="1:1">
      <c r="A2260" t="s">
        <v>4377</v>
      </c>
    </row>
    <row r="2261" spans="1:1">
      <c r="A2261" t="s">
        <v>7193</v>
      </c>
    </row>
    <row r="2262" spans="2:2">
      <c r="B2262" t="s">
        <v>1269</v>
      </c>
    </row>
    <row r="2263" spans="2:2">
      <c r="B2263" t="s">
        <v>7194</v>
      </c>
    </row>
    <row r="2264" spans="4:4">
      <c r="D2264" t="s">
        <v>1756</v>
      </c>
    </row>
    <row r="2265" spans="3:3">
      <c r="C2265" t="s">
        <v>7195</v>
      </c>
    </row>
    <row r="2266" spans="7:7">
      <c r="G2266" t="s">
        <v>7196</v>
      </c>
    </row>
    <row r="2267" spans="7:7">
      <c r="G2267" t="s">
        <v>7197</v>
      </c>
    </row>
    <row r="2268" spans="7:7">
      <c r="G2268" t="s">
        <v>7198</v>
      </c>
    </row>
    <row r="2269" spans="8:8">
      <c r="H2269" t="s">
        <v>7199</v>
      </c>
    </row>
    <row r="2270" spans="7:7">
      <c r="G2270" t="s">
        <v>7200</v>
      </c>
    </row>
    <row r="2271" spans="7:7">
      <c r="G2271" t="s">
        <v>7201</v>
      </c>
    </row>
    <row r="2272" spans="7:7">
      <c r="G2272" t="s">
        <v>7202</v>
      </c>
    </row>
    <row r="2273" spans="7:7">
      <c r="G2273" t="s">
        <v>7203</v>
      </c>
    </row>
    <row r="2274" spans="7:7">
      <c r="G2274" t="s">
        <v>7204</v>
      </c>
    </row>
    <row r="2275" spans="11:11">
      <c r="K2275" t="s">
        <v>7205</v>
      </c>
    </row>
    <row r="2276" spans="7:7">
      <c r="G2276" t="s">
        <v>7206</v>
      </c>
    </row>
    <row r="2277" spans="7:7">
      <c r="G2277" t="s">
        <v>7207</v>
      </c>
    </row>
    <row r="2278" spans="7:7">
      <c r="G2278" t="s">
        <v>7208</v>
      </c>
    </row>
    <row r="2279" spans="7:7">
      <c r="G2279" t="s">
        <v>7209</v>
      </c>
    </row>
    <row r="2280" spans="7:7">
      <c r="G2280" t="s">
        <v>7210</v>
      </c>
    </row>
    <row r="2281" spans="3:3">
      <c r="C2281" t="s">
        <v>7211</v>
      </c>
    </row>
    <row r="2282" spans="3:3">
      <c r="C2282" t="s">
        <v>7212</v>
      </c>
    </row>
    <row r="2283" spans="3:3">
      <c r="C2283" t="s">
        <v>7213</v>
      </c>
    </row>
    <row r="2284" spans="3:3">
      <c r="C2284" t="s">
        <v>7214</v>
      </c>
    </row>
    <row r="2285" spans="3:3">
      <c r="C2285" t="s">
        <v>7215</v>
      </c>
    </row>
    <row r="2286" spans="3:3">
      <c r="C2286" t="s">
        <v>7216</v>
      </c>
    </row>
    <row r="2287" spans="3:3">
      <c r="C2287" t="s">
        <v>7217</v>
      </c>
    </row>
    <row r="2288" spans="3:3">
      <c r="C2288" t="s">
        <v>1128</v>
      </c>
    </row>
    <row r="2289" spans="3:3">
      <c r="C2289" t="s">
        <v>7218</v>
      </c>
    </row>
    <row r="2291" spans="2:2">
      <c r="B2291" t="s">
        <v>1306</v>
      </c>
    </row>
    <row r="2292" spans="3:3">
      <c r="C2292" t="s">
        <v>7219</v>
      </c>
    </row>
    <row r="2293" spans="3:3">
      <c r="C2293" t="s">
        <v>7220</v>
      </c>
    </row>
    <row r="2294" spans="3:3">
      <c r="C2294" t="s">
        <v>7221</v>
      </c>
    </row>
    <row r="2296" spans="1:1">
      <c r="A2296" t="s">
        <v>1469</v>
      </c>
    </row>
    <row r="2297" spans="1:1">
      <c r="A2297" t="s">
        <v>7222</v>
      </c>
    </row>
    <row r="2298" spans="1:1">
      <c r="A2298" t="s">
        <v>7223</v>
      </c>
    </row>
    <row r="2299" spans="1:1">
      <c r="A2299" t="s">
        <v>7224</v>
      </c>
    </row>
    <row r="2300" spans="1:1">
      <c r="A2300" t="s">
        <v>824</v>
      </c>
    </row>
    <row r="2301" spans="1:1">
      <c r="A2301" t="s">
        <v>7225</v>
      </c>
    </row>
    <row r="2302" spans="3:3">
      <c r="C2302" t="s">
        <v>7226</v>
      </c>
    </row>
    <row r="2303" spans="3:3">
      <c r="C2303" t="s">
        <v>779</v>
      </c>
    </row>
    <row r="2304" spans="2:4">
      <c r="B2304" t="s">
        <v>369</v>
      </c>
      <c r="D2304" t="e">
        <f>--------分销员</f>
        <v>#NAME?</v>
      </c>
    </row>
    <row r="2305" spans="2:2">
      <c r="B2305" t="s">
        <v>7227</v>
      </c>
    </row>
    <row r="2306" spans="1:1">
      <c r="A2306" t="s">
        <v>4382</v>
      </c>
    </row>
    <row r="2307" spans="1:1">
      <c r="A2307" t="s">
        <v>4444</v>
      </c>
    </row>
    <row r="2308" spans="1:1">
      <c r="A2308" t="s">
        <v>4445</v>
      </c>
    </row>
    <row r="2309" spans="1:1">
      <c r="A2309" t="s">
        <v>4383</v>
      </c>
    </row>
    <row r="2310" spans="1:1">
      <c r="A2310" t="s">
        <v>4424</v>
      </c>
    </row>
    <row r="2311" spans="1:1">
      <c r="A2311" t="s">
        <v>4425</v>
      </c>
    </row>
    <row r="2312" spans="1:1">
      <c r="A2312" t="s">
        <v>4426</v>
      </c>
    </row>
    <row r="2313" spans="1:1">
      <c r="A2313" t="s">
        <v>4427</v>
      </c>
    </row>
    <row r="2314" spans="1:1">
      <c r="A2314" t="s">
        <v>4606</v>
      </c>
    </row>
    <row r="2315" spans="1:1">
      <c r="A2315" t="s">
        <v>7228</v>
      </c>
    </row>
    <row r="2316" spans="1:1">
      <c r="A2316" t="s">
        <v>7229</v>
      </c>
    </row>
    <row r="2317" spans="1:1">
      <c r="A2317" t="s">
        <v>7230</v>
      </c>
    </row>
    <row r="2318" spans="1:1">
      <c r="A2318" t="s">
        <v>7231</v>
      </c>
    </row>
    <row r="2319" spans="1:1">
      <c r="A2319" t="s">
        <v>4377</v>
      </c>
    </row>
    <row r="2320" spans="1:1">
      <c r="A2320" t="s">
        <v>7232</v>
      </c>
    </row>
    <row r="2321" spans="1:1">
      <c r="A2321" t="s">
        <v>7233</v>
      </c>
    </row>
    <row r="2322" spans="1:1">
      <c r="A2322" t="s">
        <v>7234</v>
      </c>
    </row>
    <row r="2323" spans="1:1">
      <c r="A2323" t="s">
        <v>479</v>
      </c>
    </row>
    <row r="2324" spans="1:1">
      <c r="A2324" t="s">
        <v>7235</v>
      </c>
    </row>
    <row r="2325" spans="1:1">
      <c r="A2325" t="s">
        <v>7236</v>
      </c>
    </row>
    <row r="2326" spans="1:1">
      <c r="A2326" t="s">
        <v>7237</v>
      </c>
    </row>
    <row r="2327" spans="1:1">
      <c r="A2327" t="s">
        <v>7238</v>
      </c>
    </row>
    <row r="2328" spans="1:1">
      <c r="A2328" t="s">
        <v>7239</v>
      </c>
    </row>
    <row r="2329" spans="1:1">
      <c r="A2329" t="s">
        <v>7240</v>
      </c>
    </row>
    <row r="2330" spans="1:1">
      <c r="A2330" t="s">
        <v>7241</v>
      </c>
    </row>
    <row r="2331" spans="1:1">
      <c r="A2331" t="s">
        <v>7242</v>
      </c>
    </row>
    <row r="2332" spans="1:1">
      <c r="A2332" t="s">
        <v>7243</v>
      </c>
    </row>
    <row r="2333" spans="1:1">
      <c r="A2333" t="s">
        <v>7244</v>
      </c>
    </row>
    <row r="2334" spans="1:1">
      <c r="A2334" t="s">
        <v>7245</v>
      </c>
    </row>
    <row r="2335" spans="1:1">
      <c r="A2335" t="s">
        <v>7246</v>
      </c>
    </row>
    <row r="2336" spans="1:1">
      <c r="A2336" t="s">
        <v>7247</v>
      </c>
    </row>
    <row r="2337" spans="1:1">
      <c r="A2337" t="s">
        <v>7248</v>
      </c>
    </row>
    <row r="2338" spans="1:1">
      <c r="A2338" t="s">
        <v>7249</v>
      </c>
    </row>
    <row r="2339" spans="1:1">
      <c r="A2339" t="s">
        <v>7250</v>
      </c>
    </row>
    <row r="2340" spans="1:1">
      <c r="A2340" t="s">
        <v>4440</v>
      </c>
    </row>
    <row r="2341" spans="1:1">
      <c r="A2341" t="s">
        <v>4379</v>
      </c>
    </row>
    <row r="2342" spans="1:1">
      <c r="A2342" t="s">
        <v>479</v>
      </c>
    </row>
    <row r="2343" spans="1:1">
      <c r="A2343" t="s">
        <v>7251</v>
      </c>
    </row>
    <row r="2344" spans="1:1">
      <c r="A2344" t="s">
        <v>7252</v>
      </c>
    </row>
    <row r="2345" spans="1:1">
      <c r="A2345" t="s">
        <v>7253</v>
      </c>
    </row>
    <row r="2346" spans="1:1">
      <c r="A2346" t="s">
        <v>7254</v>
      </c>
    </row>
    <row r="2347" spans="1:1">
      <c r="A2347" t="s">
        <v>7255</v>
      </c>
    </row>
    <row r="2348" spans="1:1">
      <c r="A2348" t="s">
        <v>7247</v>
      </c>
    </row>
    <row r="2349" spans="1:1">
      <c r="A2349" t="s">
        <v>7256</v>
      </c>
    </row>
    <row r="2350" spans="1:1">
      <c r="A2350" t="s">
        <v>7257</v>
      </c>
    </row>
    <row r="2351" spans="1:1">
      <c r="A2351" t="s">
        <v>7258</v>
      </c>
    </row>
    <row r="2352" spans="1:1">
      <c r="A2352" t="s">
        <v>7259</v>
      </c>
    </row>
    <row r="2353" spans="1:1">
      <c r="A2353" t="s">
        <v>4440</v>
      </c>
    </row>
    <row r="2354" spans="1:1">
      <c r="A2354" t="s">
        <v>4379</v>
      </c>
    </row>
    <row r="2355" spans="1:1">
      <c r="A2355" t="s">
        <v>479</v>
      </c>
    </row>
    <row r="2356" spans="1:1">
      <c r="A2356" t="s">
        <v>7260</v>
      </c>
    </row>
    <row r="2357" spans="1:1">
      <c r="A2357" t="s">
        <v>7261</v>
      </c>
    </row>
    <row r="2358" spans="1:1">
      <c r="A2358" t="s">
        <v>7262</v>
      </c>
    </row>
    <row r="2359" spans="1:1">
      <c r="A2359" t="s">
        <v>7263</v>
      </c>
    </row>
    <row r="2360" spans="1:1">
      <c r="A2360" t="s">
        <v>7264</v>
      </c>
    </row>
    <row r="2361" spans="1:1">
      <c r="A2361" t="s">
        <v>7265</v>
      </c>
    </row>
    <row r="2362" spans="1:1">
      <c r="A2362" t="s">
        <v>7266</v>
      </c>
    </row>
    <row r="2363" spans="1:1">
      <c r="A2363" t="s">
        <v>7267</v>
      </c>
    </row>
    <row r="2364" spans="1:1">
      <c r="A2364" t="s">
        <v>4440</v>
      </c>
    </row>
    <row r="2365" spans="1:1">
      <c r="A2365" t="s">
        <v>4379</v>
      </c>
    </row>
    <row r="2366" spans="1:1">
      <c r="A2366" t="s">
        <v>7268</v>
      </c>
    </row>
    <row r="2367" spans="1:1">
      <c r="A2367" t="s">
        <v>7232</v>
      </c>
    </row>
    <row r="2368" spans="1:1">
      <c r="A2368" t="s">
        <v>7233</v>
      </c>
    </row>
    <row r="2369" spans="1:1">
      <c r="A2369" t="s">
        <v>479</v>
      </c>
    </row>
    <row r="2370" spans="1:1">
      <c r="A2370" t="s">
        <v>4382</v>
      </c>
    </row>
    <row r="2371" spans="1:1">
      <c r="A2371" t="s">
        <v>4444</v>
      </c>
    </row>
    <row r="2372" spans="1:1">
      <c r="A2372" t="s">
        <v>4445</v>
      </c>
    </row>
    <row r="2373" spans="1:1">
      <c r="A2373" t="s">
        <v>4383</v>
      </c>
    </row>
    <row r="2374" spans="1:1">
      <c r="A2374" t="s">
        <v>4424</v>
      </c>
    </row>
    <row r="2375" spans="1:1">
      <c r="A2375" t="s">
        <v>4425</v>
      </c>
    </row>
    <row r="2376" spans="1:1">
      <c r="A2376" t="s">
        <v>4426</v>
      </c>
    </row>
    <row r="2377" spans="1:1">
      <c r="A2377" t="s">
        <v>4427</v>
      </c>
    </row>
    <row r="2378" spans="1:1">
      <c r="A2378" t="s">
        <v>4428</v>
      </c>
    </row>
    <row r="2379" spans="1:1">
      <c r="A2379" t="s">
        <v>5972</v>
      </c>
    </row>
    <row r="2380" spans="1:1">
      <c r="A2380" t="s">
        <v>5973</v>
      </c>
    </row>
    <row r="2381" spans="1:1">
      <c r="A2381" t="s">
        <v>5974</v>
      </c>
    </row>
    <row r="2382" spans="1:1">
      <c r="A2382" t="s">
        <v>5975</v>
      </c>
    </row>
    <row r="2383" spans="1:1">
      <c r="A2383" t="s">
        <v>5976</v>
      </c>
    </row>
    <row r="2384" spans="1:1">
      <c r="A2384" t="s">
        <v>7269</v>
      </c>
    </row>
    <row r="2385" spans="1:1">
      <c r="A2385" t="s">
        <v>1156</v>
      </c>
    </row>
    <row r="2386" spans="1:1">
      <c r="A2386" t="s">
        <v>7270</v>
      </c>
    </row>
    <row r="2387" spans="1:1">
      <c r="A2387" t="s">
        <v>7229</v>
      </c>
    </row>
    <row r="2388" spans="1:1">
      <c r="A2388" t="s">
        <v>7271</v>
      </c>
    </row>
    <row r="2389" spans="1:1">
      <c r="A2389" t="s">
        <v>7272</v>
      </c>
    </row>
    <row r="2390" spans="3:3">
      <c r="C2390" t="e">
        <f>----PRO_购5G终端享500_1000元翼支付权益券</f>
        <v>#NAME?</v>
      </c>
    </row>
    <row r="2391" spans="1:1">
      <c r="A2391" t="s">
        <v>7273</v>
      </c>
    </row>
    <row r="2392" spans="1:1">
      <c r="A2392" t="s">
        <v>4377</v>
      </c>
    </row>
    <row r="2394" spans="2:2">
      <c r="B2394" t="s">
        <v>7274</v>
      </c>
    </row>
    <row r="2395" spans="3:3">
      <c r="C2395" t="s">
        <v>1252</v>
      </c>
    </row>
    <row r="2396" spans="3:3">
      <c r="C2396" t="s">
        <v>7275</v>
      </c>
    </row>
    <row r="2397" spans="1:1">
      <c r="A2397" t="s">
        <v>7276</v>
      </c>
    </row>
    <row r="2398" spans="1:1">
      <c r="A2398" t="s">
        <v>7277</v>
      </c>
    </row>
    <row r="2399" spans="1:1">
      <c r="A2399" t="s">
        <v>7278</v>
      </c>
    </row>
    <row r="2400" spans="1:1">
      <c r="A2400" t="s">
        <v>7279</v>
      </c>
    </row>
    <row r="2401" spans="1:1">
      <c r="A2401" t="s">
        <v>7280</v>
      </c>
    </row>
    <row r="2402" spans="1:1">
      <c r="A2402" t="s">
        <v>7281</v>
      </c>
    </row>
    <row r="2403" spans="1:1">
      <c r="A2403" t="s">
        <v>7282</v>
      </c>
    </row>
    <row r="2404" spans="1:1">
      <c r="A2404" t="s">
        <v>7283</v>
      </c>
    </row>
    <row r="2405" spans="1:1">
      <c r="A2405" t="s">
        <v>7284</v>
      </c>
    </row>
    <row r="2406" spans="1:1">
      <c r="A2406" t="s">
        <v>7285</v>
      </c>
    </row>
    <row r="2407" spans="1:1">
      <c r="A2407" t="s">
        <v>7286</v>
      </c>
    </row>
    <row r="2408" spans="1:1">
      <c r="A2408" t="s">
        <v>7287</v>
      </c>
    </row>
    <row r="2409" spans="1:1">
      <c r="A2409" t="s">
        <v>7288</v>
      </c>
    </row>
    <row r="2410" spans="1:1">
      <c r="A2410" t="s">
        <v>7289</v>
      </c>
    </row>
    <row r="2411" spans="4:4">
      <c r="D2411" t="s">
        <v>767</v>
      </c>
    </row>
    <row r="2413" spans="3:3">
      <c r="C2413" t="s">
        <v>1027</v>
      </c>
    </row>
    <row r="2414" spans="3:3">
      <c r="C2414" t="s">
        <v>7290</v>
      </c>
    </row>
    <row r="2415" spans="3:3">
      <c r="C2415" t="s">
        <v>7291</v>
      </c>
    </row>
    <row r="2416" spans="3:3">
      <c r="C2416" t="s">
        <v>7292</v>
      </c>
    </row>
    <row r="2417" spans="3:3">
      <c r="C2417" t="s">
        <v>1915</v>
      </c>
    </row>
    <row r="2419" spans="2:3">
      <c r="B2419" t="s">
        <v>479</v>
      </c>
      <c r="C2419" t="s">
        <v>1027</v>
      </c>
    </row>
    <row r="2420" spans="3:3">
      <c r="C2420" t="s">
        <v>7293</v>
      </c>
    </row>
    <row r="2421" spans="3:3">
      <c r="C2421" t="s">
        <v>7294</v>
      </c>
    </row>
    <row r="2422" spans="3:3">
      <c r="C2422" t="s">
        <v>7295</v>
      </c>
    </row>
    <row r="2423" spans="3:3">
      <c r="C2423" t="s">
        <v>803</v>
      </c>
    </row>
    <row r="2424" spans="3:3">
      <c r="C2424" t="s">
        <v>1779</v>
      </c>
    </row>
    <row r="2425" spans="3:3">
      <c r="C2425" t="s">
        <v>7296</v>
      </c>
    </row>
    <row r="2426" spans="3:3">
      <c r="C2426" t="s">
        <v>7297</v>
      </c>
    </row>
    <row r="2427" spans="3:3">
      <c r="C2427" t="s">
        <v>779</v>
      </c>
    </row>
    <row r="2429" spans="2:2">
      <c r="B2429" t="s">
        <v>7298</v>
      </c>
    </row>
    <row r="2430" spans="3:3">
      <c r="C2430" t="s">
        <v>1252</v>
      </c>
    </row>
    <row r="2431" spans="3:3">
      <c r="C2431" t="s">
        <v>7290</v>
      </c>
    </row>
    <row r="2432" spans="3:3">
      <c r="C2432" t="s">
        <v>7299</v>
      </c>
    </row>
    <row r="2433" spans="1:1">
      <c r="A2433" t="s">
        <v>7300</v>
      </c>
    </row>
    <row r="2434" spans="1:1">
      <c r="A2434" t="s">
        <v>931</v>
      </c>
    </row>
    <row r="2435" spans="1:2">
      <c r="A2435" t="s">
        <v>369</v>
      </c>
      <c r="B2435" t="s">
        <v>7301</v>
      </c>
    </row>
    <row r="2436" spans="1:1">
      <c r="A2436" t="s">
        <v>7302</v>
      </c>
    </row>
    <row r="2437" spans="3:3">
      <c r="C2437" t="s">
        <v>7303</v>
      </c>
    </row>
    <row r="2438" spans="2:2">
      <c r="B2438" t="s">
        <v>7304</v>
      </c>
    </row>
    <row r="2439" spans="1:1">
      <c r="A2439" t="s">
        <v>5836</v>
      </c>
    </row>
    <row r="2440" spans="3:3">
      <c r="C2440" t="s">
        <v>7305</v>
      </c>
    </row>
    <row r="2441" spans="3:3">
      <c r="C2441" t="s">
        <v>7306</v>
      </c>
    </row>
    <row r="2442" spans="1:1">
      <c r="A2442" t="s">
        <v>4312</v>
      </c>
    </row>
    <row r="2444" spans="1:1">
      <c r="A2444" t="s">
        <v>2442</v>
      </c>
    </row>
    <row r="2445" spans="3:3">
      <c r="C2445" t="s">
        <v>7307</v>
      </c>
    </row>
    <row r="2446" spans="3:5">
      <c r="C2446" t="s">
        <v>7308</v>
      </c>
      <c r="E2446" t="s">
        <v>7309</v>
      </c>
    </row>
    <row r="2447" spans="3:3">
      <c r="C2447" t="s">
        <v>7310</v>
      </c>
    </row>
    <row r="2448" spans="3:3">
      <c r="C2448" t="s">
        <v>7311</v>
      </c>
    </row>
    <row r="2449" spans="3:3">
      <c r="C2449" t="s">
        <v>7312</v>
      </c>
    </row>
    <row r="2451" spans="1:1">
      <c r="A2451" t="s">
        <v>2442</v>
      </c>
    </row>
    <row r="2452" spans="3:3">
      <c r="C2452" t="s">
        <v>7313</v>
      </c>
    </row>
    <row r="2453" spans="3:3">
      <c r="C2453" t="s">
        <v>7314</v>
      </c>
    </row>
    <row r="2454" spans="3:3">
      <c r="C2454" t="s">
        <v>776</v>
      </c>
    </row>
    <row r="2455" spans="3:3">
      <c r="C2455" t="s">
        <v>3425</v>
      </c>
    </row>
    <row r="2456" spans="4:4">
      <c r="D2456" t="s">
        <v>7315</v>
      </c>
    </row>
    <row r="2457" spans="5:5">
      <c r="E2457" t="s">
        <v>7316</v>
      </c>
    </row>
    <row r="2458" spans="5:5">
      <c r="E2458" t="s">
        <v>7317</v>
      </c>
    </row>
    <row r="2459" spans="3:3">
      <c r="C2459" t="s">
        <v>779</v>
      </c>
    </row>
    <row r="2460" spans="1:1">
      <c r="A2460" t="s">
        <v>1207</v>
      </c>
    </row>
    <row r="2461" spans="1:1">
      <c r="A2461" t="s">
        <v>7318</v>
      </c>
    </row>
    <row r="2462" spans="1:1">
      <c r="A2462" t="s">
        <v>1252</v>
      </c>
    </row>
    <row r="2463" spans="1:1">
      <c r="A2463" t="s">
        <v>7319</v>
      </c>
    </row>
    <row r="2464" spans="1:1">
      <c r="A2464" t="s">
        <v>7320</v>
      </c>
    </row>
    <row r="2465" spans="1:2">
      <c r="A2465" t="s">
        <v>7321</v>
      </c>
      <c r="B2465" t="s">
        <v>7322</v>
      </c>
    </row>
    <row r="2466" spans="1:1">
      <c r="A2466" t="s">
        <v>7323</v>
      </c>
    </row>
    <row r="2467" spans="1:2">
      <c r="A2467" t="s">
        <v>7324</v>
      </c>
      <c r="B2467" t="s">
        <v>7325</v>
      </c>
    </row>
    <row r="2468" spans="1:1">
      <c r="A2468" t="s">
        <v>7326</v>
      </c>
    </row>
    <row r="2470" spans="1:1">
      <c r="A2470" t="s">
        <v>7327</v>
      </c>
    </row>
    <row r="2471" spans="1:1">
      <c r="A2471" t="s">
        <v>1252</v>
      </c>
    </row>
    <row r="2472" spans="1:1">
      <c r="A2472" t="s">
        <v>7313</v>
      </c>
    </row>
    <row r="2473" spans="1:1">
      <c r="A2473" t="s">
        <v>7328</v>
      </c>
    </row>
    <row r="2474" spans="1:1">
      <c r="A2474" t="s">
        <v>7329</v>
      </c>
    </row>
    <row r="2475" spans="1:1">
      <c r="A2475" t="s">
        <v>7330</v>
      </c>
    </row>
    <row r="2476" spans="1:1">
      <c r="A2476" t="s">
        <v>776</v>
      </c>
    </row>
    <row r="2477" spans="1:1">
      <c r="A2477" t="s">
        <v>7331</v>
      </c>
    </row>
    <row r="2478" spans="1:1">
      <c r="A2478" t="s">
        <v>7332</v>
      </c>
    </row>
    <row r="2480" spans="1:1">
      <c r="A2480" t="e">
        <f>----------------是否橙分期</f>
        <v>#NAME?</v>
      </c>
    </row>
    <row r="2481" spans="1:1">
      <c r="A2481" t="s">
        <v>7333</v>
      </c>
    </row>
    <row r="2482" spans="1:1">
      <c r="A2482" t="s">
        <v>1252</v>
      </c>
    </row>
    <row r="2483" spans="1:1">
      <c r="A2483" t="s">
        <v>7334</v>
      </c>
    </row>
    <row r="2484" spans="1:1">
      <c r="A2484" t="s">
        <v>7335</v>
      </c>
    </row>
    <row r="2485" spans="1:1">
      <c r="A2485" t="s">
        <v>7336</v>
      </c>
    </row>
    <row r="2486" spans="1:2">
      <c r="A2486" t="s">
        <v>1427</v>
      </c>
      <c r="B2486" t="s">
        <v>7325</v>
      </c>
    </row>
    <row r="2487" spans="1:1">
      <c r="A2487" t="s">
        <v>7337</v>
      </c>
    </row>
    <row r="2488" spans="1:1">
      <c r="A2488" t="s">
        <v>7338</v>
      </c>
    </row>
    <row r="2490" spans="1:1">
      <c r="A2490" t="s">
        <v>7339</v>
      </c>
    </row>
    <row r="2491" spans="1:1">
      <c r="A2491" t="s">
        <v>7340</v>
      </c>
    </row>
    <row r="2492" spans="2:2">
      <c r="B2492" t="s">
        <v>7341</v>
      </c>
    </row>
    <row r="2493" spans="1:1">
      <c r="A2493" t="s">
        <v>1252</v>
      </c>
    </row>
    <row r="2494" spans="1:1">
      <c r="A2494" t="s">
        <v>7313</v>
      </c>
    </row>
    <row r="2495" spans="1:1">
      <c r="A2495" t="s">
        <v>7342</v>
      </c>
    </row>
    <row r="2496" spans="1:1">
      <c r="A2496" t="s">
        <v>7343</v>
      </c>
    </row>
    <row r="2497" spans="1:1">
      <c r="A2497" t="s">
        <v>7344</v>
      </c>
    </row>
    <row r="2498" spans="1:1">
      <c r="A2498" t="s">
        <v>776</v>
      </c>
    </row>
    <row r="2499" spans="1:1">
      <c r="A2499" t="s">
        <v>7345</v>
      </c>
    </row>
    <row r="2500" spans="1:1">
      <c r="A2500" t="s">
        <v>5059</v>
      </c>
    </row>
    <row r="2502" spans="3:3">
      <c r="C2502" t="e">
        <f>---是否橙分期</f>
        <v>#NAME?</v>
      </c>
    </row>
    <row r="2503" spans="2:2">
      <c r="B2503" t="s">
        <v>7346</v>
      </c>
    </row>
    <row r="2504" spans="2:2">
      <c r="B2504" t="s">
        <v>7347</v>
      </c>
    </row>
    <row r="2505" spans="2:2">
      <c r="B2505" t="s">
        <v>7348</v>
      </c>
    </row>
    <row r="2506" spans="2:2">
      <c r="B2506" t="s">
        <v>7349</v>
      </c>
    </row>
    <row r="2507" spans="2:2">
      <c r="B2507" t="s">
        <v>776</v>
      </c>
    </row>
    <row r="2508" spans="2:2">
      <c r="B2508" t="s">
        <v>7350</v>
      </c>
    </row>
    <row r="2509" spans="1:1">
      <c r="A2509" t="s">
        <v>1648</v>
      </c>
    </row>
    <row r="2511" spans="1:1">
      <c r="A2511" t="e">
        <f>---分销员</f>
        <v>#NAME?</v>
      </c>
    </row>
    <row r="2512" spans="2:2">
      <c r="B2512" t="s">
        <v>7351</v>
      </c>
    </row>
    <row r="2514" spans="2:2">
      <c r="B2514" t="s">
        <v>888</v>
      </c>
    </row>
    <row r="2515" spans="2:2">
      <c r="B2515" t="s">
        <v>7352</v>
      </c>
    </row>
    <row r="2516" spans="2:2">
      <c r="B2516" t="s">
        <v>7353</v>
      </c>
    </row>
    <row r="2517" spans="2:2">
      <c r="B2517" t="s">
        <v>7332</v>
      </c>
    </row>
    <row r="2519" spans="2:2">
      <c r="B2519" t="e">
        <f>---是否全新装</f>
        <v>#NAME?</v>
      </c>
    </row>
    <row r="2520" spans="2:2">
      <c r="B2520" t="s">
        <v>7354</v>
      </c>
    </row>
    <row r="2521" spans="2:2">
      <c r="B2521" t="s">
        <v>4319</v>
      </c>
    </row>
    <row r="2522" spans="2:2">
      <c r="B2522" t="s">
        <v>7313</v>
      </c>
    </row>
    <row r="2523" spans="2:2">
      <c r="B2523" t="s">
        <v>7355</v>
      </c>
    </row>
    <row r="2524" spans="2:2">
      <c r="B2524" t="s">
        <v>7356</v>
      </c>
    </row>
    <row r="2525" spans="2:2">
      <c r="B2525" t="s">
        <v>7357</v>
      </c>
    </row>
    <row r="2526" spans="2:2">
      <c r="B2526" t="s">
        <v>7358</v>
      </c>
    </row>
    <row r="2527" spans="2:2">
      <c r="B2527" t="s">
        <v>776</v>
      </c>
    </row>
    <row r="2528" spans="2:2">
      <c r="B2528" t="s">
        <v>7359</v>
      </c>
    </row>
    <row r="2529" spans="1:1">
      <c r="A2529" t="s">
        <v>1648</v>
      </c>
    </row>
    <row r="2530" spans="2:2">
      <c r="B2530" t="e">
        <f>---是否机卡匹配</f>
        <v>#NAME?</v>
      </c>
    </row>
    <row r="2533" spans="2:2">
      <c r="B2533" t="e">
        <f>---是否活跃</f>
        <v>#NAME?</v>
      </c>
    </row>
    <row r="2534" spans="2:2">
      <c r="B2534" t="s">
        <v>7360</v>
      </c>
    </row>
    <row r="2535" spans="2:2">
      <c r="B2535" t="s">
        <v>7347</v>
      </c>
    </row>
    <row r="2536" spans="2:2">
      <c r="B2536" t="s">
        <v>7361</v>
      </c>
    </row>
    <row r="2537" spans="2:2">
      <c r="B2537" t="s">
        <v>7362</v>
      </c>
    </row>
    <row r="2538" spans="2:2">
      <c r="B2538" t="s">
        <v>776</v>
      </c>
    </row>
    <row r="2539" spans="2:2">
      <c r="B2539" t="s">
        <v>7350</v>
      </c>
    </row>
    <row r="2540" spans="1:1">
      <c r="A2540" t="s">
        <v>1648</v>
      </c>
    </row>
    <row r="2543" spans="1:1">
      <c r="A2543" t="s">
        <v>4382</v>
      </c>
    </row>
    <row r="2544" spans="1:1">
      <c r="A2544" t="s">
        <v>4383</v>
      </c>
    </row>
    <row r="2545" spans="1:1">
      <c r="A2545" t="s">
        <v>4424</v>
      </c>
    </row>
    <row r="2546" spans="1:1">
      <c r="A2546" t="s">
        <v>4425</v>
      </c>
    </row>
    <row r="2547" spans="1:1">
      <c r="A2547" t="s">
        <v>4426</v>
      </c>
    </row>
    <row r="2548" spans="1:1">
      <c r="A2548" t="s">
        <v>4427</v>
      </c>
    </row>
    <row r="2549" spans="1:1">
      <c r="A2549" t="s">
        <v>4428</v>
      </c>
    </row>
    <row r="2550" spans="1:1">
      <c r="A2550" t="s">
        <v>5972</v>
      </c>
    </row>
    <row r="2551" spans="1:1">
      <c r="A2551" t="s">
        <v>5973</v>
      </c>
    </row>
    <row r="2552" spans="1:1">
      <c r="A2552" t="s">
        <v>1156</v>
      </c>
    </row>
    <row r="2553" spans="1:1">
      <c r="A2553" t="s">
        <v>7363</v>
      </c>
    </row>
    <row r="2554" spans="1:1">
      <c r="A2554" t="s">
        <v>7229</v>
      </c>
    </row>
    <row r="2555" spans="2:2">
      <c r="B2555" t="s">
        <v>3069</v>
      </c>
    </row>
    <row r="2556" spans="2:2">
      <c r="B2556" t="s">
        <v>7364</v>
      </c>
    </row>
    <row r="2557" spans="2:2">
      <c r="B2557" t="s">
        <v>7365</v>
      </c>
    </row>
    <row r="2558" spans="5:5">
      <c r="E2558" t="s">
        <v>520</v>
      </c>
    </row>
    <row r="2559" spans="1:1">
      <c r="A2559" t="s">
        <v>7366</v>
      </c>
    </row>
    <row r="2560" spans="2:2">
      <c r="B2560" t="s">
        <v>525</v>
      </c>
    </row>
    <row r="2561" spans="1:1">
      <c r="A2561" t="s">
        <v>350</v>
      </c>
    </row>
    <row r="2562" spans="1:1">
      <c r="A2562" t="s">
        <v>7367</v>
      </c>
    </row>
    <row r="2563" spans="1:1">
      <c r="A2563" t="s">
        <v>7368</v>
      </c>
    </row>
    <row r="2564" spans="1:1">
      <c r="A2564" t="s">
        <v>7369</v>
      </c>
    </row>
    <row r="2566" spans="1:1">
      <c r="A2566" t="s">
        <v>7370</v>
      </c>
    </row>
    <row r="2567" spans="1:1">
      <c r="A2567" t="s">
        <v>7371</v>
      </c>
    </row>
    <row r="2568" spans="1:1">
      <c r="A2568" t="s">
        <v>7372</v>
      </c>
    </row>
    <row r="2569" spans="1:1">
      <c r="A2569" t="s">
        <v>354</v>
      </c>
    </row>
    <row r="2570" spans="1:1">
      <c r="A2570" t="e">
        <f>----------------------------------------\</f>
        <v>#NAME?</v>
      </c>
    </row>
    <row r="2571" spans="1:1">
      <c r="A2571" t="s">
        <v>7373</v>
      </c>
    </row>
    <row r="2572" spans="3:3">
      <c r="C2572" t="s">
        <v>369</v>
      </c>
    </row>
    <row r="2573" spans="1:1">
      <c r="A2573" t="s">
        <v>7374</v>
      </c>
    </row>
    <row r="2574" spans="1:1">
      <c r="A2574" t="s">
        <v>977</v>
      </c>
    </row>
    <row r="2575" spans="1:1">
      <c r="A2575" t="s">
        <v>7375</v>
      </c>
    </row>
    <row r="2576" spans="1:1">
      <c r="A2576" t="s">
        <v>7376</v>
      </c>
    </row>
    <row r="2577" spans="1:1">
      <c r="A2577" t="s">
        <v>7377</v>
      </c>
    </row>
    <row r="2578" spans="1:1">
      <c r="A2578" t="s">
        <v>7378</v>
      </c>
    </row>
    <row r="2579" spans="1:1">
      <c r="A2579" t="s">
        <v>7379</v>
      </c>
    </row>
    <row r="2580" spans="1:1">
      <c r="A2580" t="s">
        <v>7369</v>
      </c>
    </row>
    <row r="2581" spans="1:2">
      <c r="A2581" t="s">
        <v>7380</v>
      </c>
      <c r="B2581">
        <f>1008</f>
        <v>1008</v>
      </c>
    </row>
    <row r="2582" spans="1:1">
      <c r="A2582" t="s">
        <v>7381</v>
      </c>
    </row>
    <row r="2583" spans="1:1">
      <c r="A2583" t="s">
        <v>7382</v>
      </c>
    </row>
    <row r="2585" spans="1:1">
      <c r="A2585" t="s">
        <v>7383</v>
      </c>
    </row>
    <row r="2586" spans="1:1">
      <c r="A2586" t="s">
        <v>977</v>
      </c>
    </row>
    <row r="2587" spans="1:1">
      <c r="A2587" t="s">
        <v>7384</v>
      </c>
    </row>
    <row r="2588" spans="1:1">
      <c r="A2588" t="s">
        <v>7376</v>
      </c>
    </row>
    <row r="2589" spans="1:1">
      <c r="A2589" t="s">
        <v>7377</v>
      </c>
    </row>
    <row r="2590" spans="1:1">
      <c r="A2590" t="s">
        <v>7385</v>
      </c>
    </row>
    <row r="2591" spans="1:2">
      <c r="A2591" t="s">
        <v>7380</v>
      </c>
      <c r="B2591">
        <f>1008</f>
        <v>1008</v>
      </c>
    </row>
    <row r="2592" spans="1:1">
      <c r="A2592" t="s">
        <v>7381</v>
      </c>
    </row>
    <row r="2593" spans="1:1">
      <c r="A2593" t="s">
        <v>7386</v>
      </c>
    </row>
    <row r="2595" spans="1:1">
      <c r="A2595" t="s">
        <v>800</v>
      </c>
    </row>
    <row r="2596" spans="1:1">
      <c r="A2596" t="s">
        <v>7387</v>
      </c>
    </row>
    <row r="2597" spans="1:1">
      <c r="A2597" t="s">
        <v>1564</v>
      </c>
    </row>
    <row r="2599" spans="1:1">
      <c r="A2599" t="s">
        <v>7388</v>
      </c>
    </row>
    <row r="2600" spans="1:1">
      <c r="A2600" t="s">
        <v>4319</v>
      </c>
    </row>
    <row r="2601" spans="1:1">
      <c r="A2601" t="s">
        <v>7389</v>
      </c>
    </row>
    <row r="2602" spans="1:1">
      <c r="A2602" t="s">
        <v>7390</v>
      </c>
    </row>
    <row r="2603" spans="1:1">
      <c r="A2603" t="s">
        <v>7391</v>
      </c>
    </row>
    <row r="2604" spans="1:1">
      <c r="A2604" t="s">
        <v>7392</v>
      </c>
    </row>
    <row r="2605" spans="1:1">
      <c r="A2605" t="s">
        <v>7393</v>
      </c>
    </row>
    <row r="2606" spans="1:1">
      <c r="A2606" t="s">
        <v>7394</v>
      </c>
    </row>
    <row r="2607" spans="1:1">
      <c r="A2607" t="s">
        <v>7395</v>
      </c>
    </row>
    <row r="2608" spans="1:1">
      <c r="A2608" t="s">
        <v>7396</v>
      </c>
    </row>
    <row r="2609" spans="1:1">
      <c r="A2609" t="s">
        <v>7397</v>
      </c>
    </row>
    <row r="2610" spans="1:1">
      <c r="A2610" t="s">
        <v>7398</v>
      </c>
    </row>
    <row r="2611" spans="1:1">
      <c r="A2611" t="s">
        <v>7399</v>
      </c>
    </row>
    <row r="2612" spans="1:1">
      <c r="A2612" t="s">
        <v>7400</v>
      </c>
    </row>
    <row r="2613" spans="1:1">
      <c r="A2613" t="s">
        <v>7401</v>
      </c>
    </row>
    <row r="2614" spans="1:1">
      <c r="A2614" t="s">
        <v>7402</v>
      </c>
    </row>
    <row r="2615" spans="3:3">
      <c r="C2615" t="s">
        <v>369</v>
      </c>
    </row>
    <row r="2616" spans="1:1">
      <c r="A2616" t="s">
        <v>7403</v>
      </c>
    </row>
    <row r="2617" spans="1:1">
      <c r="A2617" t="s">
        <v>1027</v>
      </c>
    </row>
    <row r="2618" spans="1:1">
      <c r="A2618" t="s">
        <v>7404</v>
      </c>
    </row>
    <row r="2619" spans="1:1">
      <c r="A2619" t="s">
        <v>7405</v>
      </c>
    </row>
    <row r="2620" spans="1:1">
      <c r="A2620" t="s">
        <v>7406</v>
      </c>
    </row>
    <row r="2621" spans="1:1">
      <c r="A2621" t="s">
        <v>7407</v>
      </c>
    </row>
    <row r="2622" spans="1:1">
      <c r="A2622" t="s">
        <v>1128</v>
      </c>
    </row>
    <row r="2623" spans="1:1">
      <c r="A2623" t="s">
        <v>7408</v>
      </c>
    </row>
    <row r="2624" spans="1:1">
      <c r="A2624" t="s">
        <v>7409</v>
      </c>
    </row>
    <row r="2625" spans="1:1">
      <c r="A2625" t="s">
        <v>7410</v>
      </c>
    </row>
    <row r="2626" spans="1:1">
      <c r="A2626" t="s">
        <v>7411</v>
      </c>
    </row>
    <row r="2628" spans="1:1">
      <c r="A2628" t="s">
        <v>7412</v>
      </c>
    </row>
    <row r="2629" spans="1:2">
      <c r="A2629" t="s">
        <v>7413</v>
      </c>
      <c r="B2629" t="s">
        <v>7414</v>
      </c>
    </row>
    <row r="2630" spans="1:1">
      <c r="A2630" t="s">
        <v>7415</v>
      </c>
    </row>
    <row r="2631" spans="1:1">
      <c r="A2631" t="s">
        <v>7416</v>
      </c>
    </row>
    <row r="2632" spans="1:1">
      <c r="A2632" t="s">
        <v>1564</v>
      </c>
    </row>
    <row r="2633" spans="1:1">
      <c r="A2633" t="s">
        <v>7417</v>
      </c>
    </row>
    <row r="2634" spans="1:1">
      <c r="A2634" t="s">
        <v>7418</v>
      </c>
    </row>
    <row r="2635" spans="3:3">
      <c r="C2635" t="s">
        <v>369</v>
      </c>
    </row>
    <row r="2636" spans="1:1">
      <c r="A2636" t="s">
        <v>7419</v>
      </c>
    </row>
    <row r="2637" spans="1:1">
      <c r="A2637" t="s">
        <v>888</v>
      </c>
    </row>
    <row r="2638" spans="1:1">
      <c r="A2638" t="s">
        <v>7420</v>
      </c>
    </row>
    <row r="2639" spans="1:1">
      <c r="A2639" t="s">
        <v>7421</v>
      </c>
    </row>
    <row r="2640" spans="1:1">
      <c r="A2640" t="s">
        <v>7422</v>
      </c>
    </row>
    <row r="2642" spans="1:1">
      <c r="A2642" t="s">
        <v>800</v>
      </c>
    </row>
    <row r="2643" spans="1:1">
      <c r="A2643" t="s">
        <v>7423</v>
      </c>
    </row>
    <row r="2644" spans="1:1">
      <c r="A2644" t="s">
        <v>779</v>
      </c>
    </row>
    <row r="2646" spans="1:1">
      <c r="A2646" t="s">
        <v>800</v>
      </c>
    </row>
    <row r="2647" spans="1:1">
      <c r="A2647" t="s">
        <v>7424</v>
      </c>
    </row>
    <row r="2648" spans="1:1">
      <c r="A2648" t="s">
        <v>7425</v>
      </c>
    </row>
    <row r="2649" spans="1:1">
      <c r="A2649" t="s">
        <v>7426</v>
      </c>
    </row>
    <row r="2650" spans="1:1">
      <c r="A2650" t="s">
        <v>7427</v>
      </c>
    </row>
    <row r="2651" spans="1:1">
      <c r="A2651" t="s">
        <v>1233</v>
      </c>
    </row>
    <row r="2653" spans="1:1">
      <c r="A2653" t="s">
        <v>977</v>
      </c>
    </row>
    <row r="2654" spans="1:1">
      <c r="A2654" t="s">
        <v>7428</v>
      </c>
    </row>
    <row r="2655" spans="1:1">
      <c r="A2655" t="s">
        <v>7429</v>
      </c>
    </row>
    <row r="2656" spans="1:1">
      <c r="A2656" t="s">
        <v>7430</v>
      </c>
    </row>
    <row r="2657" spans="1:1">
      <c r="A2657" t="s">
        <v>7431</v>
      </c>
    </row>
    <row r="2658" spans="1:1">
      <c r="A2658" t="s">
        <v>7432</v>
      </c>
    </row>
    <row r="2659" spans="1:1">
      <c r="A2659" t="s">
        <v>7433</v>
      </c>
    </row>
    <row r="2660" spans="1:1">
      <c r="A2660" t="s">
        <v>1564</v>
      </c>
    </row>
    <row r="2661" spans="1:1">
      <c r="A2661" t="s">
        <v>7417</v>
      </c>
    </row>
    <row r="2662" spans="1:1">
      <c r="A2662" t="s">
        <v>7434</v>
      </c>
    </row>
    <row r="2664" spans="1:1">
      <c r="A2664" t="s">
        <v>7435</v>
      </c>
    </row>
    <row r="2665" spans="1:1">
      <c r="A2665" t="s">
        <v>977</v>
      </c>
    </row>
    <row r="2666" spans="1:1">
      <c r="A2666" t="s">
        <v>7436</v>
      </c>
    </row>
    <row r="2667" spans="1:1">
      <c r="A2667" t="s">
        <v>7437</v>
      </c>
    </row>
    <row r="2668" spans="1:1">
      <c r="A2668" t="s">
        <v>7438</v>
      </c>
    </row>
    <row r="2669" spans="1:1">
      <c r="A2669" t="s">
        <v>7439</v>
      </c>
    </row>
    <row r="2670" spans="1:1">
      <c r="A2670" t="s">
        <v>7440</v>
      </c>
    </row>
    <row r="2672" spans="1:1">
      <c r="A2672" t="s">
        <v>7441</v>
      </c>
    </row>
    <row r="2673" spans="1:1">
      <c r="A2673" t="s">
        <v>1252</v>
      </c>
    </row>
    <row r="2674" spans="1:1">
      <c r="A2674" t="s">
        <v>7442</v>
      </c>
    </row>
    <row r="2675" spans="1:1">
      <c r="A2675" t="s">
        <v>7443</v>
      </c>
    </row>
    <row r="2676" spans="1:1">
      <c r="A2676" t="s">
        <v>7444</v>
      </c>
    </row>
    <row r="2677" spans="1:1">
      <c r="A2677" t="s">
        <v>7438</v>
      </c>
    </row>
    <row r="2678" spans="1:1">
      <c r="A2678" t="s">
        <v>7445</v>
      </c>
    </row>
    <row r="2679" spans="1:1">
      <c r="A2679" t="s">
        <v>2209</v>
      </c>
    </row>
    <row r="2680" spans="1:1">
      <c r="A2680" t="s">
        <v>977</v>
      </c>
    </row>
    <row r="2681" spans="1:1">
      <c r="A2681" t="s">
        <v>7446</v>
      </c>
    </row>
    <row r="2682" spans="1:1">
      <c r="A2682" t="s">
        <v>7447</v>
      </c>
    </row>
    <row r="2683" spans="1:1">
      <c r="A2683" t="s">
        <v>7448</v>
      </c>
    </row>
    <row r="2684" spans="1:1">
      <c r="A2684" t="s">
        <v>7449</v>
      </c>
    </row>
    <row r="2685" spans="1:1">
      <c r="A2685" t="s">
        <v>7450</v>
      </c>
    </row>
    <row r="2686" spans="1:1">
      <c r="A2686" t="s">
        <v>7451</v>
      </c>
    </row>
    <row r="2687" spans="1:1">
      <c r="A2687" t="s">
        <v>7452</v>
      </c>
    </row>
    <row r="2688" spans="1:1">
      <c r="A2688" t="s">
        <v>7453</v>
      </c>
    </row>
    <row r="2689" spans="1:1">
      <c r="A2689" t="s">
        <v>1233</v>
      </c>
    </row>
    <row r="2690" spans="1:1">
      <c r="A2690" t="s">
        <v>800</v>
      </c>
    </row>
    <row r="2691" spans="1:1">
      <c r="A2691" t="s">
        <v>7454</v>
      </c>
    </row>
    <row r="2692" spans="1:1">
      <c r="A2692" t="s">
        <v>443</v>
      </c>
    </row>
    <row r="2694" spans="1:1">
      <c r="A2694" t="s">
        <v>7455</v>
      </c>
    </row>
    <row r="2695" spans="1:1">
      <c r="A2695" t="s">
        <v>7456</v>
      </c>
    </row>
    <row r="2696" spans="1:1">
      <c r="A2696" t="s">
        <v>980</v>
      </c>
    </row>
    <row r="2697" spans="1:1">
      <c r="A2697" t="s">
        <v>7457</v>
      </c>
    </row>
    <row r="2698" spans="1:1">
      <c r="A2698" t="s">
        <v>1564</v>
      </c>
    </row>
    <row r="2700" spans="1:1">
      <c r="A2700" t="s">
        <v>7417</v>
      </c>
    </row>
    <row r="2701" spans="1:1">
      <c r="A2701" t="s">
        <v>7458</v>
      </c>
    </row>
    <row r="2702" spans="1:1">
      <c r="A2702" t="s">
        <v>7459</v>
      </c>
    </row>
    <row r="2703" spans="1:1">
      <c r="A2703" t="s">
        <v>1711</v>
      </c>
    </row>
    <row r="2704" spans="1:1">
      <c r="A2704" t="s">
        <v>7460</v>
      </c>
    </row>
    <row r="2705" spans="1:1">
      <c r="A2705" t="s">
        <v>7461</v>
      </c>
    </row>
    <row r="2706" spans="1:1">
      <c r="A2706" t="s">
        <v>7462</v>
      </c>
    </row>
    <row r="2707" spans="1:1">
      <c r="A2707" t="s">
        <v>7463</v>
      </c>
    </row>
    <row r="2708" spans="1:1">
      <c r="A2708" t="s">
        <v>7464</v>
      </c>
    </row>
    <row r="2709" spans="1:1">
      <c r="A2709" t="s">
        <v>7465</v>
      </c>
    </row>
    <row r="2710" spans="1:1">
      <c r="A2710" t="s">
        <v>1564</v>
      </c>
    </row>
    <row r="2711" spans="2:2">
      <c r="B2711" t="s">
        <v>7466</v>
      </c>
    </row>
    <row r="2712" spans="2:2">
      <c r="B2712" t="s">
        <v>2019</v>
      </c>
    </row>
    <row r="2713" spans="2:2">
      <c r="B2713" t="s">
        <v>7467</v>
      </c>
    </row>
    <row r="2714" spans="2:2">
      <c r="B2714" t="s">
        <v>2066</v>
      </c>
    </row>
    <row r="2715" spans="1:1">
      <c r="A2715" t="s">
        <v>7468</v>
      </c>
    </row>
    <row r="2716" spans="2:2">
      <c r="B2716" t="s">
        <v>6795</v>
      </c>
    </row>
    <row r="2717" spans="3:3">
      <c r="C2717" t="s">
        <v>1397</v>
      </c>
    </row>
    <row r="2718" spans="3:3">
      <c r="C2718" t="s">
        <v>7469</v>
      </c>
    </row>
    <row r="2720" spans="1:1">
      <c r="A2720" t="s">
        <v>7470</v>
      </c>
    </row>
    <row r="2721" spans="3:3">
      <c r="C2721" t="s">
        <v>7471</v>
      </c>
    </row>
    <row r="2722" spans="3:3">
      <c r="C2722" t="s">
        <v>7472</v>
      </c>
    </row>
    <row r="2723" spans="1:1">
      <c r="A2723" t="s">
        <v>354</v>
      </c>
    </row>
    <row r="2724" spans="2:2">
      <c r="B2724" t="s">
        <v>5166</v>
      </c>
    </row>
    <row r="2725" spans="2:3">
      <c r="B2725" t="s">
        <v>369</v>
      </c>
      <c r="C2725" t="s">
        <v>5918</v>
      </c>
    </row>
    <row r="2726" spans="2:2">
      <c r="B2726" t="s">
        <v>7473</v>
      </c>
    </row>
    <row r="2727" spans="1:1">
      <c r="A2727" t="s">
        <v>7474</v>
      </c>
    </row>
    <row r="2728" spans="1:1">
      <c r="A2728" t="s">
        <v>941</v>
      </c>
    </row>
    <row r="2729" spans="1:1">
      <c r="A2729" t="s">
        <v>7475</v>
      </c>
    </row>
    <row r="2730" spans="1:1">
      <c r="A2730" t="s">
        <v>7476</v>
      </c>
    </row>
    <row r="2731" spans="1:1">
      <c r="A2731" t="s">
        <v>7477</v>
      </c>
    </row>
    <row r="2732" spans="1:1">
      <c r="A2732" t="s">
        <v>7478</v>
      </c>
    </row>
    <row r="2733" spans="1:1">
      <c r="A2733" t="s">
        <v>7479</v>
      </c>
    </row>
    <row r="2734" spans="5:5">
      <c r="E2734" t="s">
        <v>7480</v>
      </c>
    </row>
    <row r="2735" spans="5:5">
      <c r="E2735" t="s">
        <v>7481</v>
      </c>
    </row>
    <row r="2736" spans="1:1">
      <c r="A2736" t="s">
        <v>7482</v>
      </c>
    </row>
    <row r="2737" spans="1:1">
      <c r="A2737" t="s">
        <v>7483</v>
      </c>
    </row>
    <row r="2738" spans="2:2">
      <c r="B2738" t="s">
        <v>7484</v>
      </c>
    </row>
    <row r="2739" spans="1:1">
      <c r="A2739" t="s">
        <v>7485</v>
      </c>
    </row>
    <row r="2740" spans="1:1">
      <c r="A2740" t="s">
        <v>7486</v>
      </c>
    </row>
    <row r="2741" spans="1:1">
      <c r="A2741" t="s">
        <v>7487</v>
      </c>
    </row>
    <row r="2743" spans="3:3">
      <c r="C2743" t="s">
        <v>7488</v>
      </c>
    </row>
    <row r="2744" spans="1:1">
      <c r="A2744" t="s">
        <v>7489</v>
      </c>
    </row>
    <row r="2745" spans="3:3">
      <c r="C2745" t="s">
        <v>7490</v>
      </c>
    </row>
    <row r="2746" spans="3:3">
      <c r="C2746" t="s">
        <v>1045</v>
      </c>
    </row>
    <row r="2747" spans="3:3">
      <c r="C2747" t="s">
        <v>7491</v>
      </c>
    </row>
    <row r="2748" spans="3:3">
      <c r="C2748" t="s">
        <v>7492</v>
      </c>
    </row>
    <row r="2749" spans="3:3">
      <c r="C2749" t="s">
        <v>7493</v>
      </c>
    </row>
    <row r="2750" spans="3:3">
      <c r="C2750" t="s">
        <v>7494</v>
      </c>
    </row>
    <row r="2751" spans="3:3">
      <c r="C2751" t="s">
        <v>7495</v>
      </c>
    </row>
    <row r="2752" spans="1:1">
      <c r="A2752" t="s">
        <v>7496</v>
      </c>
    </row>
    <row r="2753" spans="1:1">
      <c r="A2753" t="s">
        <v>7497</v>
      </c>
    </row>
    <row r="2754" spans="1:1">
      <c r="A2754" t="s">
        <v>7498</v>
      </c>
    </row>
    <row r="2755" spans="3:3">
      <c r="C2755" t="s">
        <v>7499</v>
      </c>
    </row>
    <row r="2756" spans="3:3">
      <c r="C2756" t="s">
        <v>7500</v>
      </c>
    </row>
    <row r="2757" spans="3:3">
      <c r="C2757" t="s">
        <v>443</v>
      </c>
    </row>
    <row r="2759" spans="2:2">
      <c r="B2759" t="s">
        <v>2098</v>
      </c>
    </row>
    <row r="2760" spans="1:1">
      <c r="A2760" t="s">
        <v>7501</v>
      </c>
    </row>
    <row r="2761" spans="1:1">
      <c r="A2761" t="s">
        <v>7502</v>
      </c>
    </row>
    <row r="2762" spans="1:1">
      <c r="A2762" t="s">
        <v>7503</v>
      </c>
    </row>
    <row r="2763" spans="1:1">
      <c r="A2763" t="s">
        <v>7504</v>
      </c>
    </row>
    <row r="2764" spans="1:1">
      <c r="A2764" t="s">
        <v>7505</v>
      </c>
    </row>
    <row r="2765" spans="1:1">
      <c r="A2765" t="s">
        <v>7506</v>
      </c>
    </row>
    <row r="2766" spans="1:1">
      <c r="A2766" t="s">
        <v>7507</v>
      </c>
    </row>
    <row r="2767" spans="1:1">
      <c r="A2767" t="s">
        <v>7508</v>
      </c>
    </row>
    <row r="2768" spans="1:1">
      <c r="A2768" t="s">
        <v>7509</v>
      </c>
    </row>
    <row r="2769" spans="1:1">
      <c r="A2769" t="s">
        <v>7510</v>
      </c>
    </row>
    <row r="2770" spans="1:1">
      <c r="A2770" t="s">
        <v>7511</v>
      </c>
    </row>
    <row r="2771" spans="3:3">
      <c r="C2771" t="s">
        <v>443</v>
      </c>
    </row>
    <row r="2773" spans="3:3">
      <c r="C2773" t="s">
        <v>7512</v>
      </c>
    </row>
    <row r="2774" spans="4:4">
      <c r="D2774" t="s">
        <v>1045</v>
      </c>
    </row>
    <row r="2775" spans="3:3">
      <c r="C2775" t="s">
        <v>7513</v>
      </c>
    </row>
    <row r="2776" spans="3:3">
      <c r="C2776" t="s">
        <v>7514</v>
      </c>
    </row>
    <row r="2777" spans="4:4">
      <c r="D2777" t="s">
        <v>7515</v>
      </c>
    </row>
    <row r="2778" spans="3:3">
      <c r="C2778" t="s">
        <v>7516</v>
      </c>
    </row>
    <row r="2779" spans="3:3">
      <c r="C2779" t="s">
        <v>7517</v>
      </c>
    </row>
    <row r="2780" spans="3:3">
      <c r="C2780" t="s">
        <v>443</v>
      </c>
    </row>
    <row r="2782" spans="3:3">
      <c r="C2782" t="s">
        <v>7518</v>
      </c>
    </row>
    <row r="2783" spans="3:3">
      <c r="C2783" t="s">
        <v>1295</v>
      </c>
    </row>
    <row r="2784" spans="3:3">
      <c r="C2784" t="s">
        <v>7519</v>
      </c>
    </row>
    <row r="2785" spans="4:4">
      <c r="D2785" t="s">
        <v>7520</v>
      </c>
    </row>
    <row r="2786" spans="4:4">
      <c r="D2786" t="s">
        <v>7521</v>
      </c>
    </row>
    <row r="2787" spans="4:4">
      <c r="D2787" t="s">
        <v>7522</v>
      </c>
    </row>
    <row r="2788" spans="4:4">
      <c r="D2788" t="s">
        <v>1128</v>
      </c>
    </row>
    <row r="2789" spans="4:4">
      <c r="D2789" t="s">
        <v>7523</v>
      </c>
    </row>
    <row r="2790" spans="4:4">
      <c r="D2790" t="s">
        <v>7524</v>
      </c>
    </row>
    <row r="2791" spans="4:4">
      <c r="D2791" t="s">
        <v>7525</v>
      </c>
    </row>
    <row r="2792" spans="4:4">
      <c r="D2792" t="s">
        <v>7526</v>
      </c>
    </row>
    <row r="2793" spans="4:4">
      <c r="D2793" t="s">
        <v>7527</v>
      </c>
    </row>
    <row r="2794" spans="4:4">
      <c r="D2794" t="s">
        <v>7528</v>
      </c>
    </row>
    <row r="2795" spans="4:4">
      <c r="D2795" t="s">
        <v>7529</v>
      </c>
    </row>
    <row r="2796" spans="4:4">
      <c r="D2796" t="s">
        <v>7530</v>
      </c>
    </row>
    <row r="2797" spans="4:4">
      <c r="D2797" t="s">
        <v>7531</v>
      </c>
    </row>
    <row r="2798" spans="4:4">
      <c r="D2798" t="s">
        <v>7532</v>
      </c>
    </row>
    <row r="2799" spans="4:4">
      <c r="D2799" t="s">
        <v>1128</v>
      </c>
    </row>
    <row r="2800" spans="4:4">
      <c r="D2800" t="s">
        <v>7533</v>
      </c>
    </row>
    <row r="2801" spans="5:5">
      <c r="E2801" t="s">
        <v>7534</v>
      </c>
    </row>
    <row r="2802" spans="6:6">
      <c r="F2802" t="s">
        <v>7535</v>
      </c>
    </row>
    <row r="2803" spans="4:4">
      <c r="D2803" t="s">
        <v>7536</v>
      </c>
    </row>
    <row r="2804" spans="4:4">
      <c r="D2804" t="s">
        <v>7537</v>
      </c>
    </row>
    <row r="2805" spans="4:4">
      <c r="D2805" t="s">
        <v>7538</v>
      </c>
    </row>
    <row r="2806" spans="4:4">
      <c r="D2806" t="s">
        <v>7539</v>
      </c>
    </row>
    <row r="2807" spans="4:4">
      <c r="D2807" t="s">
        <v>7540</v>
      </c>
    </row>
    <row r="2808" spans="4:4">
      <c r="D2808" t="s">
        <v>7541</v>
      </c>
    </row>
    <row r="2809" spans="4:4">
      <c r="D2809" t="s">
        <v>7542</v>
      </c>
    </row>
    <row r="2810" spans="4:4">
      <c r="D2810" t="s">
        <v>7543</v>
      </c>
    </row>
    <row r="2811" spans="4:4">
      <c r="D2811" t="s">
        <v>7544</v>
      </c>
    </row>
    <row r="2812" spans="4:4">
      <c r="D2812" t="s">
        <v>7545</v>
      </c>
    </row>
    <row r="2813" spans="4:4">
      <c r="D2813" t="s">
        <v>7546</v>
      </c>
    </row>
    <row r="2814" spans="4:4">
      <c r="D2814" t="s">
        <v>7547</v>
      </c>
    </row>
    <row r="2815" spans="4:4">
      <c r="D2815" t="s">
        <v>7548</v>
      </c>
    </row>
    <row r="2817" spans="3:3">
      <c r="C2817" t="s">
        <v>800</v>
      </c>
    </row>
    <row r="2818" spans="3:3">
      <c r="C2818" t="s">
        <v>7549</v>
      </c>
    </row>
    <row r="2819" spans="3:3">
      <c r="C2819" t="s">
        <v>7550</v>
      </c>
    </row>
    <row r="2820" spans="3:4">
      <c r="C2820" t="s">
        <v>7551</v>
      </c>
      <c r="D2820" t="s">
        <v>7552</v>
      </c>
    </row>
    <row r="2821" spans="3:3">
      <c r="C2821" t="s">
        <v>7553</v>
      </c>
    </row>
    <row r="2822" spans="3:4">
      <c r="C2822" t="s">
        <v>7554</v>
      </c>
      <c r="D2822" t="e">
        <f>null</f>
        <v>#NAME?</v>
      </c>
    </row>
    <row r="2823" spans="3:4">
      <c r="C2823" t="s">
        <v>7555</v>
      </c>
      <c r="D2823" t="e">
        <f>null</f>
        <v>#NAME?</v>
      </c>
    </row>
    <row r="2824" spans="3:4">
      <c r="C2824" t="s">
        <v>7556</v>
      </c>
      <c r="D2824" t="e">
        <f>null</f>
        <v>#NAME?</v>
      </c>
    </row>
    <row r="2825" spans="3:4">
      <c r="C2825" t="s">
        <v>7557</v>
      </c>
      <c r="D2825" t="e">
        <f>null</f>
        <v>#NAME?</v>
      </c>
    </row>
    <row r="2826" spans="3:4">
      <c r="C2826" t="s">
        <v>7558</v>
      </c>
      <c r="D2826" t="e">
        <f>null</f>
        <v>#NAME?</v>
      </c>
    </row>
    <row r="2827" spans="3:3">
      <c r="C2827" t="s">
        <v>7559</v>
      </c>
    </row>
    <row r="2828" spans="3:3">
      <c r="C2828" t="s">
        <v>779</v>
      </c>
    </row>
    <row r="2829" spans="5:7">
      <c r="E2829" t="s">
        <v>369</v>
      </c>
      <c r="G2829" t="s">
        <v>7560</v>
      </c>
    </row>
    <row r="2830" spans="1:1">
      <c r="A2830" t="s">
        <v>7561</v>
      </c>
    </row>
    <row r="2831" spans="1:1">
      <c r="A2831" t="s">
        <v>7562</v>
      </c>
    </row>
    <row r="2832" spans="1:1">
      <c r="A2832" t="s">
        <v>7563</v>
      </c>
    </row>
    <row r="2833" spans="1:1">
      <c r="A2833" t="s">
        <v>7562</v>
      </c>
    </row>
    <row r="2834" spans="1:1">
      <c r="A2834" t="s">
        <v>7564</v>
      </c>
    </row>
    <row r="2835" spans="1:1">
      <c r="A2835" t="s">
        <v>7562</v>
      </c>
    </row>
    <row r="2836" spans="3:3">
      <c r="C2836" t="e">
        <f>----跟新停开机</f>
        <v>#NAME?</v>
      </c>
    </row>
    <row r="2837" spans="3:3">
      <c r="C2837" t="s">
        <v>7565</v>
      </c>
    </row>
    <row r="2838" spans="1:1">
      <c r="A2838" t="s">
        <v>7566</v>
      </c>
    </row>
    <row r="2839" spans="1:1">
      <c r="A2839" t="s">
        <v>7567</v>
      </c>
    </row>
    <row r="2840" spans="1:1">
      <c r="A2840" t="s">
        <v>6250</v>
      </c>
    </row>
    <row r="2841" spans="2:2">
      <c r="B2841" t="s">
        <v>4603</v>
      </c>
    </row>
    <row r="2842" spans="1:1">
      <c r="A2842" t="s">
        <v>4383</v>
      </c>
    </row>
    <row r="2843" spans="1:1">
      <c r="A2843" t="s">
        <v>4424</v>
      </c>
    </row>
    <row r="2844" spans="1:1">
      <c r="A2844" t="s">
        <v>4425</v>
      </c>
    </row>
    <row r="2845" spans="1:1">
      <c r="A2845" t="s">
        <v>4426</v>
      </c>
    </row>
    <row r="2846" spans="1:1">
      <c r="A2846" t="s">
        <v>4427</v>
      </c>
    </row>
    <row r="2847" spans="1:1">
      <c r="A2847" t="s">
        <v>4606</v>
      </c>
    </row>
    <row r="2848" spans="1:1">
      <c r="A2848" t="s">
        <v>5972</v>
      </c>
    </row>
    <row r="2849" spans="1:1">
      <c r="A2849" t="s">
        <v>5973</v>
      </c>
    </row>
    <row r="2850" spans="2:2">
      <c r="B2850" t="s">
        <v>7568</v>
      </c>
    </row>
    <row r="2851" spans="2:2">
      <c r="B2851" t="s">
        <v>7569</v>
      </c>
    </row>
    <row r="2852" spans="2:2">
      <c r="B2852" t="s">
        <v>7570</v>
      </c>
    </row>
    <row r="2853" spans="2:2">
      <c r="B2853" t="s">
        <v>6795</v>
      </c>
    </row>
    <row r="2854" spans="3:3">
      <c r="C2854" t="s">
        <v>1397</v>
      </c>
    </row>
    <row r="2855" spans="3:3">
      <c r="C2855" t="s">
        <v>7571</v>
      </c>
    </row>
    <row r="2857" spans="1:1">
      <c r="A2857" t="s">
        <v>7470</v>
      </c>
    </row>
    <row r="2858" spans="3:3">
      <c r="C2858" t="s">
        <v>7471</v>
      </c>
    </row>
    <row r="2859" spans="3:3">
      <c r="C2859" t="s">
        <v>7472</v>
      </c>
    </row>
    <row r="2860" spans="1:1">
      <c r="A2860" t="s">
        <v>354</v>
      </c>
    </row>
    <row r="2861" spans="3:4">
      <c r="C2861" t="s">
        <v>369</v>
      </c>
      <c r="D2861" t="s">
        <v>2066</v>
      </c>
    </row>
    <row r="2862" spans="1:1">
      <c r="A2862" t="s">
        <v>7468</v>
      </c>
    </row>
    <row r="2863" spans="1:1">
      <c r="A2863" t="s">
        <v>7572</v>
      </c>
    </row>
    <row r="2864" spans="2:2">
      <c r="B2864" t="s">
        <v>7573</v>
      </c>
    </row>
    <row r="2865" spans="3:3">
      <c r="C2865" t="s">
        <v>7574</v>
      </c>
    </row>
    <row r="2866" spans="2:2">
      <c r="B2866" t="s">
        <v>5166</v>
      </c>
    </row>
    <row r="2867" spans="2:3">
      <c r="B2867" t="s">
        <v>369</v>
      </c>
      <c r="C2867" t="s">
        <v>5918</v>
      </c>
    </row>
    <row r="2868" spans="2:2">
      <c r="B2868" t="s">
        <v>7473</v>
      </c>
    </row>
    <row r="2869" spans="3:4">
      <c r="C2869" t="s">
        <v>372</v>
      </c>
      <c r="D2869" t="s">
        <v>369</v>
      </c>
    </row>
    <row r="2870" spans="3:3">
      <c r="C2870" t="s">
        <v>7575</v>
      </c>
    </row>
    <row r="2871" spans="2:2">
      <c r="B2871" t="s">
        <v>7576</v>
      </c>
    </row>
    <row r="2872" spans="3:3">
      <c r="C2872" t="s">
        <v>7577</v>
      </c>
    </row>
    <row r="2873" spans="1:1">
      <c r="A2873" t="s">
        <v>422</v>
      </c>
    </row>
    <row r="2875" spans="1:3">
      <c r="A2875" t="s">
        <v>879</v>
      </c>
      <c r="C2875" t="s">
        <v>7578</v>
      </c>
    </row>
    <row r="2876" spans="2:2">
      <c r="B2876" t="s">
        <v>7579</v>
      </c>
    </row>
    <row r="2877" spans="3:3">
      <c r="C2877" t="s">
        <v>7580</v>
      </c>
    </row>
    <row r="2878" spans="1:1">
      <c r="A2878" t="s">
        <v>422</v>
      </c>
    </row>
    <row r="2880" spans="3:3">
      <c r="C2880" t="s">
        <v>7581</v>
      </c>
    </row>
    <row r="2881" spans="2:2">
      <c r="B2881" t="s">
        <v>7582</v>
      </c>
    </row>
    <row r="2882" spans="3:3">
      <c r="C2882" t="s">
        <v>7583</v>
      </c>
    </row>
    <row r="2883" spans="1:1">
      <c r="A2883" t="s">
        <v>422</v>
      </c>
    </row>
    <row r="2884" spans="4:4">
      <c r="D2884" t="s">
        <v>5950</v>
      </c>
    </row>
    <row r="2885" spans="4:4">
      <c r="D2885" t="s">
        <v>369</v>
      </c>
    </row>
    <row r="2886" spans="1:1">
      <c r="A2886" t="s">
        <v>7474</v>
      </c>
    </row>
    <row r="2887" spans="1:1">
      <c r="A2887" t="s">
        <v>941</v>
      </c>
    </row>
    <row r="2888" spans="1:1">
      <c r="A2888" t="s">
        <v>7475</v>
      </c>
    </row>
    <row r="2889" spans="1:1">
      <c r="A2889" t="s">
        <v>7476</v>
      </c>
    </row>
    <row r="2890" spans="1:1">
      <c r="A2890" t="s">
        <v>7477</v>
      </c>
    </row>
    <row r="2891" spans="1:1">
      <c r="A2891" t="s">
        <v>7478</v>
      </c>
    </row>
    <row r="2892" spans="1:1">
      <c r="A2892" t="s">
        <v>7479</v>
      </c>
    </row>
    <row r="2893" spans="5:5">
      <c r="E2893" t="s">
        <v>7480</v>
      </c>
    </row>
    <row r="2894" spans="5:5">
      <c r="E2894" t="s">
        <v>7584</v>
      </c>
    </row>
    <row r="2895" spans="1:1">
      <c r="A2895" t="s">
        <v>7585</v>
      </c>
    </row>
    <row r="2896" spans="1:1">
      <c r="A2896" t="s">
        <v>7586</v>
      </c>
    </row>
    <row r="2897" spans="2:2">
      <c r="B2897" t="s">
        <v>7484</v>
      </c>
    </row>
    <row r="2898" spans="1:1">
      <c r="A2898" t="s">
        <v>7485</v>
      </c>
    </row>
    <row r="2899" spans="1:1">
      <c r="A2899" t="s">
        <v>7486</v>
      </c>
    </row>
    <row r="2900" spans="1:1">
      <c r="A2900" t="s">
        <v>7487</v>
      </c>
    </row>
    <row r="2902" spans="3:3">
      <c r="C2902" t="s">
        <v>7488</v>
      </c>
    </row>
    <row r="2903" spans="1:1">
      <c r="A2903" t="s">
        <v>7489</v>
      </c>
    </row>
    <row r="2904" spans="3:3">
      <c r="C2904" t="s">
        <v>7587</v>
      </c>
    </row>
    <row r="2905" spans="3:3">
      <c r="C2905" t="s">
        <v>977</v>
      </c>
    </row>
    <row r="2906" spans="3:3">
      <c r="C2906" t="s">
        <v>7491</v>
      </c>
    </row>
    <row r="2907" spans="3:3">
      <c r="C2907" t="s">
        <v>7588</v>
      </c>
    </row>
    <row r="2908" spans="3:3">
      <c r="C2908" t="s">
        <v>7589</v>
      </c>
    </row>
    <row r="2909" spans="3:3">
      <c r="C2909" t="s">
        <v>7495</v>
      </c>
    </row>
    <row r="2910" spans="1:1">
      <c r="A2910" t="s">
        <v>7496</v>
      </c>
    </row>
    <row r="2911" spans="1:1">
      <c r="A2911" t="s">
        <v>7497</v>
      </c>
    </row>
    <row r="2912" spans="1:1">
      <c r="A2912" t="s">
        <v>7498</v>
      </c>
    </row>
    <row r="2913" spans="3:3">
      <c r="C2913" t="s">
        <v>7499</v>
      </c>
    </row>
    <row r="2914" spans="3:3">
      <c r="C2914" t="s">
        <v>7590</v>
      </c>
    </row>
    <row r="2915" spans="3:3">
      <c r="C2915" t="s">
        <v>443</v>
      </c>
    </row>
    <row r="2917" spans="2:2">
      <c r="B2917" t="s">
        <v>2098</v>
      </c>
    </row>
    <row r="2918" spans="1:1">
      <c r="A2918" t="s">
        <v>7501</v>
      </c>
    </row>
    <row r="2919" spans="1:1">
      <c r="A2919" t="s">
        <v>7502</v>
      </c>
    </row>
    <row r="2920" spans="1:1">
      <c r="A2920" t="s">
        <v>7591</v>
      </c>
    </row>
    <row r="2921" spans="1:1">
      <c r="A2921" t="s">
        <v>7504</v>
      </c>
    </row>
    <row r="2922" spans="1:1">
      <c r="A2922" t="s">
        <v>7505</v>
      </c>
    </row>
    <row r="2923" spans="1:1">
      <c r="A2923" t="s">
        <v>7592</v>
      </c>
    </row>
    <row r="2924" spans="1:1">
      <c r="A2924" t="s">
        <v>7507</v>
      </c>
    </row>
    <row r="2925" spans="1:1">
      <c r="A2925" t="s">
        <v>7508</v>
      </c>
    </row>
    <row r="2926" spans="1:1">
      <c r="A2926" t="s">
        <v>7509</v>
      </c>
    </row>
    <row r="2927" spans="1:1">
      <c r="A2927" t="s">
        <v>7510</v>
      </c>
    </row>
    <row r="2928" spans="1:1">
      <c r="A2928" t="s">
        <v>7511</v>
      </c>
    </row>
    <row r="2929" spans="3:3">
      <c r="C2929" t="s">
        <v>443</v>
      </c>
    </row>
    <row r="2931" spans="3:3">
      <c r="C2931" t="s">
        <v>7512</v>
      </c>
    </row>
    <row r="2932" spans="4:4">
      <c r="D2932" t="s">
        <v>1045</v>
      </c>
    </row>
    <row r="2933" spans="3:3">
      <c r="C2933" t="s">
        <v>7513</v>
      </c>
    </row>
    <row r="2934" spans="3:3">
      <c r="C2934" t="s">
        <v>7514</v>
      </c>
    </row>
    <row r="2935" spans="4:4">
      <c r="D2935" t="s">
        <v>7515</v>
      </c>
    </row>
    <row r="2936" spans="3:3">
      <c r="C2936" t="s">
        <v>7516</v>
      </c>
    </row>
    <row r="2937" spans="3:3">
      <c r="C2937" t="s">
        <v>7517</v>
      </c>
    </row>
    <row r="2938" spans="3:3">
      <c r="C2938" t="s">
        <v>443</v>
      </c>
    </row>
    <row r="2940" spans="3:3">
      <c r="C2940" t="s">
        <v>7593</v>
      </c>
    </row>
    <row r="2941" spans="3:3">
      <c r="C2941" t="s">
        <v>1295</v>
      </c>
    </row>
    <row r="2942" spans="3:3">
      <c r="C2942" t="s">
        <v>7594</v>
      </c>
    </row>
    <row r="2943" spans="4:4">
      <c r="D2943" t="s">
        <v>7520</v>
      </c>
    </row>
    <row r="2944" spans="4:4">
      <c r="D2944" t="s">
        <v>7521</v>
      </c>
    </row>
    <row r="2945" spans="4:4">
      <c r="D2945" t="s">
        <v>7522</v>
      </c>
    </row>
    <row r="2946" spans="4:4">
      <c r="D2946" t="s">
        <v>1128</v>
      </c>
    </row>
    <row r="2947" spans="4:4">
      <c r="D2947" t="s">
        <v>7523</v>
      </c>
    </row>
    <row r="2948" spans="4:4">
      <c r="D2948" t="s">
        <v>7524</v>
      </c>
    </row>
    <row r="2949" spans="4:4">
      <c r="D2949" t="s">
        <v>7525</v>
      </c>
    </row>
    <row r="2950" spans="4:4">
      <c r="D2950" t="s">
        <v>7526</v>
      </c>
    </row>
    <row r="2951" spans="4:4">
      <c r="D2951" t="s">
        <v>7527</v>
      </c>
    </row>
    <row r="2952" spans="4:4">
      <c r="D2952" t="s">
        <v>7528</v>
      </c>
    </row>
    <row r="2953" spans="4:4">
      <c r="D2953" t="s">
        <v>7529</v>
      </c>
    </row>
    <row r="2954" spans="4:4">
      <c r="D2954" t="s">
        <v>7530</v>
      </c>
    </row>
    <row r="2955" spans="4:4">
      <c r="D2955" t="s">
        <v>7531</v>
      </c>
    </row>
    <row r="2956" spans="4:4">
      <c r="D2956" t="s">
        <v>7532</v>
      </c>
    </row>
    <row r="2957" spans="4:4">
      <c r="D2957" t="s">
        <v>1128</v>
      </c>
    </row>
    <row r="2958" spans="4:4">
      <c r="D2958" t="s">
        <v>7595</v>
      </c>
    </row>
    <row r="2959" spans="4:4">
      <c r="D2959" t="s">
        <v>7534</v>
      </c>
    </row>
    <row r="2960" spans="4:4">
      <c r="D2960" t="s">
        <v>7535</v>
      </c>
    </row>
    <row r="2961" spans="4:4">
      <c r="D2961" t="s">
        <v>7536</v>
      </c>
    </row>
    <row r="2962" spans="4:4">
      <c r="D2962" t="s">
        <v>7537</v>
      </c>
    </row>
    <row r="2963" spans="4:4">
      <c r="D2963" t="s">
        <v>7538</v>
      </c>
    </row>
    <row r="2964" spans="4:4">
      <c r="D2964" t="s">
        <v>7539</v>
      </c>
    </row>
    <row r="2965" spans="4:4">
      <c r="D2965" t="s">
        <v>7540</v>
      </c>
    </row>
    <row r="2966" spans="4:4">
      <c r="D2966" t="s">
        <v>7541</v>
      </c>
    </row>
    <row r="2967" spans="4:4">
      <c r="D2967" t="s">
        <v>7542</v>
      </c>
    </row>
    <row r="2968" spans="4:4">
      <c r="D2968" t="s">
        <v>7543</v>
      </c>
    </row>
    <row r="2969" spans="4:4">
      <c r="D2969" t="s">
        <v>7544</v>
      </c>
    </row>
    <row r="2970" spans="4:4">
      <c r="D2970" t="s">
        <v>7545</v>
      </c>
    </row>
    <row r="2971" spans="4:4">
      <c r="D2971" t="s">
        <v>7546</v>
      </c>
    </row>
    <row r="2972" spans="4:4">
      <c r="D2972" t="s">
        <v>7547</v>
      </c>
    </row>
    <row r="2973" spans="4:4">
      <c r="D2973" t="s">
        <v>7548</v>
      </c>
    </row>
    <row r="2975" spans="3:3">
      <c r="C2975" t="s">
        <v>800</v>
      </c>
    </row>
    <row r="2976" spans="3:3">
      <c r="C2976" t="s">
        <v>7596</v>
      </c>
    </row>
    <row r="2977" spans="3:3">
      <c r="C2977" t="s">
        <v>7550</v>
      </c>
    </row>
    <row r="2978" spans="3:4">
      <c r="C2978" t="s">
        <v>7551</v>
      </c>
      <c r="D2978" t="s">
        <v>7552</v>
      </c>
    </row>
    <row r="2979" spans="3:3">
      <c r="C2979" t="s">
        <v>7553</v>
      </c>
    </row>
    <row r="2980" spans="3:4">
      <c r="C2980" t="s">
        <v>7554</v>
      </c>
      <c r="D2980" t="e">
        <f>null</f>
        <v>#NAME?</v>
      </c>
    </row>
    <row r="2981" spans="3:4">
      <c r="C2981" t="s">
        <v>7555</v>
      </c>
      <c r="D2981" t="e">
        <f>null</f>
        <v>#NAME?</v>
      </c>
    </row>
    <row r="2982" spans="3:4">
      <c r="C2982" t="s">
        <v>7556</v>
      </c>
      <c r="D2982" t="e">
        <f>null</f>
        <v>#NAME?</v>
      </c>
    </row>
    <row r="2983" spans="3:4">
      <c r="C2983" t="s">
        <v>7557</v>
      </c>
      <c r="D2983" t="e">
        <f>null</f>
        <v>#NAME?</v>
      </c>
    </row>
    <row r="2984" spans="3:4">
      <c r="C2984" t="s">
        <v>7558</v>
      </c>
      <c r="D2984" t="e">
        <f>null</f>
        <v>#NAME?</v>
      </c>
    </row>
    <row r="2985" spans="3:3">
      <c r="C2985" t="s">
        <v>7559</v>
      </c>
    </row>
    <row r="2986" spans="3:3">
      <c r="C2986" t="s">
        <v>779</v>
      </c>
    </row>
    <row r="2987" spans="3:3">
      <c r="C2987" t="e">
        <f>----跟新停开机</f>
        <v>#NAME?</v>
      </c>
    </row>
    <row r="2988" spans="3:3">
      <c r="C2988" t="s">
        <v>7597</v>
      </c>
    </row>
    <row r="2989" spans="3:3">
      <c r="C2989" t="s">
        <v>369</v>
      </c>
    </row>
    <row r="2990" spans="3:5">
      <c r="C2990" t="s">
        <v>369</v>
      </c>
      <c r="E2990" t="s">
        <v>7560</v>
      </c>
    </row>
    <row r="2991" spans="1:1">
      <c r="A2991" t="s">
        <v>7598</v>
      </c>
    </row>
    <row r="2992" spans="1:1">
      <c r="A2992" t="s">
        <v>7562</v>
      </c>
    </row>
    <row r="2993" spans="1:1">
      <c r="A2993" t="s">
        <v>7599</v>
      </c>
    </row>
    <row r="2994" spans="1:1">
      <c r="A2994" t="s">
        <v>7562</v>
      </c>
    </row>
    <row r="2995" spans="1:1">
      <c r="A2995" t="s">
        <v>7600</v>
      </c>
    </row>
    <row r="2996" spans="1:1">
      <c r="A2996" t="s">
        <v>7562</v>
      </c>
    </row>
    <row r="2997" spans="3:3">
      <c r="C2997" t="s">
        <v>369</v>
      </c>
    </row>
    <row r="2998" spans="1:1">
      <c r="A2998" t="s">
        <v>7566</v>
      </c>
    </row>
    <row r="2999" spans="1:1">
      <c r="A2999" t="s">
        <v>7567</v>
      </c>
    </row>
    <row r="3000" spans="1:1">
      <c r="A3000" t="s">
        <v>6250</v>
      </c>
    </row>
    <row r="3001" spans="1:1">
      <c r="A3001" t="s">
        <v>4382</v>
      </c>
    </row>
    <row r="3002" spans="1:1">
      <c r="A3002" t="s">
        <v>4383</v>
      </c>
    </row>
    <row r="3003" spans="2:2">
      <c r="B3003" t="s">
        <v>5962</v>
      </c>
    </row>
    <row r="3004" spans="2:2">
      <c r="B3004" t="s">
        <v>1264</v>
      </c>
    </row>
    <row r="3005" spans="1:1">
      <c r="A3005" t="s">
        <v>4424</v>
      </c>
    </row>
    <row r="3006" spans="1:1">
      <c r="A3006" t="s">
        <v>4425</v>
      </c>
    </row>
    <row r="3007" spans="1:1">
      <c r="A3007" t="s">
        <v>4426</v>
      </c>
    </row>
    <row r="3008" spans="1:1">
      <c r="A3008" t="s">
        <v>4427</v>
      </c>
    </row>
    <row r="3009" spans="1:1">
      <c r="A3009" t="s">
        <v>7601</v>
      </c>
    </row>
    <row r="3010" spans="2:2">
      <c r="B3010" t="s">
        <v>7602</v>
      </c>
    </row>
    <row r="3011" spans="2:2">
      <c r="B3011" t="s">
        <v>3244</v>
      </c>
    </row>
    <row r="3012" spans="2:2">
      <c r="B3012" t="s">
        <v>7603</v>
      </c>
    </row>
    <row r="3013" spans="2:2">
      <c r="B3013" t="s">
        <v>2066</v>
      </c>
    </row>
    <row r="3014" spans="1:1">
      <c r="A3014" t="s">
        <v>7604</v>
      </c>
    </row>
    <row r="3015" spans="2:2">
      <c r="B3015" t="s">
        <v>387</v>
      </c>
    </row>
    <row r="3016" spans="3:3">
      <c r="C3016" t="s">
        <v>1397</v>
      </c>
    </row>
    <row r="3017" spans="3:3">
      <c r="C3017" t="s">
        <v>7605</v>
      </c>
    </row>
    <row r="3020" spans="3:3">
      <c r="C3020" t="s">
        <v>7606</v>
      </c>
    </row>
    <row r="3021" spans="1:1">
      <c r="A3021" t="s">
        <v>7607</v>
      </c>
    </row>
    <row r="3022" spans="3:3">
      <c r="C3022" t="s">
        <v>7608</v>
      </c>
    </row>
    <row r="3023" spans="1:1">
      <c r="A3023" t="s">
        <v>354</v>
      </c>
    </row>
    <row r="3024" spans="2:2">
      <c r="B3024" t="s">
        <v>5166</v>
      </c>
    </row>
    <row r="3025" spans="2:3">
      <c r="B3025" t="s">
        <v>369</v>
      </c>
      <c r="C3025" t="s">
        <v>5918</v>
      </c>
    </row>
    <row r="3026" spans="2:2">
      <c r="B3026" t="s">
        <v>7473</v>
      </c>
    </row>
    <row r="3027" spans="1:1">
      <c r="A3027" t="s">
        <v>7609</v>
      </c>
    </row>
    <row r="3028" spans="1:1">
      <c r="A3028" t="s">
        <v>941</v>
      </c>
    </row>
    <row r="3029" spans="1:1">
      <c r="A3029" t="s">
        <v>7610</v>
      </c>
    </row>
    <row r="3030" spans="1:1">
      <c r="A3030" t="s">
        <v>7611</v>
      </c>
    </row>
    <row r="3031" spans="1:1">
      <c r="A3031" t="s">
        <v>7612</v>
      </c>
    </row>
    <row r="3032" spans="1:1">
      <c r="A3032" t="s">
        <v>7613</v>
      </c>
    </row>
    <row r="3033" spans="5:5">
      <c r="E3033" t="s">
        <v>7614</v>
      </c>
    </row>
    <row r="3034" spans="4:4">
      <c r="D3034" t="s">
        <v>7615</v>
      </c>
    </row>
    <row r="3035" spans="5:5">
      <c r="E3035" t="s">
        <v>7616</v>
      </c>
    </row>
    <row r="3036" spans="4:4">
      <c r="D3036" t="s">
        <v>7617</v>
      </c>
    </row>
    <row r="3037" spans="1:1">
      <c r="A3037" t="s">
        <v>1583</v>
      </c>
    </row>
    <row r="3038" spans="1:1">
      <c r="A3038" t="s">
        <v>1584</v>
      </c>
    </row>
    <row r="3039" spans="1:1">
      <c r="A3039" t="s">
        <v>7618</v>
      </c>
    </row>
    <row r="3040" spans="1:1">
      <c r="A3040" t="s">
        <v>7619</v>
      </c>
    </row>
    <row r="3041" spans="1:1">
      <c r="A3041" t="s">
        <v>7486</v>
      </c>
    </row>
    <row r="3042" spans="1:1">
      <c r="A3042" t="s">
        <v>7620</v>
      </c>
    </row>
    <row r="3043" spans="1:1">
      <c r="A3043" t="s">
        <v>1772</v>
      </c>
    </row>
    <row r="3044" spans="3:3">
      <c r="C3044" t="s">
        <v>369</v>
      </c>
    </row>
    <row r="3045" spans="2:2">
      <c r="B3045" t="s">
        <v>7621</v>
      </c>
    </row>
    <row r="3047" spans="1:1">
      <c r="A3047" t="s">
        <v>7622</v>
      </c>
    </row>
    <row r="3048" spans="1:1">
      <c r="A3048" t="s">
        <v>1295</v>
      </c>
    </row>
    <row r="3049" spans="1:1">
      <c r="A3049" t="s">
        <v>7623</v>
      </c>
    </row>
    <row r="3050" spans="1:1">
      <c r="A3050" t="s">
        <v>7624</v>
      </c>
    </row>
    <row r="3051" spans="1:1">
      <c r="A3051" t="s">
        <v>7625</v>
      </c>
    </row>
    <row r="3052" spans="2:2">
      <c r="B3052" t="s">
        <v>7626</v>
      </c>
    </row>
    <row r="3053" spans="2:2">
      <c r="B3053" t="s">
        <v>1128</v>
      </c>
    </row>
    <row r="3054" spans="2:2">
      <c r="B3054" t="s">
        <v>7523</v>
      </c>
    </row>
    <row r="3055" spans="1:1">
      <c r="A3055" t="s">
        <v>7627</v>
      </c>
    </row>
    <row r="3056" spans="1:1">
      <c r="A3056" t="s">
        <v>7628</v>
      </c>
    </row>
    <row r="3057" spans="2:2">
      <c r="B3057" t="s">
        <v>7629</v>
      </c>
    </row>
    <row r="3058" spans="2:2">
      <c r="B3058" t="s">
        <v>7630</v>
      </c>
    </row>
    <row r="3059" spans="1:1">
      <c r="A3059" t="s">
        <v>7631</v>
      </c>
    </row>
    <row r="3060" spans="1:1">
      <c r="A3060" t="s">
        <v>7632</v>
      </c>
    </row>
    <row r="3061" spans="2:2">
      <c r="B3061" t="s">
        <v>7633</v>
      </c>
    </row>
    <row r="3062" spans="2:2">
      <c r="B3062" t="s">
        <v>7634</v>
      </c>
    </row>
    <row r="3063" spans="2:2">
      <c r="B3063" t="s">
        <v>7635</v>
      </c>
    </row>
    <row r="3064" spans="2:2">
      <c r="B3064" t="s">
        <v>7636</v>
      </c>
    </row>
    <row r="3065" spans="3:3">
      <c r="C3065" t="s">
        <v>7637</v>
      </c>
    </row>
    <row r="3066" spans="1:1">
      <c r="A3066" t="s">
        <v>7638</v>
      </c>
    </row>
    <row r="3067" spans="1:1">
      <c r="A3067" t="s">
        <v>7639</v>
      </c>
    </row>
    <row r="3068" spans="1:1">
      <c r="A3068" t="s">
        <v>2179</v>
      </c>
    </row>
    <row r="3069" spans="1:1">
      <c r="A3069" t="s">
        <v>7640</v>
      </c>
    </row>
    <row r="3070" spans="2:2">
      <c r="B3070" t="s">
        <v>7641</v>
      </c>
    </row>
    <row r="3071" spans="2:2">
      <c r="B3071" t="s">
        <v>7642</v>
      </c>
    </row>
    <row r="3072" spans="2:2">
      <c r="B3072" t="s">
        <v>7643</v>
      </c>
    </row>
    <row r="3073" spans="1:1">
      <c r="A3073" t="s">
        <v>7644</v>
      </c>
    </row>
    <row r="3074" spans="1:1">
      <c r="A3074" t="s">
        <v>7645</v>
      </c>
    </row>
    <row r="3075" spans="2:2">
      <c r="B3075" t="s">
        <v>7646</v>
      </c>
    </row>
    <row r="3076" spans="2:2">
      <c r="B3076" t="s">
        <v>7647</v>
      </c>
    </row>
    <row r="3077" spans="2:2">
      <c r="B3077" t="s">
        <v>7648</v>
      </c>
    </row>
    <row r="3078" spans="1:1">
      <c r="A3078" t="s">
        <v>7649</v>
      </c>
    </row>
    <row r="3079" spans="1:1">
      <c r="A3079" t="s">
        <v>7650</v>
      </c>
    </row>
    <row r="3080" spans="1:1">
      <c r="A3080" t="s">
        <v>7651</v>
      </c>
    </row>
    <row r="3081" spans="1:1">
      <c r="A3081" t="s">
        <v>7652</v>
      </c>
    </row>
    <row r="3082" spans="1:1">
      <c r="A3082" t="s">
        <v>7653</v>
      </c>
    </row>
    <row r="3083" spans="2:2">
      <c r="B3083" t="s">
        <v>7654</v>
      </c>
    </row>
    <row r="3084" spans="1:1">
      <c r="A3084" t="s">
        <v>7655</v>
      </c>
    </row>
    <row r="3085" spans="1:1">
      <c r="A3085" t="s">
        <v>7656</v>
      </c>
    </row>
    <row r="3086" spans="1:1">
      <c r="A3086" t="s">
        <v>7657</v>
      </c>
    </row>
    <row r="3087" spans="1:1">
      <c r="A3087" t="s">
        <v>7658</v>
      </c>
    </row>
    <row r="3089" spans="1:1">
      <c r="A3089" t="s">
        <v>7659</v>
      </c>
    </row>
    <row r="3090" spans="1:1">
      <c r="A3090" t="s">
        <v>7660</v>
      </c>
    </row>
    <row r="3091" spans="1:1">
      <c r="A3091" t="s">
        <v>7661</v>
      </c>
    </row>
    <row r="3092" spans="1:1">
      <c r="A3092" t="s">
        <v>1412</v>
      </c>
    </row>
    <row r="3093" spans="2:2">
      <c r="B3093" t="s">
        <v>7662</v>
      </c>
    </row>
    <row r="3094" spans="2:2">
      <c r="B3094" t="s">
        <v>908</v>
      </c>
    </row>
    <row r="3095" spans="2:2">
      <c r="B3095" t="s">
        <v>7663</v>
      </c>
    </row>
    <row r="3096" spans="2:2">
      <c r="B3096" t="s">
        <v>7664</v>
      </c>
    </row>
    <row r="3097" spans="2:2">
      <c r="B3097" t="s">
        <v>7665</v>
      </c>
    </row>
    <row r="3098" spans="2:2">
      <c r="B3098" t="s">
        <v>7666</v>
      </c>
    </row>
    <row r="3099" spans="2:2">
      <c r="B3099" t="s">
        <v>7667</v>
      </c>
    </row>
    <row r="3100" spans="2:2">
      <c r="B3100" t="s">
        <v>7668</v>
      </c>
    </row>
    <row r="3101" spans="2:2">
      <c r="B3101" t="s">
        <v>776</v>
      </c>
    </row>
    <row r="3102" spans="2:2">
      <c r="B3102" t="s">
        <v>7669</v>
      </c>
    </row>
    <row r="3103" spans="3:3">
      <c r="C3103" t="s">
        <v>1205</v>
      </c>
    </row>
    <row r="3104" spans="1:1">
      <c r="A3104" t="s">
        <v>7670</v>
      </c>
    </row>
    <row r="3105" spans="3:3">
      <c r="C3105" t="s">
        <v>1074</v>
      </c>
    </row>
    <row r="3106" spans="3:3">
      <c r="C3106" t="s">
        <v>7671</v>
      </c>
    </row>
    <row r="3107" spans="1:1">
      <c r="A3107" t="e">
        <f>--select*from ls_xj_lxp_cwqf_t</f>
        <v>#NAME?</v>
      </c>
    </row>
    <row r="3108" spans="1:1">
      <c r="A3108" t="s">
        <v>7672</v>
      </c>
    </row>
    <row r="3109" spans="1:1">
      <c r="A3109" t="s">
        <v>4078</v>
      </c>
    </row>
    <row r="3110" spans="3:3">
      <c r="C3110" t="s">
        <v>1564</v>
      </c>
    </row>
    <row r="3112" spans="3:3">
      <c r="C3112" t="s">
        <v>7560</v>
      </c>
    </row>
    <row r="3113" spans="1:1">
      <c r="A3113" t="s">
        <v>7673</v>
      </c>
    </row>
    <row r="3114" spans="1:1">
      <c r="A3114" t="s">
        <v>7562</v>
      </c>
    </row>
    <row r="3115" spans="1:1">
      <c r="A3115" t="s">
        <v>7674</v>
      </c>
    </row>
    <row r="3116" spans="1:1">
      <c r="A3116" t="s">
        <v>7562</v>
      </c>
    </row>
    <row r="3117" spans="1:1">
      <c r="A3117" t="s">
        <v>7675</v>
      </c>
    </row>
    <row r="3118" spans="1:1">
      <c r="A3118" t="s">
        <v>7562</v>
      </c>
    </row>
    <row r="3120" spans="2:2">
      <c r="B3120" t="s">
        <v>7676</v>
      </c>
    </row>
    <row r="3122" spans="3:3">
      <c r="C3122" t="s">
        <v>7677</v>
      </c>
    </row>
    <row r="3123" spans="3:3">
      <c r="C3123" t="s">
        <v>7678</v>
      </c>
    </row>
    <row r="3124" spans="1:1">
      <c r="A3124" t="e">
        <f>-----如果经营单元好多为空</f>
        <v>#NAME?</v>
      </c>
    </row>
    <row r="3125" spans="1:2">
      <c r="A3125" t="s">
        <v>2644</v>
      </c>
      <c r="B3125" t="s">
        <v>7679</v>
      </c>
    </row>
    <row r="3126" spans="1:1">
      <c r="A3126" t="s">
        <v>7680</v>
      </c>
    </row>
    <row r="3128" spans="1:1">
      <c r="A3128" t="s">
        <v>7566</v>
      </c>
    </row>
    <row r="3129" spans="1:1">
      <c r="A3129" t="s">
        <v>7567</v>
      </c>
    </row>
    <row r="3130" spans="1:1">
      <c r="A3130" t="s">
        <v>6250</v>
      </c>
    </row>
    <row r="3131" spans="1:1">
      <c r="A3131" t="s">
        <v>4382</v>
      </c>
    </row>
    <row r="3132" spans="1:1">
      <c r="A3132" t="s">
        <v>4383</v>
      </c>
    </row>
    <row r="3133" spans="2:2">
      <c r="B3133" t="s">
        <v>5962</v>
      </c>
    </row>
    <row r="3134" spans="2:2">
      <c r="B3134" t="s">
        <v>1264</v>
      </c>
    </row>
    <row r="3135" spans="1:1">
      <c r="A3135" t="s">
        <v>4424</v>
      </c>
    </row>
    <row r="3136" spans="1:1">
      <c r="A3136" t="s">
        <v>4425</v>
      </c>
    </row>
    <row r="3137" spans="1:1">
      <c r="A3137" t="s">
        <v>4426</v>
      </c>
    </row>
    <row r="3138" spans="1:1">
      <c r="A3138" t="s">
        <v>4427</v>
      </c>
    </row>
    <row r="3139" spans="1:1">
      <c r="A3139" t="s">
        <v>7601</v>
      </c>
    </row>
    <row r="3140" spans="2:2">
      <c r="B3140" t="s">
        <v>7681</v>
      </c>
    </row>
    <row r="3141" spans="2:2">
      <c r="B3141" t="s">
        <v>7682</v>
      </c>
    </row>
    <row r="3142" spans="2:2">
      <c r="B3142" t="s">
        <v>7683</v>
      </c>
    </row>
    <row r="3143" spans="2:3">
      <c r="B3143" t="s">
        <v>369</v>
      </c>
      <c r="C3143" t="s">
        <v>2066</v>
      </c>
    </row>
    <row r="3144" spans="1:1">
      <c r="A3144" t="s">
        <v>7684</v>
      </c>
    </row>
    <row r="3145" spans="2:3">
      <c r="B3145" t="s">
        <v>369</v>
      </c>
      <c r="C3145" t="s">
        <v>6795</v>
      </c>
    </row>
    <row r="3146" spans="3:3">
      <c r="C3146" t="s">
        <v>1397</v>
      </c>
    </row>
    <row r="3147" spans="3:3">
      <c r="C3147" t="s">
        <v>7685</v>
      </c>
    </row>
    <row r="3149" spans="3:3">
      <c r="C3149" t="s">
        <v>1397</v>
      </c>
    </row>
    <row r="3150" spans="3:3">
      <c r="C3150" t="s">
        <v>7686</v>
      </c>
    </row>
    <row r="3151" spans="1:1">
      <c r="A3151" t="s">
        <v>354</v>
      </c>
    </row>
    <row r="3152" spans="1:1">
      <c r="A3152" t="s">
        <v>7687</v>
      </c>
    </row>
    <row r="3153" spans="2:2">
      <c r="B3153" t="s">
        <v>5166</v>
      </c>
    </row>
    <row r="3154" spans="2:3">
      <c r="B3154" t="s">
        <v>369</v>
      </c>
      <c r="C3154" t="s">
        <v>5918</v>
      </c>
    </row>
    <row r="3155" spans="2:2">
      <c r="B3155" t="s">
        <v>7688</v>
      </c>
    </row>
    <row r="3157" spans="3:3">
      <c r="C3157" t="s">
        <v>7689</v>
      </c>
    </row>
    <row r="3158" spans="2:2">
      <c r="B3158" t="s">
        <v>7690</v>
      </c>
    </row>
    <row r="3159" spans="3:3">
      <c r="C3159" t="s">
        <v>7691</v>
      </c>
    </row>
    <row r="3160" spans="1:1">
      <c r="A3160" t="s">
        <v>422</v>
      </c>
    </row>
    <row r="3161" spans="4:4">
      <c r="D3161" t="s">
        <v>369</v>
      </c>
    </row>
    <row r="3162" spans="1:1">
      <c r="A3162" t="s">
        <v>7692</v>
      </c>
    </row>
    <row r="3163" spans="1:1">
      <c r="A3163" t="s">
        <v>941</v>
      </c>
    </row>
    <row r="3164" spans="1:1">
      <c r="A3164" t="s">
        <v>7693</v>
      </c>
    </row>
    <row r="3165" spans="1:1">
      <c r="A3165" t="s">
        <v>7694</v>
      </c>
    </row>
    <row r="3166" spans="1:1">
      <c r="A3166" t="s">
        <v>7613</v>
      </c>
    </row>
    <row r="3167" spans="5:5">
      <c r="E3167" t="s">
        <v>7614</v>
      </c>
    </row>
    <row r="3168" spans="4:4">
      <c r="D3168" t="s">
        <v>7615</v>
      </c>
    </row>
    <row r="3169" spans="5:5">
      <c r="E3169" t="s">
        <v>7616</v>
      </c>
    </row>
    <row r="3170" spans="5:5">
      <c r="E3170" t="s">
        <v>7617</v>
      </c>
    </row>
    <row r="3171" spans="1:1">
      <c r="A3171" t="s">
        <v>7695</v>
      </c>
    </row>
    <row r="3172" spans="1:1">
      <c r="A3172" t="s">
        <v>7483</v>
      </c>
    </row>
    <row r="3173" spans="2:2">
      <c r="B3173" t="s">
        <v>7484</v>
      </c>
    </row>
    <row r="3174" spans="1:1">
      <c r="A3174" t="s">
        <v>7696</v>
      </c>
    </row>
    <row r="3175" spans="1:1">
      <c r="A3175" t="s">
        <v>7486</v>
      </c>
    </row>
    <row r="3176" spans="1:1">
      <c r="A3176" t="s">
        <v>7697</v>
      </c>
    </row>
    <row r="3178" spans="1:1">
      <c r="A3178" t="s">
        <v>7698</v>
      </c>
    </row>
    <row r="3179" spans="1:1">
      <c r="A3179" t="s">
        <v>1295</v>
      </c>
    </row>
    <row r="3180" spans="1:1">
      <c r="A3180" t="s">
        <v>7699</v>
      </c>
    </row>
    <row r="3181" spans="1:1">
      <c r="A3181" t="s">
        <v>7624</v>
      </c>
    </row>
    <row r="3182" spans="1:1">
      <c r="A3182" t="s">
        <v>7625</v>
      </c>
    </row>
    <row r="3183" spans="2:2">
      <c r="B3183" t="s">
        <v>7700</v>
      </c>
    </row>
    <row r="3184" spans="2:2">
      <c r="B3184" t="s">
        <v>1128</v>
      </c>
    </row>
    <row r="3185" spans="2:2">
      <c r="B3185" t="s">
        <v>7523</v>
      </c>
    </row>
    <row r="3186" spans="1:1">
      <c r="A3186" t="s">
        <v>7627</v>
      </c>
    </row>
    <row r="3187" spans="2:2">
      <c r="B3187" t="s">
        <v>7629</v>
      </c>
    </row>
    <row r="3188" spans="2:2">
      <c r="B3188" t="s">
        <v>7630</v>
      </c>
    </row>
    <row r="3189" spans="1:1">
      <c r="A3189" t="s">
        <v>7631</v>
      </c>
    </row>
    <row r="3190" spans="1:1">
      <c r="A3190" t="s">
        <v>7701</v>
      </c>
    </row>
    <row r="3191" spans="2:2">
      <c r="B3191" t="s">
        <v>7702</v>
      </c>
    </row>
    <row r="3192" spans="3:3">
      <c r="C3192" t="s">
        <v>7634</v>
      </c>
    </row>
    <row r="3193" spans="1:1">
      <c r="A3193" t="s">
        <v>7703</v>
      </c>
    </row>
    <row r="3194" spans="1:1">
      <c r="A3194" t="s">
        <v>7639</v>
      </c>
    </row>
    <row r="3195" spans="1:1">
      <c r="A3195" t="s">
        <v>2179</v>
      </c>
    </row>
    <row r="3196" spans="1:1">
      <c r="A3196" t="s">
        <v>7704</v>
      </c>
    </row>
    <row r="3197" spans="3:3">
      <c r="C3197" t="s">
        <v>7534</v>
      </c>
    </row>
    <row r="3198" spans="4:4">
      <c r="D3198" t="s">
        <v>7535</v>
      </c>
    </row>
    <row r="3199" spans="1:1">
      <c r="A3199" t="s">
        <v>7705</v>
      </c>
    </row>
    <row r="3200" spans="1:1">
      <c r="A3200" t="s">
        <v>7706</v>
      </c>
    </row>
    <row r="3201" spans="2:2">
      <c r="B3201" t="s">
        <v>7707</v>
      </c>
    </row>
    <row r="3202" spans="2:2">
      <c r="B3202" t="s">
        <v>7708</v>
      </c>
    </row>
    <row r="3203" spans="1:1">
      <c r="A3203" t="s">
        <v>7649</v>
      </c>
    </row>
    <row r="3204" spans="1:1">
      <c r="A3204" t="s">
        <v>7650</v>
      </c>
    </row>
    <row r="3205" spans="1:1">
      <c r="A3205" t="s">
        <v>7651</v>
      </c>
    </row>
    <row r="3206" spans="1:1">
      <c r="A3206" t="s">
        <v>7652</v>
      </c>
    </row>
    <row r="3207" spans="1:1">
      <c r="A3207" t="s">
        <v>7709</v>
      </c>
    </row>
    <row r="3208" spans="1:1">
      <c r="A3208" t="s">
        <v>7655</v>
      </c>
    </row>
    <row r="3209" spans="1:1">
      <c r="A3209" t="s">
        <v>7656</v>
      </c>
    </row>
    <row r="3210" spans="1:1">
      <c r="A3210" t="s">
        <v>7657</v>
      </c>
    </row>
    <row r="3211" spans="1:1">
      <c r="A3211" t="s">
        <v>7658</v>
      </c>
    </row>
    <row r="3213" spans="1:1">
      <c r="A3213" t="s">
        <v>800</v>
      </c>
    </row>
    <row r="3214" spans="1:1">
      <c r="A3214" t="s">
        <v>7710</v>
      </c>
    </row>
    <row r="3215" spans="1:1">
      <c r="A3215" t="s">
        <v>7550</v>
      </c>
    </row>
    <row r="3216" spans="1:2">
      <c r="A3216" t="s">
        <v>7551</v>
      </c>
      <c r="B3216" t="s">
        <v>7552</v>
      </c>
    </row>
    <row r="3217" spans="1:1">
      <c r="A3217" t="s">
        <v>7553</v>
      </c>
    </row>
    <row r="3218" spans="1:2">
      <c r="A3218" t="s">
        <v>7554</v>
      </c>
      <c r="B3218" t="e">
        <f>null</f>
        <v>#NAME?</v>
      </c>
    </row>
    <row r="3219" spans="1:2">
      <c r="A3219" t="s">
        <v>7555</v>
      </c>
      <c r="B3219" t="e">
        <f>null</f>
        <v>#NAME?</v>
      </c>
    </row>
    <row r="3220" spans="1:2">
      <c r="A3220" t="s">
        <v>7556</v>
      </c>
      <c r="B3220" t="e">
        <f>null</f>
        <v>#NAME?</v>
      </c>
    </row>
    <row r="3221" spans="1:2">
      <c r="A3221" t="s">
        <v>7557</v>
      </c>
      <c r="B3221" t="e">
        <f>null</f>
        <v>#NAME?</v>
      </c>
    </row>
    <row r="3222" spans="1:2">
      <c r="A3222" t="s">
        <v>7558</v>
      </c>
      <c r="B3222" t="e">
        <f>null</f>
        <v>#NAME?</v>
      </c>
    </row>
    <row r="3223" spans="1:1">
      <c r="A3223" t="s">
        <v>7559</v>
      </c>
    </row>
    <row r="3224" spans="1:1">
      <c r="A3224" t="s">
        <v>779</v>
      </c>
    </row>
    <row r="3225" spans="1:1">
      <c r="A3225" t="s">
        <v>7711</v>
      </c>
    </row>
    <row r="3226" spans="1:1">
      <c r="A3226" t="s">
        <v>369</v>
      </c>
    </row>
    <row r="3227" spans="1:5">
      <c r="A3227" t="s">
        <v>369</v>
      </c>
      <c r="C3227" t="s">
        <v>369</v>
      </c>
      <c r="E3227" t="s">
        <v>7560</v>
      </c>
    </row>
    <row r="3228" spans="1:1">
      <c r="A3228" t="s">
        <v>7712</v>
      </c>
    </row>
    <row r="3229" spans="1:1">
      <c r="A3229" t="s">
        <v>7562</v>
      </c>
    </row>
    <row r="3230" spans="1:1">
      <c r="A3230" t="s">
        <v>7713</v>
      </c>
    </row>
    <row r="3231" spans="1:1">
      <c r="A3231" t="s">
        <v>7562</v>
      </c>
    </row>
    <row r="3232" spans="1:1">
      <c r="A3232" t="s">
        <v>7714</v>
      </c>
    </row>
    <row r="3233" spans="1:1">
      <c r="A3233" t="s">
        <v>7562</v>
      </c>
    </row>
    <row r="3235" spans="1:1">
      <c r="A3235" t="s">
        <v>7566</v>
      </c>
    </row>
    <row r="3236" spans="1:1">
      <c r="A3236" t="s">
        <v>7567</v>
      </c>
    </row>
    <row r="3237" spans="1:1">
      <c r="A3237" t="s">
        <v>6250</v>
      </c>
    </row>
    <row r="3238" spans="1:1">
      <c r="A3238" t="s">
        <v>4382</v>
      </c>
    </row>
    <row r="3239" spans="1:1">
      <c r="A3239" t="s">
        <v>4383</v>
      </c>
    </row>
    <row r="3240" spans="2:2">
      <c r="B3240" t="s">
        <v>5962</v>
      </c>
    </row>
    <row r="3241" spans="2:2">
      <c r="B3241" t="s">
        <v>1264</v>
      </c>
    </row>
    <row r="3242" spans="1:1">
      <c r="A3242" t="s">
        <v>4424</v>
      </c>
    </row>
    <row r="3243" spans="1:1">
      <c r="A3243" t="s">
        <v>4425</v>
      </c>
    </row>
    <row r="3244" spans="1:1">
      <c r="A3244" t="s">
        <v>4426</v>
      </c>
    </row>
    <row r="3245" spans="1:1">
      <c r="A3245" t="s">
        <v>4427</v>
      </c>
    </row>
    <row r="3246" spans="1:1">
      <c r="A3246" t="s">
        <v>7601</v>
      </c>
    </row>
    <row r="3247" spans="2:2">
      <c r="B3247" t="s">
        <v>7715</v>
      </c>
    </row>
    <row r="3248" spans="2:2">
      <c r="B3248" t="s">
        <v>7716</v>
      </c>
    </row>
    <row r="3249" spans="2:2">
      <c r="B3249" t="s">
        <v>7717</v>
      </c>
    </row>
    <row r="3250" spans="3:3">
      <c r="C3250" t="s">
        <v>2066</v>
      </c>
    </row>
    <row r="3251" spans="1:1">
      <c r="A3251" t="s">
        <v>7718</v>
      </c>
    </row>
    <row r="3252" spans="3:3">
      <c r="C3252" t="s">
        <v>7719</v>
      </c>
    </row>
    <row r="3253" spans="3:3">
      <c r="C3253" t="s">
        <v>350</v>
      </c>
    </row>
    <row r="3254" spans="3:3">
      <c r="C3254" t="s">
        <v>1397</v>
      </c>
    </row>
    <row r="3255" spans="3:3">
      <c r="C3255" t="s">
        <v>7720</v>
      </c>
    </row>
    <row r="3256" spans="3:3">
      <c r="C3256" t="s">
        <v>354</v>
      </c>
    </row>
    <row r="3257" spans="3:3">
      <c r="C3257" t="s">
        <v>525</v>
      </c>
    </row>
    <row r="3258" spans="1:1">
      <c r="A3258" t="s">
        <v>7721</v>
      </c>
    </row>
    <row r="3259" spans="1:1">
      <c r="A3259" t="s">
        <v>7722</v>
      </c>
    </row>
    <row r="3260" spans="1:1">
      <c r="A3260" t="s">
        <v>7723</v>
      </c>
    </row>
    <row r="3262" spans="1:1">
      <c r="A3262" t="s">
        <v>7724</v>
      </c>
    </row>
    <row r="3263" spans="1:1">
      <c r="A3263" t="s">
        <v>7725</v>
      </c>
    </row>
    <row r="3264" spans="1:1">
      <c r="A3264" t="s">
        <v>7726</v>
      </c>
    </row>
    <row r="3265" spans="1:1">
      <c r="A3265" t="s">
        <v>7727</v>
      </c>
    </row>
    <row r="3266" spans="1:1">
      <c r="A3266" t="s">
        <v>7728</v>
      </c>
    </row>
    <row r="3267" spans="1:1">
      <c r="A3267" t="s">
        <v>7729</v>
      </c>
    </row>
    <row r="3268" spans="1:1">
      <c r="A3268" t="s">
        <v>7730</v>
      </c>
    </row>
    <row r="3269" spans="1:1">
      <c r="A3269" t="s">
        <v>7731</v>
      </c>
    </row>
    <row r="3270" spans="1:1">
      <c r="A3270" t="s">
        <v>7732</v>
      </c>
    </row>
    <row r="3271" spans="1:1">
      <c r="A3271" t="s">
        <v>7733</v>
      </c>
    </row>
    <row r="3272" spans="1:1">
      <c r="A3272" t="s">
        <v>7734</v>
      </c>
    </row>
    <row r="3273" spans="1:1">
      <c r="A3273" t="s">
        <v>7735</v>
      </c>
    </row>
    <row r="3274" spans="1:1">
      <c r="A3274" t="s">
        <v>7736</v>
      </c>
    </row>
    <row r="3275" spans="1:1">
      <c r="A3275" t="s">
        <v>7737</v>
      </c>
    </row>
    <row r="3276" spans="1:1">
      <c r="A3276" t="s">
        <v>7738</v>
      </c>
    </row>
    <row r="3277" spans="1:2">
      <c r="A3277" t="s">
        <v>7739</v>
      </c>
      <c r="B3277" t="s">
        <v>7740</v>
      </c>
    </row>
    <row r="3278" spans="1:2">
      <c r="A3278" t="s">
        <v>7741</v>
      </c>
      <c r="B3278" t="s">
        <v>7742</v>
      </c>
    </row>
    <row r="3279" spans="1:2">
      <c r="A3279" t="s">
        <v>7743</v>
      </c>
      <c r="B3279" t="s">
        <v>7744</v>
      </c>
    </row>
    <row r="3280" spans="1:2">
      <c r="A3280" t="s">
        <v>7745</v>
      </c>
      <c r="B3280" t="s">
        <v>7746</v>
      </c>
    </row>
    <row r="3281" spans="1:2">
      <c r="A3281" t="s">
        <v>7747</v>
      </c>
      <c r="B3281" t="s">
        <v>7748</v>
      </c>
    </row>
    <row r="3282" spans="1:2">
      <c r="A3282" t="s">
        <v>7749</v>
      </c>
      <c r="B3282" t="s">
        <v>7750</v>
      </c>
    </row>
    <row r="3283" spans="1:2">
      <c r="A3283" t="s">
        <v>7751</v>
      </c>
      <c r="B3283" t="s">
        <v>7752</v>
      </c>
    </row>
    <row r="3284" spans="1:2">
      <c r="A3284" t="s">
        <v>7753</v>
      </c>
      <c r="B3284" t="s">
        <v>7754</v>
      </c>
    </row>
    <row r="3285" spans="1:2">
      <c r="A3285" t="s">
        <v>7755</v>
      </c>
      <c r="B3285" t="s">
        <v>7756</v>
      </c>
    </row>
    <row r="3286" spans="1:2">
      <c r="A3286" t="s">
        <v>7757</v>
      </c>
      <c r="B3286" t="s">
        <v>7758</v>
      </c>
    </row>
    <row r="3287" spans="1:2">
      <c r="A3287" t="s">
        <v>7759</v>
      </c>
      <c r="B3287" t="s">
        <v>7760</v>
      </c>
    </row>
    <row r="3288" spans="1:2">
      <c r="A3288" t="s">
        <v>7761</v>
      </c>
      <c r="B3288" t="s">
        <v>7762</v>
      </c>
    </row>
    <row r="3289" spans="1:2">
      <c r="A3289" t="s">
        <v>7763</v>
      </c>
      <c r="B3289" t="s">
        <v>7764</v>
      </c>
    </row>
    <row r="3290" spans="1:2">
      <c r="A3290" t="s">
        <v>7765</v>
      </c>
      <c r="B3290" t="s">
        <v>7766</v>
      </c>
    </row>
    <row r="3291" spans="1:2">
      <c r="A3291" t="s">
        <v>7767</v>
      </c>
      <c r="B3291" t="s">
        <v>7768</v>
      </c>
    </row>
    <row r="3292" spans="1:2">
      <c r="A3292" t="s">
        <v>7769</v>
      </c>
      <c r="B3292" t="s">
        <v>7770</v>
      </c>
    </row>
    <row r="3293" spans="1:2">
      <c r="A3293" t="s">
        <v>7771</v>
      </c>
      <c r="B3293" t="s">
        <v>7772</v>
      </c>
    </row>
    <row r="3294" spans="1:2">
      <c r="A3294" t="s">
        <v>7773</v>
      </c>
      <c r="B3294" t="s">
        <v>7774</v>
      </c>
    </row>
    <row r="3295" spans="1:2">
      <c r="A3295" t="s">
        <v>7775</v>
      </c>
      <c r="B3295" t="s">
        <v>7776</v>
      </c>
    </row>
    <row r="3296" spans="1:2">
      <c r="A3296" t="s">
        <v>7777</v>
      </c>
      <c r="B3296" t="s">
        <v>7778</v>
      </c>
    </row>
    <row r="3297" spans="1:2">
      <c r="A3297" t="s">
        <v>7779</v>
      </c>
      <c r="B3297" t="s">
        <v>7780</v>
      </c>
    </row>
    <row r="3298" spans="1:2">
      <c r="A3298" t="s">
        <v>7781</v>
      </c>
      <c r="B3298" t="s">
        <v>7782</v>
      </c>
    </row>
    <row r="3299" spans="1:2">
      <c r="A3299" t="s">
        <v>7783</v>
      </c>
      <c r="B3299" t="s">
        <v>7784</v>
      </c>
    </row>
    <row r="3300" spans="1:2">
      <c r="A3300" t="s">
        <v>7785</v>
      </c>
      <c r="B3300" t="s">
        <v>7786</v>
      </c>
    </row>
    <row r="3301" spans="1:2">
      <c r="A3301" t="s">
        <v>7787</v>
      </c>
      <c r="B3301" t="s">
        <v>7788</v>
      </c>
    </row>
    <row r="3302" spans="1:2">
      <c r="A3302" t="s">
        <v>7789</v>
      </c>
      <c r="B3302" t="s">
        <v>7790</v>
      </c>
    </row>
    <row r="3303" spans="1:1">
      <c r="A3303" t="s">
        <v>7791</v>
      </c>
    </row>
    <row r="3304" spans="1:1">
      <c r="A3304" t="s">
        <v>7792</v>
      </c>
    </row>
    <row r="3305" spans="1:1">
      <c r="A3305" t="s">
        <v>354</v>
      </c>
    </row>
    <row r="3308" spans="1:1">
      <c r="A3308" t="s">
        <v>7793</v>
      </c>
    </row>
    <row r="3309" spans="1:1">
      <c r="A3309" t="s">
        <v>1252</v>
      </c>
    </row>
    <row r="3310" spans="1:1">
      <c r="A3310" t="s">
        <v>7794</v>
      </c>
    </row>
    <row r="3311" spans="1:1">
      <c r="A3311" t="s">
        <v>7795</v>
      </c>
    </row>
    <row r="3312" spans="1:1">
      <c r="A3312" t="s">
        <v>7796</v>
      </c>
    </row>
    <row r="3314" spans="1:1">
      <c r="A3314" t="s">
        <v>7797</v>
      </c>
    </row>
    <row r="3315" spans="1:1">
      <c r="A3315" t="s">
        <v>800</v>
      </c>
    </row>
    <row r="3316" spans="1:1">
      <c r="A3316" t="s">
        <v>7798</v>
      </c>
    </row>
    <row r="3317" spans="1:1">
      <c r="A3317" t="s">
        <v>7799</v>
      </c>
    </row>
    <row r="3318" spans="1:1">
      <c r="A3318" t="s">
        <v>7800</v>
      </c>
    </row>
    <row r="3319" spans="1:1">
      <c r="A3319" t="s">
        <v>7801</v>
      </c>
    </row>
    <row r="3320" spans="1:1">
      <c r="A3320" t="s">
        <v>7802</v>
      </c>
    </row>
    <row r="3321" spans="1:1">
      <c r="A3321" t="s">
        <v>7803</v>
      </c>
    </row>
    <row r="3322" spans="1:1">
      <c r="A3322" t="s">
        <v>7804</v>
      </c>
    </row>
    <row r="3323" spans="1:1">
      <c r="A3323" t="s">
        <v>7805</v>
      </c>
    </row>
    <row r="3324" spans="1:1">
      <c r="A3324" t="s">
        <v>7806</v>
      </c>
    </row>
    <row r="3325" spans="1:1">
      <c r="A3325" t="s">
        <v>7807</v>
      </c>
    </row>
    <row r="3326" spans="1:1">
      <c r="A3326" t="s">
        <v>7808</v>
      </c>
    </row>
    <row r="3327" spans="1:1">
      <c r="A3327" t="s">
        <v>7809</v>
      </c>
    </row>
    <row r="3328" spans="1:1">
      <c r="A3328" t="s">
        <v>7810</v>
      </c>
    </row>
    <row r="3329" spans="1:1">
      <c r="A3329" t="s">
        <v>7811</v>
      </c>
    </row>
    <row r="3330" spans="1:1">
      <c r="A3330" t="s">
        <v>7812</v>
      </c>
    </row>
    <row r="3331" spans="1:1">
      <c r="A3331" t="s">
        <v>7813</v>
      </c>
    </row>
    <row r="3332" spans="1:1">
      <c r="A3332" t="s">
        <v>7814</v>
      </c>
    </row>
    <row r="3333" spans="1:1">
      <c r="A3333" t="s">
        <v>7815</v>
      </c>
    </row>
    <row r="3334" spans="1:1">
      <c r="A3334" t="s">
        <v>7816</v>
      </c>
    </row>
    <row r="3335" spans="1:1">
      <c r="A3335" t="s">
        <v>7817</v>
      </c>
    </row>
    <row r="3336" spans="1:1">
      <c r="A3336" t="s">
        <v>7818</v>
      </c>
    </row>
    <row r="3337" spans="1:1">
      <c r="A3337" t="s">
        <v>7774</v>
      </c>
    </row>
    <row r="3338" spans="1:1">
      <c r="A3338" t="s">
        <v>7776</v>
      </c>
    </row>
    <row r="3339" spans="1:1">
      <c r="A3339" t="s">
        <v>7819</v>
      </c>
    </row>
    <row r="3340" spans="1:1">
      <c r="A3340" t="s">
        <v>7780</v>
      </c>
    </row>
    <row r="3341" spans="1:1">
      <c r="A3341" t="s">
        <v>7820</v>
      </c>
    </row>
    <row r="3342" spans="1:1">
      <c r="A3342" t="s">
        <v>7821</v>
      </c>
    </row>
    <row r="3343" spans="1:1">
      <c r="A3343" t="s">
        <v>7822</v>
      </c>
    </row>
    <row r="3345" spans="1:1">
      <c r="A3345" t="s">
        <v>2644</v>
      </c>
    </row>
    <row r="3346" spans="1:1">
      <c r="A3346" t="s">
        <v>7823</v>
      </c>
    </row>
    <row r="3347" spans="2:2">
      <c r="B3347" t="s">
        <v>7824</v>
      </c>
    </row>
    <row r="3348" spans="2:2">
      <c r="B3348" t="s">
        <v>1045</v>
      </c>
    </row>
    <row r="3349" spans="2:2">
      <c r="B3349" t="s">
        <v>7825</v>
      </c>
    </row>
    <row r="3350" spans="2:2">
      <c r="B3350" t="s">
        <v>7826</v>
      </c>
    </row>
    <row r="3351" spans="2:2">
      <c r="B3351" t="s">
        <v>7827</v>
      </c>
    </row>
    <row r="3352" spans="2:2">
      <c r="B3352" t="s">
        <v>5092</v>
      </c>
    </row>
    <row r="3353" spans="2:2">
      <c r="B3353" t="s">
        <v>7828</v>
      </c>
    </row>
    <row r="3354" spans="2:2">
      <c r="B3354" t="s">
        <v>911</v>
      </c>
    </row>
    <row r="3355" spans="2:2">
      <c r="B3355" t="s">
        <v>776</v>
      </c>
    </row>
    <row r="3356" spans="2:2">
      <c r="B3356" t="s">
        <v>7829</v>
      </c>
    </row>
    <row r="3357" spans="2:2">
      <c r="B3357" t="s">
        <v>7830</v>
      </c>
    </row>
    <row r="3358" spans="2:2">
      <c r="B3358" t="s">
        <v>443</v>
      </c>
    </row>
    <row r="3359" spans="1:1">
      <c r="A3359" t="s">
        <v>1549</v>
      </c>
    </row>
    <row r="3360" spans="1:1">
      <c r="A3360" t="s">
        <v>7831</v>
      </c>
    </row>
    <row r="3361" spans="1:1">
      <c r="A3361" t="s">
        <v>7832</v>
      </c>
    </row>
    <row r="3362" spans="4:4">
      <c r="D3362" t="s">
        <v>369</v>
      </c>
    </row>
    <row r="3363" spans="3:3">
      <c r="C3363" t="s">
        <v>7833</v>
      </c>
    </row>
    <row r="3364" spans="3:3">
      <c r="C3364" t="s">
        <v>4319</v>
      </c>
    </row>
    <row r="3365" spans="3:3">
      <c r="C3365" t="s">
        <v>7834</v>
      </c>
    </row>
    <row r="3366" spans="3:3">
      <c r="C3366" t="s">
        <v>7835</v>
      </c>
    </row>
    <row r="3367" spans="3:3">
      <c r="C3367" t="s">
        <v>7836</v>
      </c>
    </row>
    <row r="3368" spans="3:4">
      <c r="C3368" t="s">
        <v>7837</v>
      </c>
      <c r="D3368" t="s">
        <v>7838</v>
      </c>
    </row>
    <row r="3369" spans="3:3">
      <c r="C3369" t="s">
        <v>7839</v>
      </c>
    </row>
    <row r="3370" spans="3:3">
      <c r="C3370" t="s">
        <v>7840</v>
      </c>
    </row>
    <row r="3371" spans="3:3">
      <c r="C3371" t="s">
        <v>7841</v>
      </c>
    </row>
    <row r="3372" spans="3:3">
      <c r="C3372" t="s">
        <v>7842</v>
      </c>
    </row>
    <row r="3374" spans="3:3">
      <c r="C3374" t="s">
        <v>7843</v>
      </c>
    </row>
    <row r="3375" spans="3:3">
      <c r="C3375" t="s">
        <v>1027</v>
      </c>
    </row>
    <row r="3376" spans="3:3">
      <c r="C3376" t="s">
        <v>7844</v>
      </c>
    </row>
    <row r="3377" spans="3:3">
      <c r="C3377" t="s">
        <v>7845</v>
      </c>
    </row>
    <row r="3378" spans="3:3">
      <c r="C3378" t="s">
        <v>7846</v>
      </c>
    </row>
    <row r="3379" spans="3:3">
      <c r="C3379" t="s">
        <v>7847</v>
      </c>
    </row>
    <row r="3380" spans="3:3">
      <c r="C3380" t="s">
        <v>7848</v>
      </c>
    </row>
    <row r="3382" spans="3:3">
      <c r="C3382" t="s">
        <v>1027</v>
      </c>
    </row>
    <row r="3383" spans="3:3">
      <c r="C3383" t="s">
        <v>7849</v>
      </c>
    </row>
    <row r="3384" spans="3:3">
      <c r="C3384" t="s">
        <v>7850</v>
      </c>
    </row>
    <row r="3385" spans="3:3">
      <c r="C3385" t="s">
        <v>7851</v>
      </c>
    </row>
    <row r="3386" spans="3:4">
      <c r="C3386" t="s">
        <v>7852</v>
      </c>
      <c r="D3386" t="s">
        <v>7853</v>
      </c>
    </row>
    <row r="3387" spans="3:3">
      <c r="C3387" t="s">
        <v>7854</v>
      </c>
    </row>
    <row r="3388" spans="3:3">
      <c r="C3388" t="s">
        <v>902</v>
      </c>
    </row>
    <row r="3390" spans="3:3">
      <c r="C3390" t="s">
        <v>7855</v>
      </c>
    </row>
    <row r="3391" spans="3:3">
      <c r="C3391" t="s">
        <v>1074</v>
      </c>
    </row>
    <row r="3392" spans="3:3">
      <c r="C3392" t="s">
        <v>7856</v>
      </c>
    </row>
    <row r="3393" spans="3:3">
      <c r="C3393" t="s">
        <v>7857</v>
      </c>
    </row>
    <row r="3394" spans="3:3">
      <c r="C3394" t="s">
        <v>7858</v>
      </c>
    </row>
    <row r="3395" spans="3:3">
      <c r="C3395" t="s">
        <v>7859</v>
      </c>
    </row>
    <row r="3397" spans="3:3">
      <c r="C3397" t="s">
        <v>1252</v>
      </c>
    </row>
    <row r="3398" spans="3:3">
      <c r="C3398" t="s">
        <v>7860</v>
      </c>
    </row>
    <row r="3399" spans="3:3">
      <c r="C3399" t="s">
        <v>7861</v>
      </c>
    </row>
    <row r="3400" spans="3:3">
      <c r="C3400" t="s">
        <v>7862</v>
      </c>
    </row>
    <row r="3401" spans="3:3">
      <c r="C3401" t="s">
        <v>443</v>
      </c>
    </row>
    <row r="3403" spans="3:3">
      <c r="C3403" t="s">
        <v>1252</v>
      </c>
    </row>
    <row r="3404" spans="3:3">
      <c r="C3404" t="s">
        <v>7863</v>
      </c>
    </row>
    <row r="3405" spans="3:3">
      <c r="C3405" t="s">
        <v>7864</v>
      </c>
    </row>
    <row r="3406" spans="3:3">
      <c r="C3406" t="s">
        <v>7865</v>
      </c>
    </row>
    <row r="3407" spans="3:3">
      <c r="C3407" t="s">
        <v>443</v>
      </c>
    </row>
    <row r="3409" spans="3:3">
      <c r="C3409" t="s">
        <v>883</v>
      </c>
    </row>
    <row r="3410" spans="3:3">
      <c r="C3410" t="s">
        <v>7866</v>
      </c>
    </row>
    <row r="3411" spans="3:3">
      <c r="C3411" t="s">
        <v>7867</v>
      </c>
    </row>
    <row r="3412" spans="3:3">
      <c r="C3412" t="s">
        <v>7868</v>
      </c>
    </row>
    <row r="3413" spans="3:3">
      <c r="C3413" t="s">
        <v>443</v>
      </c>
    </row>
    <row r="3415" spans="3:3">
      <c r="C3415" t="s">
        <v>7869</v>
      </c>
    </row>
    <row r="3416" spans="3:3">
      <c r="C3416" t="s">
        <v>1252</v>
      </c>
    </row>
    <row r="3417" spans="3:3">
      <c r="C3417" t="s">
        <v>7870</v>
      </c>
    </row>
    <row r="3418" spans="3:3">
      <c r="C3418" t="s">
        <v>7871</v>
      </c>
    </row>
    <row r="3419" spans="3:3">
      <c r="C3419" t="s">
        <v>776</v>
      </c>
    </row>
    <row r="3420" spans="3:3">
      <c r="C3420" t="s">
        <v>7872</v>
      </c>
    </row>
    <row r="3421" spans="3:3">
      <c r="C3421" t="s">
        <v>443</v>
      </c>
    </row>
    <row r="3423" spans="1:2">
      <c r="A3423" t="s">
        <v>479</v>
      </c>
      <c r="B3423" t="s">
        <v>7873</v>
      </c>
    </row>
    <row r="3424" spans="3:3">
      <c r="C3424" t="s">
        <v>7823</v>
      </c>
    </row>
    <row r="3425" spans="4:4">
      <c r="D3425" t="s">
        <v>7874</v>
      </c>
    </row>
    <row r="3426" spans="3:3">
      <c r="C3426" t="s">
        <v>1549</v>
      </c>
    </row>
    <row r="3427" spans="1:1">
      <c r="A3427" t="s">
        <v>7875</v>
      </c>
    </row>
    <row r="3428" spans="1:1">
      <c r="A3428" t="s">
        <v>4151</v>
      </c>
    </row>
    <row r="3429" spans="3:3">
      <c r="C3429" t="s">
        <v>7876</v>
      </c>
    </row>
    <row r="3430" spans="3:3">
      <c r="C3430" t="s">
        <v>7877</v>
      </c>
    </row>
    <row r="3431" spans="3:3">
      <c r="C3431" t="s">
        <v>443</v>
      </c>
    </row>
    <row r="3432" spans="1:1">
      <c r="A3432" t="s">
        <v>879</v>
      </c>
    </row>
    <row r="3433" spans="2:2">
      <c r="B3433" t="s">
        <v>3749</v>
      </c>
    </row>
    <row r="3434" spans="1:1">
      <c r="A3434" t="s">
        <v>7878</v>
      </c>
    </row>
    <row r="3435" spans="3:3">
      <c r="C3435" t="s">
        <v>4350</v>
      </c>
    </row>
    <row r="3436" spans="3:3">
      <c r="C3436" t="s">
        <v>4259</v>
      </c>
    </row>
    <row r="3437" spans="1:1">
      <c r="A3437" t="s">
        <v>879</v>
      </c>
    </row>
    <row r="3438" spans="1:1">
      <c r="A3438" t="s">
        <v>1049</v>
      </c>
    </row>
    <row r="3439" spans="3:3">
      <c r="C3439" t="s">
        <v>7879</v>
      </c>
    </row>
    <row r="3440" spans="3:3">
      <c r="C3440" t="s">
        <v>7880</v>
      </c>
    </row>
    <row r="3441" spans="3:3">
      <c r="C3441" t="s">
        <v>7881</v>
      </c>
    </row>
    <row r="3442" spans="1:1">
      <c r="A3442" t="s">
        <v>479</v>
      </c>
    </row>
    <row r="3443" spans="2:2">
      <c r="B3443" t="s">
        <v>1412</v>
      </c>
    </row>
    <row r="3444" spans="3:3">
      <c r="C3444" t="s">
        <v>7882</v>
      </c>
    </row>
    <row r="3445" spans="3:3">
      <c r="C3445" t="s">
        <v>7883</v>
      </c>
    </row>
    <row r="3446" spans="3:3">
      <c r="C3446" t="s">
        <v>7884</v>
      </c>
    </row>
    <row r="3447" spans="3:3">
      <c r="C3447" t="s">
        <v>7881</v>
      </c>
    </row>
    <row r="3448" spans="1:1">
      <c r="A3448" t="e">
        <f>-------------------------------是否5G终端</f>
        <v>#NAME?</v>
      </c>
    </row>
    <row r="3449" spans="1:1">
      <c r="A3449" t="s">
        <v>3852</v>
      </c>
    </row>
    <row r="3450" spans="1:1">
      <c r="A3450" t="s">
        <v>7885</v>
      </c>
    </row>
    <row r="3451" spans="3:3">
      <c r="C3451" t="s">
        <v>4350</v>
      </c>
    </row>
    <row r="3452" spans="3:3">
      <c r="C3452" t="s">
        <v>4259</v>
      </c>
    </row>
    <row r="3453" spans="3:3">
      <c r="C3453" t="s">
        <v>7886</v>
      </c>
    </row>
    <row r="3454" spans="2:2">
      <c r="B3454" t="s">
        <v>941</v>
      </c>
    </row>
    <row r="3455" spans="2:2">
      <c r="B3455" t="s">
        <v>7887</v>
      </c>
    </row>
    <row r="3456" spans="2:2">
      <c r="B3456" t="s">
        <v>7888</v>
      </c>
    </row>
    <row r="3457" spans="2:2">
      <c r="B3457" t="s">
        <v>7889</v>
      </c>
    </row>
    <row r="3458" spans="2:2">
      <c r="B3458" t="s">
        <v>7890</v>
      </c>
    </row>
    <row r="3459" spans="2:2">
      <c r="B3459" t="s">
        <v>7891</v>
      </c>
    </row>
    <row r="3460" spans="1:1">
      <c r="A3460" t="s">
        <v>879</v>
      </c>
    </row>
    <row r="3461" spans="2:2">
      <c r="B3461" t="s">
        <v>5166</v>
      </c>
    </row>
    <row r="3462" spans="1:1">
      <c r="A3462" t="s">
        <v>7892</v>
      </c>
    </row>
    <row r="3463" spans="1:1">
      <c r="A3463" t="s">
        <v>7893</v>
      </c>
    </row>
    <row r="3464" spans="3:3">
      <c r="C3464" t="s">
        <v>4259</v>
      </c>
    </row>
    <row r="3465" spans="2:2">
      <c r="B3465" t="s">
        <v>1412</v>
      </c>
    </row>
    <row r="3466" spans="3:3">
      <c r="C3466" t="s">
        <v>7894</v>
      </c>
    </row>
    <row r="3467" spans="1:1">
      <c r="A3467" t="s">
        <v>7895</v>
      </c>
    </row>
    <row r="3468" spans="1:1">
      <c r="A3468" t="s">
        <v>1732</v>
      </c>
    </row>
    <row r="3469" spans="1:1">
      <c r="A3469" t="s">
        <v>7896</v>
      </c>
    </row>
    <row r="3470" spans="3:3">
      <c r="C3470" t="s">
        <v>1199</v>
      </c>
    </row>
    <row r="3471" spans="1:1">
      <c r="A3471" t="s">
        <v>3852</v>
      </c>
    </row>
    <row r="3472" spans="3:3">
      <c r="C3472" t="s">
        <v>7897</v>
      </c>
    </row>
    <row r="3473" spans="3:3">
      <c r="C3473" t="s">
        <v>4350</v>
      </c>
    </row>
    <row r="3474" spans="3:3">
      <c r="C3474" t="s">
        <v>4259</v>
      </c>
    </row>
    <row r="3475" spans="1:1">
      <c r="A3475" t="s">
        <v>931</v>
      </c>
    </row>
    <row r="3476" spans="3:3">
      <c r="C3476" t="s">
        <v>7898</v>
      </c>
    </row>
    <row r="3477" spans="3:3">
      <c r="C3477" t="s">
        <v>7899</v>
      </c>
    </row>
    <row r="3478" spans="3:3">
      <c r="C3478" t="s">
        <v>902</v>
      </c>
    </row>
    <row r="3480" spans="3:3">
      <c r="C3480" t="s">
        <v>7900</v>
      </c>
    </row>
    <row r="3481" spans="3:3">
      <c r="C3481" t="s">
        <v>7901</v>
      </c>
    </row>
    <row r="3482" spans="1:1">
      <c r="A3482" t="s">
        <v>7566</v>
      </c>
    </row>
    <row r="3483" spans="1:1">
      <c r="A3483" t="s">
        <v>7902</v>
      </c>
    </row>
    <row r="3484" spans="1:1">
      <c r="A3484" t="s">
        <v>4382</v>
      </c>
    </row>
    <row r="3485" spans="1:1">
      <c r="A3485" t="s">
        <v>4383</v>
      </c>
    </row>
    <row r="3486" spans="2:2">
      <c r="B3486" t="s">
        <v>5962</v>
      </c>
    </row>
    <row r="3487" spans="2:2">
      <c r="B3487" t="s">
        <v>1264</v>
      </c>
    </row>
    <row r="3488" spans="1:1">
      <c r="A3488" t="s">
        <v>4424</v>
      </c>
    </row>
    <row r="3489" spans="1:1">
      <c r="A3489" t="s">
        <v>4425</v>
      </c>
    </row>
    <row r="3490" spans="1:1">
      <c r="A3490" t="s">
        <v>4426</v>
      </c>
    </row>
    <row r="3491" spans="1:1">
      <c r="A3491" t="s">
        <v>4427</v>
      </c>
    </row>
    <row r="3492" spans="1:1">
      <c r="A3492" t="s">
        <v>7601</v>
      </c>
    </row>
    <row r="3493" spans="1:1">
      <c r="A3493" t="s">
        <v>7903</v>
      </c>
    </row>
    <row r="3494" spans="1:1">
      <c r="A3494" t="s">
        <v>2019</v>
      </c>
    </row>
    <row r="3495" spans="1:1">
      <c r="A3495" t="s">
        <v>7904</v>
      </c>
    </row>
    <row r="3496" spans="1:1">
      <c r="A3496" t="s">
        <v>7905</v>
      </c>
    </row>
    <row r="3497" spans="2:2">
      <c r="B3497" t="s">
        <v>520</v>
      </c>
    </row>
    <row r="3498" spans="1:1">
      <c r="A3498" t="s">
        <v>7906</v>
      </c>
    </row>
    <row r="3499" spans="1:1">
      <c r="A3499" t="s">
        <v>525</v>
      </c>
    </row>
    <row r="3500" spans="2:2">
      <c r="B3500" t="s">
        <v>6815</v>
      </c>
    </row>
    <row r="3501" spans="1:1">
      <c r="A3501" t="s">
        <v>6105</v>
      </c>
    </row>
    <row r="3502" spans="1:1">
      <c r="A3502" t="s">
        <v>350</v>
      </c>
    </row>
    <row r="3503" spans="3:3">
      <c r="C3503" t="s">
        <v>1397</v>
      </c>
    </row>
    <row r="3504" spans="3:3">
      <c r="C3504" t="s">
        <v>7907</v>
      </c>
    </row>
    <row r="3506" spans="1:1">
      <c r="A3506" t="s">
        <v>7908</v>
      </c>
    </row>
    <row r="3507" spans="1:1">
      <c r="A3507" t="s">
        <v>7909</v>
      </c>
    </row>
    <row r="3508" spans="1:1">
      <c r="A3508" t="s">
        <v>7910</v>
      </c>
    </row>
    <row r="3509" spans="1:1">
      <c r="A3509" t="s">
        <v>7911</v>
      </c>
    </row>
    <row r="3510" spans="1:1">
      <c r="A3510" t="s">
        <v>354</v>
      </c>
    </row>
    <row r="3512" spans="1:1">
      <c r="A3512" t="s">
        <v>1756</v>
      </c>
    </row>
    <row r="3513" spans="1:1">
      <c r="A3513" t="s">
        <v>7912</v>
      </c>
    </row>
    <row r="3514" spans="1:1">
      <c r="A3514" t="s">
        <v>3033</v>
      </c>
    </row>
    <row r="3515" spans="1:1">
      <c r="A3515" t="s">
        <v>7913</v>
      </c>
    </row>
    <row r="3516" spans="1:1">
      <c r="A3516" t="s">
        <v>7914</v>
      </c>
    </row>
    <row r="3518" spans="1:1">
      <c r="A3518" t="s">
        <v>7915</v>
      </c>
    </row>
    <row r="3522" spans="1:1">
      <c r="A3522" t="s">
        <v>7916</v>
      </c>
    </row>
    <row r="3523" spans="1:1">
      <c r="A3523" t="s">
        <v>800</v>
      </c>
    </row>
    <row r="3524" spans="1:1">
      <c r="A3524" t="s">
        <v>7917</v>
      </c>
    </row>
    <row r="3525" spans="1:1">
      <c r="A3525" t="s">
        <v>7918</v>
      </c>
    </row>
    <row r="3526" spans="1:1">
      <c r="A3526" t="s">
        <v>5622</v>
      </c>
    </row>
    <row r="3527" spans="1:1">
      <c r="A3527" t="s">
        <v>7919</v>
      </c>
    </row>
    <row r="3528" spans="1:2">
      <c r="A3528" t="s">
        <v>7920</v>
      </c>
      <c r="B3528" t="s">
        <v>7921</v>
      </c>
    </row>
    <row r="3529" spans="1:1">
      <c r="A3529" t="s">
        <v>1772</v>
      </c>
    </row>
    <row r="3531" spans="1:1">
      <c r="A3531" t="s">
        <v>7922</v>
      </c>
    </row>
    <row r="3532" spans="1:1">
      <c r="A3532" t="s">
        <v>1252</v>
      </c>
    </row>
    <row r="3533" spans="1:1">
      <c r="A3533" t="s">
        <v>7923</v>
      </c>
    </row>
    <row r="3534" spans="1:1">
      <c r="A3534" t="s">
        <v>7924</v>
      </c>
    </row>
    <row r="3535" spans="1:1">
      <c r="A3535" t="s">
        <v>7925</v>
      </c>
    </row>
    <row r="3536" spans="1:1">
      <c r="A3536" t="s">
        <v>7926</v>
      </c>
    </row>
    <row r="3537" spans="1:1">
      <c r="A3537" t="s">
        <v>7927</v>
      </c>
    </row>
    <row r="3538" spans="1:1">
      <c r="A3538" t="s">
        <v>7928</v>
      </c>
    </row>
    <row r="3540" spans="1:1">
      <c r="A3540" t="s">
        <v>888</v>
      </c>
    </row>
    <row r="3541" spans="1:1">
      <c r="A3541" t="s">
        <v>7929</v>
      </c>
    </row>
    <row r="3542" spans="1:1">
      <c r="A3542" t="s">
        <v>7930</v>
      </c>
    </row>
    <row r="3543" spans="1:1">
      <c r="A3543" t="s">
        <v>7931</v>
      </c>
    </row>
    <row r="3544" spans="1:1">
      <c r="A3544" t="s">
        <v>7932</v>
      </c>
    </row>
    <row r="3545" spans="1:1">
      <c r="A3545" t="s">
        <v>7933</v>
      </c>
    </row>
    <row r="3547" spans="1:1">
      <c r="A3547" t="s">
        <v>800</v>
      </c>
    </row>
    <row r="3548" spans="1:1">
      <c r="A3548" t="s">
        <v>7934</v>
      </c>
    </row>
    <row r="3549" spans="1:1">
      <c r="A3549" t="s">
        <v>7935</v>
      </c>
    </row>
    <row r="3550" spans="1:1">
      <c r="A3550" t="s">
        <v>6964</v>
      </c>
    </row>
    <row r="3551" spans="1:1">
      <c r="A3551" t="s">
        <v>7936</v>
      </c>
    </row>
    <row r="3552" spans="1:1">
      <c r="A3552" t="s">
        <v>3180</v>
      </c>
    </row>
    <row r="3553" spans="1:1">
      <c r="A3553" t="s">
        <v>7937</v>
      </c>
    </row>
    <row r="3554" spans="1:1">
      <c r="A3554" t="s">
        <v>776</v>
      </c>
    </row>
    <row r="3555" spans="1:1">
      <c r="A3555" t="s">
        <v>7938</v>
      </c>
    </row>
    <row r="3556" spans="1:1">
      <c r="A3556" t="s">
        <v>7939</v>
      </c>
    </row>
    <row r="3557" spans="1:1">
      <c r="A3557" t="s">
        <v>902</v>
      </c>
    </row>
    <row r="3559" spans="1:1">
      <c r="A3559" t="s">
        <v>1252</v>
      </c>
    </row>
    <row r="3560" spans="1:1">
      <c r="A3560" t="s">
        <v>7934</v>
      </c>
    </row>
    <row r="3561" spans="1:1">
      <c r="A3561" t="s">
        <v>7940</v>
      </c>
    </row>
    <row r="3562" spans="1:1">
      <c r="A3562" t="s">
        <v>7941</v>
      </c>
    </row>
    <row r="3563" spans="1:1">
      <c r="A3563" t="s">
        <v>7942</v>
      </c>
    </row>
    <row r="3564" spans="1:1">
      <c r="A3564" t="s">
        <v>776</v>
      </c>
    </row>
    <row r="3565" spans="1:1">
      <c r="A3565" t="s">
        <v>7938</v>
      </c>
    </row>
    <row r="3566" spans="1:1">
      <c r="A3566" t="s">
        <v>7943</v>
      </c>
    </row>
    <row r="3567" spans="1:1">
      <c r="A3567" t="s">
        <v>7944</v>
      </c>
    </row>
    <row r="3568" spans="1:1">
      <c r="A3568" t="s">
        <v>902</v>
      </c>
    </row>
    <row r="3570" spans="1:1">
      <c r="A3570" t="s">
        <v>1027</v>
      </c>
    </row>
    <row r="3571" spans="1:1">
      <c r="A3571" t="s">
        <v>7945</v>
      </c>
    </row>
    <row r="3572" spans="1:2">
      <c r="A3572" t="s">
        <v>7946</v>
      </c>
      <c r="B3572" t="s">
        <v>7947</v>
      </c>
    </row>
    <row r="3573" spans="1:1">
      <c r="A3573" t="s">
        <v>2380</v>
      </c>
    </row>
    <row r="3575" spans="1:1">
      <c r="A3575" t="s">
        <v>1250</v>
      </c>
    </row>
    <row r="3576" spans="1:1">
      <c r="A3576" t="s">
        <v>800</v>
      </c>
    </row>
    <row r="3577" spans="1:1">
      <c r="A3577" t="s">
        <v>7948</v>
      </c>
    </row>
    <row r="3578" spans="1:1">
      <c r="A3578" t="s">
        <v>2398</v>
      </c>
    </row>
    <row r="3579" spans="4:4">
      <c r="D3579" t="s">
        <v>7949</v>
      </c>
    </row>
    <row r="3580" spans="4:4">
      <c r="D3580" t="s">
        <v>1254</v>
      </c>
    </row>
    <row r="3581" spans="4:4">
      <c r="D3581" t="s">
        <v>7950</v>
      </c>
    </row>
    <row r="3582" spans="1:1">
      <c r="A3582" t="s">
        <v>776</v>
      </c>
    </row>
    <row r="3583" spans="1:1">
      <c r="A3583" t="s">
        <v>7951</v>
      </c>
    </row>
    <row r="3584" spans="1:1">
      <c r="A3584" t="s">
        <v>1564</v>
      </c>
    </row>
    <row r="3586" spans="1:1">
      <c r="A3586" t="s">
        <v>7952</v>
      </c>
    </row>
    <row r="3587" spans="1:1">
      <c r="A3587" t="s">
        <v>1252</v>
      </c>
    </row>
    <row r="3588" spans="1:1">
      <c r="A3588" t="s">
        <v>7953</v>
      </c>
    </row>
    <row r="3589" spans="1:1">
      <c r="A3589" t="s">
        <v>7954</v>
      </c>
    </row>
    <row r="3590" spans="1:1">
      <c r="A3590" t="s">
        <v>7955</v>
      </c>
    </row>
    <row r="3591" spans="1:1">
      <c r="A3591" t="s">
        <v>7956</v>
      </c>
    </row>
    <row r="3592" spans="1:1">
      <c r="A3592" t="s">
        <v>7957</v>
      </c>
    </row>
    <row r="3593" spans="1:1">
      <c r="A3593" t="s">
        <v>1772</v>
      </c>
    </row>
    <row r="3594" spans="1:1">
      <c r="A3594" t="s">
        <v>7958</v>
      </c>
    </row>
    <row r="3595" spans="1:1">
      <c r="A3595" t="s">
        <v>422</v>
      </c>
    </row>
    <row r="3596" spans="1:1">
      <c r="A3596" t="s">
        <v>7567</v>
      </c>
    </row>
    <row r="3597" spans="1:1">
      <c r="A3597" t="s">
        <v>7959</v>
      </c>
    </row>
    <row r="3598" spans="1:1">
      <c r="A3598" t="s">
        <v>7567</v>
      </c>
    </row>
    <row r="3599" spans="1:1">
      <c r="A3599" t="s">
        <v>6250</v>
      </c>
    </row>
    <row r="3600" spans="1:1">
      <c r="A3600" t="s">
        <v>4382</v>
      </c>
    </row>
    <row r="3601" spans="1:1">
      <c r="A3601" t="s">
        <v>4383</v>
      </c>
    </row>
    <row r="3602" spans="2:2">
      <c r="B3602" t="s">
        <v>5962</v>
      </c>
    </row>
    <row r="3603" spans="2:2">
      <c r="B3603" t="s">
        <v>1264</v>
      </c>
    </row>
    <row r="3604" spans="1:1">
      <c r="A3604" t="s">
        <v>4424</v>
      </c>
    </row>
    <row r="3605" spans="1:1">
      <c r="A3605" t="s">
        <v>4425</v>
      </c>
    </row>
    <row r="3606" spans="1:1">
      <c r="A3606" t="s">
        <v>4426</v>
      </c>
    </row>
    <row r="3607" spans="1:1">
      <c r="A3607" t="s">
        <v>4427</v>
      </c>
    </row>
    <row r="3608" spans="1:1">
      <c r="A3608" t="s">
        <v>4606</v>
      </c>
    </row>
    <row r="3609" spans="1:1">
      <c r="A3609" t="s">
        <v>1156</v>
      </c>
    </row>
    <row r="3610" spans="1:1">
      <c r="A3610" t="s">
        <v>7960</v>
      </c>
    </row>
    <row r="3611" spans="1:1">
      <c r="A3611" t="s">
        <v>2163</v>
      </c>
    </row>
    <row r="3612" spans="1:1">
      <c r="A3612" t="s">
        <v>7961</v>
      </c>
    </row>
    <row r="3613" spans="1:1">
      <c r="A3613" t="s">
        <v>6795</v>
      </c>
    </row>
    <row r="3614" spans="3:3">
      <c r="C3614" t="s">
        <v>1397</v>
      </c>
    </row>
    <row r="3615" spans="3:3">
      <c r="C3615" t="s">
        <v>7962</v>
      </c>
    </row>
    <row r="3616" spans="1:1">
      <c r="A3616" t="s">
        <v>354</v>
      </c>
    </row>
    <row r="3617" spans="1:1">
      <c r="A3617" t="s">
        <v>5166</v>
      </c>
    </row>
    <row r="3618" spans="1:1">
      <c r="A3618" t="s">
        <v>479</v>
      </c>
    </row>
    <row r="3619" spans="1:1">
      <c r="A3619" t="s">
        <v>7963</v>
      </c>
    </row>
    <row r="3620" spans="1:1">
      <c r="A3620" t="s">
        <v>7964</v>
      </c>
    </row>
    <row r="3621" spans="1:1">
      <c r="A3621" t="s">
        <v>888</v>
      </c>
    </row>
    <row r="3622" spans="1:1">
      <c r="A3622" t="s">
        <v>7965</v>
      </c>
    </row>
    <row r="3623" spans="1:1">
      <c r="A3623" t="s">
        <v>7966</v>
      </c>
    </row>
    <row r="3624" spans="1:1">
      <c r="A3624" t="s">
        <v>7967</v>
      </c>
    </row>
    <row r="3625" spans="1:1">
      <c r="A3625" t="s">
        <v>7968</v>
      </c>
    </row>
    <row r="3626" spans="1:1">
      <c r="A3626" t="s">
        <v>7969</v>
      </c>
    </row>
    <row r="3627" spans="1:1">
      <c r="A3627" t="s">
        <v>7970</v>
      </c>
    </row>
    <row r="3628" spans="1:1">
      <c r="A3628" t="s">
        <v>7971</v>
      </c>
    </row>
    <row r="3629" spans="1:1">
      <c r="A3629" t="s">
        <v>7972</v>
      </c>
    </row>
    <row r="3630" spans="5:6">
      <c r="E3630" t="s">
        <v>7973</v>
      </c>
      <c r="F3630" t="s">
        <v>7974</v>
      </c>
    </row>
    <row r="3631" spans="1:1">
      <c r="A3631" t="s">
        <v>7975</v>
      </c>
    </row>
    <row r="3632" spans="1:1">
      <c r="A3632" t="s">
        <v>7976</v>
      </c>
    </row>
    <row r="3633" spans="1:1">
      <c r="A3633" t="s">
        <v>7977</v>
      </c>
    </row>
    <row r="3634" spans="1:1">
      <c r="A3634" t="s">
        <v>7978</v>
      </c>
    </row>
    <row r="3635" spans="1:1">
      <c r="A3635" t="s">
        <v>7979</v>
      </c>
    </row>
    <row r="3636" spans="1:1">
      <c r="A3636" t="s">
        <v>7980</v>
      </c>
    </row>
    <row r="3637" spans="1:1">
      <c r="A3637" t="s">
        <v>7981</v>
      </c>
    </row>
    <row r="3638" spans="1:1">
      <c r="A3638" t="s">
        <v>7982</v>
      </c>
    </row>
    <row r="3641" spans="1:1">
      <c r="A3641" t="s">
        <v>7983</v>
      </c>
    </row>
    <row r="3642" spans="1:1">
      <c r="A3642" t="s">
        <v>7984</v>
      </c>
    </row>
    <row r="3643" spans="2:2">
      <c r="B3643" t="s">
        <v>7985</v>
      </c>
    </row>
    <row r="3644" spans="1:1">
      <c r="A3644" t="s">
        <v>7986</v>
      </c>
    </row>
    <row r="3647" spans="1:1">
      <c r="A3647" t="s">
        <v>4382</v>
      </c>
    </row>
    <row r="3648" spans="1:1">
      <c r="A3648" t="s">
        <v>4383</v>
      </c>
    </row>
    <row r="3649" spans="1:1">
      <c r="A3649" t="s">
        <v>4424</v>
      </c>
    </row>
    <row r="3650" spans="1:1">
      <c r="A3650" t="s">
        <v>4425</v>
      </c>
    </row>
    <row r="3651" spans="1:1">
      <c r="A3651" t="s">
        <v>4426</v>
      </c>
    </row>
    <row r="3652" spans="1:1">
      <c r="A3652" t="s">
        <v>4427</v>
      </c>
    </row>
    <row r="3653" spans="1:1">
      <c r="A3653" t="s">
        <v>4606</v>
      </c>
    </row>
    <row r="3654" spans="1:1">
      <c r="A3654" t="s">
        <v>1156</v>
      </c>
    </row>
    <row r="3655" spans="1:1">
      <c r="A3655" t="s">
        <v>7987</v>
      </c>
    </row>
    <row r="3656" spans="1:1">
      <c r="A3656" t="s">
        <v>7988</v>
      </c>
    </row>
    <row r="3657" spans="1:1">
      <c r="A3657" t="s">
        <v>7989</v>
      </c>
    </row>
    <row r="3658" spans="1:1">
      <c r="A3658" t="s">
        <v>387</v>
      </c>
    </row>
    <row r="3659" spans="3:3">
      <c r="C3659" t="s">
        <v>1397</v>
      </c>
    </row>
    <row r="3660" spans="3:3">
      <c r="C3660" t="s">
        <v>7990</v>
      </c>
    </row>
    <row r="3661" spans="1:1">
      <c r="A3661" t="s">
        <v>354</v>
      </c>
    </row>
    <row r="3662" spans="1:1">
      <c r="A3662" t="s">
        <v>5166</v>
      </c>
    </row>
    <row r="3663" spans="2:2">
      <c r="B3663" t="s">
        <v>7991</v>
      </c>
    </row>
    <row r="3664" spans="2:2">
      <c r="B3664" t="s">
        <v>1173</v>
      </c>
    </row>
    <row r="3665" spans="2:2">
      <c r="B3665" t="s">
        <v>7992</v>
      </c>
    </row>
    <row r="3666" spans="2:2">
      <c r="B3666" t="s">
        <v>7993</v>
      </c>
    </row>
    <row r="3667" spans="2:2">
      <c r="B3667" t="s">
        <v>7994</v>
      </c>
    </row>
    <row r="3668" spans="2:2">
      <c r="B3668" t="s">
        <v>7995</v>
      </c>
    </row>
    <row r="3669" spans="2:2">
      <c r="B3669" t="s">
        <v>6692</v>
      </c>
    </row>
    <row r="3670" spans="2:2">
      <c r="B3670" t="s">
        <v>7996</v>
      </c>
    </row>
    <row r="3671" spans="2:2">
      <c r="B3671" t="s">
        <v>7997</v>
      </c>
    </row>
    <row r="3672" spans="2:2">
      <c r="B3672" t="s">
        <v>7998</v>
      </c>
    </row>
    <row r="3673" spans="2:2">
      <c r="B3673" t="s">
        <v>7999</v>
      </c>
    </row>
    <row r="3674" spans="2:2">
      <c r="B3674" t="s">
        <v>8000</v>
      </c>
    </row>
    <row r="3675" spans="1:1">
      <c r="A3675" t="s">
        <v>8001</v>
      </c>
    </row>
    <row r="3676" spans="2:2">
      <c r="B3676" t="s">
        <v>8002</v>
      </c>
    </row>
    <row r="3677" spans="2:2">
      <c r="B3677" t="s">
        <v>8003</v>
      </c>
    </row>
    <row r="3678" spans="2:2">
      <c r="B3678" t="s">
        <v>8004</v>
      </c>
    </row>
    <row r="3679" spans="3:3">
      <c r="C3679" t="s">
        <v>8005</v>
      </c>
    </row>
    <row r="3680" spans="2:2">
      <c r="B3680" t="s">
        <v>8006</v>
      </c>
    </row>
    <row r="3681" spans="2:2">
      <c r="B3681" t="s">
        <v>8007</v>
      </c>
    </row>
    <row r="3682" spans="2:2">
      <c r="B3682" t="s">
        <v>8008</v>
      </c>
    </row>
    <row r="3683" spans="2:3">
      <c r="B3683" t="s">
        <v>369</v>
      </c>
      <c r="C3683" t="s">
        <v>8005</v>
      </c>
    </row>
    <row r="3684" spans="2:2">
      <c r="B3684" t="s">
        <v>8009</v>
      </c>
    </row>
    <row r="3686" spans="2:2">
      <c r="B3686" t="s">
        <v>8010</v>
      </c>
    </row>
    <row r="3687" spans="2:2">
      <c r="B3687" t="s">
        <v>5114</v>
      </c>
    </row>
    <row r="3688" spans="2:2">
      <c r="B3688" t="s">
        <v>8011</v>
      </c>
    </row>
    <row r="3689" spans="2:2">
      <c r="B3689" t="s">
        <v>8012</v>
      </c>
    </row>
    <row r="3690" spans="2:2">
      <c r="B3690" t="s">
        <v>8013</v>
      </c>
    </row>
    <row r="3691" spans="2:2">
      <c r="B3691" t="s">
        <v>8014</v>
      </c>
    </row>
    <row r="3692" spans="1:1">
      <c r="A3692" t="s">
        <v>4382</v>
      </c>
    </row>
    <row r="3693" spans="1:1">
      <c r="A3693" t="s">
        <v>4383</v>
      </c>
    </row>
    <row r="3694" spans="1:1">
      <c r="A3694" t="s">
        <v>4424</v>
      </c>
    </row>
    <row r="3695" spans="1:1">
      <c r="A3695" t="s">
        <v>4425</v>
      </c>
    </row>
    <row r="3696" spans="1:1">
      <c r="A3696" t="s">
        <v>4426</v>
      </c>
    </row>
    <row r="3697" spans="1:1">
      <c r="A3697" t="s">
        <v>4427</v>
      </c>
    </row>
    <row r="3698" spans="1:1">
      <c r="A3698" t="s">
        <v>7601</v>
      </c>
    </row>
    <row r="3699" spans="1:1">
      <c r="A3699" t="s">
        <v>8015</v>
      </c>
    </row>
    <row r="3700" spans="1:1">
      <c r="A3700" t="s">
        <v>7229</v>
      </c>
    </row>
    <row r="3701" spans="2:2">
      <c r="B3701" t="s">
        <v>8016</v>
      </c>
    </row>
    <row r="3702" spans="2:2">
      <c r="B3702" t="s">
        <v>8017</v>
      </c>
    </row>
    <row r="3703" spans="1:1">
      <c r="A3703" t="s">
        <v>350</v>
      </c>
    </row>
    <row r="3704" spans="1:1">
      <c r="A3704" t="s">
        <v>8018</v>
      </c>
    </row>
    <row r="3705" spans="3:3">
      <c r="C3705" t="s">
        <v>8019</v>
      </c>
    </row>
    <row r="3706" spans="1:1">
      <c r="A3706" t="s">
        <v>354</v>
      </c>
    </row>
    <row r="3709" spans="1:1">
      <c r="A3709" t="s">
        <v>8020</v>
      </c>
    </row>
    <row r="3710" spans="1:1">
      <c r="A3710" t="s">
        <v>8021</v>
      </c>
    </row>
    <row r="3711" spans="1:1">
      <c r="A3711" t="s">
        <v>525</v>
      </c>
    </row>
    <row r="3712" spans="1:1">
      <c r="A3712" t="s">
        <v>8022</v>
      </c>
    </row>
    <row r="3713" spans="1:1">
      <c r="A3713" t="s">
        <v>8023</v>
      </c>
    </row>
    <row r="3714" spans="1:1">
      <c r="A3714" t="s">
        <v>8024</v>
      </c>
    </row>
    <row r="3715" spans="1:1">
      <c r="A3715" t="s">
        <v>4223</v>
      </c>
    </row>
    <row r="3716" spans="1:1">
      <c r="A3716" t="s">
        <v>8025</v>
      </c>
    </row>
    <row r="3717" spans="1:1">
      <c r="A3717" t="s">
        <v>8026</v>
      </c>
    </row>
    <row r="3718" spans="1:1">
      <c r="A3718" t="s">
        <v>8027</v>
      </c>
    </row>
    <row r="3719" spans="1:1">
      <c r="A3719" t="s">
        <v>3033</v>
      </c>
    </row>
    <row r="3720" spans="1:1">
      <c r="A3720" t="s">
        <v>8028</v>
      </c>
    </row>
    <row r="3721" spans="1:1">
      <c r="A3721" t="s">
        <v>8029</v>
      </c>
    </row>
    <row r="3722" spans="1:1">
      <c r="A3722" t="s">
        <v>2696</v>
      </c>
    </row>
    <row r="3723" spans="1:1">
      <c r="A3723" t="s">
        <v>8030</v>
      </c>
    </row>
    <row r="3724" spans="1:1">
      <c r="A3724" t="s">
        <v>8031</v>
      </c>
    </row>
    <row r="3725" spans="1:1">
      <c r="A3725" t="s">
        <v>443</v>
      </c>
    </row>
    <row r="3726" spans="1:1">
      <c r="A3726" t="s">
        <v>8032</v>
      </c>
    </row>
    <row r="3727" spans="1:1">
      <c r="A3727" t="s">
        <v>1045</v>
      </c>
    </row>
    <row r="3728" spans="1:1">
      <c r="A3728" t="s">
        <v>8033</v>
      </c>
    </row>
    <row r="3729" spans="1:1">
      <c r="A3729" t="s">
        <v>908</v>
      </c>
    </row>
    <row r="3730" spans="1:1">
      <c r="A3730" t="s">
        <v>8034</v>
      </c>
    </row>
    <row r="3731" spans="1:1">
      <c r="A3731" t="s">
        <v>8035</v>
      </c>
    </row>
    <row r="3732" spans="1:1">
      <c r="A3732" t="s">
        <v>8036</v>
      </c>
    </row>
    <row r="3733" spans="1:1">
      <c r="A3733" t="s">
        <v>8037</v>
      </c>
    </row>
    <row r="3734" spans="1:1">
      <c r="A3734" t="s">
        <v>8038</v>
      </c>
    </row>
    <row r="3735" spans="1:1">
      <c r="A3735" t="s">
        <v>8039</v>
      </c>
    </row>
    <row r="3736" spans="1:1">
      <c r="A3736" t="s">
        <v>8040</v>
      </c>
    </row>
    <row r="3737" spans="1:1">
      <c r="A3737" t="s">
        <v>898</v>
      </c>
    </row>
    <row r="3738" spans="1:1">
      <c r="A3738" t="s">
        <v>8041</v>
      </c>
    </row>
    <row r="3739" spans="1:1">
      <c r="A3739" t="s">
        <v>8042</v>
      </c>
    </row>
    <row r="3740" spans="1:1">
      <c r="A3740" t="s">
        <v>8043</v>
      </c>
    </row>
    <row r="3741" spans="1:1">
      <c r="A3741" t="s">
        <v>8044</v>
      </c>
    </row>
    <row r="3742" spans="1:1">
      <c r="A3742" t="s">
        <v>8045</v>
      </c>
    </row>
    <row r="3743" spans="1:1">
      <c r="A3743" t="s">
        <v>443</v>
      </c>
    </row>
    <row r="3745" spans="1:1">
      <c r="A3745" t="s">
        <v>8046</v>
      </c>
    </row>
    <row r="3746" spans="1:1">
      <c r="A3746" t="s">
        <v>1045</v>
      </c>
    </row>
    <row r="3747" spans="1:1">
      <c r="A3747" t="s">
        <v>8047</v>
      </c>
    </row>
    <row r="3748" spans="1:1">
      <c r="A3748" t="s">
        <v>8048</v>
      </c>
    </row>
    <row r="3749" spans="1:1">
      <c r="A3749" t="s">
        <v>8049</v>
      </c>
    </row>
    <row r="3750" spans="1:1">
      <c r="A3750" t="s">
        <v>8050</v>
      </c>
    </row>
    <row r="3752" spans="1:1">
      <c r="A3752" t="s">
        <v>4223</v>
      </c>
    </row>
    <row r="3753" spans="1:1">
      <c r="A3753" t="s">
        <v>8033</v>
      </c>
    </row>
    <row r="3754" spans="1:1">
      <c r="A3754" t="s">
        <v>2621</v>
      </c>
    </row>
    <row r="3755" spans="1:1">
      <c r="A3755" t="s">
        <v>8051</v>
      </c>
    </row>
    <row r="3756" spans="1:1">
      <c r="A3756" t="s">
        <v>8052</v>
      </c>
    </row>
    <row r="3757" spans="1:1">
      <c r="A3757" t="s">
        <v>8053</v>
      </c>
    </row>
    <row r="3758" spans="1:1">
      <c r="A3758" t="s">
        <v>8054</v>
      </c>
    </row>
    <row r="3759" spans="1:1">
      <c r="A3759" t="s">
        <v>8055</v>
      </c>
    </row>
    <row r="3760" spans="1:1">
      <c r="A3760" t="s">
        <v>5808</v>
      </c>
    </row>
    <row r="3761" spans="1:1">
      <c r="A3761" t="s">
        <v>8056</v>
      </c>
    </row>
    <row r="3762" spans="1:1">
      <c r="A3762" t="s">
        <v>803</v>
      </c>
    </row>
    <row r="3763" spans="1:1">
      <c r="A3763" t="s">
        <v>8057</v>
      </c>
    </row>
    <row r="3764" spans="1:1">
      <c r="A3764" t="s">
        <v>8058</v>
      </c>
    </row>
    <row r="3765" spans="1:1">
      <c r="A3765" t="s">
        <v>8059</v>
      </c>
    </row>
    <row r="3766" spans="1:1">
      <c r="A3766" t="s">
        <v>3618</v>
      </c>
    </row>
    <row r="3768" spans="1:1">
      <c r="A3768" t="s">
        <v>8060</v>
      </c>
    </row>
    <row r="3769" spans="1:1">
      <c r="A3769" t="e">
        <f>--本金</f>
        <v>#NAME?</v>
      </c>
    </row>
    <row r="3770" spans="1:1">
      <c r="A3770" t="s">
        <v>8061</v>
      </c>
    </row>
    <row r="3771" spans="1:1">
      <c r="A3771" t="s">
        <v>4223</v>
      </c>
    </row>
    <row r="3772" spans="1:1">
      <c r="A3772" t="s">
        <v>8033</v>
      </c>
    </row>
    <row r="3773" spans="1:1">
      <c r="A3773" t="s">
        <v>2621</v>
      </c>
    </row>
    <row r="3774" spans="1:1">
      <c r="A3774" t="s">
        <v>8062</v>
      </c>
    </row>
    <row r="3775" spans="1:1">
      <c r="A3775" t="s">
        <v>8063</v>
      </c>
    </row>
    <row r="3776" spans="1:1">
      <c r="A3776" t="s">
        <v>8064</v>
      </c>
    </row>
    <row r="3777" spans="1:1">
      <c r="A3777" t="s">
        <v>8065</v>
      </c>
    </row>
    <row r="3778" spans="1:1">
      <c r="A3778" t="s">
        <v>8066</v>
      </c>
    </row>
    <row r="3779" spans="1:1">
      <c r="A3779" t="s">
        <v>8067</v>
      </c>
    </row>
    <row r="3780" spans="1:1">
      <c r="A3780" t="s">
        <v>8068</v>
      </c>
    </row>
    <row r="3781" spans="1:1">
      <c r="A3781" t="s">
        <v>5808</v>
      </c>
    </row>
    <row r="3782" spans="1:1">
      <c r="A3782" t="s">
        <v>8069</v>
      </c>
    </row>
    <row r="3783" spans="1:1">
      <c r="A3783" t="s">
        <v>803</v>
      </c>
    </row>
    <row r="3784" spans="1:1">
      <c r="A3784" t="s">
        <v>8070</v>
      </c>
    </row>
    <row r="3785" spans="1:1">
      <c r="A3785" t="s">
        <v>3618</v>
      </c>
    </row>
    <row r="3786" spans="1:1">
      <c r="A3786" t="e">
        <f>---赠费</f>
        <v>#NAME?</v>
      </c>
    </row>
    <row r="3787" spans="1:1">
      <c r="A3787" t="s">
        <v>8071</v>
      </c>
    </row>
    <row r="3788" spans="1:1">
      <c r="A3788" t="s">
        <v>4223</v>
      </c>
    </row>
    <row r="3789" spans="1:1">
      <c r="A3789" t="s">
        <v>8033</v>
      </c>
    </row>
    <row r="3790" spans="1:1">
      <c r="A3790" t="s">
        <v>2621</v>
      </c>
    </row>
    <row r="3791" spans="1:1">
      <c r="A3791" t="s">
        <v>8072</v>
      </c>
    </row>
    <row r="3792" spans="1:1">
      <c r="A3792" t="s">
        <v>8063</v>
      </c>
    </row>
    <row r="3793" spans="1:1">
      <c r="A3793" t="s">
        <v>8064</v>
      </c>
    </row>
    <row r="3794" spans="1:1">
      <c r="A3794" t="s">
        <v>8065</v>
      </c>
    </row>
    <row r="3795" spans="1:1">
      <c r="A3795" t="s">
        <v>8073</v>
      </c>
    </row>
    <row r="3796" spans="1:1">
      <c r="A3796" t="s">
        <v>8067</v>
      </c>
    </row>
    <row r="3797" spans="1:1">
      <c r="A3797" t="s">
        <v>8068</v>
      </c>
    </row>
    <row r="3798" spans="1:1">
      <c r="A3798" t="s">
        <v>5808</v>
      </c>
    </row>
    <row r="3799" spans="1:1">
      <c r="A3799" t="s">
        <v>8069</v>
      </c>
    </row>
    <row r="3800" spans="1:1">
      <c r="A3800" t="s">
        <v>803</v>
      </c>
    </row>
    <row r="3801" spans="1:1">
      <c r="A3801" t="s">
        <v>8074</v>
      </c>
    </row>
    <row r="3802" spans="1:1">
      <c r="A3802" t="s">
        <v>3618</v>
      </c>
    </row>
    <row r="3803" spans="1:1">
      <c r="A3803" t="e">
        <f>-----停开机</f>
        <v>#NAME?</v>
      </c>
    </row>
    <row r="3804" spans="1:1">
      <c r="A3804" t="s">
        <v>8075</v>
      </c>
    </row>
    <row r="3805" spans="1:1">
      <c r="A3805" t="s">
        <v>4223</v>
      </c>
    </row>
    <row r="3806" spans="1:1">
      <c r="A3806" t="s">
        <v>8033</v>
      </c>
    </row>
    <row r="3807" spans="1:1">
      <c r="A3807" t="s">
        <v>2621</v>
      </c>
    </row>
    <row r="3808" spans="1:1">
      <c r="A3808" t="s">
        <v>8076</v>
      </c>
    </row>
    <row r="3809" spans="1:1">
      <c r="A3809" t="s">
        <v>8077</v>
      </c>
    </row>
    <row r="3810" spans="1:1">
      <c r="A3810" t="s">
        <v>8078</v>
      </c>
    </row>
    <row r="3811" spans="1:1">
      <c r="A3811" t="s">
        <v>8079</v>
      </c>
    </row>
    <row r="3812" spans="1:1">
      <c r="A3812" t="s">
        <v>5808</v>
      </c>
    </row>
    <row r="3813" spans="1:1">
      <c r="A3813" t="s">
        <v>8080</v>
      </c>
    </row>
    <row r="3814" spans="1:1">
      <c r="A3814" t="s">
        <v>803</v>
      </c>
    </row>
    <row r="3815" spans="1:1">
      <c r="A3815" t="s">
        <v>8081</v>
      </c>
    </row>
    <row r="3816" spans="1:1">
      <c r="A3816" t="s">
        <v>8082</v>
      </c>
    </row>
    <row r="3817" spans="1:1">
      <c r="A3817" t="s">
        <v>3618</v>
      </c>
    </row>
    <row r="3818" spans="1:1">
      <c r="A3818" t="s">
        <v>8083</v>
      </c>
    </row>
    <row r="3819" spans="1:1">
      <c r="A3819" t="s">
        <v>8084</v>
      </c>
    </row>
    <row r="3820" spans="1:1">
      <c r="A3820" t="s">
        <v>4223</v>
      </c>
    </row>
    <row r="3821" spans="1:1">
      <c r="A3821" t="s">
        <v>8033</v>
      </c>
    </row>
    <row r="3822" spans="1:1">
      <c r="A3822" t="s">
        <v>2621</v>
      </c>
    </row>
    <row r="3823" spans="1:1">
      <c r="A3823" t="s">
        <v>8085</v>
      </c>
    </row>
    <row r="3824" spans="1:1">
      <c r="A3824" t="s">
        <v>5808</v>
      </c>
    </row>
    <row r="3825" spans="1:1">
      <c r="A3825" t="s">
        <v>8086</v>
      </c>
    </row>
    <row r="3826" spans="1:1">
      <c r="A3826" t="s">
        <v>803</v>
      </c>
    </row>
    <row r="3827" spans="1:1">
      <c r="A3827" t="s">
        <v>8087</v>
      </c>
    </row>
    <row r="3828" spans="1:1">
      <c r="A3828" t="s">
        <v>3618</v>
      </c>
    </row>
    <row r="3830" spans="1:1">
      <c r="A3830" t="s">
        <v>8088</v>
      </c>
    </row>
    <row r="3831" spans="1:1">
      <c r="A3831" t="s">
        <v>8089</v>
      </c>
    </row>
    <row r="3832" spans="1:1">
      <c r="A3832" t="s">
        <v>8090</v>
      </c>
    </row>
    <row r="3833" spans="1:1">
      <c r="A3833" t="s">
        <v>8091</v>
      </c>
    </row>
    <row r="3834" spans="1:1">
      <c r="A3834" t="s">
        <v>4223</v>
      </c>
    </row>
    <row r="3835" spans="1:1">
      <c r="A3835" t="s">
        <v>8033</v>
      </c>
    </row>
    <row r="3836" spans="1:1">
      <c r="A3836" t="s">
        <v>2621</v>
      </c>
    </row>
    <row r="3837" spans="1:1">
      <c r="A3837" t="s">
        <v>8092</v>
      </c>
    </row>
    <row r="3838" spans="1:1">
      <c r="A3838" t="s">
        <v>5808</v>
      </c>
    </row>
    <row r="3839" spans="1:1">
      <c r="A3839" t="s">
        <v>8086</v>
      </c>
    </row>
    <row r="3840" spans="1:1">
      <c r="A3840" t="s">
        <v>803</v>
      </c>
    </row>
    <row r="3841" spans="1:1">
      <c r="A3841" t="s">
        <v>8093</v>
      </c>
    </row>
    <row r="3842" spans="1:1">
      <c r="A3842" t="s">
        <v>3618</v>
      </c>
    </row>
    <row r="3843" spans="1:1">
      <c r="A3843" t="s">
        <v>8094</v>
      </c>
    </row>
    <row r="3844" spans="1:1">
      <c r="A3844" t="s">
        <v>4223</v>
      </c>
    </row>
    <row r="3845" spans="1:1">
      <c r="A3845" t="s">
        <v>8095</v>
      </c>
    </row>
    <row r="3846" spans="1:1">
      <c r="A3846" t="s">
        <v>8096</v>
      </c>
    </row>
    <row r="3847" spans="1:1">
      <c r="A3847" t="s">
        <v>443</v>
      </c>
    </row>
    <row r="3848" spans="1:1">
      <c r="A3848" t="s">
        <v>4223</v>
      </c>
    </row>
    <row r="3849" spans="1:1">
      <c r="A3849" t="s">
        <v>8097</v>
      </c>
    </row>
    <row r="3850" spans="1:1">
      <c r="A3850" t="s">
        <v>8098</v>
      </c>
    </row>
    <row r="3851" spans="1:1">
      <c r="A3851" t="s">
        <v>8099</v>
      </c>
    </row>
    <row r="3852" spans="1:1">
      <c r="A3852" t="s">
        <v>8100</v>
      </c>
    </row>
    <row r="3853" spans="1:1">
      <c r="A3853" t="s">
        <v>1564</v>
      </c>
    </row>
    <row r="3854" spans="1:1">
      <c r="A3854" t="s">
        <v>8101</v>
      </c>
    </row>
    <row r="3855" spans="1:1">
      <c r="A3855" t="s">
        <v>8102</v>
      </c>
    </row>
    <row r="3857" spans="1:1">
      <c r="A3857" t="s">
        <v>8103</v>
      </c>
    </row>
    <row r="3858" spans="1:1">
      <c r="A3858" t="s">
        <v>8104</v>
      </c>
    </row>
    <row r="3859" spans="1:1">
      <c r="A3859" t="s">
        <v>8021</v>
      </c>
    </row>
    <row r="3860" spans="1:1">
      <c r="A3860" t="s">
        <v>525</v>
      </c>
    </row>
    <row r="3861" spans="1:1">
      <c r="A3861" t="s">
        <v>8105</v>
      </c>
    </row>
    <row r="3862" spans="1:1">
      <c r="A3862" t="s">
        <v>1045</v>
      </c>
    </row>
    <row r="3863" spans="1:1">
      <c r="A3863" t="s">
        <v>8033</v>
      </c>
    </row>
    <row r="3864" spans="1:1">
      <c r="A3864" t="s">
        <v>908</v>
      </c>
    </row>
    <row r="3865" spans="1:1">
      <c r="A3865" t="s">
        <v>8034</v>
      </c>
    </row>
    <row r="3866" spans="1:1">
      <c r="A3866" t="s">
        <v>8035</v>
      </c>
    </row>
    <row r="3867" spans="1:1">
      <c r="A3867" t="s">
        <v>8036</v>
      </c>
    </row>
    <row r="3868" spans="1:1">
      <c r="A3868" t="s">
        <v>8037</v>
      </c>
    </row>
    <row r="3869" spans="1:1">
      <c r="A3869" t="s">
        <v>8038</v>
      </c>
    </row>
    <row r="3870" spans="1:1">
      <c r="A3870" t="s">
        <v>8039</v>
      </c>
    </row>
    <row r="3871" spans="1:1">
      <c r="A3871" t="s">
        <v>8040</v>
      </c>
    </row>
    <row r="3872" spans="1:1">
      <c r="A3872" t="s">
        <v>898</v>
      </c>
    </row>
    <row r="3873" spans="1:1">
      <c r="A3873" t="s">
        <v>8041</v>
      </c>
    </row>
    <row r="3874" spans="1:1">
      <c r="A3874" t="s">
        <v>8106</v>
      </c>
    </row>
    <row r="3875" spans="1:1">
      <c r="A3875" t="s">
        <v>443</v>
      </c>
    </row>
    <row r="3876" spans="1:1">
      <c r="A3876" t="s">
        <v>1218</v>
      </c>
    </row>
    <row r="3877" spans="1:1">
      <c r="A3877" t="s">
        <v>3087</v>
      </c>
    </row>
    <row r="3878" spans="1:1">
      <c r="A3878" t="s">
        <v>354</v>
      </c>
    </row>
    <row r="3880" spans="1:1">
      <c r="A3880" t="s">
        <v>443</v>
      </c>
    </row>
    <row r="3881" spans="2:2">
      <c r="B3881" t="s">
        <v>8107</v>
      </c>
    </row>
    <row r="3882" spans="1:1">
      <c r="A3882" t="s">
        <v>7229</v>
      </c>
    </row>
    <row r="3884" spans="1:1">
      <c r="A3884" t="s">
        <v>8108</v>
      </c>
    </row>
    <row r="3885" spans="1:1">
      <c r="A3885" t="s">
        <v>8109</v>
      </c>
    </row>
    <row r="3886" spans="2:3">
      <c r="B3886" t="s">
        <v>1069</v>
      </c>
      <c r="C3886" t="s">
        <v>8110</v>
      </c>
    </row>
    <row r="3887" spans="3:3">
      <c r="C3887" t="s">
        <v>8111</v>
      </c>
    </row>
    <row r="3888" spans="1:1">
      <c r="A3888" t="s">
        <v>4377</v>
      </c>
    </row>
    <row r="3889" spans="1:1">
      <c r="A3889" t="s">
        <v>8112</v>
      </c>
    </row>
    <row r="3890" spans="1:1">
      <c r="A3890" t="s">
        <v>8113</v>
      </c>
    </row>
    <row r="3891" spans="1:1">
      <c r="A3891" t="s">
        <v>8114</v>
      </c>
    </row>
    <row r="3894" spans="1:1">
      <c r="A3894" t="s">
        <v>4380</v>
      </c>
    </row>
    <row r="3895" spans="1:1">
      <c r="A3895" t="s">
        <v>8115</v>
      </c>
    </row>
    <row r="3896" spans="1:1">
      <c r="A3896" t="s">
        <v>4381</v>
      </c>
    </row>
    <row r="3897" spans="1:1">
      <c r="A3897" t="s">
        <v>4382</v>
      </c>
    </row>
    <row r="3898" spans="1:1">
      <c r="A3898" t="s">
        <v>4444</v>
      </c>
    </row>
    <row r="3899" spans="1:1">
      <c r="A3899" t="s">
        <v>4384</v>
      </c>
    </row>
    <row r="3900" spans="1:1">
      <c r="A3900" t="s">
        <v>8116</v>
      </c>
    </row>
    <row r="3901" spans="1:1">
      <c r="A3901" t="s">
        <v>4385</v>
      </c>
    </row>
    <row r="3902" spans="1:1">
      <c r="A3902" t="s">
        <v>4445</v>
      </c>
    </row>
    <row r="3903" spans="1:1">
      <c r="A3903" t="s">
        <v>4383</v>
      </c>
    </row>
    <row r="3904" spans="1:1">
      <c r="A3904" t="s">
        <v>4384</v>
      </c>
    </row>
    <row r="3905" spans="1:1">
      <c r="A3905" t="s">
        <v>8116</v>
      </c>
    </row>
    <row r="3906" spans="1:1">
      <c r="A3906" t="s">
        <v>4385</v>
      </c>
    </row>
    <row r="3907" spans="1:1">
      <c r="A3907" t="s">
        <v>4424</v>
      </c>
    </row>
    <row r="3908" spans="1:1">
      <c r="A3908" t="s">
        <v>4425</v>
      </c>
    </row>
    <row r="3909" spans="1:1">
      <c r="A3909" t="s">
        <v>4426</v>
      </c>
    </row>
    <row r="3910" spans="1:1">
      <c r="A3910" t="s">
        <v>4427</v>
      </c>
    </row>
    <row r="3911" spans="1:1">
      <c r="A3911" t="s">
        <v>4428</v>
      </c>
    </row>
    <row r="3912" spans="1:1">
      <c r="A3912" t="s">
        <v>5972</v>
      </c>
    </row>
    <row r="3913" spans="1:1">
      <c r="A3913" t="s">
        <v>5973</v>
      </c>
    </row>
    <row r="3914" spans="1:1">
      <c r="A3914" t="s">
        <v>5974</v>
      </c>
    </row>
    <row r="3915" spans="1:1">
      <c r="A3915" t="s">
        <v>5975</v>
      </c>
    </row>
    <row r="3916" spans="1:1">
      <c r="A3916" t="s">
        <v>5976</v>
      </c>
    </row>
    <row r="3917" spans="1:1">
      <c r="A3917" t="s">
        <v>8117</v>
      </c>
    </row>
    <row r="3918" spans="1:1">
      <c r="A3918" t="s">
        <v>1156</v>
      </c>
    </row>
    <row r="3919" spans="1:1">
      <c r="A3919" t="s">
        <v>8118</v>
      </c>
    </row>
    <row r="3921" spans="1:1">
      <c r="A3921" t="s">
        <v>8119</v>
      </c>
    </row>
    <row r="3922" spans="1:1">
      <c r="A3922" t="s">
        <v>8120</v>
      </c>
    </row>
    <row r="3923" spans="1:1">
      <c r="A3923" t="s">
        <v>8121</v>
      </c>
    </row>
    <row r="3924" spans="1:1">
      <c r="A3924" t="s">
        <v>8122</v>
      </c>
    </row>
    <row r="3925" spans="1:1">
      <c r="A3925" t="s">
        <v>8123</v>
      </c>
    </row>
    <row r="3926" spans="1:1">
      <c r="A3926" t="s">
        <v>392</v>
      </c>
    </row>
    <row r="3927" spans="2:3">
      <c r="B3927" t="s">
        <v>1069</v>
      </c>
      <c r="C3927" t="s">
        <v>8110</v>
      </c>
    </row>
    <row r="3928" spans="3:3">
      <c r="C3928" t="s">
        <v>8111</v>
      </c>
    </row>
    <row r="3929" spans="1:1">
      <c r="A3929" t="s">
        <v>4377</v>
      </c>
    </row>
    <row r="3930" spans="1:1">
      <c r="A3930" t="s">
        <v>8113</v>
      </c>
    </row>
    <row r="3931" spans="1:1">
      <c r="A3931" t="s">
        <v>8114</v>
      </c>
    </row>
    <row r="3932" spans="1:1">
      <c r="A3932" t="s">
        <v>8124</v>
      </c>
    </row>
    <row r="3933" spans="1:1">
      <c r="A3933" t="s">
        <v>8125</v>
      </c>
    </row>
    <row r="3934" spans="1:1">
      <c r="A3934" t="s">
        <v>8126</v>
      </c>
    </row>
    <row r="3935" spans="1:1">
      <c r="A3935" t="s">
        <v>8127</v>
      </c>
    </row>
    <row r="3936" spans="1:1">
      <c r="A3936" t="s">
        <v>4382</v>
      </c>
    </row>
    <row r="3937" spans="1:1">
      <c r="A3937" t="s">
        <v>4383</v>
      </c>
    </row>
    <row r="3938" spans="1:1">
      <c r="A3938" t="s">
        <v>8128</v>
      </c>
    </row>
    <row r="3939" spans="1:1">
      <c r="A3939" t="s">
        <v>8129</v>
      </c>
    </row>
    <row r="3940" spans="1:1">
      <c r="A3940" t="s">
        <v>4424</v>
      </c>
    </row>
    <row r="3941" spans="1:1">
      <c r="A3941" t="s">
        <v>4425</v>
      </c>
    </row>
    <row r="3942" spans="1:1">
      <c r="A3942" t="s">
        <v>4426</v>
      </c>
    </row>
    <row r="3943" spans="1:1">
      <c r="A3943" t="s">
        <v>4427</v>
      </c>
    </row>
    <row r="3944" spans="1:1">
      <c r="A3944" t="s">
        <v>4428</v>
      </c>
    </row>
    <row r="3945" spans="1:1">
      <c r="A3945" t="s">
        <v>5974</v>
      </c>
    </row>
    <row r="3946" spans="1:1">
      <c r="A3946" t="s">
        <v>5975</v>
      </c>
    </row>
    <row r="3947" spans="1:1">
      <c r="A3947" t="s">
        <v>5976</v>
      </c>
    </row>
    <row r="3948" spans="1:1">
      <c r="A3948" t="s">
        <v>8130</v>
      </c>
    </row>
    <row r="3949" spans="1:1">
      <c r="A3949" t="s">
        <v>1156</v>
      </c>
    </row>
    <row r="3950" spans="1:1">
      <c r="A3950" t="s">
        <v>8131</v>
      </c>
    </row>
    <row r="3951" spans="1:1">
      <c r="A3951" t="s">
        <v>479</v>
      </c>
    </row>
    <row r="3952" spans="1:1">
      <c r="A3952" t="s">
        <v>5912</v>
      </c>
    </row>
    <row r="3954" spans="1:1">
      <c r="A3954" t="s">
        <v>8132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52"/>
  <sheetViews>
    <sheetView topLeftCell="A6116" workbookViewId="0">
      <selection activeCell="J6145" sqref="J6145"/>
    </sheetView>
  </sheetViews>
  <sheetFormatPr defaultColWidth="9" defaultRowHeight="13.5"/>
  <sheetData>
    <row r="1" spans="1:1">
      <c r="A1" t="s">
        <v>8133</v>
      </c>
    </row>
    <row r="2" spans="1:1">
      <c r="A2" t="s">
        <v>4273</v>
      </c>
    </row>
    <row r="3" spans="1:1">
      <c r="A3" t="s">
        <v>4274</v>
      </c>
    </row>
    <row r="4" spans="1:1">
      <c r="A4" t="s">
        <v>8134</v>
      </c>
    </row>
    <row r="5" spans="1:1">
      <c r="A5" t="s">
        <v>8135</v>
      </c>
    </row>
    <row r="6" spans="1:1">
      <c r="A6" t="s">
        <v>8136</v>
      </c>
    </row>
    <row r="7" spans="1:1">
      <c r="A7" t="s">
        <v>8137</v>
      </c>
    </row>
    <row r="8" spans="1:1">
      <c r="A8" t="s">
        <v>8138</v>
      </c>
    </row>
    <row r="9" spans="1:1">
      <c r="A9" t="s">
        <v>8139</v>
      </c>
    </row>
    <row r="10" spans="1:1">
      <c r="A10" t="s">
        <v>8140</v>
      </c>
    </row>
    <row r="11" spans="1:1">
      <c r="A11" t="s">
        <v>8141</v>
      </c>
    </row>
    <row r="12" spans="1:1">
      <c r="A12" t="s">
        <v>5912</v>
      </c>
    </row>
    <row r="13" spans="1:1">
      <c r="A13" t="s">
        <v>5913</v>
      </c>
    </row>
    <row r="14" spans="1:1">
      <c r="A14" t="s">
        <v>8142</v>
      </c>
    </row>
    <row r="15" spans="1:1">
      <c r="A15" t="s">
        <v>8121</v>
      </c>
    </row>
    <row r="16" spans="1:1">
      <c r="A16" t="s">
        <v>8143</v>
      </c>
    </row>
    <row r="17" spans="1:1">
      <c r="A17" t="s">
        <v>8144</v>
      </c>
    </row>
    <row r="18" spans="1:1">
      <c r="A18" t="s">
        <v>392</v>
      </c>
    </row>
    <row r="19" spans="1:1">
      <c r="A19" t="s">
        <v>8145</v>
      </c>
    </row>
    <row r="20" spans="1:1">
      <c r="A20" t="s">
        <v>8146</v>
      </c>
    </row>
    <row r="21" spans="1:1">
      <c r="A21" t="s">
        <v>8147</v>
      </c>
    </row>
    <row r="22" spans="1:1">
      <c r="A22" t="s">
        <v>479</v>
      </c>
    </row>
    <row r="23" spans="1:1">
      <c r="A23" t="s">
        <v>4377</v>
      </c>
    </row>
    <row r="24" spans="1:1">
      <c r="A24" t="s">
        <v>8148</v>
      </c>
    </row>
    <row r="25" spans="1:1">
      <c r="A25" t="s">
        <v>8149</v>
      </c>
    </row>
    <row r="26" spans="1:1">
      <c r="A26" t="s">
        <v>8150</v>
      </c>
    </row>
    <row r="27" spans="1:1">
      <c r="A27" t="s">
        <v>8151</v>
      </c>
    </row>
    <row r="28" spans="1:1">
      <c r="A28" t="s">
        <v>8152</v>
      </c>
    </row>
    <row r="29" spans="1:1">
      <c r="A29" t="s">
        <v>8153</v>
      </c>
    </row>
    <row r="30" spans="1:1">
      <c r="A30" t="s">
        <v>8154</v>
      </c>
    </row>
    <row r="31" spans="1:1">
      <c r="A31" t="s">
        <v>8155</v>
      </c>
    </row>
    <row r="32" spans="1:1">
      <c r="A32" t="s">
        <v>8156</v>
      </c>
    </row>
    <row r="33" spans="1:1">
      <c r="A33" t="s">
        <v>8157</v>
      </c>
    </row>
    <row r="34" spans="1:1">
      <c r="A34" t="s">
        <v>1140</v>
      </c>
    </row>
    <row r="35" spans="1:1">
      <c r="A35" t="s">
        <v>8158</v>
      </c>
    </row>
    <row r="36" spans="1:1">
      <c r="A36" t="s">
        <v>8159</v>
      </c>
    </row>
    <row r="37" spans="4:4">
      <c r="D37" t="s">
        <v>8160</v>
      </c>
    </row>
    <row r="38" spans="1:1">
      <c r="A38" t="s">
        <v>8161</v>
      </c>
    </row>
    <row r="39" spans="4:4">
      <c r="D39" t="s">
        <v>8162</v>
      </c>
    </row>
    <row r="40" spans="4:4">
      <c r="D40" t="s">
        <v>8163</v>
      </c>
    </row>
    <row r="41" spans="4:4">
      <c r="D41" t="s">
        <v>8164</v>
      </c>
    </row>
    <row r="42" spans="7:7">
      <c r="G42" t="s">
        <v>8165</v>
      </c>
    </row>
    <row r="43" spans="4:4">
      <c r="D43" t="s">
        <v>8166</v>
      </c>
    </row>
    <row r="44" spans="4:4">
      <c r="D44" t="s">
        <v>8167</v>
      </c>
    </row>
    <row r="45" spans="4:4">
      <c r="D45" t="s">
        <v>1015</v>
      </c>
    </row>
    <row r="46" spans="1:1">
      <c r="A46" t="s">
        <v>8168</v>
      </c>
    </row>
    <row r="47" spans="4:4">
      <c r="D47" t="s">
        <v>8169</v>
      </c>
    </row>
    <row r="48" spans="1:1">
      <c r="A48" t="s">
        <v>1015</v>
      </c>
    </row>
    <row r="49" spans="1:1">
      <c r="A49" t="s">
        <v>8170</v>
      </c>
    </row>
    <row r="50" spans="1:1">
      <c r="A50" t="s">
        <v>8171</v>
      </c>
    </row>
    <row r="51" spans="4:4">
      <c r="D51" t="s">
        <v>1015</v>
      </c>
    </row>
    <row r="52" spans="1:1">
      <c r="A52" t="s">
        <v>8172</v>
      </c>
    </row>
    <row r="53" spans="4:4">
      <c r="D53" t="s">
        <v>8173</v>
      </c>
    </row>
    <row r="55" spans="3:3">
      <c r="C55" t="s">
        <v>8160</v>
      </c>
    </row>
    <row r="56" spans="1:1">
      <c r="A56" t="s">
        <v>8174</v>
      </c>
    </row>
    <row r="57" spans="4:4">
      <c r="D57" t="s">
        <v>8175</v>
      </c>
    </row>
    <row r="58" spans="1:1">
      <c r="A58" t="s">
        <v>1015</v>
      </c>
    </row>
    <row r="59" spans="1:1">
      <c r="A59" t="s">
        <v>8176</v>
      </c>
    </row>
    <row r="60" spans="1:1">
      <c r="A60" t="s">
        <v>8177</v>
      </c>
    </row>
    <row r="61" spans="1:1">
      <c r="A61" t="s">
        <v>8178</v>
      </c>
    </row>
    <row r="62" spans="1:1">
      <c r="A62" t="s">
        <v>8179</v>
      </c>
    </row>
    <row r="63" spans="1:1">
      <c r="A63" t="s">
        <v>8180</v>
      </c>
    </row>
    <row r="64" spans="1:1">
      <c r="A64" t="s">
        <v>8181</v>
      </c>
    </row>
    <row r="65" spans="1:1">
      <c r="A65" t="s">
        <v>8182</v>
      </c>
    </row>
    <row r="66" spans="1:1">
      <c r="A66" t="s">
        <v>8183</v>
      </c>
    </row>
    <row r="67" spans="1:1">
      <c r="A67" t="s">
        <v>8184</v>
      </c>
    </row>
    <row r="68" spans="1:1">
      <c r="A68" t="s">
        <v>8185</v>
      </c>
    </row>
    <row r="69" spans="1:1">
      <c r="A69" t="s">
        <v>8186</v>
      </c>
    </row>
    <row r="70" spans="1:1">
      <c r="A70" t="s">
        <v>8187</v>
      </c>
    </row>
    <row r="71" spans="4:4">
      <c r="D71" t="s">
        <v>8188</v>
      </c>
    </row>
    <row r="72" spans="1:1">
      <c r="A72" t="s">
        <v>8189</v>
      </c>
    </row>
    <row r="73" spans="4:4">
      <c r="D73" t="s">
        <v>8190</v>
      </c>
    </row>
    <row r="74" spans="1:1">
      <c r="A74" t="s">
        <v>8188</v>
      </c>
    </row>
    <row r="75" spans="1:1">
      <c r="A75" t="s">
        <v>8191</v>
      </c>
    </row>
    <row r="76" spans="1:1">
      <c r="A76" t="s">
        <v>8192</v>
      </c>
    </row>
    <row r="77" spans="1:1">
      <c r="A77" t="s">
        <v>1015</v>
      </c>
    </row>
    <row r="78" spans="1:1">
      <c r="A78" t="s">
        <v>8179</v>
      </c>
    </row>
    <row r="79" spans="1:1">
      <c r="A79" t="s">
        <v>8193</v>
      </c>
    </row>
    <row r="80" spans="1:1">
      <c r="A80" t="s">
        <v>8194</v>
      </c>
    </row>
    <row r="81" spans="1:1">
      <c r="A81" t="s">
        <v>6362</v>
      </c>
    </row>
    <row r="82" spans="1:1">
      <c r="A82" t="s">
        <v>8179</v>
      </c>
    </row>
    <row r="83" spans="1:1">
      <c r="A83" t="s">
        <v>8195</v>
      </c>
    </row>
    <row r="84" spans="1:1">
      <c r="A84" t="s">
        <v>8196</v>
      </c>
    </row>
    <row r="85" spans="1:1">
      <c r="A85" t="s">
        <v>1015</v>
      </c>
    </row>
    <row r="86" spans="1:1">
      <c r="A86" t="s">
        <v>8179</v>
      </c>
    </row>
    <row r="87" spans="1:1">
      <c r="A87" t="s">
        <v>8195</v>
      </c>
    </row>
    <row r="88" spans="1:1">
      <c r="A88" t="s">
        <v>8197</v>
      </c>
    </row>
    <row r="89" spans="1:1">
      <c r="A89" t="s">
        <v>8185</v>
      </c>
    </row>
    <row r="90" spans="1:1">
      <c r="A90" t="s">
        <v>8198</v>
      </c>
    </row>
    <row r="91" spans="1:1">
      <c r="A91" t="s">
        <v>8199</v>
      </c>
    </row>
    <row r="92" spans="1:1">
      <c r="A92" t="s">
        <v>8188</v>
      </c>
    </row>
    <row r="93" spans="1:1">
      <c r="A93" t="s">
        <v>8200</v>
      </c>
    </row>
    <row r="94" spans="1:1">
      <c r="A94" t="s">
        <v>8201</v>
      </c>
    </row>
    <row r="95" spans="1:1">
      <c r="A95" t="s">
        <v>8185</v>
      </c>
    </row>
    <row r="96" spans="1:1">
      <c r="A96" t="s">
        <v>8202</v>
      </c>
    </row>
    <row r="97" spans="1:1">
      <c r="A97" t="s">
        <v>8203</v>
      </c>
    </row>
    <row r="98" spans="1:1">
      <c r="A98" t="s">
        <v>8185</v>
      </c>
    </row>
    <row r="99" spans="1:1">
      <c r="A99" t="s">
        <v>8179</v>
      </c>
    </row>
    <row r="100" spans="1:1">
      <c r="A100" t="s">
        <v>8204</v>
      </c>
    </row>
    <row r="101" spans="1:1">
      <c r="A101" t="s">
        <v>8205</v>
      </c>
    </row>
    <row r="102" spans="1:1">
      <c r="A102" t="s">
        <v>8185</v>
      </c>
    </row>
    <row r="103" spans="1:1">
      <c r="A103" t="s">
        <v>8206</v>
      </c>
    </row>
    <row r="104" spans="1:1">
      <c r="A104" t="s">
        <v>8207</v>
      </c>
    </row>
    <row r="105" spans="1:1">
      <c r="A105" t="s">
        <v>8185</v>
      </c>
    </row>
    <row r="106" spans="1:1">
      <c r="A106" t="s">
        <v>8179</v>
      </c>
    </row>
    <row r="107" spans="1:1">
      <c r="A107" t="s">
        <v>8208</v>
      </c>
    </row>
    <row r="108" spans="1:1">
      <c r="A108" t="s">
        <v>8209</v>
      </c>
    </row>
    <row r="109" spans="1:1">
      <c r="A109" t="s">
        <v>8185</v>
      </c>
    </row>
    <row r="110" spans="1:1">
      <c r="A110" t="s">
        <v>8179</v>
      </c>
    </row>
    <row r="111" spans="1:1">
      <c r="A111" t="s">
        <v>8210</v>
      </c>
    </row>
    <row r="112" spans="1:1">
      <c r="A112" t="s">
        <v>8211</v>
      </c>
    </row>
    <row r="113" spans="1:1">
      <c r="A113" t="s">
        <v>8185</v>
      </c>
    </row>
    <row r="114" spans="1:1">
      <c r="A114" t="s">
        <v>8212</v>
      </c>
    </row>
    <row r="115" spans="1:1">
      <c r="A115" t="s">
        <v>8213</v>
      </c>
    </row>
    <row r="116" spans="1:1">
      <c r="A116" t="s">
        <v>363</v>
      </c>
    </row>
    <row r="117" spans="1:1">
      <c r="A117" t="s">
        <v>7902</v>
      </c>
    </row>
    <row r="118" spans="1:1">
      <c r="A118" t="s">
        <v>4382</v>
      </c>
    </row>
    <row r="119" spans="1:1">
      <c r="A119" t="s">
        <v>4383</v>
      </c>
    </row>
    <row r="120" spans="1:1">
      <c r="A120" t="s">
        <v>2139</v>
      </c>
    </row>
    <row r="121" spans="1:1">
      <c r="A121" t="s">
        <v>8214</v>
      </c>
    </row>
    <row r="122" spans="1:1">
      <c r="A122" t="s">
        <v>4424</v>
      </c>
    </row>
    <row r="123" spans="1:1">
      <c r="A123" t="s">
        <v>4425</v>
      </c>
    </row>
    <row r="124" spans="1:1">
      <c r="A124" t="s">
        <v>4426</v>
      </c>
    </row>
    <row r="125" spans="1:1">
      <c r="A125" t="s">
        <v>4427</v>
      </c>
    </row>
    <row r="126" spans="1:1">
      <c r="A126" t="s">
        <v>4428</v>
      </c>
    </row>
    <row r="127" spans="1:1">
      <c r="A127" t="s">
        <v>8215</v>
      </c>
    </row>
    <row r="128" spans="2:2">
      <c r="B128" t="s">
        <v>8216</v>
      </c>
    </row>
    <row r="129" spans="2:2">
      <c r="B129" t="s">
        <v>8217</v>
      </c>
    </row>
    <row r="130" spans="2:2">
      <c r="B130" t="s">
        <v>8218</v>
      </c>
    </row>
    <row r="131" spans="1:1">
      <c r="A131" t="s">
        <v>8143</v>
      </c>
    </row>
    <row r="132" spans="1:1">
      <c r="A132" t="s">
        <v>8219</v>
      </c>
    </row>
    <row r="133" spans="4:4">
      <c r="D133" t="s">
        <v>369</v>
      </c>
    </row>
    <row r="134" spans="4:4">
      <c r="D134" t="s">
        <v>8220</v>
      </c>
    </row>
    <row r="135" spans="1:1">
      <c r="A135" t="s">
        <v>392</v>
      </c>
    </row>
    <row r="136" spans="1:1">
      <c r="A136" t="s">
        <v>8221</v>
      </c>
    </row>
    <row r="137" spans="1:1">
      <c r="A137" t="s">
        <v>8146</v>
      </c>
    </row>
    <row r="138" spans="1:1">
      <c r="A138" t="s">
        <v>8222</v>
      </c>
    </row>
    <row r="139" spans="1:1">
      <c r="A139" t="s">
        <v>479</v>
      </c>
    </row>
    <row r="140" spans="1:1">
      <c r="A140" t="s">
        <v>4377</v>
      </c>
    </row>
    <row r="141" spans="1:1">
      <c r="A141" t="s">
        <v>8148</v>
      </c>
    </row>
    <row r="142" spans="1:1">
      <c r="A142" t="s">
        <v>8149</v>
      </c>
    </row>
    <row r="143" spans="1:1">
      <c r="A143" t="s">
        <v>8223</v>
      </c>
    </row>
    <row r="144" spans="1:1">
      <c r="A144" t="s">
        <v>8224</v>
      </c>
    </row>
    <row r="145" spans="1:1">
      <c r="A145" t="s">
        <v>8153</v>
      </c>
    </row>
    <row r="146" spans="1:1">
      <c r="A146" t="s">
        <v>8154</v>
      </c>
    </row>
    <row r="147" spans="1:1">
      <c r="A147" t="s">
        <v>8155</v>
      </c>
    </row>
    <row r="148" spans="1:1">
      <c r="A148" t="s">
        <v>8156</v>
      </c>
    </row>
    <row r="149" spans="1:1">
      <c r="A149" t="s">
        <v>8157</v>
      </c>
    </row>
    <row r="150" spans="1:1">
      <c r="A150" t="s">
        <v>1140</v>
      </c>
    </row>
    <row r="151" spans="1:1">
      <c r="A151" t="s">
        <v>8158</v>
      </c>
    </row>
    <row r="152" spans="1:1">
      <c r="A152" t="s">
        <v>8159</v>
      </c>
    </row>
    <row r="153" spans="1:1">
      <c r="A153" t="s">
        <v>8225</v>
      </c>
    </row>
    <row r="154" spans="1:1">
      <c r="A154" t="s">
        <v>8151</v>
      </c>
    </row>
    <row r="155" spans="1:1">
      <c r="A155" t="s">
        <v>8226</v>
      </c>
    </row>
    <row r="157" spans="1:1">
      <c r="A157" t="s">
        <v>1390</v>
      </c>
    </row>
    <row r="158" spans="2:2">
      <c r="B158" t="s">
        <v>8227</v>
      </c>
    </row>
    <row r="159" spans="1:1">
      <c r="A159" t="s">
        <v>4382</v>
      </c>
    </row>
    <row r="160" spans="1:1">
      <c r="A160" t="s">
        <v>4383</v>
      </c>
    </row>
    <row r="161" spans="1:1">
      <c r="A161" t="s">
        <v>8228</v>
      </c>
    </row>
    <row r="162" spans="1:1">
      <c r="A162" t="s">
        <v>8214</v>
      </c>
    </row>
    <row r="163" spans="1:1">
      <c r="A163" t="s">
        <v>4424</v>
      </c>
    </row>
    <row r="164" spans="1:1">
      <c r="A164" t="s">
        <v>4425</v>
      </c>
    </row>
    <row r="165" spans="1:1">
      <c r="A165" t="s">
        <v>4426</v>
      </c>
    </row>
    <row r="166" spans="1:1">
      <c r="A166" t="s">
        <v>4427</v>
      </c>
    </row>
    <row r="167" spans="1:1">
      <c r="A167" t="s">
        <v>4428</v>
      </c>
    </row>
    <row r="168" spans="1:1">
      <c r="A168" t="s">
        <v>8229</v>
      </c>
    </row>
    <row r="169" spans="2:2">
      <c r="B169" t="s">
        <v>8230</v>
      </c>
    </row>
    <row r="170" spans="2:2">
      <c r="B170" t="s">
        <v>8231</v>
      </c>
    </row>
    <row r="171" spans="2:2">
      <c r="B171" t="s">
        <v>8218</v>
      </c>
    </row>
    <row r="172" spans="1:1">
      <c r="A172" t="s">
        <v>8143</v>
      </c>
    </row>
    <row r="173" spans="1:1">
      <c r="A173" t="s">
        <v>8232</v>
      </c>
    </row>
    <row r="174" spans="4:4">
      <c r="D174" t="s">
        <v>369</v>
      </c>
    </row>
    <row r="175" spans="4:4">
      <c r="D175" t="s">
        <v>8220</v>
      </c>
    </row>
    <row r="176" spans="1:1">
      <c r="A176" t="s">
        <v>392</v>
      </c>
    </row>
    <row r="177" spans="1:1">
      <c r="A177" t="s">
        <v>8233</v>
      </c>
    </row>
    <row r="178" spans="1:1">
      <c r="A178" t="s">
        <v>8146</v>
      </c>
    </row>
    <row r="179" spans="1:1">
      <c r="A179" t="s">
        <v>8234</v>
      </c>
    </row>
    <row r="180" spans="1:1">
      <c r="A180" t="s">
        <v>479</v>
      </c>
    </row>
    <row r="181" spans="1:1">
      <c r="A181" t="s">
        <v>4377</v>
      </c>
    </row>
    <row r="182" spans="1:1">
      <c r="A182" t="s">
        <v>8148</v>
      </c>
    </row>
    <row r="183" spans="1:1">
      <c r="A183" t="s">
        <v>8149</v>
      </c>
    </row>
    <row r="184" spans="1:1">
      <c r="A184" t="s">
        <v>8223</v>
      </c>
    </row>
    <row r="185" spans="1:1">
      <c r="A185" t="s">
        <v>8235</v>
      </c>
    </row>
    <row r="186" spans="1:1">
      <c r="A186" t="s">
        <v>8153</v>
      </c>
    </row>
    <row r="187" spans="1:1">
      <c r="A187" t="s">
        <v>8154</v>
      </c>
    </row>
    <row r="188" spans="1:1">
      <c r="A188" t="s">
        <v>8155</v>
      </c>
    </row>
    <row r="189" spans="1:1">
      <c r="A189" t="s">
        <v>8156</v>
      </c>
    </row>
    <row r="190" spans="1:1">
      <c r="A190" t="s">
        <v>8157</v>
      </c>
    </row>
    <row r="191" spans="1:1">
      <c r="A191" t="s">
        <v>1140</v>
      </c>
    </row>
    <row r="192" spans="1:1">
      <c r="A192" t="s">
        <v>8158</v>
      </c>
    </row>
    <row r="193" spans="1:1">
      <c r="A193" t="s">
        <v>8159</v>
      </c>
    </row>
    <row r="194" spans="1:1">
      <c r="A194" t="s">
        <v>8236</v>
      </c>
    </row>
    <row r="195" spans="3:4">
      <c r="C195">
        <f>----------------------250173993</f>
        <v>250173993</v>
      </c>
      <c r="D195" t="s">
        <v>8237</v>
      </c>
    </row>
    <row r="196" spans="2:2">
      <c r="B196" t="s">
        <v>8238</v>
      </c>
    </row>
    <row r="197" spans="2:3">
      <c r="B197" t="s">
        <v>8239</v>
      </c>
      <c r="C197" t="s">
        <v>369</v>
      </c>
    </row>
    <row r="198" spans="1:1">
      <c r="A198" t="s">
        <v>8240</v>
      </c>
    </row>
    <row r="199" spans="1:1">
      <c r="A199" t="s">
        <v>8241</v>
      </c>
    </row>
    <row r="200" spans="1:1">
      <c r="A200" t="s">
        <v>8242</v>
      </c>
    </row>
    <row r="201" spans="1:1">
      <c r="A201" t="s">
        <v>8243</v>
      </c>
    </row>
    <row r="202" spans="1:1">
      <c r="A202" t="s">
        <v>8244</v>
      </c>
    </row>
    <row r="203" spans="1:1">
      <c r="A203" t="s">
        <v>8245</v>
      </c>
    </row>
    <row r="204" spans="1:1">
      <c r="A204" t="s">
        <v>8246</v>
      </c>
    </row>
    <row r="205" spans="1:1">
      <c r="A205" t="s">
        <v>8247</v>
      </c>
    </row>
    <row r="206" spans="1:1">
      <c r="A206" t="s">
        <v>8242</v>
      </c>
    </row>
    <row r="207" spans="1:1">
      <c r="A207" t="s">
        <v>8248</v>
      </c>
    </row>
    <row r="208" spans="1:1">
      <c r="A208" t="s">
        <v>8249</v>
      </c>
    </row>
    <row r="209" spans="3:3">
      <c r="C209" t="s">
        <v>8250</v>
      </c>
    </row>
    <row r="210" spans="1:1">
      <c r="A210" t="s">
        <v>8251</v>
      </c>
    </row>
    <row r="211" spans="4:4">
      <c r="D211" t="s">
        <v>8252</v>
      </c>
    </row>
    <row r="213" spans="1:1">
      <c r="A213" t="s">
        <v>1390</v>
      </c>
    </row>
    <row r="214" spans="2:2">
      <c r="B214" t="s">
        <v>8227</v>
      </c>
    </row>
    <row r="215" spans="1:1">
      <c r="A215" t="s">
        <v>4382</v>
      </c>
    </row>
    <row r="216" spans="1:1">
      <c r="A216" t="s">
        <v>4383</v>
      </c>
    </row>
    <row r="217" spans="1:1">
      <c r="A217" t="s">
        <v>8228</v>
      </c>
    </row>
    <row r="218" spans="1:1">
      <c r="A218" t="s">
        <v>8214</v>
      </c>
    </row>
    <row r="219" spans="1:1">
      <c r="A219" t="s">
        <v>4424</v>
      </c>
    </row>
    <row r="220" spans="1:1">
      <c r="A220" t="s">
        <v>4425</v>
      </c>
    </row>
    <row r="221" spans="1:1">
      <c r="A221" t="s">
        <v>4426</v>
      </c>
    </row>
    <row r="222" spans="1:1">
      <c r="A222" t="s">
        <v>4427</v>
      </c>
    </row>
    <row r="223" spans="1:1">
      <c r="A223" t="s">
        <v>4428</v>
      </c>
    </row>
    <row r="224" spans="1:1">
      <c r="A224" t="s">
        <v>8253</v>
      </c>
    </row>
    <row r="225" spans="2:2">
      <c r="B225" t="s">
        <v>8254</v>
      </c>
    </row>
    <row r="226" spans="2:3">
      <c r="B226" t="s">
        <v>8255</v>
      </c>
      <c r="C226" t="s">
        <v>8256</v>
      </c>
    </row>
    <row r="227" spans="2:2">
      <c r="B227" t="s">
        <v>8257</v>
      </c>
    </row>
    <row r="228" spans="1:1">
      <c r="A228" t="s">
        <v>8146</v>
      </c>
    </row>
    <row r="229" spans="1:2">
      <c r="A229" t="s">
        <v>8258</v>
      </c>
      <c r="B229" t="s">
        <v>8259</v>
      </c>
    </row>
    <row r="230" spans="1:1">
      <c r="A230" t="s">
        <v>4377</v>
      </c>
    </row>
    <row r="231" spans="3:3">
      <c r="C231" t="s">
        <v>2362</v>
      </c>
    </row>
    <row r="232" spans="1:1">
      <c r="A232" t="s">
        <v>8260</v>
      </c>
    </row>
    <row r="233" spans="1:2">
      <c r="A233" t="s">
        <v>350</v>
      </c>
      <c r="B233" t="s">
        <v>1074</v>
      </c>
    </row>
    <row r="234" spans="1:1">
      <c r="A234" t="s">
        <v>8261</v>
      </c>
    </row>
    <row r="235" spans="1:1">
      <c r="A235" t="s">
        <v>8262</v>
      </c>
    </row>
    <row r="236" spans="1:1">
      <c r="A236" t="s">
        <v>8263</v>
      </c>
    </row>
    <row r="237" spans="1:1">
      <c r="A237" t="s">
        <v>8264</v>
      </c>
    </row>
    <row r="238" spans="1:1">
      <c r="A238" t="s">
        <v>8265</v>
      </c>
    </row>
    <row r="239" spans="1:1">
      <c r="A239" t="s">
        <v>8266</v>
      </c>
    </row>
    <row r="240" spans="1:1">
      <c r="A240" t="s">
        <v>8267</v>
      </c>
    </row>
    <row r="241" spans="1:1">
      <c r="A241" t="s">
        <v>8268</v>
      </c>
    </row>
    <row r="242" spans="1:1">
      <c r="A242" t="s">
        <v>8269</v>
      </c>
    </row>
    <row r="243" spans="1:1">
      <c r="A243" t="s">
        <v>8270</v>
      </c>
    </row>
    <row r="244" spans="1:1">
      <c r="A244" t="s">
        <v>8271</v>
      </c>
    </row>
    <row r="245" spans="1:1">
      <c r="A245" t="s">
        <v>8272</v>
      </c>
    </row>
    <row r="246" spans="1:1">
      <c r="A246" t="s">
        <v>8273</v>
      </c>
    </row>
    <row r="247" spans="1:1">
      <c r="A247" t="s">
        <v>8274</v>
      </c>
    </row>
    <row r="248" spans="1:1">
      <c r="A248" t="s">
        <v>8275</v>
      </c>
    </row>
    <row r="249" spans="1:1">
      <c r="A249" t="s">
        <v>8276</v>
      </c>
    </row>
    <row r="250" spans="1:1">
      <c r="A250" t="s">
        <v>8277</v>
      </c>
    </row>
    <row r="251" spans="1:1">
      <c r="A251" t="s">
        <v>767</v>
      </c>
    </row>
    <row r="252" spans="1:1">
      <c r="A252" t="s">
        <v>2619</v>
      </c>
    </row>
    <row r="253" spans="1:1">
      <c r="A253" t="s">
        <v>8278</v>
      </c>
    </row>
    <row r="254" spans="1:1">
      <c r="A254" t="e">
        <f>--select*from xj_sc_云销售品_sl</f>
        <v>#NAME?</v>
      </c>
    </row>
    <row r="255" spans="1:1">
      <c r="A255" t="s">
        <v>8279</v>
      </c>
    </row>
    <row r="256" spans="1:1">
      <c r="A256" t="s">
        <v>800</v>
      </c>
    </row>
    <row r="257" spans="1:1">
      <c r="A257" t="s">
        <v>8280</v>
      </c>
    </row>
    <row r="258" spans="1:1">
      <c r="A258" t="s">
        <v>8281</v>
      </c>
    </row>
    <row r="259" spans="1:1">
      <c r="A259" t="s">
        <v>8282</v>
      </c>
    </row>
    <row r="260" spans="1:1">
      <c r="A260" t="s">
        <v>8283</v>
      </c>
    </row>
    <row r="261" spans="1:1">
      <c r="A261" t="s">
        <v>8284</v>
      </c>
    </row>
    <row r="262" spans="1:1">
      <c r="A262" t="s">
        <v>8285</v>
      </c>
    </row>
    <row r="263" spans="1:1">
      <c r="A263" t="s">
        <v>8286</v>
      </c>
    </row>
    <row r="265" spans="1:1">
      <c r="A265" t="s">
        <v>8287</v>
      </c>
    </row>
    <row r="266" spans="1:1">
      <c r="A266" t="s">
        <v>8288</v>
      </c>
    </row>
    <row r="267" spans="1:1">
      <c r="A267" t="s">
        <v>3332</v>
      </c>
    </row>
    <row r="268" spans="1:1">
      <c r="A268" t="s">
        <v>8289</v>
      </c>
    </row>
    <row r="269" spans="1:1">
      <c r="A269" t="s">
        <v>1027</v>
      </c>
    </row>
    <row r="270" spans="1:1">
      <c r="A270" t="s">
        <v>8290</v>
      </c>
    </row>
    <row r="271" spans="1:1">
      <c r="A271" t="s">
        <v>8291</v>
      </c>
    </row>
    <row r="272" spans="1:1">
      <c r="A272" t="s">
        <v>8292</v>
      </c>
    </row>
    <row r="273" spans="1:1">
      <c r="A273" t="s">
        <v>8293</v>
      </c>
    </row>
    <row r="274" spans="1:1">
      <c r="A274" t="s">
        <v>8294</v>
      </c>
    </row>
    <row r="275" spans="1:1">
      <c r="A275" t="s">
        <v>8295</v>
      </c>
    </row>
    <row r="276" spans="1:1">
      <c r="A276" t="s">
        <v>8296</v>
      </c>
    </row>
    <row r="277" spans="1:1">
      <c r="A277" t="s">
        <v>8297</v>
      </c>
    </row>
    <row r="278" spans="1:1">
      <c r="A278" t="s">
        <v>369</v>
      </c>
    </row>
    <row r="279" spans="1:1">
      <c r="A279" t="s">
        <v>8298</v>
      </c>
    </row>
    <row r="280" spans="1:1">
      <c r="A280" t="s">
        <v>8299</v>
      </c>
    </row>
    <row r="281" spans="1:1">
      <c r="A281" t="s">
        <v>8300</v>
      </c>
    </row>
    <row r="282" spans="1:1">
      <c r="A282" t="s">
        <v>8301</v>
      </c>
    </row>
    <row r="283" spans="1:1">
      <c r="A283" t="s">
        <v>8302</v>
      </c>
    </row>
    <row r="284" spans="1:1">
      <c r="A284" t="s">
        <v>8303</v>
      </c>
    </row>
    <row r="285" spans="1:1">
      <c r="A285" t="s">
        <v>8304</v>
      </c>
    </row>
    <row r="286" spans="1:1">
      <c r="A286" t="s">
        <v>350</v>
      </c>
    </row>
    <row r="287" spans="1:1">
      <c r="A287" t="s">
        <v>8305</v>
      </c>
    </row>
    <row r="288" spans="1:1">
      <c r="A288" t="s">
        <v>8306</v>
      </c>
    </row>
    <row r="289" spans="1:1">
      <c r="A289" t="s">
        <v>8307</v>
      </c>
    </row>
    <row r="290" spans="1:1">
      <c r="A290" t="s">
        <v>8308</v>
      </c>
    </row>
    <row r="291" spans="1:1">
      <c r="A291" t="s">
        <v>8309</v>
      </c>
    </row>
    <row r="292" spans="1:1">
      <c r="A292" t="s">
        <v>8310</v>
      </c>
    </row>
    <row r="293" spans="1:1">
      <c r="A293" t="s">
        <v>369</v>
      </c>
    </row>
    <row r="294" spans="1:1">
      <c r="A294" t="s">
        <v>8311</v>
      </c>
    </row>
    <row r="295" spans="1:1">
      <c r="A295" t="s">
        <v>8312</v>
      </c>
    </row>
    <row r="296" spans="1:1">
      <c r="A296" t="s">
        <v>8313</v>
      </c>
    </row>
    <row r="297" spans="1:1">
      <c r="A297" t="s">
        <v>8314</v>
      </c>
    </row>
    <row r="298" spans="1:1">
      <c r="A298" t="s">
        <v>8315</v>
      </c>
    </row>
    <row r="299" spans="1:1">
      <c r="A299" t="s">
        <v>8316</v>
      </c>
    </row>
    <row r="300" spans="1:1">
      <c r="A300" t="s">
        <v>1648</v>
      </c>
    </row>
    <row r="301" spans="1:1">
      <c r="A301" t="s">
        <v>369</v>
      </c>
    </row>
    <row r="303" spans="1:1">
      <c r="A303" t="s">
        <v>8317</v>
      </c>
    </row>
    <row r="304" spans="1:1">
      <c r="A304" t="s">
        <v>8318</v>
      </c>
    </row>
    <row r="305" spans="1:1">
      <c r="A305" t="s">
        <v>8319</v>
      </c>
    </row>
    <row r="306" spans="1:1">
      <c r="A306" t="s">
        <v>8320</v>
      </c>
    </row>
    <row r="308" spans="2:2">
      <c r="B308" t="s">
        <v>354</v>
      </c>
    </row>
    <row r="310" spans="2:2">
      <c r="B310" t="s">
        <v>8321</v>
      </c>
    </row>
    <row r="311" spans="1:1">
      <c r="A311" t="s">
        <v>8322</v>
      </c>
    </row>
    <row r="312" spans="2:2">
      <c r="B312" t="s">
        <v>4480</v>
      </c>
    </row>
    <row r="313" spans="1:1">
      <c r="A313" t="s">
        <v>4383</v>
      </c>
    </row>
    <row r="314" spans="1:1">
      <c r="A314" t="s">
        <v>2139</v>
      </c>
    </row>
    <row r="315" spans="1:1">
      <c r="A315" t="s">
        <v>8214</v>
      </c>
    </row>
    <row r="316" spans="1:1">
      <c r="A316" t="s">
        <v>4424</v>
      </c>
    </row>
    <row r="317" spans="1:1">
      <c r="A317" t="s">
        <v>4425</v>
      </c>
    </row>
    <row r="318" spans="1:1">
      <c r="A318" t="s">
        <v>4426</v>
      </c>
    </row>
    <row r="319" spans="1:1">
      <c r="A319" t="s">
        <v>4427</v>
      </c>
    </row>
    <row r="320" spans="1:1">
      <c r="A320" t="s">
        <v>4428</v>
      </c>
    </row>
    <row r="321" spans="1:1">
      <c r="A321" t="s">
        <v>8323</v>
      </c>
    </row>
    <row r="323" spans="1:1">
      <c r="A323" t="s">
        <v>2019</v>
      </c>
    </row>
    <row r="324" spans="1:1">
      <c r="A324" t="s">
        <v>8324</v>
      </c>
    </row>
    <row r="325" spans="1:1">
      <c r="A325" t="s">
        <v>8146</v>
      </c>
    </row>
    <row r="326" spans="1:1">
      <c r="A326" t="s">
        <v>8325</v>
      </c>
    </row>
    <row r="327" spans="1:1">
      <c r="A327" t="s">
        <v>4377</v>
      </c>
    </row>
    <row r="328" spans="1:1">
      <c r="A328" t="s">
        <v>8326</v>
      </c>
    </row>
    <row r="329" spans="1:1">
      <c r="A329" t="s">
        <v>8327</v>
      </c>
    </row>
    <row r="330" spans="1:1">
      <c r="A330" t="s">
        <v>3019</v>
      </c>
    </row>
    <row r="331" spans="1:1">
      <c r="A331" t="s">
        <v>8328</v>
      </c>
    </row>
    <row r="332" spans="1:1">
      <c r="A332" t="s">
        <v>8329</v>
      </c>
    </row>
    <row r="333" spans="1:1">
      <c r="A333" t="s">
        <v>8330</v>
      </c>
    </row>
    <row r="334" spans="1:1">
      <c r="A334" t="s">
        <v>8331</v>
      </c>
    </row>
    <row r="335" spans="1:1">
      <c r="A335" t="s">
        <v>392</v>
      </c>
    </row>
    <row r="336" spans="1:1">
      <c r="A336" t="s">
        <v>479</v>
      </c>
    </row>
    <row r="337" spans="1:1">
      <c r="A337" t="s">
        <v>8332</v>
      </c>
    </row>
    <row r="338" spans="1:1">
      <c r="A338" t="s">
        <v>821</v>
      </c>
    </row>
    <row r="339" spans="3:3">
      <c r="C339" t="s">
        <v>8333</v>
      </c>
    </row>
    <row r="340" spans="3:3">
      <c r="C340" t="s">
        <v>8334</v>
      </c>
    </row>
    <row r="341" spans="3:3">
      <c r="C341" t="s">
        <v>8335</v>
      </c>
    </row>
    <row r="342" spans="3:3">
      <c r="C342" t="s">
        <v>8336</v>
      </c>
    </row>
    <row r="343" spans="3:3">
      <c r="C343" t="s">
        <v>8337</v>
      </c>
    </row>
    <row r="344" spans="1:1">
      <c r="A344" t="s">
        <v>479</v>
      </c>
    </row>
    <row r="345" spans="1:1">
      <c r="A345" t="s">
        <v>8338</v>
      </c>
    </row>
    <row r="346" spans="1:1">
      <c r="A346" t="s">
        <v>446</v>
      </c>
    </row>
    <row r="347" spans="1:1">
      <c r="A347" t="s">
        <v>479</v>
      </c>
    </row>
    <row r="348" spans="1:1">
      <c r="A348" t="s">
        <v>8339</v>
      </c>
    </row>
    <row r="349" spans="1:1">
      <c r="A349" t="s">
        <v>8340</v>
      </c>
    </row>
    <row r="350" spans="1:1">
      <c r="A350" t="s">
        <v>8341</v>
      </c>
    </row>
    <row r="351" spans="1:1">
      <c r="A351" t="s">
        <v>8342</v>
      </c>
    </row>
    <row r="352" spans="1:1">
      <c r="A352" t="s">
        <v>8343</v>
      </c>
    </row>
    <row r="353" spans="1:1">
      <c r="A353" t="s">
        <v>8344</v>
      </c>
    </row>
    <row r="354" spans="1:1">
      <c r="A354" t="s">
        <v>8345</v>
      </c>
    </row>
    <row r="355" spans="1:1">
      <c r="A355" t="s">
        <v>8346</v>
      </c>
    </row>
    <row r="356" spans="1:1">
      <c r="A356" t="s">
        <v>8347</v>
      </c>
    </row>
    <row r="357" spans="1:1">
      <c r="A357" t="s">
        <v>8348</v>
      </c>
    </row>
    <row r="358" spans="1:1">
      <c r="A358" t="s">
        <v>8349</v>
      </c>
    </row>
    <row r="359" spans="1:1">
      <c r="A359" t="s">
        <v>8350</v>
      </c>
    </row>
    <row r="360" spans="1:1">
      <c r="A360" t="s">
        <v>8351</v>
      </c>
    </row>
    <row r="361" spans="1:1">
      <c r="A361" t="s">
        <v>8352</v>
      </c>
    </row>
    <row r="362" spans="1:1">
      <c r="A362" t="s">
        <v>8353</v>
      </c>
    </row>
    <row r="363" spans="1:1">
      <c r="A363" t="s">
        <v>8354</v>
      </c>
    </row>
    <row r="364" spans="1:1">
      <c r="A364" t="s">
        <v>8355</v>
      </c>
    </row>
    <row r="365" spans="1:1">
      <c r="A365" t="s">
        <v>8356</v>
      </c>
    </row>
    <row r="366" spans="1:1">
      <c r="A366" t="s">
        <v>8357</v>
      </c>
    </row>
    <row r="367" spans="1:1">
      <c r="A367" t="s">
        <v>8358</v>
      </c>
    </row>
    <row r="368" spans="1:1">
      <c r="A368" t="s">
        <v>8359</v>
      </c>
    </row>
    <row r="369" spans="1:1">
      <c r="A369" t="s">
        <v>446</v>
      </c>
    </row>
    <row r="370" spans="1:1">
      <c r="A370" t="s">
        <v>479</v>
      </c>
    </row>
    <row r="371" spans="1:1">
      <c r="A371" t="s">
        <v>8360</v>
      </c>
    </row>
    <row r="372" spans="1:1">
      <c r="A372" t="s">
        <v>8361</v>
      </c>
    </row>
    <row r="373" spans="1:1">
      <c r="A373" t="s">
        <v>8362</v>
      </c>
    </row>
    <row r="374" spans="1:1">
      <c r="A374" t="s">
        <v>8363</v>
      </c>
    </row>
    <row r="375" spans="1:1">
      <c r="A375" t="s">
        <v>8364</v>
      </c>
    </row>
    <row r="376" spans="1:1">
      <c r="A376" t="s">
        <v>446</v>
      </c>
    </row>
    <row r="377" spans="1:1">
      <c r="A377" t="s">
        <v>3019</v>
      </c>
    </row>
    <row r="378" spans="1:1">
      <c r="A378" t="s">
        <v>773</v>
      </c>
    </row>
    <row r="379" spans="1:1">
      <c r="A379" t="s">
        <v>8365</v>
      </c>
    </row>
    <row r="380" spans="1:1">
      <c r="A380" t="s">
        <v>8366</v>
      </c>
    </row>
    <row r="381" spans="1:1">
      <c r="A381" t="s">
        <v>8367</v>
      </c>
    </row>
    <row r="382" spans="1:1">
      <c r="A382" t="s">
        <v>8368</v>
      </c>
    </row>
    <row r="383" spans="1:1">
      <c r="A383" t="s">
        <v>8369</v>
      </c>
    </row>
    <row r="384" spans="1:1">
      <c r="A384" t="s">
        <v>8370</v>
      </c>
    </row>
    <row r="385" spans="1:1">
      <c r="A385" t="s">
        <v>479</v>
      </c>
    </row>
    <row r="386" spans="1:1">
      <c r="A386" t="s">
        <v>773</v>
      </c>
    </row>
    <row r="387" spans="5:5">
      <c r="E387" t="s">
        <v>8371</v>
      </c>
    </row>
    <row r="388" spans="5:5">
      <c r="E388" t="s">
        <v>7294</v>
      </c>
    </row>
    <row r="389" spans="5:5">
      <c r="E389" t="s">
        <v>7295</v>
      </c>
    </row>
    <row r="390" spans="5:5">
      <c r="E390" t="s">
        <v>803</v>
      </c>
    </row>
    <row r="391" spans="5:5">
      <c r="E391" t="s">
        <v>1779</v>
      </c>
    </row>
    <row r="392" spans="5:5">
      <c r="E392" t="s">
        <v>7296</v>
      </c>
    </row>
    <row r="393" spans="5:5">
      <c r="E393" t="s">
        <v>8372</v>
      </c>
    </row>
    <row r="394" spans="5:5">
      <c r="E394" t="s">
        <v>8373</v>
      </c>
    </row>
    <row r="395" spans="5:5">
      <c r="E395" t="s">
        <v>8374</v>
      </c>
    </row>
    <row r="396" spans="5:5">
      <c r="E396" t="s">
        <v>8375</v>
      </c>
    </row>
    <row r="397" spans="1:1">
      <c r="A397" t="s">
        <v>446</v>
      </c>
    </row>
    <row r="398" spans="1:1">
      <c r="A398" t="s">
        <v>479</v>
      </c>
    </row>
    <row r="399" spans="1:1">
      <c r="A399" t="s">
        <v>3019</v>
      </c>
    </row>
    <row r="400" spans="1:1">
      <c r="A400" t="s">
        <v>931</v>
      </c>
    </row>
    <row r="401" spans="1:1">
      <c r="A401" t="s">
        <v>8376</v>
      </c>
    </row>
    <row r="402" spans="1:1">
      <c r="A402" t="s">
        <v>8377</v>
      </c>
    </row>
    <row r="403" spans="1:1">
      <c r="A403" t="s">
        <v>8378</v>
      </c>
    </row>
    <row r="404" spans="1:1">
      <c r="A404" t="s">
        <v>8379</v>
      </c>
    </row>
    <row r="405" spans="1:1">
      <c r="A405" t="s">
        <v>8380</v>
      </c>
    </row>
    <row r="406" spans="1:1">
      <c r="A406" t="s">
        <v>479</v>
      </c>
    </row>
    <row r="407" spans="1:1">
      <c r="A407" t="s">
        <v>931</v>
      </c>
    </row>
    <row r="408" spans="5:5">
      <c r="E408" t="s">
        <v>8381</v>
      </c>
    </row>
    <row r="409" spans="5:5">
      <c r="E409" t="s">
        <v>7314</v>
      </c>
    </row>
    <row r="410" spans="5:5">
      <c r="E410" t="s">
        <v>776</v>
      </c>
    </row>
    <row r="411" spans="5:5">
      <c r="E411" t="s">
        <v>3425</v>
      </c>
    </row>
    <row r="412" spans="6:6">
      <c r="F412" t="s">
        <v>7315</v>
      </c>
    </row>
    <row r="413" spans="7:7">
      <c r="G413" t="s">
        <v>7316</v>
      </c>
    </row>
    <row r="414" spans="7:7">
      <c r="G414" t="s">
        <v>8382</v>
      </c>
    </row>
    <row r="415" spans="5:5">
      <c r="E415" t="s">
        <v>8383</v>
      </c>
    </row>
    <row r="416" spans="1:1">
      <c r="A416" t="s">
        <v>446</v>
      </c>
    </row>
    <row r="417" spans="1:1">
      <c r="A417" t="s">
        <v>4967</v>
      </c>
    </row>
    <row r="418" spans="1:1">
      <c r="A418" t="s">
        <v>8384</v>
      </c>
    </row>
    <row r="419" spans="1:1">
      <c r="A419" t="s">
        <v>931</v>
      </c>
    </row>
    <row r="420" spans="3:3">
      <c r="C420" t="s">
        <v>8385</v>
      </c>
    </row>
    <row r="421" spans="3:3">
      <c r="C421" t="s">
        <v>7320</v>
      </c>
    </row>
    <row r="422" spans="7:8">
      <c r="G422" t="s">
        <v>8386</v>
      </c>
      <c r="H422" t="s">
        <v>7322</v>
      </c>
    </row>
    <row r="423" spans="3:3">
      <c r="C423" t="s">
        <v>7323</v>
      </c>
    </row>
    <row r="424" spans="3:4">
      <c r="C424" t="s">
        <v>7324</v>
      </c>
      <c r="D424" t="s">
        <v>7325</v>
      </c>
    </row>
    <row r="425" spans="3:3">
      <c r="C425" t="s">
        <v>8387</v>
      </c>
    </row>
    <row r="426" spans="1:1">
      <c r="A426" t="s">
        <v>8388</v>
      </c>
    </row>
    <row r="427" spans="1:1">
      <c r="A427" t="s">
        <v>931</v>
      </c>
    </row>
    <row r="428" spans="3:3">
      <c r="C428" t="s">
        <v>8381</v>
      </c>
    </row>
    <row r="429" spans="3:3">
      <c r="C429" t="s">
        <v>7328</v>
      </c>
    </row>
    <row r="430" spans="3:3">
      <c r="C430" t="s">
        <v>8389</v>
      </c>
    </row>
    <row r="431" spans="3:3">
      <c r="C431" t="s">
        <v>7330</v>
      </c>
    </row>
    <row r="432" spans="3:3">
      <c r="C432" t="s">
        <v>776</v>
      </c>
    </row>
    <row r="433" spans="3:3">
      <c r="C433" t="s">
        <v>7331</v>
      </c>
    </row>
    <row r="434" spans="1:1">
      <c r="A434" t="s">
        <v>446</v>
      </c>
    </row>
    <row r="435" spans="1:1">
      <c r="A435" t="s">
        <v>3019</v>
      </c>
    </row>
    <row r="436" spans="1:1">
      <c r="A436" t="s">
        <v>8390</v>
      </c>
    </row>
    <row r="437" spans="1:1">
      <c r="A437" t="s">
        <v>8391</v>
      </c>
    </row>
    <row r="438" spans="1:1">
      <c r="A438" t="s">
        <v>827</v>
      </c>
    </row>
    <row r="439" spans="1:1">
      <c r="A439" t="s">
        <v>821</v>
      </c>
    </row>
    <row r="440" spans="1:1">
      <c r="A440" t="s">
        <v>8392</v>
      </c>
    </row>
    <row r="441" spans="1:1">
      <c r="A441" t="s">
        <v>8393</v>
      </c>
    </row>
    <row r="442" spans="1:1">
      <c r="A442" t="s">
        <v>392</v>
      </c>
    </row>
    <row r="443" spans="1:1">
      <c r="A443" t="s">
        <v>1012</v>
      </c>
    </row>
    <row r="444" spans="1:1">
      <c r="A444" t="s">
        <v>7902</v>
      </c>
    </row>
    <row r="445" spans="1:1">
      <c r="A445" t="s">
        <v>4382</v>
      </c>
    </row>
    <row r="446" spans="1:1">
      <c r="A446" t="s">
        <v>4383</v>
      </c>
    </row>
    <row r="447" spans="1:1">
      <c r="A447" t="s">
        <v>2139</v>
      </c>
    </row>
    <row r="448" spans="1:1">
      <c r="A448" t="s">
        <v>8214</v>
      </c>
    </row>
    <row r="449" spans="1:1">
      <c r="A449" t="s">
        <v>4424</v>
      </c>
    </row>
    <row r="450" spans="1:1">
      <c r="A450" t="s">
        <v>4425</v>
      </c>
    </row>
    <row r="451" spans="1:1">
      <c r="A451" t="s">
        <v>4426</v>
      </c>
    </row>
    <row r="452" spans="1:1">
      <c r="A452" t="s">
        <v>4427</v>
      </c>
    </row>
    <row r="453" spans="1:1">
      <c r="A453" t="s">
        <v>4428</v>
      </c>
    </row>
    <row r="454" spans="1:1">
      <c r="A454" t="s">
        <v>5972</v>
      </c>
    </row>
    <row r="455" spans="1:1">
      <c r="A455" t="s">
        <v>5973</v>
      </c>
    </row>
    <row r="456" spans="1:1">
      <c r="A456" t="s">
        <v>1156</v>
      </c>
    </row>
    <row r="457" spans="1:1">
      <c r="A457" t="s">
        <v>8323</v>
      </c>
    </row>
    <row r="458" spans="2:2">
      <c r="B458" t="s">
        <v>8254</v>
      </c>
    </row>
    <row r="459" spans="2:3">
      <c r="B459" t="s">
        <v>8394</v>
      </c>
      <c r="C459" t="s">
        <v>8256</v>
      </c>
    </row>
    <row r="460" spans="2:2">
      <c r="B460" t="s">
        <v>522</v>
      </c>
    </row>
    <row r="461" spans="1:1">
      <c r="A461" t="s">
        <v>3248</v>
      </c>
    </row>
    <row r="462" spans="1:1">
      <c r="A462" t="s">
        <v>8395</v>
      </c>
    </row>
    <row r="463" spans="1:1">
      <c r="A463" t="s">
        <v>392</v>
      </c>
    </row>
    <row r="464" spans="1:1">
      <c r="A464" t="s">
        <v>8146</v>
      </c>
    </row>
    <row r="465" spans="1:1">
      <c r="A465" t="s">
        <v>8396</v>
      </c>
    </row>
    <row r="466" spans="1:1">
      <c r="A466" t="s">
        <v>4377</v>
      </c>
    </row>
    <row r="467" spans="3:3">
      <c r="C467" t="s">
        <v>2362</v>
      </c>
    </row>
    <row r="468" spans="1:1">
      <c r="A468" t="s">
        <v>8260</v>
      </c>
    </row>
    <row r="469" spans="2:2">
      <c r="B469" t="s">
        <v>8397</v>
      </c>
    </row>
    <row r="470" spans="3:3">
      <c r="C470" t="s">
        <v>1252</v>
      </c>
    </row>
    <row r="471" spans="3:3">
      <c r="C471" t="s">
        <v>8398</v>
      </c>
    </row>
    <row r="472" spans="5:5">
      <c r="E472" t="s">
        <v>8399</v>
      </c>
    </row>
    <row r="473" spans="5:5">
      <c r="E473" t="s">
        <v>4616</v>
      </c>
    </row>
    <row r="474" spans="5:5">
      <c r="E474" t="s">
        <v>4617</v>
      </c>
    </row>
    <row r="475" spans="3:3">
      <c r="C475" t="s">
        <v>4621</v>
      </c>
    </row>
    <row r="476" spans="3:3">
      <c r="C476" t="s">
        <v>8400</v>
      </c>
    </row>
    <row r="478" spans="2:2">
      <c r="B478" t="s">
        <v>8401</v>
      </c>
    </row>
    <row r="479" spans="3:3">
      <c r="C479" t="s">
        <v>8402</v>
      </c>
    </row>
    <row r="480" spans="1:1">
      <c r="A480" t="s">
        <v>8403</v>
      </c>
    </row>
    <row r="481" spans="3:3">
      <c r="C481" t="s">
        <v>8404</v>
      </c>
    </row>
    <row r="482" spans="3:3">
      <c r="C482" t="s">
        <v>8405</v>
      </c>
    </row>
    <row r="483" spans="3:3">
      <c r="C483" t="s">
        <v>8406</v>
      </c>
    </row>
    <row r="484" spans="3:3">
      <c r="C484" t="s">
        <v>8407</v>
      </c>
    </row>
    <row r="485" spans="3:3">
      <c r="C485" t="s">
        <v>8408</v>
      </c>
    </row>
    <row r="486" spans="3:3">
      <c r="C486" t="s">
        <v>8409</v>
      </c>
    </row>
    <row r="487" spans="3:3">
      <c r="C487" t="s">
        <v>8410</v>
      </c>
    </row>
    <row r="488" spans="3:3">
      <c r="C488" t="s">
        <v>8411</v>
      </c>
    </row>
    <row r="489" spans="3:3">
      <c r="C489" t="s">
        <v>369</v>
      </c>
    </row>
    <row r="490" spans="2:2">
      <c r="B490" t="s">
        <v>8412</v>
      </c>
    </row>
    <row r="491" spans="1:1">
      <c r="A491" t="s">
        <v>8413</v>
      </c>
    </row>
    <row r="492" spans="1:1">
      <c r="A492" t="s">
        <v>773</v>
      </c>
    </row>
    <row r="493" spans="3:3">
      <c r="C493" t="s">
        <v>8414</v>
      </c>
    </row>
    <row r="494" spans="3:4">
      <c r="C494" t="s">
        <v>8415</v>
      </c>
      <c r="D494" t="s">
        <v>8416</v>
      </c>
    </row>
    <row r="495" spans="3:4">
      <c r="C495" t="s">
        <v>8417</v>
      </c>
      <c r="D495" t="s">
        <v>8418</v>
      </c>
    </row>
    <row r="496" spans="3:3">
      <c r="C496" t="s">
        <v>8402</v>
      </c>
    </row>
    <row r="497" spans="1:1">
      <c r="A497" t="s">
        <v>8419</v>
      </c>
    </row>
    <row r="498" spans="1:1">
      <c r="A498" t="s">
        <v>8420</v>
      </c>
    </row>
    <row r="499" spans="1:1">
      <c r="A499" t="s">
        <v>8421</v>
      </c>
    </row>
    <row r="500" spans="3:3">
      <c r="C500" t="s">
        <v>369</v>
      </c>
    </row>
    <row r="501" spans="3:5">
      <c r="C501" t="s">
        <v>369</v>
      </c>
      <c r="E501" t="s">
        <v>8402</v>
      </c>
    </row>
    <row r="502" spans="1:1">
      <c r="A502" t="s">
        <v>8422</v>
      </c>
    </row>
    <row r="503" spans="3:3">
      <c r="C503" t="s">
        <v>8423</v>
      </c>
    </row>
    <row r="504" spans="1:1">
      <c r="A504" t="s">
        <v>8424</v>
      </c>
    </row>
    <row r="505" spans="1:1">
      <c r="A505" t="s">
        <v>8425</v>
      </c>
    </row>
    <row r="507" spans="3:3">
      <c r="C507" t="s">
        <v>369</v>
      </c>
    </row>
    <row r="508" spans="3:3">
      <c r="C508" t="s">
        <v>8426</v>
      </c>
    </row>
    <row r="509" spans="3:3">
      <c r="C509" t="s">
        <v>8427</v>
      </c>
    </row>
    <row r="510" spans="1:1">
      <c r="A510" t="s">
        <v>8428</v>
      </c>
    </row>
    <row r="511" spans="1:1">
      <c r="A511" t="s">
        <v>2112</v>
      </c>
    </row>
    <row r="512" spans="3:3">
      <c r="C512" t="s">
        <v>8429</v>
      </c>
    </row>
    <row r="513" spans="2:2">
      <c r="B513" t="s">
        <v>8430</v>
      </c>
    </row>
    <row r="514" spans="1:1">
      <c r="A514" t="s">
        <v>8431</v>
      </c>
    </row>
    <row r="515" spans="1:1">
      <c r="A515" t="s">
        <v>8432</v>
      </c>
    </row>
    <row r="516" spans="3:3">
      <c r="C516" t="s">
        <v>854</v>
      </c>
    </row>
    <row r="518" spans="1:1">
      <c r="A518" t="s">
        <v>8433</v>
      </c>
    </row>
    <row r="519" spans="1:1">
      <c r="A519" t="s">
        <v>350</v>
      </c>
    </row>
    <row r="520" spans="1:1">
      <c r="A520" t="s">
        <v>8434</v>
      </c>
    </row>
    <row r="521" spans="1:1">
      <c r="A521" t="s">
        <v>8435</v>
      </c>
    </row>
    <row r="522" spans="1:1">
      <c r="A522" t="s">
        <v>8436</v>
      </c>
    </row>
    <row r="523" spans="1:1">
      <c r="A523" t="s">
        <v>8437</v>
      </c>
    </row>
    <row r="525" spans="1:1">
      <c r="A525" t="s">
        <v>8438</v>
      </c>
    </row>
    <row r="526" spans="1:1">
      <c r="A526" t="s">
        <v>8439</v>
      </c>
    </row>
    <row r="527" spans="1:1">
      <c r="A527" t="s">
        <v>8440</v>
      </c>
    </row>
    <row r="528" spans="1:1">
      <c r="A528" t="s">
        <v>8441</v>
      </c>
    </row>
    <row r="529" spans="1:1">
      <c r="A529" t="s">
        <v>8442</v>
      </c>
    </row>
    <row r="530" spans="1:1">
      <c r="A530" t="s">
        <v>8443</v>
      </c>
    </row>
    <row r="531" spans="1:1">
      <c r="A531" t="s">
        <v>8444</v>
      </c>
    </row>
    <row r="532" spans="1:1">
      <c r="A532" t="s">
        <v>8445</v>
      </c>
    </row>
    <row r="533" spans="2:2">
      <c r="B533" t="s">
        <v>354</v>
      </c>
    </row>
    <row r="534" spans="2:2">
      <c r="B534" t="s">
        <v>1500</v>
      </c>
    </row>
    <row r="535" spans="1:1">
      <c r="A535" t="s">
        <v>8322</v>
      </c>
    </row>
    <row r="536" spans="1:1">
      <c r="A536" t="s">
        <v>4382</v>
      </c>
    </row>
    <row r="537" spans="1:1">
      <c r="A537" t="s">
        <v>4383</v>
      </c>
    </row>
    <row r="538" spans="1:1">
      <c r="A538" t="s">
        <v>8228</v>
      </c>
    </row>
    <row r="539" spans="1:1">
      <c r="A539" t="s">
        <v>8214</v>
      </c>
    </row>
    <row r="540" spans="1:1">
      <c r="A540" t="s">
        <v>4424</v>
      </c>
    </row>
    <row r="541" spans="1:1">
      <c r="A541" t="s">
        <v>4425</v>
      </c>
    </row>
    <row r="542" spans="1:1">
      <c r="A542" t="s">
        <v>4426</v>
      </c>
    </row>
    <row r="543" spans="1:1">
      <c r="A543" t="s">
        <v>4427</v>
      </c>
    </row>
    <row r="544" spans="1:1">
      <c r="A544" t="s">
        <v>4428</v>
      </c>
    </row>
    <row r="545" spans="2:2">
      <c r="B545" t="s">
        <v>1218</v>
      </c>
    </row>
    <row r="546" spans="2:2">
      <c r="B546" t="s">
        <v>8446</v>
      </c>
    </row>
    <row r="547" spans="2:2">
      <c r="B547" t="s">
        <v>8447</v>
      </c>
    </row>
    <row r="548" spans="2:2">
      <c r="B548" t="s">
        <v>522</v>
      </c>
    </row>
    <row r="549" spans="1:1">
      <c r="A549" t="s">
        <v>3248</v>
      </c>
    </row>
    <row r="550" spans="1:1">
      <c r="A550" t="s">
        <v>8448</v>
      </c>
    </row>
    <row r="551" spans="1:1">
      <c r="A551" t="s">
        <v>392</v>
      </c>
    </row>
    <row r="552" spans="1:1">
      <c r="A552" t="s">
        <v>8146</v>
      </c>
    </row>
    <row r="553" spans="1:1">
      <c r="A553" t="s">
        <v>8449</v>
      </c>
    </row>
    <row r="554" spans="1:1">
      <c r="A554" t="s">
        <v>4377</v>
      </c>
    </row>
    <row r="555" spans="3:3">
      <c r="C555" t="s">
        <v>2362</v>
      </c>
    </row>
    <row r="556" spans="1:1">
      <c r="A556" t="s">
        <v>8260</v>
      </c>
    </row>
    <row r="557" spans="2:2">
      <c r="B557" t="s">
        <v>8450</v>
      </c>
    </row>
    <row r="558" spans="3:3">
      <c r="C558" t="s">
        <v>1252</v>
      </c>
    </row>
    <row r="559" spans="3:3">
      <c r="C559" t="s">
        <v>8451</v>
      </c>
    </row>
    <row r="560" spans="3:3">
      <c r="C560" t="s">
        <v>8452</v>
      </c>
    </row>
    <row r="561" spans="4:4">
      <c r="D561" t="s">
        <v>4616</v>
      </c>
    </row>
    <row r="562" spans="4:4">
      <c r="D562" t="s">
        <v>4617</v>
      </c>
    </row>
    <row r="563" spans="3:3">
      <c r="C563" t="s">
        <v>4621</v>
      </c>
    </row>
    <row r="564" spans="3:3">
      <c r="C564" t="s">
        <v>8453</v>
      </c>
    </row>
    <row r="565" spans="2:2">
      <c r="B565" t="s">
        <v>8454</v>
      </c>
    </row>
    <row r="566" spans="3:3">
      <c r="C566" t="s">
        <v>8455</v>
      </c>
    </row>
    <row r="567" spans="3:3">
      <c r="C567" t="s">
        <v>8456</v>
      </c>
    </row>
    <row r="568" spans="3:3">
      <c r="C568" t="s">
        <v>8457</v>
      </c>
    </row>
    <row r="569" spans="1:1">
      <c r="A569" t="s">
        <v>8458</v>
      </c>
    </row>
    <row r="570" spans="1:1">
      <c r="A570" t="s">
        <v>8459</v>
      </c>
    </row>
    <row r="571" spans="1:1">
      <c r="A571" t="s">
        <v>773</v>
      </c>
    </row>
    <row r="572" spans="3:3">
      <c r="C572" t="s">
        <v>8460</v>
      </c>
    </row>
    <row r="573" spans="3:3">
      <c r="C573" t="s">
        <v>8461</v>
      </c>
    </row>
    <row r="574" spans="3:3">
      <c r="C574" t="s">
        <v>8462</v>
      </c>
    </row>
    <row r="575" spans="3:3">
      <c r="C575" t="s">
        <v>8463</v>
      </c>
    </row>
    <row r="576" spans="3:3">
      <c r="C576" t="s">
        <v>8464</v>
      </c>
    </row>
    <row r="578" spans="2:2">
      <c r="B578" t="s">
        <v>8465</v>
      </c>
    </row>
    <row r="579" spans="1:1">
      <c r="A579" t="s">
        <v>8466</v>
      </c>
    </row>
    <row r="580" spans="1:1">
      <c r="A580" t="s">
        <v>8467</v>
      </c>
    </row>
    <row r="581" spans="1:1">
      <c r="A581" t="s">
        <v>3046</v>
      </c>
    </row>
    <row r="582" spans="3:3">
      <c r="C582" t="s">
        <v>8468</v>
      </c>
    </row>
    <row r="583" spans="3:3">
      <c r="C583" t="s">
        <v>908</v>
      </c>
    </row>
    <row r="584" spans="3:3">
      <c r="C584" t="s">
        <v>4667</v>
      </c>
    </row>
    <row r="585" spans="3:3">
      <c r="C585" t="s">
        <v>4668</v>
      </c>
    </row>
    <row r="586" spans="3:3">
      <c r="C586" t="s">
        <v>4669</v>
      </c>
    </row>
    <row r="587" spans="3:3">
      <c r="C587" t="s">
        <v>8469</v>
      </c>
    </row>
    <row r="588" spans="3:3">
      <c r="C588" t="s">
        <v>4671</v>
      </c>
    </row>
    <row r="589" spans="3:3">
      <c r="C589" t="s">
        <v>776</v>
      </c>
    </row>
    <row r="590" spans="3:3">
      <c r="C590" t="s">
        <v>4672</v>
      </c>
    </row>
    <row r="591" spans="3:3">
      <c r="C591" t="s">
        <v>443</v>
      </c>
    </row>
    <row r="592" spans="1:1">
      <c r="A592" t="s">
        <v>8470</v>
      </c>
    </row>
    <row r="593" spans="1:1">
      <c r="A593" t="s">
        <v>446</v>
      </c>
    </row>
    <row r="594" spans="3:3">
      <c r="C594" t="s">
        <v>413</v>
      </c>
    </row>
    <row r="595" spans="3:3">
      <c r="C595" t="s">
        <v>8471</v>
      </c>
    </row>
    <row r="596" spans="3:3">
      <c r="C596" t="s">
        <v>8472</v>
      </c>
    </row>
    <row r="597" spans="3:4">
      <c r="C597" t="s">
        <v>8473</v>
      </c>
      <c r="D597" t="s">
        <v>8474</v>
      </c>
    </row>
    <row r="598" spans="1:1">
      <c r="A598" t="s">
        <v>8475</v>
      </c>
    </row>
    <row r="599" spans="3:3">
      <c r="C599" t="s">
        <v>800</v>
      </c>
    </row>
    <row r="600" spans="3:3">
      <c r="C600" t="s">
        <v>8476</v>
      </c>
    </row>
    <row r="601" spans="3:3">
      <c r="C601" t="s">
        <v>8477</v>
      </c>
    </row>
    <row r="602" spans="1:1">
      <c r="A602" t="s">
        <v>914</v>
      </c>
    </row>
    <row r="603" spans="3:3">
      <c r="C603" t="s">
        <v>8478</v>
      </c>
    </row>
    <row r="604" spans="3:3">
      <c r="C604" t="s">
        <v>3317</v>
      </c>
    </row>
    <row r="605" spans="3:3">
      <c r="C605" t="s">
        <v>8479</v>
      </c>
    </row>
    <row r="606" spans="3:3">
      <c r="C606" t="s">
        <v>8480</v>
      </c>
    </row>
    <row r="607" spans="3:3">
      <c r="C607" t="s">
        <v>8481</v>
      </c>
    </row>
    <row r="608" spans="3:3">
      <c r="C608" t="s">
        <v>8482</v>
      </c>
    </row>
    <row r="609" spans="1:1">
      <c r="A609" t="s">
        <v>1389</v>
      </c>
    </row>
    <row r="610" spans="3:3">
      <c r="C610" t="s">
        <v>902</v>
      </c>
    </row>
    <row r="611" spans="3:3">
      <c r="C611" t="s">
        <v>8483</v>
      </c>
    </row>
    <row r="612" spans="3:3">
      <c r="C612" t="s">
        <v>8484</v>
      </c>
    </row>
    <row r="613" spans="1:1">
      <c r="A613" t="s">
        <v>8485</v>
      </c>
    </row>
    <row r="614" spans="1:1">
      <c r="A614" t="s">
        <v>931</v>
      </c>
    </row>
    <row r="615" spans="3:3">
      <c r="C615" t="s">
        <v>8486</v>
      </c>
    </row>
    <row r="616" spans="3:3">
      <c r="C616" t="s">
        <v>4697</v>
      </c>
    </row>
    <row r="617" spans="3:3">
      <c r="C617" t="s">
        <v>4698</v>
      </c>
    </row>
    <row r="618" spans="3:3">
      <c r="C618" t="s">
        <v>4699</v>
      </c>
    </row>
    <row r="619" spans="3:3">
      <c r="C619" t="s">
        <v>8487</v>
      </c>
    </row>
    <row r="620" spans="3:3">
      <c r="C620" t="s">
        <v>4701</v>
      </c>
    </row>
    <row r="621" spans="3:3">
      <c r="C621" t="s">
        <v>1475</v>
      </c>
    </row>
    <row r="622" spans="3:3">
      <c r="C622" t="s">
        <v>1127</v>
      </c>
    </row>
    <row r="623" spans="3:3">
      <c r="C623" t="s">
        <v>8488</v>
      </c>
    </row>
    <row r="624" spans="3:3">
      <c r="C624" t="s">
        <v>2380</v>
      </c>
    </row>
    <row r="625" spans="1:1">
      <c r="A625" t="s">
        <v>4711</v>
      </c>
    </row>
    <row r="626" spans="3:3">
      <c r="C626" t="s">
        <v>8489</v>
      </c>
    </row>
    <row r="627" spans="3:3">
      <c r="C627" t="s">
        <v>4705</v>
      </c>
    </row>
    <row r="628" spans="3:3">
      <c r="C628" t="s">
        <v>3441</v>
      </c>
    </row>
    <row r="629" spans="3:3">
      <c r="C629" t="s">
        <v>5037</v>
      </c>
    </row>
    <row r="630" spans="3:3">
      <c r="C630" t="s">
        <v>8490</v>
      </c>
    </row>
    <row r="631" spans="3:3">
      <c r="C631" t="s">
        <v>8491</v>
      </c>
    </row>
    <row r="632" spans="3:3">
      <c r="C632" t="s">
        <v>1475</v>
      </c>
    </row>
    <row r="633" spans="3:3">
      <c r="C633" t="s">
        <v>1127</v>
      </c>
    </row>
    <row r="634" spans="3:3">
      <c r="C634" t="s">
        <v>8492</v>
      </c>
    </row>
    <row r="635" spans="3:3">
      <c r="C635" t="s">
        <v>8493</v>
      </c>
    </row>
    <row r="636" spans="3:3">
      <c r="C636" t="s">
        <v>8494</v>
      </c>
    </row>
    <row r="637" spans="3:3">
      <c r="C637" t="s">
        <v>767</v>
      </c>
    </row>
    <row r="638" spans="3:3">
      <c r="C638" t="s">
        <v>1564</v>
      </c>
    </row>
    <row r="639" spans="1:1">
      <c r="A639" t="s">
        <v>4711</v>
      </c>
    </row>
    <row r="640" spans="3:3">
      <c r="C640" t="s">
        <v>8495</v>
      </c>
    </row>
    <row r="641" spans="3:3">
      <c r="C641" t="e">
        <f>--select*from ls_xj_sc_五折_10月</f>
        <v>#NAME?</v>
      </c>
    </row>
    <row r="642" spans="3:3">
      <c r="C642" t="s">
        <v>8496</v>
      </c>
    </row>
    <row r="643" spans="3:3">
      <c r="C643" t="s">
        <v>8497</v>
      </c>
    </row>
    <row r="644" spans="3:3">
      <c r="C644" t="s">
        <v>4715</v>
      </c>
    </row>
    <row r="645" spans="3:3">
      <c r="C645" t="s">
        <v>4716</v>
      </c>
    </row>
    <row r="646" spans="3:3">
      <c r="C646" t="s">
        <v>8498</v>
      </c>
    </row>
    <row r="647" spans="3:3">
      <c r="C647" t="s">
        <v>8499</v>
      </c>
    </row>
    <row r="648" spans="3:3">
      <c r="C648" t="s">
        <v>443</v>
      </c>
    </row>
    <row r="649" spans="1:1">
      <c r="A649" t="s">
        <v>914</v>
      </c>
    </row>
    <row r="650" spans="3:3">
      <c r="C650" t="s">
        <v>8500</v>
      </c>
    </row>
    <row r="651" spans="3:3">
      <c r="C651" t="s">
        <v>8501</v>
      </c>
    </row>
    <row r="652" spans="3:4">
      <c r="C652" t="s">
        <v>4722</v>
      </c>
      <c r="D652" t="s">
        <v>4723</v>
      </c>
    </row>
    <row r="653" spans="3:3">
      <c r="C653" t="s">
        <v>443</v>
      </c>
    </row>
    <row r="654" spans="1:1">
      <c r="A654" t="s">
        <v>4711</v>
      </c>
    </row>
    <row r="655" spans="3:3">
      <c r="C655" t="s">
        <v>8502</v>
      </c>
    </row>
    <row r="656" spans="3:3">
      <c r="C656" t="s">
        <v>4725</v>
      </c>
    </row>
    <row r="657" spans="3:3">
      <c r="C657" t="s">
        <v>902</v>
      </c>
    </row>
    <row r="658" spans="3:3">
      <c r="C658" t="s">
        <v>8503</v>
      </c>
    </row>
    <row r="659" spans="1:1">
      <c r="A659" t="s">
        <v>8504</v>
      </c>
    </row>
    <row r="660" spans="1:1">
      <c r="A660" t="s">
        <v>8505</v>
      </c>
    </row>
    <row r="661" spans="1:1">
      <c r="A661" t="s">
        <v>2112</v>
      </c>
    </row>
    <row r="662" spans="1:1">
      <c r="A662" t="s">
        <v>8506</v>
      </c>
    </row>
    <row r="663" spans="1:1">
      <c r="A663" t="s">
        <v>4750</v>
      </c>
    </row>
    <row r="664" spans="1:1">
      <c r="A664" t="s">
        <v>8507</v>
      </c>
    </row>
    <row r="665" spans="1:1">
      <c r="A665" t="s">
        <v>8508</v>
      </c>
    </row>
    <row r="666" spans="1:1">
      <c r="A666" t="s">
        <v>8509</v>
      </c>
    </row>
    <row r="667" spans="1:1">
      <c r="A667" t="s">
        <v>8510</v>
      </c>
    </row>
    <row r="668" spans="1:1">
      <c r="A668" t="s">
        <v>8511</v>
      </c>
    </row>
    <row r="669" spans="1:1">
      <c r="A669" t="s">
        <v>8512</v>
      </c>
    </row>
    <row r="670" spans="1:1">
      <c r="A670" t="s">
        <v>8513</v>
      </c>
    </row>
    <row r="672" spans="3:3">
      <c r="C672" t="s">
        <v>8514</v>
      </c>
    </row>
    <row r="673" spans="1:1">
      <c r="A673" t="s">
        <v>4754</v>
      </c>
    </row>
    <row r="674" spans="1:1">
      <c r="A674" t="s">
        <v>8515</v>
      </c>
    </row>
    <row r="675" spans="1:1">
      <c r="A675" t="s">
        <v>931</v>
      </c>
    </row>
    <row r="676" spans="1:1">
      <c r="A676" t="s">
        <v>8516</v>
      </c>
    </row>
    <row r="677" spans="1:1">
      <c r="A677" t="s">
        <v>4758</v>
      </c>
    </row>
    <row r="678" spans="1:1">
      <c r="A678" t="s">
        <v>4759</v>
      </c>
    </row>
    <row r="679" spans="1:1">
      <c r="A679" t="s">
        <v>4760</v>
      </c>
    </row>
    <row r="680" spans="1:1">
      <c r="A680" t="s">
        <v>4761</v>
      </c>
    </row>
    <row r="681" spans="1:1">
      <c r="A681" t="s">
        <v>4762</v>
      </c>
    </row>
    <row r="682" spans="1:1">
      <c r="A682" t="s">
        <v>4763</v>
      </c>
    </row>
    <row r="683" spans="1:1">
      <c r="A683" t="s">
        <v>4764</v>
      </c>
    </row>
    <row r="684" spans="1:1">
      <c r="A684" t="s">
        <v>4765</v>
      </c>
    </row>
    <row r="685" spans="1:1">
      <c r="A685" t="s">
        <v>4766</v>
      </c>
    </row>
    <row r="686" spans="1:1">
      <c r="A686" t="s">
        <v>4767</v>
      </c>
    </row>
    <row r="687" spans="1:1">
      <c r="A687" t="s">
        <v>824</v>
      </c>
    </row>
    <row r="688" spans="1:1">
      <c r="A688" t="s">
        <v>4768</v>
      </c>
    </row>
    <row r="689" spans="1:1">
      <c r="A689" t="s">
        <v>4769</v>
      </c>
    </row>
    <row r="690" spans="1:1">
      <c r="A690" t="s">
        <v>4770</v>
      </c>
    </row>
    <row r="691" spans="1:1">
      <c r="A691" t="s">
        <v>446</v>
      </c>
    </row>
    <row r="692" spans="1:1">
      <c r="A692" t="s">
        <v>827</v>
      </c>
    </row>
    <row r="693" spans="1:1">
      <c r="A693" t="s">
        <v>773</v>
      </c>
    </row>
    <row r="694" spans="1:1">
      <c r="A694" t="s">
        <v>8517</v>
      </c>
    </row>
    <row r="695" spans="1:1">
      <c r="A695" t="s">
        <v>4758</v>
      </c>
    </row>
    <row r="696" spans="1:1">
      <c r="A696" t="s">
        <v>4772</v>
      </c>
    </row>
    <row r="697" spans="1:1">
      <c r="A697" t="s">
        <v>4773</v>
      </c>
    </row>
    <row r="698" spans="1:1">
      <c r="A698" t="s">
        <v>8518</v>
      </c>
    </row>
    <row r="699" spans="1:1">
      <c r="A699" t="s">
        <v>4775</v>
      </c>
    </row>
    <row r="700" spans="1:1">
      <c r="A700" t="s">
        <v>4776</v>
      </c>
    </row>
    <row r="701" spans="1:1">
      <c r="A701" t="s">
        <v>4777</v>
      </c>
    </row>
    <row r="702" spans="1:1">
      <c r="A702" t="s">
        <v>4778</v>
      </c>
    </row>
    <row r="703" spans="1:1">
      <c r="A703" t="s">
        <v>4779</v>
      </c>
    </row>
    <row r="704" spans="1:1">
      <c r="A704" t="s">
        <v>4780</v>
      </c>
    </row>
    <row r="705" spans="1:1">
      <c r="A705" t="s">
        <v>824</v>
      </c>
    </row>
    <row r="706" spans="1:1">
      <c r="A706" t="s">
        <v>4781</v>
      </c>
    </row>
    <row r="707" spans="1:1">
      <c r="A707" t="s">
        <v>446</v>
      </c>
    </row>
    <row r="708" spans="1:1">
      <c r="A708" t="s">
        <v>827</v>
      </c>
    </row>
    <row r="709" spans="1:1">
      <c r="A709" t="s">
        <v>8519</v>
      </c>
    </row>
    <row r="710" spans="1:1">
      <c r="A710" t="s">
        <v>8520</v>
      </c>
    </row>
    <row r="711" spans="1:1">
      <c r="A711" t="s">
        <v>1211</v>
      </c>
    </row>
    <row r="712" spans="1:1">
      <c r="A712" t="s">
        <v>8521</v>
      </c>
    </row>
    <row r="713" spans="1:1">
      <c r="A713" t="s">
        <v>4758</v>
      </c>
    </row>
    <row r="714" spans="1:1">
      <c r="A714" t="s">
        <v>4784</v>
      </c>
    </row>
    <row r="715" spans="1:1">
      <c r="A715" t="s">
        <v>4785</v>
      </c>
    </row>
    <row r="716" spans="1:1">
      <c r="A716" t="s">
        <v>4786</v>
      </c>
    </row>
    <row r="717" spans="1:1">
      <c r="A717" t="s">
        <v>4787</v>
      </c>
    </row>
    <row r="718" spans="1:1">
      <c r="A718" t="s">
        <v>4788</v>
      </c>
    </row>
    <row r="719" spans="1:1">
      <c r="A719" t="s">
        <v>4789</v>
      </c>
    </row>
    <row r="720" spans="1:1">
      <c r="A720" t="s">
        <v>8522</v>
      </c>
    </row>
    <row r="721" spans="1:1">
      <c r="A721" t="s">
        <v>4791</v>
      </c>
    </row>
    <row r="722" spans="1:1">
      <c r="A722" t="s">
        <v>4792</v>
      </c>
    </row>
    <row r="723" spans="1:1">
      <c r="A723" t="s">
        <v>824</v>
      </c>
    </row>
    <row r="724" spans="1:1">
      <c r="A724" t="s">
        <v>4793</v>
      </c>
    </row>
    <row r="725" spans="1:1">
      <c r="A725" t="s">
        <v>4794</v>
      </c>
    </row>
    <row r="726" spans="1:1">
      <c r="A726" t="s">
        <v>4795</v>
      </c>
    </row>
    <row r="727" spans="1:1">
      <c r="A727" t="s">
        <v>4796</v>
      </c>
    </row>
    <row r="728" spans="1:1">
      <c r="A728" t="s">
        <v>4797</v>
      </c>
    </row>
    <row r="729" spans="1:1">
      <c r="A729" t="s">
        <v>4798</v>
      </c>
    </row>
    <row r="730" spans="1:1">
      <c r="A730" t="s">
        <v>1741</v>
      </c>
    </row>
    <row r="731" spans="1:1">
      <c r="A731" t="s">
        <v>446</v>
      </c>
    </row>
    <row r="732" spans="1:1">
      <c r="A732" t="s">
        <v>616</v>
      </c>
    </row>
    <row r="733" spans="1:1">
      <c r="A733" t="s">
        <v>8523</v>
      </c>
    </row>
    <row r="735" spans="1:1">
      <c r="A735" t="s">
        <v>2112</v>
      </c>
    </row>
    <row r="736" spans="1:1">
      <c r="A736" t="s">
        <v>8524</v>
      </c>
    </row>
    <row r="737" spans="1:1">
      <c r="A737" t="s">
        <v>4801</v>
      </c>
    </row>
    <row r="738" spans="1:1">
      <c r="A738" t="s">
        <v>4802</v>
      </c>
    </row>
    <row r="739" spans="1:1">
      <c r="A739" t="s">
        <v>4803</v>
      </c>
    </row>
    <row r="740" spans="1:1">
      <c r="A740" t="s">
        <v>4804</v>
      </c>
    </row>
    <row r="741" spans="1:1">
      <c r="A741" t="s">
        <v>4805</v>
      </c>
    </row>
    <row r="742" spans="1:1">
      <c r="A742" t="s">
        <v>4806</v>
      </c>
    </row>
    <row r="743" spans="1:1">
      <c r="A743" t="s">
        <v>4807</v>
      </c>
    </row>
    <row r="744" spans="1:1">
      <c r="A744" t="s">
        <v>4808</v>
      </c>
    </row>
    <row r="745" spans="1:1">
      <c r="A745" t="s">
        <v>4809</v>
      </c>
    </row>
    <row r="746" spans="1:1">
      <c r="A746" t="s">
        <v>4810</v>
      </c>
    </row>
    <row r="747" spans="1:1">
      <c r="A747" t="s">
        <v>4811</v>
      </c>
    </row>
    <row r="748" spans="1:1">
      <c r="A748" t="s">
        <v>8525</v>
      </c>
    </row>
    <row r="749" spans="1:1">
      <c r="A749" t="s">
        <v>8526</v>
      </c>
    </row>
    <row r="750" spans="1:1">
      <c r="A750" t="s">
        <v>8527</v>
      </c>
    </row>
    <row r="751" spans="1:1">
      <c r="A751" t="s">
        <v>4816</v>
      </c>
    </row>
    <row r="752" spans="1:1">
      <c r="A752" t="s">
        <v>1117</v>
      </c>
    </row>
    <row r="753" spans="1:1">
      <c r="A753" t="s">
        <v>8528</v>
      </c>
    </row>
    <row r="754" spans="1:1">
      <c r="A754" t="s">
        <v>1140</v>
      </c>
    </row>
    <row r="756" spans="5:5">
      <c r="E756" t="s">
        <v>8529</v>
      </c>
    </row>
    <row r="757" spans="6:6">
      <c r="F757" t="s">
        <v>8530</v>
      </c>
    </row>
    <row r="758" spans="6:6">
      <c r="F758" t="s">
        <v>902</v>
      </c>
    </row>
    <row r="760" spans="2:2">
      <c r="B760" t="s">
        <v>8531</v>
      </c>
    </row>
    <row r="761" spans="1:1">
      <c r="A761" t="s">
        <v>8532</v>
      </c>
    </row>
    <row r="762" spans="1:1">
      <c r="A762" t="s">
        <v>8533</v>
      </c>
    </row>
    <row r="764" spans="3:3">
      <c r="C764" t="s">
        <v>8534</v>
      </c>
    </row>
    <row r="765" spans="3:3">
      <c r="C765" t="s">
        <v>8535</v>
      </c>
    </row>
    <row r="766" spans="1:1">
      <c r="A766" t="s">
        <v>350</v>
      </c>
    </row>
    <row r="768" spans="3:3">
      <c r="C768" t="e">
        <f>---清单</f>
        <v>#NAME?</v>
      </c>
    </row>
    <row r="769" spans="3:3">
      <c r="C769" t="s">
        <v>8536</v>
      </c>
    </row>
    <row r="771" spans="3:3">
      <c r="C771" t="s">
        <v>8537</v>
      </c>
    </row>
    <row r="772" spans="3:3">
      <c r="C772" t="s">
        <v>8538</v>
      </c>
    </row>
    <row r="773" spans="7:7">
      <c r="G773" t="s">
        <v>8539</v>
      </c>
    </row>
    <row r="774" spans="6:6">
      <c r="F774" t="s">
        <v>8540</v>
      </c>
    </row>
    <row r="775" spans="7:7">
      <c r="G775" t="s">
        <v>8541</v>
      </c>
    </row>
    <row r="776" spans="7:7">
      <c r="G776" t="s">
        <v>8542</v>
      </c>
    </row>
    <row r="777" spans="7:7">
      <c r="G777" t="s">
        <v>8543</v>
      </c>
    </row>
    <row r="778" spans="6:6">
      <c r="F778" t="s">
        <v>8544</v>
      </c>
    </row>
    <row r="779" spans="1:1">
      <c r="A779" t="s">
        <v>8545</v>
      </c>
    </row>
    <row r="780" spans="1:1">
      <c r="A780" t="s">
        <v>8546</v>
      </c>
    </row>
    <row r="781" spans="1:1">
      <c r="A781" t="s">
        <v>8547</v>
      </c>
    </row>
    <row r="782" spans="3:3">
      <c r="C782" t="s">
        <v>8548</v>
      </c>
    </row>
    <row r="783" spans="1:1">
      <c r="A783" t="s">
        <v>8549</v>
      </c>
    </row>
    <row r="784" spans="1:1">
      <c r="A784" t="s">
        <v>8550</v>
      </c>
    </row>
    <row r="786" spans="3:3">
      <c r="C786" t="s">
        <v>8551</v>
      </c>
    </row>
    <row r="787" spans="5:5">
      <c r="E787" t="s">
        <v>8552</v>
      </c>
    </row>
    <row r="788" spans="7:7">
      <c r="G788" t="s">
        <v>8539</v>
      </c>
    </row>
    <row r="789" spans="7:7">
      <c r="G789" t="s">
        <v>8540</v>
      </c>
    </row>
    <row r="790" spans="7:7">
      <c r="G790" t="s">
        <v>8541</v>
      </c>
    </row>
    <row r="791" spans="7:7">
      <c r="G791" t="s">
        <v>8542</v>
      </c>
    </row>
    <row r="792" spans="7:7">
      <c r="G792" t="s">
        <v>8543</v>
      </c>
    </row>
    <row r="793" spans="6:6">
      <c r="F793" t="s">
        <v>8544</v>
      </c>
    </row>
    <row r="794" spans="1:1">
      <c r="A794" t="s">
        <v>8545</v>
      </c>
    </row>
    <row r="795" spans="1:1">
      <c r="A795" t="s">
        <v>8546</v>
      </c>
    </row>
    <row r="796" spans="1:1">
      <c r="A796" t="s">
        <v>8553</v>
      </c>
    </row>
    <row r="797" spans="3:3">
      <c r="C797" t="s">
        <v>8548</v>
      </c>
    </row>
    <row r="798" spans="1:1">
      <c r="A798" t="s">
        <v>8549</v>
      </c>
    </row>
    <row r="799" spans="1:1">
      <c r="A799" t="s">
        <v>8554</v>
      </c>
    </row>
    <row r="801" spans="3:3">
      <c r="C801" t="s">
        <v>8555</v>
      </c>
    </row>
    <row r="803" spans="3:3">
      <c r="C803" t="s">
        <v>369</v>
      </c>
    </row>
    <row r="805" spans="3:3">
      <c r="C805" t="s">
        <v>8556</v>
      </c>
    </row>
    <row r="807" spans="1:1">
      <c r="A807" t="s">
        <v>354</v>
      </c>
    </row>
    <row r="808" spans="2:2">
      <c r="B808" t="s">
        <v>1500</v>
      </c>
    </row>
    <row r="809" spans="1:1">
      <c r="A809" t="s">
        <v>8322</v>
      </c>
    </row>
    <row r="810" spans="1:1">
      <c r="A810" t="s">
        <v>4382</v>
      </c>
    </row>
    <row r="811" spans="1:1">
      <c r="A811" t="s">
        <v>4383</v>
      </c>
    </row>
    <row r="812" spans="1:1">
      <c r="A812" t="s">
        <v>8228</v>
      </c>
    </row>
    <row r="813" spans="1:1">
      <c r="A813" t="s">
        <v>8214</v>
      </c>
    </row>
    <row r="814" spans="1:1">
      <c r="A814" t="s">
        <v>4424</v>
      </c>
    </row>
    <row r="815" spans="1:1">
      <c r="A815" t="s">
        <v>4425</v>
      </c>
    </row>
    <row r="816" spans="1:1">
      <c r="A816" t="s">
        <v>4426</v>
      </c>
    </row>
    <row r="817" spans="1:1">
      <c r="A817" t="s">
        <v>4427</v>
      </c>
    </row>
    <row r="818" spans="1:1">
      <c r="A818" t="s">
        <v>4606</v>
      </c>
    </row>
    <row r="819" spans="2:2">
      <c r="B819" t="s">
        <v>1218</v>
      </c>
    </row>
    <row r="820" spans="1:1">
      <c r="A820" t="s">
        <v>5964</v>
      </c>
    </row>
    <row r="821" spans="1:1">
      <c r="A821" t="s">
        <v>8557</v>
      </c>
    </row>
    <row r="822" spans="2:2">
      <c r="B822" t="s">
        <v>3019</v>
      </c>
    </row>
    <row r="823" spans="1:1">
      <c r="A823" t="s">
        <v>3248</v>
      </c>
    </row>
    <row r="824" spans="1:1">
      <c r="A824" t="s">
        <v>8558</v>
      </c>
    </row>
    <row r="825" spans="1:1">
      <c r="A825" t="s">
        <v>392</v>
      </c>
    </row>
    <row r="826" spans="1:1">
      <c r="A826" t="s">
        <v>8146</v>
      </c>
    </row>
    <row r="827" spans="1:1">
      <c r="A827" t="s">
        <v>8559</v>
      </c>
    </row>
    <row r="828" spans="1:1">
      <c r="A828" t="s">
        <v>4377</v>
      </c>
    </row>
    <row r="829" spans="1:1">
      <c r="A829" t="s">
        <v>8560</v>
      </c>
    </row>
    <row r="830" spans="1:1">
      <c r="A830" t="s">
        <v>8561</v>
      </c>
    </row>
    <row r="831" spans="1:1">
      <c r="A831" t="s">
        <v>8562</v>
      </c>
    </row>
    <row r="832" spans="1:1">
      <c r="A832" t="s">
        <v>3019</v>
      </c>
    </row>
    <row r="833" spans="1:1">
      <c r="A833" t="s">
        <v>8563</v>
      </c>
    </row>
    <row r="834" spans="1:1">
      <c r="A834" t="s">
        <v>8564</v>
      </c>
    </row>
    <row r="835" spans="1:1">
      <c r="A835" t="s">
        <v>8565</v>
      </c>
    </row>
    <row r="836" spans="1:1">
      <c r="A836" t="s">
        <v>8566</v>
      </c>
    </row>
    <row r="837" spans="1:1">
      <c r="A837" t="s">
        <v>8567</v>
      </c>
    </row>
    <row r="838" spans="1:1">
      <c r="A838" t="s">
        <v>8568</v>
      </c>
    </row>
    <row r="839" spans="1:1">
      <c r="A839" t="s">
        <v>8569</v>
      </c>
    </row>
    <row r="840" spans="1:1">
      <c r="A840" t="s">
        <v>8570</v>
      </c>
    </row>
    <row r="841" spans="1:1">
      <c r="A841" t="s">
        <v>8571</v>
      </c>
    </row>
    <row r="842" spans="1:1">
      <c r="A842" t="s">
        <v>8572</v>
      </c>
    </row>
    <row r="843" spans="1:1">
      <c r="A843" t="s">
        <v>8573</v>
      </c>
    </row>
    <row r="844" spans="1:1">
      <c r="A844" t="s">
        <v>8574</v>
      </c>
    </row>
    <row r="845" spans="1:1">
      <c r="A845" t="s">
        <v>8575</v>
      </c>
    </row>
    <row r="846" spans="1:1">
      <c r="A846" t="s">
        <v>8576</v>
      </c>
    </row>
    <row r="847" spans="1:1">
      <c r="A847" t="s">
        <v>8577</v>
      </c>
    </row>
    <row r="848" spans="1:1">
      <c r="A848" t="s">
        <v>8578</v>
      </c>
    </row>
    <row r="849" spans="1:1">
      <c r="A849" t="s">
        <v>8579</v>
      </c>
    </row>
    <row r="850" spans="1:1">
      <c r="A850" t="s">
        <v>8580</v>
      </c>
    </row>
    <row r="851" spans="1:1">
      <c r="A851" t="s">
        <v>8581</v>
      </c>
    </row>
    <row r="852" spans="1:1">
      <c r="A852" t="s">
        <v>8582</v>
      </c>
    </row>
    <row r="853" spans="1:1">
      <c r="A853" t="s">
        <v>8583</v>
      </c>
    </row>
    <row r="854" spans="1:1">
      <c r="A854" t="s">
        <v>8584</v>
      </c>
    </row>
    <row r="855" spans="1:1">
      <c r="A855" t="s">
        <v>8585</v>
      </c>
    </row>
    <row r="856" spans="1:1">
      <c r="A856" t="s">
        <v>8586</v>
      </c>
    </row>
    <row r="857" spans="1:1">
      <c r="A857" t="s">
        <v>8587</v>
      </c>
    </row>
    <row r="858" spans="1:1">
      <c r="A858" t="s">
        <v>8588</v>
      </c>
    </row>
    <row r="859" spans="1:1">
      <c r="A859" t="s">
        <v>8589</v>
      </c>
    </row>
    <row r="860" spans="1:1">
      <c r="A860" t="s">
        <v>8590</v>
      </c>
    </row>
    <row r="861" spans="1:1">
      <c r="A861" t="s">
        <v>8591</v>
      </c>
    </row>
    <row r="862" spans="1:1">
      <c r="A862" t="s">
        <v>8592</v>
      </c>
    </row>
    <row r="863" spans="1:1">
      <c r="A863" t="s">
        <v>8593</v>
      </c>
    </row>
    <row r="864" spans="1:1">
      <c r="A864" t="s">
        <v>8594</v>
      </c>
    </row>
    <row r="865" spans="1:1">
      <c r="A865" t="s">
        <v>8595</v>
      </c>
    </row>
    <row r="866" spans="1:1">
      <c r="A866" t="s">
        <v>827</v>
      </c>
    </row>
    <row r="867" spans="1:1">
      <c r="A867" t="s">
        <v>8596</v>
      </c>
    </row>
    <row r="868" spans="1:1">
      <c r="A868" t="s">
        <v>479</v>
      </c>
    </row>
    <row r="869" spans="1:1">
      <c r="A869" t="s">
        <v>8597</v>
      </c>
    </row>
    <row r="870" spans="1:1">
      <c r="A870" t="s">
        <v>8598</v>
      </c>
    </row>
    <row r="871" spans="1:1">
      <c r="A871" t="s">
        <v>8599</v>
      </c>
    </row>
    <row r="872" spans="1:1">
      <c r="A872" t="s">
        <v>8600</v>
      </c>
    </row>
    <row r="873" spans="1:1">
      <c r="A873" t="s">
        <v>8601</v>
      </c>
    </row>
    <row r="874" spans="1:1">
      <c r="A874" t="s">
        <v>8602</v>
      </c>
    </row>
    <row r="875" spans="1:1">
      <c r="A875" t="s">
        <v>8603</v>
      </c>
    </row>
    <row r="876" spans="1:1">
      <c r="A876" t="s">
        <v>8604</v>
      </c>
    </row>
    <row r="877" spans="1:1">
      <c r="A877" t="s">
        <v>8605</v>
      </c>
    </row>
    <row r="878" spans="1:1">
      <c r="A878" t="s">
        <v>8606</v>
      </c>
    </row>
    <row r="879" spans="1:1">
      <c r="A879" t="s">
        <v>8607</v>
      </c>
    </row>
    <row r="880" spans="1:1">
      <c r="A880" t="s">
        <v>8608</v>
      </c>
    </row>
    <row r="881" spans="1:1">
      <c r="A881" t="s">
        <v>8609</v>
      </c>
    </row>
    <row r="882" spans="1:1">
      <c r="A882" t="s">
        <v>8610</v>
      </c>
    </row>
    <row r="883" spans="1:1">
      <c r="A883" t="s">
        <v>8611</v>
      </c>
    </row>
    <row r="884" spans="1:1">
      <c r="A884" t="s">
        <v>8612</v>
      </c>
    </row>
    <row r="885" spans="1:1">
      <c r="A885" t="s">
        <v>8613</v>
      </c>
    </row>
    <row r="886" spans="1:1">
      <c r="A886" t="s">
        <v>8614</v>
      </c>
    </row>
    <row r="887" spans="1:1">
      <c r="A887" t="s">
        <v>8615</v>
      </c>
    </row>
    <row r="888" spans="1:1">
      <c r="A888" t="s">
        <v>8616</v>
      </c>
    </row>
    <row r="889" spans="1:1">
      <c r="A889" t="s">
        <v>8617</v>
      </c>
    </row>
    <row r="890" spans="1:1">
      <c r="A890" t="s">
        <v>8618</v>
      </c>
    </row>
    <row r="891" spans="1:1">
      <c r="A891" t="s">
        <v>8619</v>
      </c>
    </row>
    <row r="892" spans="1:1">
      <c r="A892" t="s">
        <v>8620</v>
      </c>
    </row>
    <row r="893" spans="1:1">
      <c r="A893" t="s">
        <v>8621</v>
      </c>
    </row>
    <row r="894" spans="1:1">
      <c r="A894" t="s">
        <v>8622</v>
      </c>
    </row>
    <row r="895" spans="1:1">
      <c r="A895" t="s">
        <v>8623</v>
      </c>
    </row>
    <row r="896" spans="1:1">
      <c r="A896" t="s">
        <v>8624</v>
      </c>
    </row>
    <row r="897" spans="1:1">
      <c r="A897" t="s">
        <v>8625</v>
      </c>
    </row>
    <row r="898" spans="1:1">
      <c r="A898" t="s">
        <v>8626</v>
      </c>
    </row>
    <row r="899" spans="1:1">
      <c r="A899" t="s">
        <v>8627</v>
      </c>
    </row>
    <row r="900" spans="1:1">
      <c r="A900" t="s">
        <v>8628</v>
      </c>
    </row>
    <row r="901" spans="1:1">
      <c r="A901" t="s">
        <v>4312</v>
      </c>
    </row>
    <row r="902" spans="1:1">
      <c r="A902" t="s">
        <v>479</v>
      </c>
    </row>
    <row r="903" spans="1:1">
      <c r="A903" t="s">
        <v>8629</v>
      </c>
    </row>
    <row r="904" spans="1:1">
      <c r="A904" t="s">
        <v>8630</v>
      </c>
    </row>
    <row r="905" spans="1:1">
      <c r="A905" t="s">
        <v>8631</v>
      </c>
    </row>
    <row r="906" spans="1:1">
      <c r="A906" t="s">
        <v>8632</v>
      </c>
    </row>
    <row r="907" spans="1:1">
      <c r="A907" t="s">
        <v>8363</v>
      </c>
    </row>
    <row r="908" spans="1:1">
      <c r="A908" t="s">
        <v>8633</v>
      </c>
    </row>
    <row r="909" spans="1:1">
      <c r="A909" t="s">
        <v>8634</v>
      </c>
    </row>
    <row r="910" spans="1:1">
      <c r="A910" t="s">
        <v>8635</v>
      </c>
    </row>
    <row r="911" spans="1:1">
      <c r="A911" t="s">
        <v>8636</v>
      </c>
    </row>
    <row r="912" spans="1:1">
      <c r="A912" t="s">
        <v>446</v>
      </c>
    </row>
    <row r="914" spans="1:1">
      <c r="A914" t="s">
        <v>8637</v>
      </c>
    </row>
    <row r="915" spans="1:1">
      <c r="A915" t="s">
        <v>8638</v>
      </c>
    </row>
    <row r="916" spans="1:1">
      <c r="A916" t="s">
        <v>1240</v>
      </c>
    </row>
    <row r="917" spans="1:1">
      <c r="A917" t="s">
        <v>8639</v>
      </c>
    </row>
    <row r="918" spans="1:1">
      <c r="A918" t="s">
        <v>3019</v>
      </c>
    </row>
    <row r="919" spans="1:1">
      <c r="A919" t="s">
        <v>8640</v>
      </c>
    </row>
    <row r="920" spans="1:1">
      <c r="A920" t="s">
        <v>8641</v>
      </c>
    </row>
    <row r="921" spans="1:1">
      <c r="A921" t="s">
        <v>8642</v>
      </c>
    </row>
    <row r="922" spans="1:1">
      <c r="A922" t="s">
        <v>8643</v>
      </c>
    </row>
    <row r="923" spans="1:1">
      <c r="A923" t="s">
        <v>8644</v>
      </c>
    </row>
    <row r="924" spans="1:1">
      <c r="A924" t="s">
        <v>8645</v>
      </c>
    </row>
    <row r="925" spans="1:1">
      <c r="A925" t="s">
        <v>8646</v>
      </c>
    </row>
    <row r="926" spans="1:1">
      <c r="A926" t="s">
        <v>392</v>
      </c>
    </row>
    <row r="927" spans="1:1">
      <c r="A927" t="s">
        <v>8647</v>
      </c>
    </row>
    <row r="928" spans="1:1">
      <c r="A928" t="s">
        <v>8648</v>
      </c>
    </row>
    <row r="929" spans="1:1">
      <c r="A929" t="s">
        <v>821</v>
      </c>
    </row>
    <row r="930" spans="3:3">
      <c r="C930" t="s">
        <v>8649</v>
      </c>
    </row>
    <row r="931" spans="6:6">
      <c r="F931" t="s">
        <v>8650</v>
      </c>
    </row>
    <row r="932" spans="3:3">
      <c r="C932" t="s">
        <v>8651</v>
      </c>
    </row>
    <row r="933" spans="3:3">
      <c r="C933" t="s">
        <v>8652</v>
      </c>
    </row>
    <row r="934" spans="3:3">
      <c r="C934" t="s">
        <v>8653</v>
      </c>
    </row>
    <row r="935" spans="3:3">
      <c r="C935" t="s">
        <v>8654</v>
      </c>
    </row>
    <row r="936" spans="3:3">
      <c r="C936" t="s">
        <v>8655</v>
      </c>
    </row>
    <row r="937" spans="3:3">
      <c r="C937" t="s">
        <v>8656</v>
      </c>
    </row>
    <row r="938" spans="3:3">
      <c r="C938" t="s">
        <v>8657</v>
      </c>
    </row>
    <row r="939" spans="3:3">
      <c r="C939" t="s">
        <v>8658</v>
      </c>
    </row>
    <row r="940" spans="3:3">
      <c r="C940" t="s">
        <v>8659</v>
      </c>
    </row>
    <row r="941" spans="3:3">
      <c r="C941" t="s">
        <v>8660</v>
      </c>
    </row>
    <row r="942" spans="3:3">
      <c r="C942" t="s">
        <v>8661</v>
      </c>
    </row>
    <row r="943" spans="3:3">
      <c r="C943" t="s">
        <v>8662</v>
      </c>
    </row>
    <row r="944" spans="3:3">
      <c r="C944" t="s">
        <v>8663</v>
      </c>
    </row>
    <row r="945" spans="3:3">
      <c r="C945" t="s">
        <v>8664</v>
      </c>
    </row>
    <row r="946" spans="3:3">
      <c r="C946" t="s">
        <v>8665</v>
      </c>
    </row>
    <row r="947" spans="3:3">
      <c r="C947" t="s">
        <v>8666</v>
      </c>
    </row>
    <row r="948" spans="3:3">
      <c r="C948" t="s">
        <v>8667</v>
      </c>
    </row>
    <row r="949" spans="3:3">
      <c r="C949" t="s">
        <v>8668</v>
      </c>
    </row>
    <row r="950" spans="3:3">
      <c r="C950" t="s">
        <v>8669</v>
      </c>
    </row>
    <row r="951" spans="3:3">
      <c r="C951" t="s">
        <v>8670</v>
      </c>
    </row>
    <row r="952" spans="3:3">
      <c r="C952" t="s">
        <v>8671</v>
      </c>
    </row>
    <row r="953" spans="3:3">
      <c r="C953" t="s">
        <v>8672</v>
      </c>
    </row>
    <row r="954" spans="3:3">
      <c r="C954" t="s">
        <v>8673</v>
      </c>
    </row>
    <row r="955" spans="3:3">
      <c r="C955" t="s">
        <v>8674</v>
      </c>
    </row>
    <row r="956" spans="3:3">
      <c r="C956" t="s">
        <v>8675</v>
      </c>
    </row>
    <row r="957" spans="3:3">
      <c r="C957" t="s">
        <v>8676</v>
      </c>
    </row>
    <row r="958" spans="9:9">
      <c r="I958" t="s">
        <v>8677</v>
      </c>
    </row>
    <row r="959" spans="13:13">
      <c r="M959" t="s">
        <v>8678</v>
      </c>
    </row>
    <row r="960" spans="9:9">
      <c r="I960" t="s">
        <v>8679</v>
      </c>
    </row>
    <row r="961" spans="7:7">
      <c r="G961" t="s">
        <v>8680</v>
      </c>
    </row>
    <row r="962" spans="6:6">
      <c r="F962" t="s">
        <v>8681</v>
      </c>
    </row>
    <row r="963" spans="13:13">
      <c r="M963" t="s">
        <v>8682</v>
      </c>
    </row>
    <row r="964" spans="7:7">
      <c r="G964" t="s">
        <v>8683</v>
      </c>
    </row>
    <row r="965" spans="7:7">
      <c r="G965" t="s">
        <v>8684</v>
      </c>
    </row>
    <row r="966" spans="5:5">
      <c r="E966" t="s">
        <v>767</v>
      </c>
    </row>
    <row r="967" spans="1:1">
      <c r="A967" t="s">
        <v>446</v>
      </c>
    </row>
    <row r="968" spans="1:1">
      <c r="A968" t="s">
        <v>479</v>
      </c>
    </row>
    <row r="969" spans="1:1">
      <c r="A969" t="s">
        <v>8685</v>
      </c>
    </row>
    <row r="970" spans="1:1">
      <c r="A970" t="s">
        <v>773</v>
      </c>
    </row>
    <row r="971" spans="3:3">
      <c r="C971" t="s">
        <v>8686</v>
      </c>
    </row>
    <row r="972" spans="3:3">
      <c r="C972" t="s">
        <v>8687</v>
      </c>
    </row>
    <row r="973" spans="3:3">
      <c r="C973" t="s">
        <v>8688</v>
      </c>
    </row>
    <row r="974" spans="3:3">
      <c r="C974" t="s">
        <v>8689</v>
      </c>
    </row>
    <row r="975" spans="3:3">
      <c r="C975" t="s">
        <v>8690</v>
      </c>
    </row>
    <row r="976" spans="3:3">
      <c r="C976" t="s">
        <v>8691</v>
      </c>
    </row>
    <row r="977" spans="3:3">
      <c r="C977" t="s">
        <v>8692</v>
      </c>
    </row>
    <row r="978" spans="3:3">
      <c r="C978" t="s">
        <v>8693</v>
      </c>
    </row>
    <row r="979" spans="3:3">
      <c r="C979" t="s">
        <v>8694</v>
      </c>
    </row>
    <row r="980" spans="3:3">
      <c r="C980" t="s">
        <v>8695</v>
      </c>
    </row>
    <row r="981" spans="3:3">
      <c r="C981" t="s">
        <v>8696</v>
      </c>
    </row>
    <row r="982" spans="3:3">
      <c r="C982" t="s">
        <v>8697</v>
      </c>
    </row>
    <row r="983" spans="3:3">
      <c r="C983" t="s">
        <v>8698</v>
      </c>
    </row>
    <row r="984" spans="3:3">
      <c r="C984" t="s">
        <v>8699</v>
      </c>
    </row>
    <row r="985" spans="3:3">
      <c r="C985" t="s">
        <v>8700</v>
      </c>
    </row>
    <row r="986" spans="1:1">
      <c r="A986" t="s">
        <v>8701</v>
      </c>
    </row>
    <row r="987" spans="3:3">
      <c r="C987" t="s">
        <v>8702</v>
      </c>
    </row>
    <row r="988" spans="1:1">
      <c r="A988" t="s">
        <v>8703</v>
      </c>
    </row>
    <row r="989" spans="1:1">
      <c r="A989" t="s">
        <v>8704</v>
      </c>
    </row>
    <row r="990" spans="1:1">
      <c r="A990" t="s">
        <v>8705</v>
      </c>
    </row>
    <row r="991" spans="1:1">
      <c r="A991" t="s">
        <v>8706</v>
      </c>
    </row>
    <row r="992" spans="1:1">
      <c r="A992" t="s">
        <v>8707</v>
      </c>
    </row>
    <row r="993" spans="1:1">
      <c r="A993" t="s">
        <v>8708</v>
      </c>
    </row>
    <row r="994" spans="1:1">
      <c r="A994" t="s">
        <v>8709</v>
      </c>
    </row>
    <row r="995" spans="1:1">
      <c r="A995" t="s">
        <v>8710</v>
      </c>
    </row>
    <row r="996" spans="1:1">
      <c r="A996" t="s">
        <v>8711</v>
      </c>
    </row>
    <row r="997" spans="1:1">
      <c r="A997" t="s">
        <v>8712</v>
      </c>
    </row>
    <row r="998" spans="1:1">
      <c r="A998" t="s">
        <v>8713</v>
      </c>
    </row>
    <row r="999" spans="1:1">
      <c r="A999" t="s">
        <v>8714</v>
      </c>
    </row>
    <row r="1000" spans="1:1">
      <c r="A1000" t="s">
        <v>8715</v>
      </c>
    </row>
    <row r="1001" spans="3:3">
      <c r="C1001" t="s">
        <v>8716</v>
      </c>
    </row>
    <row r="1002" spans="3:4">
      <c r="C1002" t="s">
        <v>8717</v>
      </c>
      <c r="D1002" t="s">
        <v>8718</v>
      </c>
    </row>
    <row r="1003" spans="1:1">
      <c r="A1003" t="s">
        <v>8719</v>
      </c>
    </row>
    <row r="1004" spans="1:1">
      <c r="A1004" t="s">
        <v>8720</v>
      </c>
    </row>
    <row r="1005" spans="3:3">
      <c r="C1005" t="s">
        <v>833</v>
      </c>
    </row>
    <row r="1007" spans="2:2">
      <c r="B1007" t="s">
        <v>2181</v>
      </c>
    </row>
    <row r="1008" spans="2:2">
      <c r="B1008" t="s">
        <v>8721</v>
      </c>
    </row>
    <row r="1009" spans="1:1">
      <c r="A1009" t="s">
        <v>8722</v>
      </c>
    </row>
    <row r="1010" spans="1:1">
      <c r="A1010" t="s">
        <v>824</v>
      </c>
    </row>
    <row r="1011" spans="1:1">
      <c r="A1011" t="s">
        <v>8723</v>
      </c>
    </row>
    <row r="1012" spans="4:4">
      <c r="D1012" t="s">
        <v>8724</v>
      </c>
    </row>
    <row r="1013" spans="1:1">
      <c r="A1013" t="s">
        <v>8725</v>
      </c>
    </row>
    <row r="1014" spans="1:1">
      <c r="A1014" t="s">
        <v>8726</v>
      </c>
    </row>
    <row r="1015" spans="4:4">
      <c r="D1015" t="s">
        <v>8727</v>
      </c>
    </row>
    <row r="1016" spans="4:4">
      <c r="D1016" t="s">
        <v>8728</v>
      </c>
    </row>
    <row r="1017" spans="4:4">
      <c r="D1017" t="s">
        <v>8729</v>
      </c>
    </row>
    <row r="1018" spans="1:1">
      <c r="A1018" t="s">
        <v>8730</v>
      </c>
    </row>
    <row r="1019" spans="1:1">
      <c r="A1019" t="s">
        <v>3060</v>
      </c>
    </row>
    <row r="1020" spans="1:1">
      <c r="A1020" t="s">
        <v>8731</v>
      </c>
    </row>
    <row r="1021" spans="1:1">
      <c r="A1021" t="s">
        <v>3060</v>
      </c>
    </row>
    <row r="1022" spans="2:2">
      <c r="B1022" t="s">
        <v>8732</v>
      </c>
    </row>
    <row r="1023" spans="3:3">
      <c r="C1023" t="s">
        <v>8733</v>
      </c>
    </row>
    <row r="1024" spans="1:1">
      <c r="A1024" t="s">
        <v>8734</v>
      </c>
    </row>
    <row r="1025" spans="3:3">
      <c r="C1025" t="s">
        <v>8735</v>
      </c>
    </row>
    <row r="1026" spans="3:3">
      <c r="C1026" t="s">
        <v>908</v>
      </c>
    </row>
    <row r="1027" spans="3:3">
      <c r="C1027" t="s">
        <v>8736</v>
      </c>
    </row>
    <row r="1028" spans="3:3">
      <c r="C1028" t="s">
        <v>8737</v>
      </c>
    </row>
    <row r="1029" spans="3:3">
      <c r="C1029" t="s">
        <v>8738</v>
      </c>
    </row>
    <row r="1030" spans="3:3">
      <c r="C1030" t="s">
        <v>776</v>
      </c>
    </row>
    <row r="1031" spans="3:3">
      <c r="C1031" t="s">
        <v>8739</v>
      </c>
    </row>
    <row r="1032" spans="3:3">
      <c r="C1032" t="s">
        <v>8740</v>
      </c>
    </row>
    <row r="1033" spans="1:1">
      <c r="A1033" t="s">
        <v>446</v>
      </c>
    </row>
    <row r="1034" spans="1:1">
      <c r="A1034" t="s">
        <v>8741</v>
      </c>
    </row>
    <row r="1035" spans="5:5">
      <c r="E1035" t="s">
        <v>8742</v>
      </c>
    </row>
    <row r="1036" spans="1:1">
      <c r="A1036" t="s">
        <v>8504</v>
      </c>
    </row>
    <row r="1037" spans="3:3">
      <c r="C1037" t="s">
        <v>525</v>
      </c>
    </row>
    <row r="1038" spans="3:3">
      <c r="C1038" t="s">
        <v>8743</v>
      </c>
    </row>
    <row r="1039" spans="1:1">
      <c r="A1039" t="s">
        <v>8744</v>
      </c>
    </row>
    <row r="1040" spans="1:1">
      <c r="A1040" t="s">
        <v>8745</v>
      </c>
    </row>
    <row r="1041" spans="3:3">
      <c r="C1041" t="s">
        <v>4350</v>
      </c>
    </row>
    <row r="1042" spans="3:3">
      <c r="C1042" t="s">
        <v>1218</v>
      </c>
    </row>
    <row r="1043" spans="2:2">
      <c r="B1043" t="s">
        <v>8746</v>
      </c>
    </row>
    <row r="1044" spans="1:1">
      <c r="A1044" t="s">
        <v>8747</v>
      </c>
    </row>
    <row r="1045" spans="2:2">
      <c r="B1045" t="s">
        <v>8748</v>
      </c>
    </row>
    <row r="1046" spans="4:4">
      <c r="D1046" t="s">
        <v>8749</v>
      </c>
    </row>
    <row r="1047" spans="1:1">
      <c r="A1047" t="s">
        <v>8750</v>
      </c>
    </row>
    <row r="1048" spans="1:1">
      <c r="A1048" t="s">
        <v>8751</v>
      </c>
    </row>
    <row r="1049" spans="1:1">
      <c r="A1049" t="s">
        <v>2612</v>
      </c>
    </row>
    <row r="1050" spans="3:3">
      <c r="C1050" t="s">
        <v>8752</v>
      </c>
    </row>
    <row r="1051" spans="3:3">
      <c r="C1051" t="s">
        <v>908</v>
      </c>
    </row>
    <row r="1052" spans="3:3">
      <c r="C1052" t="s">
        <v>4667</v>
      </c>
    </row>
    <row r="1053" spans="3:3">
      <c r="C1053" t="s">
        <v>4668</v>
      </c>
    </row>
    <row r="1054" spans="3:3">
      <c r="C1054" t="s">
        <v>4669</v>
      </c>
    </row>
    <row r="1055" spans="3:3">
      <c r="C1055" t="s">
        <v>8753</v>
      </c>
    </row>
    <row r="1056" spans="3:3">
      <c r="C1056" t="s">
        <v>4671</v>
      </c>
    </row>
    <row r="1057" spans="3:3">
      <c r="C1057" t="s">
        <v>776</v>
      </c>
    </row>
    <row r="1058" spans="3:3">
      <c r="C1058" t="s">
        <v>4672</v>
      </c>
    </row>
    <row r="1059" spans="3:3">
      <c r="C1059" t="s">
        <v>443</v>
      </c>
    </row>
    <row r="1060" spans="1:1">
      <c r="A1060" t="s">
        <v>8754</v>
      </c>
    </row>
    <row r="1061" spans="3:3">
      <c r="C1061" t="s">
        <v>443</v>
      </c>
    </row>
    <row r="1062" spans="2:2">
      <c r="B1062" t="s">
        <v>4679</v>
      </c>
    </row>
    <row r="1063" spans="1:1">
      <c r="A1063" t="s">
        <v>8755</v>
      </c>
    </row>
    <row r="1064" spans="3:3">
      <c r="C1064" t="s">
        <v>8756</v>
      </c>
    </row>
    <row r="1065" spans="1:1">
      <c r="A1065" t="s">
        <v>8757</v>
      </c>
    </row>
    <row r="1066" spans="3:3">
      <c r="C1066" t="s">
        <v>800</v>
      </c>
    </row>
    <row r="1067" spans="3:3">
      <c r="C1067" t="s">
        <v>8758</v>
      </c>
    </row>
    <row r="1068" spans="3:3">
      <c r="C1068" t="s">
        <v>8759</v>
      </c>
    </row>
    <row r="1069" spans="1:1">
      <c r="A1069" t="s">
        <v>931</v>
      </c>
    </row>
    <row r="1070" spans="3:3">
      <c r="C1070" t="s">
        <v>8760</v>
      </c>
    </row>
    <row r="1071" spans="3:3">
      <c r="C1071" t="s">
        <v>8761</v>
      </c>
    </row>
    <row r="1072" spans="3:3">
      <c r="C1072" t="s">
        <v>8762</v>
      </c>
    </row>
    <row r="1073" spans="3:3">
      <c r="C1073" t="s">
        <v>902</v>
      </c>
    </row>
    <row r="1074" spans="3:3">
      <c r="C1074" t="s">
        <v>8763</v>
      </c>
    </row>
    <row r="1075" spans="2:2">
      <c r="B1075" t="s">
        <v>8764</v>
      </c>
    </row>
    <row r="1076" spans="1:1">
      <c r="A1076" t="s">
        <v>931</v>
      </c>
    </row>
    <row r="1077" spans="3:3">
      <c r="C1077" t="s">
        <v>8765</v>
      </c>
    </row>
    <row r="1078" spans="3:3">
      <c r="C1078" t="s">
        <v>908</v>
      </c>
    </row>
    <row r="1079" spans="3:3">
      <c r="C1079" t="s">
        <v>8766</v>
      </c>
    </row>
    <row r="1080" spans="3:3">
      <c r="C1080" t="s">
        <v>8767</v>
      </c>
    </row>
    <row r="1081" spans="3:3">
      <c r="C1081" t="s">
        <v>3493</v>
      </c>
    </row>
    <row r="1082" spans="3:3">
      <c r="C1082" t="s">
        <v>3494</v>
      </c>
    </row>
    <row r="1083" spans="3:3">
      <c r="C1083" t="s">
        <v>8768</v>
      </c>
    </row>
    <row r="1084" spans="3:3">
      <c r="C1084" t="s">
        <v>8769</v>
      </c>
    </row>
    <row r="1085" spans="3:3">
      <c r="C1085" t="s">
        <v>8770</v>
      </c>
    </row>
    <row r="1086" spans="3:3">
      <c r="C1086" t="s">
        <v>8771</v>
      </c>
    </row>
    <row r="1087" spans="3:3">
      <c r="C1087" t="s">
        <v>3338</v>
      </c>
    </row>
    <row r="1088" spans="3:3">
      <c r="C1088" t="s">
        <v>776</v>
      </c>
    </row>
    <row r="1089" spans="3:3">
      <c r="C1089" t="s">
        <v>8772</v>
      </c>
    </row>
    <row r="1090" spans="3:3">
      <c r="C1090" t="s">
        <v>8773</v>
      </c>
    </row>
    <row r="1091" spans="12:12">
      <c r="L1091" t="s">
        <v>8774</v>
      </c>
    </row>
    <row r="1092" spans="3:3">
      <c r="C1092" t="s">
        <v>443</v>
      </c>
    </row>
    <row r="1094" spans="5:5">
      <c r="E1094" t="s">
        <v>3659</v>
      </c>
    </row>
    <row r="1095" spans="3:3">
      <c r="C1095" t="s">
        <v>3660</v>
      </c>
    </row>
    <row r="1096" spans="3:3">
      <c r="C1096" t="s">
        <v>8775</v>
      </c>
    </row>
    <row r="1097" spans="3:3">
      <c r="C1097" t="s">
        <v>8776</v>
      </c>
    </row>
    <row r="1098" spans="3:3">
      <c r="C1098" t="s">
        <v>8777</v>
      </c>
    </row>
    <row r="1099" spans="3:3">
      <c r="C1099" t="s">
        <v>7459</v>
      </c>
    </row>
    <row r="1100" spans="3:3">
      <c r="C1100" t="s">
        <v>8778</v>
      </c>
    </row>
    <row r="1101" spans="3:3">
      <c r="C1101" t="s">
        <v>2098</v>
      </c>
    </row>
    <row r="1102" spans="3:3">
      <c r="C1102" t="s">
        <v>8779</v>
      </c>
    </row>
    <row r="1103" spans="3:3">
      <c r="C1103" t="s">
        <v>8780</v>
      </c>
    </row>
    <row r="1104" spans="3:3">
      <c r="C1104" t="s">
        <v>8781</v>
      </c>
    </row>
    <row r="1105" spans="3:3">
      <c r="C1105" t="s">
        <v>8782</v>
      </c>
    </row>
    <row r="1106" spans="3:3">
      <c r="C1106" t="s">
        <v>902</v>
      </c>
    </row>
    <row r="1107" spans="1:1">
      <c r="A1107" t="s">
        <v>8783</v>
      </c>
    </row>
    <row r="1108" spans="3:3">
      <c r="C1108" t="s">
        <v>8784</v>
      </c>
    </row>
    <row r="1109" spans="3:3">
      <c r="C1109" t="s">
        <v>8785</v>
      </c>
    </row>
    <row r="1110" spans="1:1">
      <c r="A1110" t="s">
        <v>8786</v>
      </c>
    </row>
    <row r="1111" spans="1:1">
      <c r="A1111" t="s">
        <v>7902</v>
      </c>
    </row>
    <row r="1112" spans="1:1">
      <c r="A1112" t="s">
        <v>4382</v>
      </c>
    </row>
    <row r="1113" spans="1:1">
      <c r="A1113" t="s">
        <v>4383</v>
      </c>
    </row>
    <row r="1114" spans="1:1">
      <c r="A1114" t="s">
        <v>2139</v>
      </c>
    </row>
    <row r="1115" spans="1:1">
      <c r="A1115" t="s">
        <v>8214</v>
      </c>
    </row>
    <row r="1116" spans="1:1">
      <c r="A1116" t="s">
        <v>4424</v>
      </c>
    </row>
    <row r="1117" spans="1:1">
      <c r="A1117" t="s">
        <v>4425</v>
      </c>
    </row>
    <row r="1118" spans="1:1">
      <c r="A1118" t="s">
        <v>4426</v>
      </c>
    </row>
    <row r="1119" spans="1:1">
      <c r="A1119" t="s">
        <v>4427</v>
      </c>
    </row>
    <row r="1120" spans="1:1">
      <c r="A1120" t="s">
        <v>4428</v>
      </c>
    </row>
    <row r="1121" spans="1:1">
      <c r="A1121" t="s">
        <v>5972</v>
      </c>
    </row>
    <row r="1122" spans="1:1">
      <c r="A1122" t="s">
        <v>5973</v>
      </c>
    </row>
    <row r="1123" spans="1:1">
      <c r="A1123" t="s">
        <v>1156</v>
      </c>
    </row>
    <row r="1124" spans="1:1">
      <c r="A1124" t="s">
        <v>8323</v>
      </c>
    </row>
    <row r="1125" spans="2:2">
      <c r="B1125" t="s">
        <v>8787</v>
      </c>
    </row>
    <row r="1126" spans="2:2">
      <c r="B1126" t="s">
        <v>8788</v>
      </c>
    </row>
    <row r="1127" spans="2:2">
      <c r="B1127" t="s">
        <v>387</v>
      </c>
    </row>
    <row r="1128" spans="1:1">
      <c r="A1128" t="s">
        <v>3248</v>
      </c>
    </row>
    <row r="1129" spans="1:1">
      <c r="A1129" t="s">
        <v>8789</v>
      </c>
    </row>
    <row r="1130" spans="1:1">
      <c r="A1130" t="s">
        <v>392</v>
      </c>
    </row>
    <row r="1131" spans="2:2">
      <c r="B1131" t="s">
        <v>8790</v>
      </c>
    </row>
    <row r="1132" spans="1:1">
      <c r="A1132" t="s">
        <v>8791</v>
      </c>
    </row>
    <row r="1133" spans="1:1">
      <c r="A1133" t="s">
        <v>4377</v>
      </c>
    </row>
    <row r="1134" spans="1:1">
      <c r="A1134" t="s">
        <v>8792</v>
      </c>
    </row>
    <row r="1135" spans="1:1">
      <c r="A1135" t="s">
        <v>8327</v>
      </c>
    </row>
    <row r="1136" spans="3:3">
      <c r="C1136" t="s">
        <v>8793</v>
      </c>
    </row>
    <row r="1137" spans="3:3">
      <c r="C1137" t="s">
        <v>8794</v>
      </c>
    </row>
    <row r="1138" spans="3:3">
      <c r="C1138" t="s">
        <v>2098</v>
      </c>
    </row>
    <row r="1139" spans="3:3">
      <c r="C1139" t="s">
        <v>8795</v>
      </c>
    </row>
    <row r="1140" spans="3:3">
      <c r="C1140" t="s">
        <v>8796</v>
      </c>
    </row>
    <row r="1141" spans="3:3">
      <c r="C1141" t="s">
        <v>8797</v>
      </c>
    </row>
    <row r="1143" spans="1:1">
      <c r="A1143" t="s">
        <v>879</v>
      </c>
    </row>
    <row r="1144" spans="4:4">
      <c r="D1144" t="s">
        <v>4693</v>
      </c>
    </row>
    <row r="1145" spans="1:1">
      <c r="A1145" t="s">
        <v>8798</v>
      </c>
    </row>
    <row r="1146" spans="4:4">
      <c r="D1146" t="s">
        <v>8404</v>
      </c>
    </row>
    <row r="1147" spans="3:3">
      <c r="C1147" t="s">
        <v>8799</v>
      </c>
    </row>
    <row r="1148" spans="3:3">
      <c r="C1148" t="s">
        <v>5493</v>
      </c>
    </row>
    <row r="1149" spans="3:3">
      <c r="C1149" t="s">
        <v>8800</v>
      </c>
    </row>
    <row r="1150" spans="1:1">
      <c r="A1150" t="s">
        <v>773</v>
      </c>
    </row>
    <row r="1151" spans="3:3">
      <c r="C1151" t="s">
        <v>8801</v>
      </c>
    </row>
    <row r="1152" spans="3:3">
      <c r="C1152" t="s">
        <v>8802</v>
      </c>
    </row>
    <row r="1153" spans="3:3">
      <c r="C1153" t="s">
        <v>8803</v>
      </c>
    </row>
    <row r="1154" spans="3:3">
      <c r="C1154" t="s">
        <v>8804</v>
      </c>
    </row>
    <row r="1155" spans="3:3">
      <c r="C1155" t="s">
        <v>8805</v>
      </c>
    </row>
    <row r="1156" spans="3:3">
      <c r="C1156" t="s">
        <v>8806</v>
      </c>
    </row>
    <row r="1157" spans="3:3">
      <c r="C1157" t="s">
        <v>8807</v>
      </c>
    </row>
    <row r="1158" spans="3:3">
      <c r="C1158" t="s">
        <v>767</v>
      </c>
    </row>
    <row r="1159" spans="3:3">
      <c r="C1159" t="s">
        <v>7332</v>
      </c>
    </row>
    <row r="1160" spans="3:3">
      <c r="C1160" t="s">
        <v>8503</v>
      </c>
    </row>
    <row r="1161" spans="1:1">
      <c r="A1161" t="s">
        <v>8504</v>
      </c>
    </row>
    <row r="1162" spans="3:3">
      <c r="C1162" t="s">
        <v>8808</v>
      </c>
    </row>
    <row r="1163" spans="3:3">
      <c r="C1163" t="s">
        <v>977</v>
      </c>
    </row>
    <row r="1164" spans="3:3">
      <c r="C1164" t="s">
        <v>8809</v>
      </c>
    </row>
    <row r="1165" spans="3:3">
      <c r="C1165" t="s">
        <v>8810</v>
      </c>
    </row>
    <row r="1166" spans="3:3">
      <c r="C1166" t="s">
        <v>5037</v>
      </c>
    </row>
    <row r="1167" spans="3:3">
      <c r="C1167" t="s">
        <v>8811</v>
      </c>
    </row>
    <row r="1168" spans="3:3">
      <c r="C1168" t="s">
        <v>8812</v>
      </c>
    </row>
    <row r="1169" spans="3:3">
      <c r="C1169" t="s">
        <v>8813</v>
      </c>
    </row>
    <row r="1170" spans="3:3">
      <c r="C1170" t="s">
        <v>8814</v>
      </c>
    </row>
    <row r="1171" spans="3:3">
      <c r="C1171" t="s">
        <v>4701</v>
      </c>
    </row>
    <row r="1172" spans="3:3">
      <c r="C1172" t="s">
        <v>8815</v>
      </c>
    </row>
    <row r="1173" spans="1:1">
      <c r="A1173" t="s">
        <v>8816</v>
      </c>
    </row>
    <row r="1174" spans="2:2">
      <c r="B1174" t="s">
        <v>8817</v>
      </c>
    </row>
    <row r="1175" spans="3:3">
      <c r="C1175" t="s">
        <v>8818</v>
      </c>
    </row>
    <row r="1176" spans="1:1">
      <c r="A1176" t="s">
        <v>931</v>
      </c>
    </row>
    <row r="1177" spans="3:3">
      <c r="C1177" t="s">
        <v>8819</v>
      </c>
    </row>
    <row r="1178" spans="3:3">
      <c r="C1178" t="s">
        <v>908</v>
      </c>
    </row>
    <row r="1179" spans="3:3">
      <c r="C1179" t="s">
        <v>8766</v>
      </c>
    </row>
    <row r="1180" spans="3:3">
      <c r="C1180" t="s">
        <v>8767</v>
      </c>
    </row>
    <row r="1181" spans="3:3">
      <c r="C1181" t="s">
        <v>3493</v>
      </c>
    </row>
    <row r="1182" spans="3:3">
      <c r="C1182" t="s">
        <v>3494</v>
      </c>
    </row>
    <row r="1183" spans="3:3">
      <c r="C1183" t="s">
        <v>8768</v>
      </c>
    </row>
    <row r="1184" spans="3:3">
      <c r="C1184" t="s">
        <v>8769</v>
      </c>
    </row>
    <row r="1185" spans="3:3">
      <c r="C1185" t="s">
        <v>8770</v>
      </c>
    </row>
    <row r="1186" spans="3:3">
      <c r="C1186" t="s">
        <v>8771</v>
      </c>
    </row>
    <row r="1187" spans="3:3">
      <c r="C1187" t="s">
        <v>3338</v>
      </c>
    </row>
    <row r="1188" spans="3:3">
      <c r="C1188" t="s">
        <v>776</v>
      </c>
    </row>
    <row r="1189" spans="3:3">
      <c r="C1189" t="s">
        <v>8772</v>
      </c>
    </row>
    <row r="1190" spans="3:3">
      <c r="C1190" t="s">
        <v>8773</v>
      </c>
    </row>
    <row r="1191" spans="12:12">
      <c r="L1191" t="s">
        <v>8774</v>
      </c>
    </row>
    <row r="1192" spans="3:3">
      <c r="C1192" t="s">
        <v>443</v>
      </c>
    </row>
    <row r="1194" spans="1:1">
      <c r="A1194" t="s">
        <v>773</v>
      </c>
    </row>
    <row r="1195" spans="3:3">
      <c r="C1195" t="s">
        <v>8820</v>
      </c>
    </row>
    <row r="1196" spans="3:3">
      <c r="C1196" t="s">
        <v>908</v>
      </c>
    </row>
    <row r="1197" spans="3:3">
      <c r="C1197" t="s">
        <v>8821</v>
      </c>
    </row>
    <row r="1198" spans="3:3">
      <c r="C1198" t="s">
        <v>8822</v>
      </c>
    </row>
    <row r="1199" spans="3:3">
      <c r="C1199" t="s">
        <v>8823</v>
      </c>
    </row>
    <row r="1200" spans="3:3">
      <c r="C1200" t="s">
        <v>8824</v>
      </c>
    </row>
    <row r="1201" spans="3:3">
      <c r="C1201" t="s">
        <v>5548</v>
      </c>
    </row>
    <row r="1202" spans="3:3">
      <c r="C1202" t="s">
        <v>8825</v>
      </c>
    </row>
    <row r="1203" spans="3:3">
      <c r="C1203" t="s">
        <v>8826</v>
      </c>
    </row>
    <row r="1204" spans="3:3">
      <c r="C1204" t="s">
        <v>8827</v>
      </c>
    </row>
    <row r="1205" spans="3:3">
      <c r="C1205" t="s">
        <v>8828</v>
      </c>
    </row>
    <row r="1206" spans="3:3">
      <c r="C1206" t="s">
        <v>776</v>
      </c>
    </row>
    <row r="1207" spans="3:3">
      <c r="C1207" t="s">
        <v>8829</v>
      </c>
    </row>
    <row r="1208" spans="3:3">
      <c r="C1208" t="s">
        <v>443</v>
      </c>
    </row>
    <row r="1210" spans="3:3">
      <c r="C1210" t="s">
        <v>8830</v>
      </c>
    </row>
    <row r="1211" spans="3:3">
      <c r="C1211" t="s">
        <v>4319</v>
      </c>
    </row>
    <row r="1212" spans="3:3">
      <c r="C1212" t="s">
        <v>8831</v>
      </c>
    </row>
    <row r="1213" spans="3:3">
      <c r="C1213" t="s">
        <v>908</v>
      </c>
    </row>
    <row r="1214" spans="3:3">
      <c r="C1214" t="s">
        <v>8832</v>
      </c>
    </row>
    <row r="1215" spans="7:7">
      <c r="G1215" t="s">
        <v>8833</v>
      </c>
    </row>
    <row r="1216" spans="7:7">
      <c r="G1216" t="s">
        <v>8834</v>
      </c>
    </row>
    <row r="1217" spans="7:7">
      <c r="G1217" t="s">
        <v>8835</v>
      </c>
    </row>
    <row r="1218" spans="7:7">
      <c r="G1218" t="s">
        <v>8836</v>
      </c>
    </row>
    <row r="1219" spans="7:7">
      <c r="G1219" t="s">
        <v>8837</v>
      </c>
    </row>
    <row r="1220" spans="3:3">
      <c r="C1220" t="s">
        <v>8838</v>
      </c>
    </row>
    <row r="1221" spans="3:3">
      <c r="C1221" t="s">
        <v>8839</v>
      </c>
    </row>
    <row r="1222" spans="3:3">
      <c r="C1222" t="s">
        <v>8840</v>
      </c>
    </row>
    <row r="1223" spans="3:3">
      <c r="C1223" t="s">
        <v>776</v>
      </c>
    </row>
    <row r="1224" spans="3:3">
      <c r="C1224" t="s">
        <v>8841</v>
      </c>
    </row>
    <row r="1225" spans="3:3">
      <c r="C1225" t="s">
        <v>8842</v>
      </c>
    </row>
    <row r="1226" spans="3:3">
      <c r="C1226" t="s">
        <v>8843</v>
      </c>
    </row>
    <row r="1227" spans="3:3">
      <c r="C1227" t="s">
        <v>8844</v>
      </c>
    </row>
    <row r="1228" spans="3:3">
      <c r="C1228" t="s">
        <v>8845</v>
      </c>
    </row>
    <row r="1229" spans="3:3">
      <c r="C1229" t="s">
        <v>8846</v>
      </c>
    </row>
    <row r="1230" spans="1:1">
      <c r="A1230" t="s">
        <v>1741</v>
      </c>
    </row>
    <row r="1231" spans="3:3">
      <c r="C1231" t="s">
        <v>443</v>
      </c>
    </row>
    <row r="1232" spans="3:3">
      <c r="C1232" t="s">
        <v>8847</v>
      </c>
    </row>
    <row r="1233" spans="1:1">
      <c r="A1233" t="s">
        <v>8848</v>
      </c>
    </row>
    <row r="1235" spans="1:1">
      <c r="A1235" t="s">
        <v>2112</v>
      </c>
    </row>
    <row r="1236" spans="3:3">
      <c r="C1236" t="s">
        <v>8849</v>
      </c>
    </row>
    <row r="1237" spans="5:5">
      <c r="E1237" t="s">
        <v>8850</v>
      </c>
    </row>
    <row r="1238" spans="12:12">
      <c r="L1238" t="s">
        <v>8851</v>
      </c>
    </row>
    <row r="1239" spans="12:12">
      <c r="L1239" t="s">
        <v>8852</v>
      </c>
    </row>
    <row r="1240" spans="13:13">
      <c r="M1240" t="s">
        <v>8853</v>
      </c>
    </row>
    <row r="1241" spans="13:13">
      <c r="M1241" t="s">
        <v>8854</v>
      </c>
    </row>
    <row r="1242" spans="13:13">
      <c r="M1242" t="s">
        <v>8855</v>
      </c>
    </row>
    <row r="1243" spans="13:13">
      <c r="M1243" t="s">
        <v>8856</v>
      </c>
    </row>
    <row r="1244" spans="13:13">
      <c r="M1244" t="s">
        <v>8857</v>
      </c>
    </row>
    <row r="1245" spans="13:13">
      <c r="M1245" t="s">
        <v>8858</v>
      </c>
    </row>
    <row r="1246" spans="13:13">
      <c r="M1246" t="s">
        <v>8859</v>
      </c>
    </row>
    <row r="1247" spans="13:13">
      <c r="M1247" t="s">
        <v>8860</v>
      </c>
    </row>
    <row r="1248" spans="12:12">
      <c r="L1248" t="s">
        <v>8861</v>
      </c>
    </row>
    <row r="1249" spans="10:10">
      <c r="J1249" t="s">
        <v>8862</v>
      </c>
    </row>
    <row r="1250" spans="9:9">
      <c r="I1250" t="s">
        <v>8863</v>
      </c>
    </row>
    <row r="1251" spans="9:9">
      <c r="I1251" t="s">
        <v>8864</v>
      </c>
    </row>
    <row r="1252" spans="5:5">
      <c r="E1252" t="s">
        <v>8865</v>
      </c>
    </row>
    <row r="1253" spans="5:5">
      <c r="E1253" t="s">
        <v>1080</v>
      </c>
    </row>
    <row r="1254" spans="6:6">
      <c r="F1254" t="s">
        <v>8866</v>
      </c>
    </row>
    <row r="1255" spans="5:5">
      <c r="E1255" t="s">
        <v>443</v>
      </c>
    </row>
    <row r="1256" spans="3:3">
      <c r="C1256" t="e">
        <f>-------------异业分期</f>
        <v>#NAME?</v>
      </c>
    </row>
    <row r="1257" spans="3:3">
      <c r="C1257" t="s">
        <v>8867</v>
      </c>
    </row>
    <row r="1258" spans="3:3">
      <c r="C1258" t="s">
        <v>8868</v>
      </c>
    </row>
    <row r="1259" spans="3:3">
      <c r="C1259" t="s">
        <v>977</v>
      </c>
    </row>
    <row r="1260" spans="3:3">
      <c r="C1260" t="s">
        <v>8869</v>
      </c>
    </row>
    <row r="1261" spans="3:3">
      <c r="C1261" t="e">
        <f>--select*from ls_xj_sc_橙分期_10月</f>
        <v>#NAME?</v>
      </c>
    </row>
    <row r="1262" spans="3:3">
      <c r="C1262" t="s">
        <v>8870</v>
      </c>
    </row>
    <row r="1263" spans="3:3">
      <c r="C1263" t="s">
        <v>8871</v>
      </c>
    </row>
    <row r="1264" spans="3:3">
      <c r="C1264" t="s">
        <v>854</v>
      </c>
    </row>
    <row r="1265" spans="3:3">
      <c r="C1265" t="s">
        <v>1564</v>
      </c>
    </row>
    <row r="1266" spans="1:1">
      <c r="A1266" t="s">
        <v>2112</v>
      </c>
    </row>
    <row r="1267" spans="3:3">
      <c r="C1267" t="s">
        <v>8869</v>
      </c>
    </row>
    <row r="1268" spans="3:3">
      <c r="C1268" t="e">
        <f>--select*from ls_xj_sc_橙分期_10月</f>
        <v>#NAME?</v>
      </c>
    </row>
    <row r="1269" spans="3:3">
      <c r="C1269" t="s">
        <v>8872</v>
      </c>
    </row>
    <row r="1270" spans="3:3">
      <c r="C1270" t="s">
        <v>8873</v>
      </c>
    </row>
    <row r="1271" spans="3:3">
      <c r="C1271" t="s">
        <v>8874</v>
      </c>
    </row>
    <row r="1272" spans="3:3">
      <c r="C1272" t="s">
        <v>1564</v>
      </c>
    </row>
    <row r="1273" spans="3:3">
      <c r="C1273" t="s">
        <v>8742</v>
      </c>
    </row>
    <row r="1274" spans="1:1">
      <c r="A1274" t="s">
        <v>8504</v>
      </c>
    </row>
    <row r="1275" spans="1:1">
      <c r="A1275" t="s">
        <v>8875</v>
      </c>
    </row>
    <row r="1276" spans="3:3">
      <c r="C1276" t="s">
        <v>1151</v>
      </c>
    </row>
    <row r="1277" spans="3:3">
      <c r="C1277" t="s">
        <v>8876</v>
      </c>
    </row>
    <row r="1278" spans="3:3">
      <c r="C1278" t="s">
        <v>8877</v>
      </c>
    </row>
    <row r="1279" spans="3:3">
      <c r="C1279" t="s">
        <v>3178</v>
      </c>
    </row>
    <row r="1280" spans="3:3">
      <c r="C1280" t="s">
        <v>8878</v>
      </c>
    </row>
    <row r="1281" spans="3:3">
      <c r="C1281" t="s">
        <v>8879</v>
      </c>
    </row>
    <row r="1282" spans="3:3">
      <c r="C1282" t="s">
        <v>8880</v>
      </c>
    </row>
    <row r="1283" spans="3:3">
      <c r="C1283" t="s">
        <v>525</v>
      </c>
    </row>
    <row r="1284" spans="3:3">
      <c r="C1284" t="s">
        <v>8881</v>
      </c>
    </row>
    <row r="1285" spans="1:1">
      <c r="A1285" t="s">
        <v>8882</v>
      </c>
    </row>
    <row r="1286" spans="1:1">
      <c r="A1286" t="s">
        <v>8883</v>
      </c>
    </row>
    <row r="1288" spans="5:5">
      <c r="E1288" t="s">
        <v>5166</v>
      </c>
    </row>
    <row r="1289" spans="5:5">
      <c r="E1289" t="s">
        <v>1045</v>
      </c>
    </row>
    <row r="1290" spans="5:5">
      <c r="E1290" t="s">
        <v>8884</v>
      </c>
    </row>
    <row r="1291" spans="6:6">
      <c r="F1291" t="s">
        <v>8885</v>
      </c>
    </row>
    <row r="1292" spans="6:6">
      <c r="F1292" t="s">
        <v>8886</v>
      </c>
    </row>
    <row r="1293" spans="6:6">
      <c r="F1293" t="s">
        <v>8887</v>
      </c>
    </row>
    <row r="1294" spans="5:5">
      <c r="E1294" t="s">
        <v>4002</v>
      </c>
    </row>
    <row r="1295" spans="5:5">
      <c r="E1295" t="s">
        <v>8888</v>
      </c>
    </row>
    <row r="1296" spans="5:5">
      <c r="E1296" t="s">
        <v>3086</v>
      </c>
    </row>
    <row r="1297" spans="3:3">
      <c r="C1297" t="s">
        <v>4092</v>
      </c>
    </row>
    <row r="1298" spans="3:3">
      <c r="C1298" t="s">
        <v>8889</v>
      </c>
    </row>
    <row r="1299" spans="3:3">
      <c r="C1299" t="s">
        <v>2515</v>
      </c>
    </row>
    <row r="1300" spans="3:3">
      <c r="C1300" t="s">
        <v>8890</v>
      </c>
    </row>
    <row r="1301" spans="3:3">
      <c r="C1301" t="s">
        <v>8891</v>
      </c>
    </row>
    <row r="1302" spans="3:3">
      <c r="C1302" t="s">
        <v>8892</v>
      </c>
    </row>
    <row r="1303" spans="3:3">
      <c r="C1303" t="s">
        <v>8893</v>
      </c>
    </row>
    <row r="1304" spans="3:3">
      <c r="C1304" t="s">
        <v>8894</v>
      </c>
    </row>
    <row r="1305" spans="3:3">
      <c r="C1305" t="s">
        <v>8895</v>
      </c>
    </row>
    <row r="1306" spans="3:3">
      <c r="C1306" t="s">
        <v>3481</v>
      </c>
    </row>
    <row r="1307" spans="3:3">
      <c r="C1307" t="s">
        <v>3482</v>
      </c>
    </row>
    <row r="1308" spans="3:3">
      <c r="C1308" t="s">
        <v>8896</v>
      </c>
    </row>
    <row r="1309" spans="3:3">
      <c r="C1309" t="s">
        <v>8897</v>
      </c>
    </row>
    <row r="1310" spans="3:3">
      <c r="C1310" t="s">
        <v>8898</v>
      </c>
    </row>
    <row r="1311" spans="3:3">
      <c r="C1311" t="s">
        <v>4002</v>
      </c>
    </row>
    <row r="1312" spans="3:3">
      <c r="C1312" t="s">
        <v>2619</v>
      </c>
    </row>
    <row r="1313" spans="3:3">
      <c r="C1313" t="s">
        <v>4350</v>
      </c>
    </row>
    <row r="1314" spans="3:3">
      <c r="C1314" t="s">
        <v>1218</v>
      </c>
    </row>
    <row r="1315" spans="2:2">
      <c r="B1315" t="s">
        <v>8899</v>
      </c>
    </row>
    <row r="1316" spans="3:6">
      <c r="C1316" t="s">
        <v>369</v>
      </c>
      <c r="D1316" t="s">
        <v>369</v>
      </c>
      <c r="F1316" t="s">
        <v>8900</v>
      </c>
    </row>
    <row r="1317" spans="3:3">
      <c r="C1317" t="s">
        <v>8901</v>
      </c>
    </row>
    <row r="1318" spans="3:3">
      <c r="C1318" t="s">
        <v>8902</v>
      </c>
    </row>
    <row r="1319" spans="3:3">
      <c r="C1319" t="s">
        <v>1631</v>
      </c>
    </row>
    <row r="1320" spans="3:3">
      <c r="C1320" t="s">
        <v>8903</v>
      </c>
    </row>
    <row r="1321" spans="3:3">
      <c r="C1321" t="s">
        <v>8904</v>
      </c>
    </row>
    <row r="1322" spans="2:2">
      <c r="B1322" t="s">
        <v>8905</v>
      </c>
    </row>
    <row r="1323" spans="3:3">
      <c r="C1323" t="s">
        <v>8906</v>
      </c>
    </row>
    <row r="1324" spans="3:3">
      <c r="C1324" t="e">
        <f>----xj_ls_橙分期稽核_20221110</f>
        <v>#NAME?</v>
      </c>
    </row>
    <row r="1325" spans="3:4">
      <c r="C1325" t="s">
        <v>8907</v>
      </c>
      <c r="D1325" t="s">
        <v>1205</v>
      </c>
    </row>
    <row r="1326" spans="3:3">
      <c r="C1326" t="s">
        <v>779</v>
      </c>
    </row>
    <row r="1327" spans="3:3">
      <c r="C1327" t="s">
        <v>1711</v>
      </c>
    </row>
    <row r="1328" spans="3:3">
      <c r="C1328" t="s">
        <v>8908</v>
      </c>
    </row>
    <row r="1329" spans="1:1">
      <c r="A1329" t="s">
        <v>8909</v>
      </c>
    </row>
    <row r="1330" spans="1:1">
      <c r="A1330" t="s">
        <v>8910</v>
      </c>
    </row>
    <row r="1331" spans="1:1">
      <c r="A1331" t="s">
        <v>8911</v>
      </c>
    </row>
    <row r="1332" spans="1:1">
      <c r="A1332" t="s">
        <v>8912</v>
      </c>
    </row>
    <row r="1333" spans="1:1">
      <c r="A1333" t="s">
        <v>8913</v>
      </c>
    </row>
    <row r="1334" spans="1:1">
      <c r="A1334" t="s">
        <v>8914</v>
      </c>
    </row>
    <row r="1335" spans="1:1">
      <c r="A1335" t="s">
        <v>8915</v>
      </c>
    </row>
    <row r="1336" spans="1:1">
      <c r="A1336" t="s">
        <v>8916</v>
      </c>
    </row>
    <row r="1337" spans="1:1">
      <c r="A1337" t="s">
        <v>8909</v>
      </c>
    </row>
    <row r="1338" spans="1:1">
      <c r="A1338" t="s">
        <v>8910</v>
      </c>
    </row>
    <row r="1339" spans="1:1">
      <c r="A1339" t="s">
        <v>8911</v>
      </c>
    </row>
    <row r="1340" spans="1:1">
      <c r="A1340" t="s">
        <v>8912</v>
      </c>
    </row>
    <row r="1341" spans="1:1">
      <c r="A1341" t="s">
        <v>8913</v>
      </c>
    </row>
    <row r="1342" spans="1:1">
      <c r="A1342" t="s">
        <v>8914</v>
      </c>
    </row>
    <row r="1343" spans="1:1">
      <c r="A1343" t="s">
        <v>8917</v>
      </c>
    </row>
    <row r="1344" spans="3:3">
      <c r="C1344" t="s">
        <v>1205</v>
      </c>
    </row>
    <row r="1345" spans="3:3">
      <c r="C1345" t="s">
        <v>779</v>
      </c>
    </row>
    <row r="1346" spans="3:3">
      <c r="C1346" t="s">
        <v>1074</v>
      </c>
    </row>
    <row r="1347" spans="3:3">
      <c r="C1347" t="s">
        <v>8918</v>
      </c>
    </row>
    <row r="1348" spans="3:3">
      <c r="C1348" t="s">
        <v>8919</v>
      </c>
    </row>
    <row r="1349" spans="3:3">
      <c r="C1349" t="s">
        <v>779</v>
      </c>
    </row>
    <row r="1350" spans="3:3">
      <c r="C1350" t="s">
        <v>1631</v>
      </c>
    </row>
    <row r="1351" spans="3:3">
      <c r="C1351" t="s">
        <v>1653</v>
      </c>
    </row>
    <row r="1353" spans="1:1">
      <c r="A1353" t="s">
        <v>8920</v>
      </c>
    </row>
    <row r="1354" spans="1:1">
      <c r="A1354" t="s">
        <v>8921</v>
      </c>
    </row>
    <row r="1355" spans="1:1">
      <c r="A1355" t="s">
        <v>8922</v>
      </c>
    </row>
    <row r="1356" spans="1:1">
      <c r="A1356" t="s">
        <v>8923</v>
      </c>
    </row>
    <row r="1357" spans="1:1">
      <c r="A1357" t="s">
        <v>8924</v>
      </c>
    </row>
    <row r="1358" spans="1:1">
      <c r="A1358" t="s">
        <v>8925</v>
      </c>
    </row>
    <row r="1359" spans="1:1">
      <c r="A1359" t="s">
        <v>8926</v>
      </c>
    </row>
    <row r="1360" spans="1:1">
      <c r="A1360" t="s">
        <v>8927</v>
      </c>
    </row>
    <row r="1361" spans="1:1">
      <c r="A1361" t="s">
        <v>8928</v>
      </c>
    </row>
    <row r="1362" spans="1:1">
      <c r="A1362" t="s">
        <v>8929</v>
      </c>
    </row>
    <row r="1363" spans="1:1">
      <c r="A1363" t="s">
        <v>8930</v>
      </c>
    </row>
    <row r="1364" spans="1:1">
      <c r="A1364" t="s">
        <v>8931</v>
      </c>
    </row>
    <row r="1365" spans="1:1">
      <c r="A1365" t="s">
        <v>8932</v>
      </c>
    </row>
    <row r="1366" spans="1:1">
      <c r="A1366" t="s">
        <v>8933</v>
      </c>
    </row>
    <row r="1367" spans="1:1">
      <c r="A1367" t="s">
        <v>8934</v>
      </c>
    </row>
    <row r="1368" spans="1:1">
      <c r="A1368" t="s">
        <v>8935</v>
      </c>
    </row>
    <row r="1369" spans="1:1">
      <c r="A1369" t="s">
        <v>8936</v>
      </c>
    </row>
    <row r="1370" spans="1:1">
      <c r="A1370" t="s">
        <v>8937</v>
      </c>
    </row>
    <row r="1371" spans="1:1">
      <c r="A1371" t="s">
        <v>8938</v>
      </c>
    </row>
    <row r="1372" spans="1:1">
      <c r="A1372" t="s">
        <v>8939</v>
      </c>
    </row>
    <row r="1373" spans="1:1">
      <c r="A1373" t="s">
        <v>8940</v>
      </c>
    </row>
    <row r="1374" spans="1:1">
      <c r="A1374" t="s">
        <v>8941</v>
      </c>
    </row>
    <row r="1375" spans="1:1">
      <c r="A1375" t="s">
        <v>8942</v>
      </c>
    </row>
    <row r="1376" spans="1:1">
      <c r="A1376" t="s">
        <v>8943</v>
      </c>
    </row>
    <row r="1377" spans="1:1">
      <c r="A1377" t="s">
        <v>8944</v>
      </c>
    </row>
    <row r="1378" spans="1:1">
      <c r="A1378" t="s">
        <v>8945</v>
      </c>
    </row>
    <row r="1379" spans="1:1">
      <c r="A1379" t="s">
        <v>8946</v>
      </c>
    </row>
    <row r="1380" spans="1:1">
      <c r="A1380" t="s">
        <v>8947</v>
      </c>
    </row>
    <row r="1381" spans="1:1">
      <c r="A1381" t="s">
        <v>8948</v>
      </c>
    </row>
    <row r="1382" spans="1:1">
      <c r="A1382" t="s">
        <v>8949</v>
      </c>
    </row>
    <row r="1383" spans="1:1">
      <c r="A1383" t="s">
        <v>8549</v>
      </c>
    </row>
    <row r="1384" spans="1:1">
      <c r="A1384" t="s">
        <v>8950</v>
      </c>
    </row>
    <row r="1387" spans="2:2">
      <c r="B1387" t="s">
        <v>8951</v>
      </c>
    </row>
    <row r="1388" spans="2:2">
      <c r="B1388" t="s">
        <v>8952</v>
      </c>
    </row>
    <row r="1389" spans="3:3">
      <c r="C1389" t="s">
        <v>8953</v>
      </c>
    </row>
    <row r="1390" spans="3:3">
      <c r="C1390" t="s">
        <v>8951</v>
      </c>
    </row>
    <row r="1391" spans="3:3">
      <c r="C1391" t="s">
        <v>8954</v>
      </c>
    </row>
    <row r="1392" spans="3:3">
      <c r="C1392" t="s">
        <v>8955</v>
      </c>
    </row>
    <row r="1394" spans="3:3">
      <c r="C1394" t="s">
        <v>8956</v>
      </c>
    </row>
    <row r="1395" spans="3:3">
      <c r="C1395" t="s">
        <v>8951</v>
      </c>
    </row>
    <row r="1396" spans="3:3">
      <c r="C1396" t="s">
        <v>8957</v>
      </c>
    </row>
    <row r="1397" spans="2:2">
      <c r="B1397" t="s">
        <v>8958</v>
      </c>
    </row>
    <row r="1399" spans="3:3">
      <c r="C1399" t="s">
        <v>8959</v>
      </c>
    </row>
    <row r="1400" spans="3:3">
      <c r="C1400" t="s">
        <v>8951</v>
      </c>
    </row>
    <row r="1401" spans="3:3">
      <c r="C1401" t="s">
        <v>8960</v>
      </c>
    </row>
    <row r="1402" spans="3:3">
      <c r="C1402" t="s">
        <v>8961</v>
      </c>
    </row>
    <row r="1404" spans="3:3">
      <c r="C1404" t="s">
        <v>8962</v>
      </c>
    </row>
    <row r="1405" spans="3:3">
      <c r="C1405" t="s">
        <v>8951</v>
      </c>
    </row>
    <row r="1406" spans="3:3">
      <c r="C1406" t="s">
        <v>8963</v>
      </c>
    </row>
    <row r="1407" spans="3:5">
      <c r="C1407" t="s">
        <v>369</v>
      </c>
      <c r="E1407" t="s">
        <v>8961</v>
      </c>
    </row>
    <row r="1408" spans="3:3">
      <c r="C1408" t="s">
        <v>8964</v>
      </c>
    </row>
    <row r="1409" spans="3:3">
      <c r="C1409" t="s">
        <v>8951</v>
      </c>
    </row>
    <row r="1410" spans="3:3">
      <c r="C1410" t="s">
        <v>8965</v>
      </c>
    </row>
    <row r="1411" spans="3:5">
      <c r="C1411" t="s">
        <v>369</v>
      </c>
      <c r="E1411" t="s">
        <v>8961</v>
      </c>
    </row>
    <row r="1412" spans="2:2">
      <c r="B1412" t="s">
        <v>354</v>
      </c>
    </row>
    <row r="1413" spans="2:2">
      <c r="B1413" t="s">
        <v>8966</v>
      </c>
    </row>
    <row r="1414" spans="1:1">
      <c r="A1414" t="s">
        <v>7902</v>
      </c>
    </row>
    <row r="1415" spans="1:1">
      <c r="A1415" t="s">
        <v>4382</v>
      </c>
    </row>
    <row r="1416" spans="1:1">
      <c r="A1416" t="s">
        <v>4383</v>
      </c>
    </row>
    <row r="1417" spans="1:1">
      <c r="A1417" t="s">
        <v>2139</v>
      </c>
    </row>
    <row r="1418" spans="1:1">
      <c r="A1418" t="s">
        <v>8214</v>
      </c>
    </row>
    <row r="1419" spans="1:1">
      <c r="A1419" t="s">
        <v>4424</v>
      </c>
    </row>
    <row r="1420" spans="1:1">
      <c r="A1420" t="s">
        <v>4425</v>
      </c>
    </row>
    <row r="1421" spans="1:1">
      <c r="A1421" t="s">
        <v>4426</v>
      </c>
    </row>
    <row r="1422" spans="1:1">
      <c r="A1422" t="s">
        <v>4427</v>
      </c>
    </row>
    <row r="1423" spans="1:1">
      <c r="A1423" t="s">
        <v>4428</v>
      </c>
    </row>
    <row r="1424" spans="1:1">
      <c r="A1424" t="s">
        <v>5972</v>
      </c>
    </row>
    <row r="1425" spans="1:1">
      <c r="A1425" t="s">
        <v>5973</v>
      </c>
    </row>
    <row r="1426" spans="1:1">
      <c r="A1426" t="s">
        <v>1156</v>
      </c>
    </row>
    <row r="1427" spans="3:3">
      <c r="C1427" t="s">
        <v>1218</v>
      </c>
    </row>
    <row r="1428" spans="3:3">
      <c r="C1428" t="s">
        <v>8967</v>
      </c>
    </row>
    <row r="1429" spans="2:2">
      <c r="B1429" t="s">
        <v>8968</v>
      </c>
    </row>
    <row r="1430" spans="2:2">
      <c r="B1430" t="s">
        <v>387</v>
      </c>
    </row>
    <row r="1431" spans="1:1">
      <c r="A1431" t="s">
        <v>3248</v>
      </c>
    </row>
    <row r="1432" spans="1:1">
      <c r="A1432" t="s">
        <v>8969</v>
      </c>
    </row>
    <row r="1433" spans="1:1">
      <c r="A1433" t="s">
        <v>392</v>
      </c>
    </row>
    <row r="1434" spans="1:1">
      <c r="A1434" t="s">
        <v>8146</v>
      </c>
    </row>
    <row r="1435" spans="1:1">
      <c r="A1435" t="s">
        <v>8970</v>
      </c>
    </row>
    <row r="1436" spans="1:1">
      <c r="A1436" t="s">
        <v>4377</v>
      </c>
    </row>
    <row r="1437" spans="1:1">
      <c r="A1437" t="s">
        <v>8971</v>
      </c>
    </row>
    <row r="1438" spans="1:1">
      <c r="A1438" t="s">
        <v>8260</v>
      </c>
    </row>
    <row r="1439" spans="3:3">
      <c r="C1439" t="s">
        <v>8972</v>
      </c>
    </row>
    <row r="1440" spans="3:3">
      <c r="C1440" t="s">
        <v>1074</v>
      </c>
    </row>
    <row r="1441" spans="3:3">
      <c r="C1441" t="s">
        <v>8973</v>
      </c>
    </row>
    <row r="1442" spans="3:3">
      <c r="C1442" t="s">
        <v>8974</v>
      </c>
    </row>
    <row r="1443" spans="3:3">
      <c r="C1443" t="s">
        <v>8975</v>
      </c>
    </row>
    <row r="1444" spans="3:3">
      <c r="C1444" t="s">
        <v>8264</v>
      </c>
    </row>
    <row r="1445" spans="3:3">
      <c r="C1445" t="s">
        <v>8265</v>
      </c>
    </row>
    <row r="1446" spans="3:3">
      <c r="C1446" t="s">
        <v>8266</v>
      </c>
    </row>
    <row r="1447" spans="3:3">
      <c r="C1447" t="s">
        <v>8267</v>
      </c>
    </row>
    <row r="1448" spans="3:3">
      <c r="C1448" t="s">
        <v>8268</v>
      </c>
    </row>
    <row r="1449" spans="3:3">
      <c r="C1449" t="s">
        <v>8269</v>
      </c>
    </row>
    <row r="1450" spans="3:3">
      <c r="C1450" t="s">
        <v>8270</v>
      </c>
    </row>
    <row r="1451" spans="3:3">
      <c r="C1451" t="s">
        <v>8271</v>
      </c>
    </row>
    <row r="1452" spans="3:3">
      <c r="C1452" t="s">
        <v>8272</v>
      </c>
    </row>
    <row r="1453" spans="3:3">
      <c r="C1453" t="s">
        <v>8273</v>
      </c>
    </row>
    <row r="1454" spans="3:3">
      <c r="C1454" t="s">
        <v>8976</v>
      </c>
    </row>
    <row r="1455" spans="3:3">
      <c r="C1455" t="s">
        <v>8274</v>
      </c>
    </row>
    <row r="1456" spans="3:3">
      <c r="C1456" t="s">
        <v>8977</v>
      </c>
    </row>
    <row r="1457" spans="3:3">
      <c r="C1457" t="s">
        <v>8277</v>
      </c>
    </row>
    <row r="1458" spans="3:3">
      <c r="C1458" t="s">
        <v>767</v>
      </c>
    </row>
    <row r="1459" spans="3:3">
      <c r="C1459" t="s">
        <v>2619</v>
      </c>
    </row>
    <row r="1460" spans="3:3">
      <c r="C1460" t="s">
        <v>8978</v>
      </c>
    </row>
    <row r="1461" spans="3:3">
      <c r="C1461" t="e">
        <f>--select*from xj_sc_云销售品_sl</f>
        <v>#NAME?</v>
      </c>
    </row>
    <row r="1462" spans="3:3">
      <c r="C1462" t="s">
        <v>8979</v>
      </c>
    </row>
    <row r="1463" spans="3:3">
      <c r="C1463" t="s">
        <v>800</v>
      </c>
    </row>
    <row r="1464" spans="3:3">
      <c r="C1464" t="s">
        <v>8980</v>
      </c>
    </row>
    <row r="1465" spans="3:3">
      <c r="C1465" t="s">
        <v>8281</v>
      </c>
    </row>
    <row r="1466" spans="7:7">
      <c r="G1466" t="s">
        <v>8981</v>
      </c>
    </row>
    <row r="1467" spans="3:3">
      <c r="C1467" t="s">
        <v>8283</v>
      </c>
    </row>
    <row r="1468" spans="3:3">
      <c r="C1468" t="s">
        <v>8284</v>
      </c>
    </row>
    <row r="1469" spans="3:3">
      <c r="C1469" t="s">
        <v>8982</v>
      </c>
    </row>
    <row r="1470" spans="3:3">
      <c r="C1470" t="s">
        <v>8286</v>
      </c>
    </row>
    <row r="1472" spans="4:4">
      <c r="D1472" t="s">
        <v>8983</v>
      </c>
    </row>
    <row r="1473" spans="4:4">
      <c r="D1473" t="s">
        <v>8984</v>
      </c>
    </row>
    <row r="1479" spans="1:1">
      <c r="A1479" t="s">
        <v>8971</v>
      </c>
    </row>
    <row r="1480" spans="1:1">
      <c r="A1480" t="s">
        <v>8322</v>
      </c>
    </row>
    <row r="1481" spans="1:1">
      <c r="A1481" t="s">
        <v>4382</v>
      </c>
    </row>
    <row r="1482" spans="1:1">
      <c r="A1482" t="s">
        <v>4383</v>
      </c>
    </row>
    <row r="1483" spans="1:1">
      <c r="A1483" t="s">
        <v>2139</v>
      </c>
    </row>
    <row r="1484" spans="1:1">
      <c r="A1484" t="s">
        <v>8214</v>
      </c>
    </row>
    <row r="1485" spans="1:1">
      <c r="A1485" t="s">
        <v>4424</v>
      </c>
    </row>
    <row r="1486" spans="1:1">
      <c r="A1486" t="s">
        <v>4425</v>
      </c>
    </row>
    <row r="1487" spans="1:1">
      <c r="A1487" t="s">
        <v>4426</v>
      </c>
    </row>
    <row r="1488" spans="1:1">
      <c r="A1488" t="s">
        <v>4427</v>
      </c>
    </row>
    <row r="1489" spans="1:1">
      <c r="A1489" t="s">
        <v>4428</v>
      </c>
    </row>
    <row r="1490" spans="1:1">
      <c r="A1490" t="s">
        <v>5972</v>
      </c>
    </row>
    <row r="1491" spans="1:1">
      <c r="A1491" t="s">
        <v>5973</v>
      </c>
    </row>
    <row r="1492" spans="1:1">
      <c r="A1492" t="s">
        <v>1156</v>
      </c>
    </row>
    <row r="1493" spans="3:3">
      <c r="C1493" t="s">
        <v>1218</v>
      </c>
    </row>
    <row r="1494" spans="1:1">
      <c r="A1494" t="s">
        <v>8985</v>
      </c>
    </row>
    <row r="1495" spans="1:1">
      <c r="A1495" t="s">
        <v>8986</v>
      </c>
    </row>
    <row r="1496" spans="1:1">
      <c r="A1496" t="s">
        <v>8987</v>
      </c>
    </row>
    <row r="1497" spans="1:1">
      <c r="A1497" t="s">
        <v>8988</v>
      </c>
    </row>
    <row r="1498" spans="1:1">
      <c r="A1498" t="s">
        <v>8989</v>
      </c>
    </row>
    <row r="1499" spans="1:1">
      <c r="A1499" t="s">
        <v>8990</v>
      </c>
    </row>
    <row r="1500" spans="1:1">
      <c r="A1500" t="s">
        <v>8991</v>
      </c>
    </row>
    <row r="1501" spans="1:1">
      <c r="A1501" t="s">
        <v>8992</v>
      </c>
    </row>
    <row r="1502" spans="1:1">
      <c r="A1502" t="s">
        <v>8993</v>
      </c>
    </row>
    <row r="1503" spans="1:1">
      <c r="A1503" t="s">
        <v>8994</v>
      </c>
    </row>
    <row r="1504" spans="1:1">
      <c r="A1504" t="s">
        <v>8995</v>
      </c>
    </row>
    <row r="1506" spans="3:3">
      <c r="C1506" t="s">
        <v>8996</v>
      </c>
    </row>
    <row r="1507" spans="1:1">
      <c r="A1507" t="s">
        <v>8997</v>
      </c>
    </row>
    <row r="1508" spans="1:1">
      <c r="A1508" t="s">
        <v>8998</v>
      </c>
    </row>
    <row r="1509" spans="1:1">
      <c r="A1509" t="s">
        <v>8999</v>
      </c>
    </row>
    <row r="1510" spans="1:1">
      <c r="A1510" t="s">
        <v>9000</v>
      </c>
    </row>
    <row r="1511" spans="1:1">
      <c r="A1511" t="s">
        <v>355</v>
      </c>
    </row>
    <row r="1512" spans="1:1">
      <c r="A1512" t="s">
        <v>8148</v>
      </c>
    </row>
    <row r="1513" spans="1:1">
      <c r="A1513" t="s">
        <v>9001</v>
      </c>
    </row>
    <row r="1514" spans="1:1">
      <c r="A1514" t="s">
        <v>479</v>
      </c>
    </row>
    <row r="1515" spans="1:1">
      <c r="A1515" t="s">
        <v>9002</v>
      </c>
    </row>
    <row r="1516" spans="1:1">
      <c r="A1516" t="s">
        <v>9003</v>
      </c>
    </row>
    <row r="1517" spans="1:1">
      <c r="A1517" t="s">
        <v>9004</v>
      </c>
    </row>
    <row r="1518" spans="1:1">
      <c r="A1518" t="s">
        <v>9005</v>
      </c>
    </row>
    <row r="1519" spans="1:1">
      <c r="A1519" t="s">
        <v>9006</v>
      </c>
    </row>
    <row r="1520" spans="1:1">
      <c r="A1520" t="s">
        <v>9007</v>
      </c>
    </row>
    <row r="1521" spans="1:1">
      <c r="A1521" t="s">
        <v>9008</v>
      </c>
    </row>
    <row r="1522" spans="1:1">
      <c r="A1522" t="s">
        <v>9009</v>
      </c>
    </row>
    <row r="1523" spans="1:1">
      <c r="A1523" t="s">
        <v>9010</v>
      </c>
    </row>
    <row r="1524" spans="1:1">
      <c r="A1524" t="s">
        <v>9011</v>
      </c>
    </row>
    <row r="1525" spans="1:1">
      <c r="A1525" t="s">
        <v>9012</v>
      </c>
    </row>
    <row r="1526" spans="1:1">
      <c r="A1526" t="s">
        <v>9013</v>
      </c>
    </row>
    <row r="1527" spans="1:1">
      <c r="A1527" t="s">
        <v>9014</v>
      </c>
    </row>
    <row r="1528" spans="1:1">
      <c r="A1528" t="s">
        <v>9015</v>
      </c>
    </row>
    <row r="1529" spans="1:1">
      <c r="A1529">
        <v>99999</v>
      </c>
    </row>
    <row r="1530" spans="1:1">
      <c r="A1530" t="s">
        <v>9016</v>
      </c>
    </row>
    <row r="1531" spans="1:1">
      <c r="A1531" t="s">
        <v>9017</v>
      </c>
    </row>
    <row r="1532" spans="1:1">
      <c r="A1532" t="s">
        <v>9018</v>
      </c>
    </row>
    <row r="1533" spans="1:1">
      <c r="A1533" t="s">
        <v>9019</v>
      </c>
    </row>
    <row r="1534" spans="1:1">
      <c r="A1534" t="s">
        <v>9020</v>
      </c>
    </row>
    <row r="1535" spans="1:1">
      <c r="A1535" t="s">
        <v>9021</v>
      </c>
    </row>
    <row r="1536" spans="1:1">
      <c r="A1536" t="s">
        <v>9022</v>
      </c>
    </row>
    <row r="1537" spans="1:1">
      <c r="A1537" t="s">
        <v>9023</v>
      </c>
    </row>
    <row r="1538" spans="1:1">
      <c r="A1538" t="s">
        <v>9024</v>
      </c>
    </row>
    <row r="1539" spans="1:1">
      <c r="A1539" t="s">
        <v>9025</v>
      </c>
    </row>
    <row r="1540" spans="1:1">
      <c r="A1540" t="s">
        <v>9026</v>
      </c>
    </row>
    <row r="1541" spans="1:1">
      <c r="A1541" t="s">
        <v>9027</v>
      </c>
    </row>
    <row r="1542" spans="1:1">
      <c r="A1542" t="s">
        <v>9028</v>
      </c>
    </row>
    <row r="1543" spans="1:1">
      <c r="A1543" t="s">
        <v>9029</v>
      </c>
    </row>
    <row r="1544" spans="1:1">
      <c r="A1544" t="s">
        <v>446</v>
      </c>
    </row>
    <row r="1545" spans="1:1">
      <c r="A1545" t="s">
        <v>479</v>
      </c>
    </row>
    <row r="1546" spans="1:1">
      <c r="A1546" t="s">
        <v>9030</v>
      </c>
    </row>
    <row r="1547" spans="1:1">
      <c r="A1547" t="s">
        <v>9031</v>
      </c>
    </row>
    <row r="1548" spans="1:1">
      <c r="A1548" t="s">
        <v>9032</v>
      </c>
    </row>
    <row r="1549" spans="1:1">
      <c r="A1549" t="s">
        <v>9033</v>
      </c>
    </row>
    <row r="1550" spans="1:1">
      <c r="A1550" t="s">
        <v>9034</v>
      </c>
    </row>
    <row r="1551" spans="1:1">
      <c r="A1551" t="s">
        <v>9035</v>
      </c>
    </row>
    <row r="1552" spans="1:1">
      <c r="A1552" t="s">
        <v>9036</v>
      </c>
    </row>
    <row r="1553" spans="1:1">
      <c r="A1553" t="s">
        <v>9037</v>
      </c>
    </row>
    <row r="1554" spans="1:1">
      <c r="A1554" t="s">
        <v>9038</v>
      </c>
    </row>
    <row r="1555" spans="1:1">
      <c r="A1555" t="s">
        <v>8363</v>
      </c>
    </row>
    <row r="1556" spans="1:1">
      <c r="A1556" t="s">
        <v>8633</v>
      </c>
    </row>
    <row r="1557" spans="1:1">
      <c r="A1557" t="s">
        <v>9039</v>
      </c>
    </row>
    <row r="1558" spans="1:1">
      <c r="A1558" t="s">
        <v>9040</v>
      </c>
    </row>
    <row r="1559" spans="1:1">
      <c r="A1559" t="s">
        <v>9041</v>
      </c>
    </row>
    <row r="1560" spans="1:1">
      <c r="A1560" t="s">
        <v>446</v>
      </c>
    </row>
    <row r="1561" spans="1:1">
      <c r="A1561" t="s">
        <v>479</v>
      </c>
    </row>
    <row r="1562" spans="1:1">
      <c r="A1562" t="s">
        <v>9031</v>
      </c>
    </row>
    <row r="1563" spans="1:1">
      <c r="A1563" t="s">
        <v>9042</v>
      </c>
    </row>
    <row r="1564" spans="1:1">
      <c r="A1564" t="s">
        <v>9043</v>
      </c>
    </row>
    <row r="1565" spans="1:1">
      <c r="A1565" t="s">
        <v>9044</v>
      </c>
    </row>
    <row r="1566" spans="1:1">
      <c r="A1566" t="s">
        <v>9045</v>
      </c>
    </row>
    <row r="1567" spans="1:1">
      <c r="A1567" t="s">
        <v>9046</v>
      </c>
    </row>
    <row r="1568" spans="1:1">
      <c r="A1568" t="s">
        <v>9047</v>
      </c>
    </row>
    <row r="1569" spans="1:1">
      <c r="A1569" t="s">
        <v>8363</v>
      </c>
    </row>
    <row r="1570" spans="1:1">
      <c r="A1570" t="s">
        <v>9048</v>
      </c>
    </row>
    <row r="1571" spans="1:1">
      <c r="A1571" t="s">
        <v>446</v>
      </c>
    </row>
    <row r="1572" spans="1:1">
      <c r="A1572" t="s">
        <v>479</v>
      </c>
    </row>
    <row r="1573" spans="1:1">
      <c r="A1573" t="s">
        <v>3019</v>
      </c>
    </row>
    <row r="1574" spans="1:1">
      <c r="A1574" t="s">
        <v>9049</v>
      </c>
    </row>
    <row r="1575" spans="1:1">
      <c r="A1575" t="s">
        <v>9050</v>
      </c>
    </row>
    <row r="1576" spans="1:1">
      <c r="A1576" t="s">
        <v>9051</v>
      </c>
    </row>
    <row r="1577" spans="1:1">
      <c r="A1577" t="s">
        <v>9052</v>
      </c>
    </row>
    <row r="1578" spans="1:1">
      <c r="A1578" t="s">
        <v>827</v>
      </c>
    </row>
    <row r="1579" spans="1:1">
      <c r="A1579" t="s">
        <v>9053</v>
      </c>
    </row>
    <row r="1580" spans="1:1">
      <c r="A1580" t="s">
        <v>392</v>
      </c>
    </row>
    <row r="1581" spans="1:1">
      <c r="A1581" t="s">
        <v>479</v>
      </c>
    </row>
    <row r="1582" spans="1:1">
      <c r="A1582" t="s">
        <v>9054</v>
      </c>
    </row>
    <row r="1583" spans="3:3">
      <c r="C1583" t="s">
        <v>9055</v>
      </c>
    </row>
    <row r="1584" spans="3:3">
      <c r="C1584" t="s">
        <v>9056</v>
      </c>
    </row>
    <row r="1585" spans="2:2">
      <c r="B1585" t="s">
        <v>9057</v>
      </c>
    </row>
    <row r="1586" spans="3:3">
      <c r="C1586" t="s">
        <v>9058</v>
      </c>
    </row>
    <row r="1587" spans="1:1">
      <c r="A1587" t="s">
        <v>363</v>
      </c>
    </row>
    <row r="1589" spans="1:5">
      <c r="A1589" t="s">
        <v>9059</v>
      </c>
      <c r="E1589" t="s">
        <v>4078</v>
      </c>
    </row>
    <row r="1590" spans="1:1">
      <c r="A1590" t="s">
        <v>9060</v>
      </c>
    </row>
    <row r="1591" spans="1:1">
      <c r="A1591" t="s">
        <v>9061</v>
      </c>
    </row>
    <row r="1592" spans="3:3">
      <c r="C1592" t="s">
        <v>9062</v>
      </c>
    </row>
    <row r="1593" spans="4:4">
      <c r="D1593" t="s">
        <v>9063</v>
      </c>
    </row>
    <row r="1594" spans="4:4">
      <c r="D1594" t="s">
        <v>1756</v>
      </c>
    </row>
    <row r="1595" spans="4:4">
      <c r="D1595" t="s">
        <v>9064</v>
      </c>
    </row>
    <row r="1596" spans="4:4">
      <c r="D1596" t="s">
        <v>9065</v>
      </c>
    </row>
    <row r="1597" spans="4:4">
      <c r="D1597" t="s">
        <v>9066</v>
      </c>
    </row>
    <row r="1598" spans="4:4">
      <c r="D1598" t="s">
        <v>9067</v>
      </c>
    </row>
    <row r="1599" spans="4:4">
      <c r="D1599" t="s">
        <v>9068</v>
      </c>
    </row>
    <row r="1600" spans="10:10">
      <c r="J1600" t="s">
        <v>9069</v>
      </c>
    </row>
    <row r="1601" spans="4:4">
      <c r="D1601" t="s">
        <v>1128</v>
      </c>
    </row>
    <row r="1602" spans="4:4">
      <c r="D1602" t="s">
        <v>9070</v>
      </c>
    </row>
    <row r="1603" spans="7:7">
      <c r="G1603" t="s">
        <v>9071</v>
      </c>
    </row>
    <row r="1604" spans="7:7">
      <c r="G1604" t="s">
        <v>9072</v>
      </c>
    </row>
    <row r="1605" spans="7:7">
      <c r="G1605" t="s">
        <v>9073</v>
      </c>
    </row>
    <row r="1606" spans="7:7">
      <c r="G1606" t="s">
        <v>9074</v>
      </c>
    </row>
    <row r="1607" spans="7:7">
      <c r="G1607" t="s">
        <v>9075</v>
      </c>
    </row>
    <row r="1608" spans="7:7">
      <c r="G1608" t="s">
        <v>9076</v>
      </c>
    </row>
    <row r="1609" spans="7:7">
      <c r="G1609" t="s">
        <v>9077</v>
      </c>
    </row>
    <row r="1610" spans="5:5">
      <c r="E1610" t="s">
        <v>9078</v>
      </c>
    </row>
    <row r="1611" spans="5:5">
      <c r="E1611" t="s">
        <v>9079</v>
      </c>
    </row>
    <row r="1612" spans="5:5">
      <c r="E1612" t="s">
        <v>9080</v>
      </c>
    </row>
    <row r="1613" spans="3:3">
      <c r="C1613" t="s">
        <v>767</v>
      </c>
    </row>
    <row r="1614" spans="2:2">
      <c r="B1614" t="s">
        <v>2554</v>
      </c>
    </row>
    <row r="1615" spans="1:1">
      <c r="A1615" t="s">
        <v>4233</v>
      </c>
    </row>
    <row r="1616" spans="3:3">
      <c r="C1616" t="s">
        <v>9081</v>
      </c>
    </row>
    <row r="1617" spans="3:3">
      <c r="C1617" t="s">
        <v>9082</v>
      </c>
    </row>
    <row r="1618" spans="3:3">
      <c r="C1618" t="s">
        <v>9083</v>
      </c>
    </row>
    <row r="1619" spans="3:3">
      <c r="C1619" t="s">
        <v>1564</v>
      </c>
    </row>
    <row r="1620" spans="1:1">
      <c r="A1620" t="s">
        <v>9084</v>
      </c>
    </row>
    <row r="1621" spans="3:3">
      <c r="C1621" t="s">
        <v>9055</v>
      </c>
    </row>
    <row r="1622" spans="1:1">
      <c r="A1622" t="s">
        <v>9085</v>
      </c>
    </row>
    <row r="1623" spans="1:1">
      <c r="A1623" t="s">
        <v>9086</v>
      </c>
    </row>
    <row r="1624" spans="1:1">
      <c r="A1624" t="s">
        <v>665</v>
      </c>
    </row>
    <row r="1625" spans="1:1">
      <c r="A1625" t="s">
        <v>9087</v>
      </c>
    </row>
    <row r="1626" spans="1:1">
      <c r="A1626" t="s">
        <v>9088</v>
      </c>
    </row>
    <row r="1627" spans="1:1">
      <c r="A1627" t="s">
        <v>9089</v>
      </c>
    </row>
    <row r="1628" spans="1:1">
      <c r="A1628" t="s">
        <v>9090</v>
      </c>
    </row>
    <row r="1629" spans="1:1">
      <c r="A1629" t="s">
        <v>9091</v>
      </c>
    </row>
    <row r="1630" spans="1:1">
      <c r="A1630" t="s">
        <v>9092</v>
      </c>
    </row>
    <row r="1631" spans="6:6">
      <c r="F1631" t="s">
        <v>9093</v>
      </c>
    </row>
    <row r="1632" spans="1:1">
      <c r="A1632" t="s">
        <v>9094</v>
      </c>
    </row>
    <row r="1633" spans="1:1">
      <c r="A1633" t="s">
        <v>9095</v>
      </c>
    </row>
    <row r="1634" spans="1:1">
      <c r="A1634" t="s">
        <v>9096</v>
      </c>
    </row>
    <row r="1635" spans="1:1">
      <c r="A1635" t="s">
        <v>776</v>
      </c>
    </row>
    <row r="1636" spans="1:1">
      <c r="A1636" t="s">
        <v>3407</v>
      </c>
    </row>
    <row r="1637" spans="1:1">
      <c r="A1637" t="s">
        <v>9097</v>
      </c>
    </row>
    <row r="1638" spans="1:1">
      <c r="A1638" t="s">
        <v>9098</v>
      </c>
    </row>
    <row r="1639" spans="1:1">
      <c r="A1639" t="s">
        <v>9099</v>
      </c>
    </row>
    <row r="1640" spans="1:1">
      <c r="A1640" t="s">
        <v>9100</v>
      </c>
    </row>
    <row r="1641" spans="1:1">
      <c r="A1641" t="s">
        <v>9101</v>
      </c>
    </row>
    <row r="1642" spans="1:1">
      <c r="A1642" t="s">
        <v>1140</v>
      </c>
    </row>
    <row r="1643" spans="1:1">
      <c r="A1643" t="s">
        <v>988</v>
      </c>
    </row>
    <row r="1644" spans="1:1">
      <c r="A1644" t="s">
        <v>4233</v>
      </c>
    </row>
    <row r="1645" spans="3:3">
      <c r="C1645" t="s">
        <v>9084</v>
      </c>
    </row>
    <row r="1646" spans="3:3">
      <c r="C1646" t="s">
        <v>9102</v>
      </c>
    </row>
    <row r="1647" spans="1:1">
      <c r="A1647" t="s">
        <v>9103</v>
      </c>
    </row>
    <row r="1648" spans="1:1">
      <c r="A1648" t="s">
        <v>931</v>
      </c>
    </row>
    <row r="1649" spans="1:1">
      <c r="A1649" t="s">
        <v>9104</v>
      </c>
    </row>
    <row r="1650" spans="1:1">
      <c r="A1650" t="s">
        <v>9105</v>
      </c>
    </row>
    <row r="1651" spans="3:3">
      <c r="C1651" t="s">
        <v>9106</v>
      </c>
    </row>
    <row r="1652" spans="3:3">
      <c r="C1652" t="s">
        <v>9107</v>
      </c>
    </row>
    <row r="1653" spans="3:3">
      <c r="C1653" t="s">
        <v>9108</v>
      </c>
    </row>
    <row r="1654" spans="3:3">
      <c r="C1654" t="s">
        <v>9109</v>
      </c>
    </row>
    <row r="1655" spans="1:1">
      <c r="A1655" t="s">
        <v>9110</v>
      </c>
    </row>
    <row r="1656" spans="1:1">
      <c r="A1656" t="s">
        <v>9111</v>
      </c>
    </row>
    <row r="1657" spans="1:1">
      <c r="A1657" t="s">
        <v>9112</v>
      </c>
    </row>
    <row r="1658" spans="1:1">
      <c r="A1658" t="s">
        <v>9113</v>
      </c>
    </row>
    <row r="1659" spans="1:1">
      <c r="A1659" t="s">
        <v>9114</v>
      </c>
    </row>
    <row r="1660" spans="1:1">
      <c r="A1660" t="s">
        <v>9115</v>
      </c>
    </row>
    <row r="1661" spans="1:1">
      <c r="A1661" t="s">
        <v>9116</v>
      </c>
    </row>
    <row r="1662" spans="1:1">
      <c r="A1662" t="s">
        <v>9117</v>
      </c>
    </row>
    <row r="1663" spans="1:1">
      <c r="A1663" t="s">
        <v>9118</v>
      </c>
    </row>
    <row r="1664" spans="1:1">
      <c r="A1664" t="s">
        <v>9119</v>
      </c>
    </row>
    <row r="1665" spans="1:1">
      <c r="A1665" t="s">
        <v>9120</v>
      </c>
    </row>
    <row r="1666" spans="1:1">
      <c r="A1666" t="s">
        <v>9121</v>
      </c>
    </row>
    <row r="1667" spans="1:1">
      <c r="A1667" t="s">
        <v>9122</v>
      </c>
    </row>
    <row r="1668" spans="1:1">
      <c r="A1668" t="s">
        <v>9123</v>
      </c>
    </row>
    <row r="1669" spans="1:1">
      <c r="A1669" t="s">
        <v>446</v>
      </c>
    </row>
    <row r="1670" spans="1:1">
      <c r="A1670" t="s">
        <v>479</v>
      </c>
    </row>
    <row r="1671" spans="1:1">
      <c r="A1671" t="s">
        <v>9124</v>
      </c>
    </row>
    <row r="1672" spans="1:1">
      <c r="A1672" t="s">
        <v>9125</v>
      </c>
    </row>
    <row r="1673" spans="1:1">
      <c r="A1673" t="s">
        <v>9126</v>
      </c>
    </row>
    <row r="1674" spans="1:1">
      <c r="A1674" t="s">
        <v>479</v>
      </c>
    </row>
    <row r="1675" spans="1:1">
      <c r="A1675" t="s">
        <v>7902</v>
      </c>
    </row>
    <row r="1676" spans="1:1">
      <c r="A1676" t="s">
        <v>4382</v>
      </c>
    </row>
    <row r="1677" spans="1:1">
      <c r="A1677" t="s">
        <v>4383</v>
      </c>
    </row>
    <row r="1678" spans="1:1">
      <c r="A1678" t="s">
        <v>8214</v>
      </c>
    </row>
    <row r="1679" spans="1:1">
      <c r="A1679" t="s">
        <v>4425</v>
      </c>
    </row>
    <row r="1680" spans="1:1">
      <c r="A1680" t="s">
        <v>4426</v>
      </c>
    </row>
    <row r="1681" spans="1:1">
      <c r="A1681" t="s">
        <v>4427</v>
      </c>
    </row>
    <row r="1682" spans="1:1">
      <c r="A1682" t="s">
        <v>4428</v>
      </c>
    </row>
    <row r="1683" spans="1:1">
      <c r="A1683" t="s">
        <v>9127</v>
      </c>
    </row>
    <row r="1684" spans="1:1">
      <c r="A1684" t="s">
        <v>9128</v>
      </c>
    </row>
    <row r="1685" spans="1:1">
      <c r="A1685" t="s">
        <v>9129</v>
      </c>
    </row>
    <row r="1686" spans="1:1">
      <c r="A1686" t="s">
        <v>9130</v>
      </c>
    </row>
    <row r="1687" spans="1:1">
      <c r="A1687" t="s">
        <v>5390</v>
      </c>
    </row>
    <row r="1688" spans="1:1">
      <c r="A1688" t="s">
        <v>9131</v>
      </c>
    </row>
    <row r="1689" spans="1:1">
      <c r="A1689" t="s">
        <v>9132</v>
      </c>
    </row>
    <row r="1690" spans="1:1">
      <c r="A1690" t="s">
        <v>392</v>
      </c>
    </row>
    <row r="1691" spans="1:1">
      <c r="A1691" t="s">
        <v>355</v>
      </c>
    </row>
    <row r="1692" spans="1:1">
      <c r="A1692" t="s">
        <v>479</v>
      </c>
    </row>
    <row r="1693" spans="1:1">
      <c r="A1693" t="s">
        <v>9133</v>
      </c>
    </row>
    <row r="1694" spans="1:1">
      <c r="A1694" t="s">
        <v>479</v>
      </c>
    </row>
    <row r="1695" spans="1:1">
      <c r="A1695" t="s">
        <v>914</v>
      </c>
    </row>
    <row r="1696" spans="2:2">
      <c r="B1696" t="s">
        <v>9134</v>
      </c>
    </row>
    <row r="1697" spans="2:2">
      <c r="B1697" t="s">
        <v>9135</v>
      </c>
    </row>
    <row r="1698" spans="1:1">
      <c r="A1698" t="s">
        <v>9136</v>
      </c>
    </row>
    <row r="1699" spans="1:1">
      <c r="A1699" t="s">
        <v>9137</v>
      </c>
    </row>
    <row r="1700" spans="1:1">
      <c r="A1700" t="s">
        <v>9138</v>
      </c>
    </row>
    <row r="1701" spans="1:1">
      <c r="A1701" t="s">
        <v>9139</v>
      </c>
    </row>
    <row r="1702" spans="1:1">
      <c r="A1702" t="s">
        <v>9140</v>
      </c>
    </row>
    <row r="1703" spans="1:1">
      <c r="A1703" t="s">
        <v>9141</v>
      </c>
    </row>
    <row r="1704" spans="1:1">
      <c r="A1704" t="s">
        <v>9142</v>
      </c>
    </row>
    <row r="1705" spans="1:1">
      <c r="A1705" t="s">
        <v>9143</v>
      </c>
    </row>
    <row r="1706" spans="1:1">
      <c r="A1706" t="s">
        <v>9144</v>
      </c>
    </row>
    <row r="1707" spans="1:1">
      <c r="A1707" t="s">
        <v>9145</v>
      </c>
    </row>
    <row r="1708" spans="1:1">
      <c r="A1708" t="s">
        <v>9146</v>
      </c>
    </row>
    <row r="1709" spans="1:1">
      <c r="A1709" t="s">
        <v>9147</v>
      </c>
    </row>
    <row r="1710" spans="1:1">
      <c r="A1710" t="s">
        <v>9148</v>
      </c>
    </row>
    <row r="1711" spans="1:1">
      <c r="A1711" t="s">
        <v>9149</v>
      </c>
    </row>
    <row r="1712" spans="1:1">
      <c r="A1712" t="s">
        <v>9150</v>
      </c>
    </row>
    <row r="1713" spans="1:1">
      <c r="A1713" t="s">
        <v>479</v>
      </c>
    </row>
    <row r="1714" spans="1:1">
      <c r="A1714" t="s">
        <v>9151</v>
      </c>
    </row>
    <row r="1715" spans="1:1">
      <c r="A1715" t="s">
        <v>479</v>
      </c>
    </row>
    <row r="1716" spans="1:1">
      <c r="A1716" t="s">
        <v>773</v>
      </c>
    </row>
    <row r="1717" spans="2:2">
      <c r="B1717" t="s">
        <v>9152</v>
      </c>
    </row>
    <row r="1718" spans="2:2">
      <c r="B1718" t="s">
        <v>9153</v>
      </c>
    </row>
    <row r="1719" spans="2:2">
      <c r="B1719" t="s">
        <v>776</v>
      </c>
    </row>
    <row r="1720" spans="2:2">
      <c r="B1720" t="s">
        <v>9154</v>
      </c>
    </row>
    <row r="1721" spans="1:1">
      <c r="A1721" t="s">
        <v>446</v>
      </c>
    </row>
    <row r="1722" spans="1:1">
      <c r="A1722" t="s">
        <v>479</v>
      </c>
    </row>
    <row r="1723" spans="1:1">
      <c r="A1723" t="s">
        <v>9155</v>
      </c>
    </row>
    <row r="1724" spans="1:1">
      <c r="A1724" t="s">
        <v>9156</v>
      </c>
    </row>
    <row r="1725" spans="1:1">
      <c r="A1725" t="s">
        <v>9157</v>
      </c>
    </row>
    <row r="1726" spans="1:1">
      <c r="A1726" t="s">
        <v>9158</v>
      </c>
    </row>
    <row r="1727" spans="1:1">
      <c r="A1727" t="s">
        <v>8146</v>
      </c>
    </row>
    <row r="1728" spans="1:1">
      <c r="A1728" t="s">
        <v>9159</v>
      </c>
    </row>
    <row r="1729" spans="1:1">
      <c r="A1729" t="s">
        <v>3019</v>
      </c>
    </row>
    <row r="1730" spans="3:3">
      <c r="C1730" t="s">
        <v>9160</v>
      </c>
    </row>
    <row r="1732" spans="1:1">
      <c r="A1732" t="s">
        <v>3248</v>
      </c>
    </row>
    <row r="1733" spans="1:1">
      <c r="A1733" t="s">
        <v>9161</v>
      </c>
    </row>
    <row r="1734" spans="1:1">
      <c r="A1734" t="s">
        <v>392</v>
      </c>
    </row>
    <row r="1735" spans="1:1">
      <c r="A1735" t="s">
        <v>4377</v>
      </c>
    </row>
    <row r="1736" spans="1:1">
      <c r="A1736" t="s">
        <v>8792</v>
      </c>
    </row>
    <row r="1737" spans="1:1">
      <c r="A1737" t="s">
        <v>8260</v>
      </c>
    </row>
    <row r="1738" spans="1:1">
      <c r="A1738" t="s">
        <v>9162</v>
      </c>
    </row>
    <row r="1739" spans="1:1">
      <c r="A1739" t="s">
        <v>3019</v>
      </c>
    </row>
    <row r="1740" spans="1:1">
      <c r="A1740" t="s">
        <v>9163</v>
      </c>
    </row>
    <row r="1741" spans="1:1">
      <c r="A1741" t="s">
        <v>9164</v>
      </c>
    </row>
    <row r="1742" spans="1:1">
      <c r="A1742" t="s">
        <v>9165</v>
      </c>
    </row>
    <row r="1743" spans="1:1">
      <c r="A1743" t="s">
        <v>9166</v>
      </c>
    </row>
    <row r="1744" spans="1:1">
      <c r="A1744" t="s">
        <v>392</v>
      </c>
    </row>
    <row r="1745" spans="1:1">
      <c r="A1745" t="s">
        <v>8121</v>
      </c>
    </row>
    <row r="1746" spans="1:1">
      <c r="A1746" t="s">
        <v>9167</v>
      </c>
    </row>
    <row r="1747" spans="1:1">
      <c r="A1747" t="s">
        <v>9168</v>
      </c>
    </row>
    <row r="1748" spans="1:1">
      <c r="A1748" t="s">
        <v>9169</v>
      </c>
    </row>
    <row r="1749" spans="1:1">
      <c r="A1749" t="s">
        <v>9170</v>
      </c>
    </row>
    <row r="1750" spans="1:1">
      <c r="A1750" t="s">
        <v>9171</v>
      </c>
    </row>
    <row r="1751" spans="1:1">
      <c r="A1751" t="s">
        <v>9172</v>
      </c>
    </row>
    <row r="1752" spans="1:1">
      <c r="A1752" t="s">
        <v>9173</v>
      </c>
    </row>
    <row r="1753" spans="1:1">
      <c r="A1753" t="s">
        <v>9174</v>
      </c>
    </row>
    <row r="1754" spans="1:1">
      <c r="A1754" t="s">
        <v>9175</v>
      </c>
    </row>
    <row r="1755" spans="1:1">
      <c r="A1755" t="s">
        <v>9176</v>
      </c>
    </row>
    <row r="1756" spans="1:1">
      <c r="A1756" t="s">
        <v>9177</v>
      </c>
    </row>
    <row r="1757" spans="1:1">
      <c r="A1757" t="s">
        <v>9178</v>
      </c>
    </row>
    <row r="1758" spans="1:1">
      <c r="A1758" t="s">
        <v>9179</v>
      </c>
    </row>
    <row r="1759" spans="1:1">
      <c r="A1759" t="s">
        <v>9180</v>
      </c>
    </row>
    <row r="1760" spans="1:1">
      <c r="A1760" t="s">
        <v>9181</v>
      </c>
    </row>
    <row r="1761" spans="1:1">
      <c r="A1761" t="s">
        <v>9182</v>
      </c>
    </row>
    <row r="1762" spans="1:1">
      <c r="A1762" t="s">
        <v>9183</v>
      </c>
    </row>
    <row r="1763" spans="1:1">
      <c r="A1763" t="s">
        <v>9184</v>
      </c>
    </row>
    <row r="1764" spans="1:1">
      <c r="A1764" t="s">
        <v>9185</v>
      </c>
    </row>
    <row r="1765" spans="1:1">
      <c r="A1765" t="s">
        <v>9186</v>
      </c>
    </row>
    <row r="1766" spans="1:1">
      <c r="A1766" t="s">
        <v>9187</v>
      </c>
    </row>
    <row r="1767" spans="1:1">
      <c r="A1767" t="s">
        <v>9188</v>
      </c>
    </row>
    <row r="1768" spans="1:1">
      <c r="A1768" t="s">
        <v>9189</v>
      </c>
    </row>
    <row r="1769" spans="1:1">
      <c r="A1769" t="s">
        <v>9190</v>
      </c>
    </row>
    <row r="1770" spans="1:1">
      <c r="A1770" t="s">
        <v>9191</v>
      </c>
    </row>
    <row r="1771" spans="1:1">
      <c r="A1771" t="s">
        <v>9192</v>
      </c>
    </row>
    <row r="1772" spans="1:1">
      <c r="A1772" t="s">
        <v>9193</v>
      </c>
    </row>
    <row r="1773" spans="1:1">
      <c r="A1773" t="s">
        <v>9194</v>
      </c>
    </row>
    <row r="1774" spans="1:1">
      <c r="A1774" t="s">
        <v>9195</v>
      </c>
    </row>
    <row r="1775" spans="1:1">
      <c r="A1775" t="s">
        <v>9196</v>
      </c>
    </row>
    <row r="1776" spans="1:1">
      <c r="A1776" t="s">
        <v>9197</v>
      </c>
    </row>
    <row r="1777" spans="1:1">
      <c r="A1777" t="s">
        <v>479</v>
      </c>
    </row>
    <row r="1778" spans="1:1">
      <c r="A1778" t="s">
        <v>9198</v>
      </c>
    </row>
    <row r="1779" spans="1:1">
      <c r="A1779" t="s">
        <v>931</v>
      </c>
    </row>
    <row r="1780" spans="1:1">
      <c r="A1780" t="s">
        <v>9199</v>
      </c>
    </row>
    <row r="1781" spans="1:1">
      <c r="A1781" t="s">
        <v>9200</v>
      </c>
    </row>
    <row r="1782" spans="1:1">
      <c r="A1782" t="s">
        <v>9171</v>
      </c>
    </row>
    <row r="1783" spans="1:1">
      <c r="A1783" t="s">
        <v>9172</v>
      </c>
    </row>
    <row r="1784" spans="1:1">
      <c r="A1784" t="s">
        <v>9173</v>
      </c>
    </row>
    <row r="1785" spans="9:10">
      <c r="I1785" t="s">
        <v>9201</v>
      </c>
      <c r="J1785" t="s">
        <v>9202</v>
      </c>
    </row>
    <row r="1786" spans="1:1">
      <c r="A1786" t="s">
        <v>9203</v>
      </c>
    </row>
    <row r="1787" spans="1:1">
      <c r="A1787" t="s">
        <v>9204</v>
      </c>
    </row>
    <row r="1788" spans="1:1">
      <c r="A1788" t="s">
        <v>9205</v>
      </c>
    </row>
    <row r="1789" spans="2:3">
      <c r="B1789" t="s">
        <v>369</v>
      </c>
      <c r="C1789" t="s">
        <v>9206</v>
      </c>
    </row>
    <row r="1790" spans="1:1">
      <c r="A1790" t="s">
        <v>9207</v>
      </c>
    </row>
    <row r="1791" spans="2:2">
      <c r="B1791" t="s">
        <v>525</v>
      </c>
    </row>
    <row r="1792" spans="2:2">
      <c r="B1792" t="s">
        <v>9208</v>
      </c>
    </row>
    <row r="1793" spans="2:2">
      <c r="B1793" t="s">
        <v>9209</v>
      </c>
    </row>
    <row r="1794" spans="2:2">
      <c r="B1794" t="s">
        <v>1218</v>
      </c>
    </row>
    <row r="1795" spans="2:2">
      <c r="B1795" t="s">
        <v>2098</v>
      </c>
    </row>
    <row r="1796" spans="2:2">
      <c r="B1796" t="s">
        <v>9210</v>
      </c>
    </row>
    <row r="1797" spans="3:3">
      <c r="C1797" t="s">
        <v>908</v>
      </c>
    </row>
    <row r="1798" spans="3:3">
      <c r="C1798" t="s">
        <v>9211</v>
      </c>
    </row>
    <row r="1799" spans="3:3">
      <c r="C1799" t="s">
        <v>9212</v>
      </c>
    </row>
    <row r="1800" spans="3:3">
      <c r="C1800" t="s">
        <v>9213</v>
      </c>
    </row>
    <row r="1801" spans="3:3">
      <c r="C1801" t="s">
        <v>2550</v>
      </c>
    </row>
    <row r="1802" spans="3:3">
      <c r="C1802" t="s">
        <v>9214</v>
      </c>
    </row>
    <row r="1803" spans="3:3">
      <c r="C1803" t="s">
        <v>2552</v>
      </c>
    </row>
    <row r="1804" spans="1:1">
      <c r="A1804" t="s">
        <v>824</v>
      </c>
    </row>
    <row r="1805" spans="1:1">
      <c r="A1805" t="s">
        <v>9215</v>
      </c>
    </row>
    <row r="1806" spans="2:2">
      <c r="B1806" t="s">
        <v>1205</v>
      </c>
    </row>
    <row r="1807" spans="2:2">
      <c r="B1807" t="s">
        <v>443</v>
      </c>
    </row>
    <row r="1808" spans="1:1">
      <c r="A1808" t="s">
        <v>7139</v>
      </c>
    </row>
    <row r="1809" spans="1:1">
      <c r="A1809" t="s">
        <v>9216</v>
      </c>
    </row>
    <row r="1810" spans="1:1">
      <c r="A1810" t="s">
        <v>914</v>
      </c>
    </row>
    <row r="1811" spans="1:1">
      <c r="A1811" t="s">
        <v>9217</v>
      </c>
    </row>
    <row r="1812" spans="1:1">
      <c r="A1812" t="s">
        <v>7355</v>
      </c>
    </row>
    <row r="1813" spans="1:1">
      <c r="A1813" t="s">
        <v>9218</v>
      </c>
    </row>
    <row r="1814" spans="1:1">
      <c r="A1814" t="s">
        <v>9219</v>
      </c>
    </row>
    <row r="1815" spans="1:1">
      <c r="A1815" t="s">
        <v>3232</v>
      </c>
    </row>
    <row r="1816" spans="1:1">
      <c r="A1816" t="s">
        <v>9220</v>
      </c>
    </row>
    <row r="1817" spans="1:1">
      <c r="A1817" t="s">
        <v>9221</v>
      </c>
    </row>
    <row r="1818" spans="1:1">
      <c r="A1818" t="s">
        <v>9222</v>
      </c>
    </row>
    <row r="1819" spans="1:1">
      <c r="A1819" t="s">
        <v>980</v>
      </c>
    </row>
    <row r="1820" spans="1:1">
      <c r="A1820" t="s">
        <v>981</v>
      </c>
    </row>
    <row r="1821" spans="1:1">
      <c r="A1821" t="s">
        <v>9223</v>
      </c>
    </row>
    <row r="1822" spans="1:1">
      <c r="A1822" t="s">
        <v>446</v>
      </c>
    </row>
    <row r="1823" spans="1:1">
      <c r="A1823" t="s">
        <v>9224</v>
      </c>
    </row>
    <row r="1824" spans="1:1">
      <c r="A1824" t="s">
        <v>9225</v>
      </c>
    </row>
    <row r="1825" spans="1:1">
      <c r="A1825" t="s">
        <v>9226</v>
      </c>
    </row>
    <row r="1826" spans="1:1">
      <c r="A1826" t="s">
        <v>9227</v>
      </c>
    </row>
    <row r="1827" spans="1:1">
      <c r="A1827" t="s">
        <v>9228</v>
      </c>
    </row>
    <row r="1828" spans="1:1">
      <c r="A1828" t="s">
        <v>9229</v>
      </c>
    </row>
    <row r="1829" spans="1:1">
      <c r="A1829" t="s">
        <v>931</v>
      </c>
    </row>
    <row r="1830" spans="1:1">
      <c r="A1830" t="s">
        <v>9230</v>
      </c>
    </row>
    <row r="1831" spans="1:1">
      <c r="A1831" t="s">
        <v>9231</v>
      </c>
    </row>
    <row r="1832" spans="1:1">
      <c r="A1832" t="s">
        <v>9232</v>
      </c>
    </row>
    <row r="1833" spans="1:1">
      <c r="A1833" t="s">
        <v>9233</v>
      </c>
    </row>
    <row r="1834" spans="1:2">
      <c r="A1834" t="s">
        <v>9234</v>
      </c>
      <c r="B1834" t="s">
        <v>9235</v>
      </c>
    </row>
    <row r="1835" spans="1:1">
      <c r="A1835" t="s">
        <v>479</v>
      </c>
    </row>
    <row r="1836" spans="1:1">
      <c r="A1836" t="s">
        <v>8734</v>
      </c>
    </row>
    <row r="1837" spans="1:1">
      <c r="A1837" t="s">
        <v>9236</v>
      </c>
    </row>
    <row r="1838" spans="1:1">
      <c r="A1838" t="s">
        <v>9237</v>
      </c>
    </row>
    <row r="1839" spans="1:1">
      <c r="A1839" t="s">
        <v>9238</v>
      </c>
    </row>
    <row r="1840" spans="1:1">
      <c r="A1840" t="s">
        <v>446</v>
      </c>
    </row>
    <row r="1841" spans="1:1">
      <c r="A1841" t="s">
        <v>479</v>
      </c>
    </row>
    <row r="1842" spans="1:1">
      <c r="A1842" t="s">
        <v>9224</v>
      </c>
    </row>
    <row r="1843" spans="1:1">
      <c r="A1843" t="s">
        <v>9239</v>
      </c>
    </row>
    <row r="1844" spans="1:1">
      <c r="A1844" t="s">
        <v>9240</v>
      </c>
    </row>
    <row r="1845" spans="1:1">
      <c r="A1845" t="s">
        <v>8997</v>
      </c>
    </row>
    <row r="1846" spans="1:1">
      <c r="A1846" t="s">
        <v>9241</v>
      </c>
    </row>
    <row r="1847" spans="1:1">
      <c r="A1847" t="s">
        <v>9242</v>
      </c>
    </row>
    <row r="1848" spans="1:1">
      <c r="A1848" t="s">
        <v>9243</v>
      </c>
    </row>
    <row r="1849" spans="1:1">
      <c r="A1849" t="s">
        <v>9244</v>
      </c>
    </row>
    <row r="1850" spans="1:1">
      <c r="A1850" t="s">
        <v>9245</v>
      </c>
    </row>
    <row r="1851" spans="1:1">
      <c r="A1851" t="s">
        <v>9246</v>
      </c>
    </row>
    <row r="1852" spans="1:1">
      <c r="A1852" t="s">
        <v>827</v>
      </c>
    </row>
    <row r="1853" spans="1:1">
      <c r="A1853" t="s">
        <v>9247</v>
      </c>
    </row>
    <row r="1854" spans="1:1">
      <c r="A1854" t="s">
        <v>9248</v>
      </c>
    </row>
    <row r="1855" spans="1:1">
      <c r="A1855" t="s">
        <v>9249</v>
      </c>
    </row>
    <row r="1856" spans="1:1">
      <c r="A1856" t="s">
        <v>3060</v>
      </c>
    </row>
    <row r="1857" spans="1:1">
      <c r="A1857" t="s">
        <v>392</v>
      </c>
    </row>
    <row r="1858" spans="1:1">
      <c r="A1858" t="s">
        <v>479</v>
      </c>
    </row>
    <row r="1859" spans="1:1">
      <c r="A1859" t="s">
        <v>9250</v>
      </c>
    </row>
    <row r="1860" spans="1:1">
      <c r="A1860" t="s">
        <v>9224</v>
      </c>
    </row>
    <row r="1861" spans="1:1">
      <c r="A1861" t="s">
        <v>9251</v>
      </c>
    </row>
    <row r="1862" spans="1:1">
      <c r="A1862" t="s">
        <v>9252</v>
      </c>
    </row>
    <row r="1863" spans="1:1">
      <c r="A1863" t="s">
        <v>9253</v>
      </c>
    </row>
    <row r="1864" spans="1:1">
      <c r="A1864" t="s">
        <v>9254</v>
      </c>
    </row>
    <row r="1865" spans="1:1">
      <c r="A1865" t="s">
        <v>3019</v>
      </c>
    </row>
    <row r="1866" spans="1:1">
      <c r="A1866" t="s">
        <v>9255</v>
      </c>
    </row>
    <row r="1867" spans="1:1">
      <c r="A1867" t="s">
        <v>9256</v>
      </c>
    </row>
    <row r="1868" spans="1:1">
      <c r="A1868" t="s">
        <v>9257</v>
      </c>
    </row>
    <row r="1869" spans="1:1">
      <c r="A1869" t="s">
        <v>9258</v>
      </c>
    </row>
    <row r="1870" spans="1:1">
      <c r="A1870" t="s">
        <v>9259</v>
      </c>
    </row>
    <row r="1871" spans="1:1">
      <c r="A1871" t="s">
        <v>827</v>
      </c>
    </row>
    <row r="1872" spans="1:1">
      <c r="A1872" t="s">
        <v>9260</v>
      </c>
    </row>
    <row r="1873" spans="1:1">
      <c r="A1873" t="s">
        <v>9257</v>
      </c>
    </row>
    <row r="1874" spans="1:1">
      <c r="A1874" t="s">
        <v>9261</v>
      </c>
    </row>
    <row r="1875" spans="1:1">
      <c r="A1875" t="s">
        <v>9262</v>
      </c>
    </row>
    <row r="1876" spans="1:1">
      <c r="A1876" t="s">
        <v>827</v>
      </c>
    </row>
    <row r="1877" spans="1:1">
      <c r="A1877" t="s">
        <v>9263</v>
      </c>
    </row>
    <row r="1878" spans="1:1">
      <c r="A1878" t="s">
        <v>446</v>
      </c>
    </row>
    <row r="1879" spans="1:1">
      <c r="A1879" t="s">
        <v>827</v>
      </c>
    </row>
    <row r="1880" spans="1:1">
      <c r="A1880" t="s">
        <v>392</v>
      </c>
    </row>
    <row r="1881" spans="1:1">
      <c r="A1881" t="s">
        <v>9264</v>
      </c>
    </row>
    <row r="1882" spans="1:1">
      <c r="A1882" t="s">
        <v>821</v>
      </c>
    </row>
    <row r="1883" spans="1:1">
      <c r="A1883" t="s">
        <v>9265</v>
      </c>
    </row>
    <row r="1884" spans="1:1">
      <c r="A1884" t="s">
        <v>9266</v>
      </c>
    </row>
    <row r="1885" spans="1:1">
      <c r="A1885" t="s">
        <v>9267</v>
      </c>
    </row>
    <row r="1886" spans="1:1">
      <c r="A1886" t="s">
        <v>9268</v>
      </c>
    </row>
    <row r="1887" spans="1:1">
      <c r="A1887" t="s">
        <v>9269</v>
      </c>
    </row>
    <row r="1888" spans="4:4">
      <c r="D1888" t="s">
        <v>9270</v>
      </c>
    </row>
    <row r="1889" spans="1:1">
      <c r="A1889" t="s">
        <v>479</v>
      </c>
    </row>
    <row r="1890" spans="1:1">
      <c r="A1890" t="s">
        <v>2112</v>
      </c>
    </row>
    <row r="1891" spans="1:1">
      <c r="A1891" t="s">
        <v>9271</v>
      </c>
    </row>
    <row r="1892" spans="1:1">
      <c r="A1892" t="s">
        <v>9272</v>
      </c>
    </row>
    <row r="1893" spans="1:1">
      <c r="A1893" t="s">
        <v>9273</v>
      </c>
    </row>
    <row r="1894" spans="1:1">
      <c r="A1894" t="s">
        <v>9274</v>
      </c>
    </row>
    <row r="1895" spans="1:1">
      <c r="A1895" t="s">
        <v>9275</v>
      </c>
    </row>
    <row r="1896" spans="1:1">
      <c r="A1896" t="s">
        <v>9276</v>
      </c>
    </row>
    <row r="1897" spans="1:1">
      <c r="A1897" t="s">
        <v>446</v>
      </c>
    </row>
    <row r="1898" spans="1:1">
      <c r="A1898" t="s">
        <v>2612</v>
      </c>
    </row>
    <row r="1899" spans="1:1">
      <c r="A1899" t="s">
        <v>9277</v>
      </c>
    </row>
    <row r="1900" spans="1:1">
      <c r="A1900" t="s">
        <v>9278</v>
      </c>
    </row>
    <row r="1901" spans="1:1">
      <c r="A1901" t="s">
        <v>446</v>
      </c>
    </row>
    <row r="1902" spans="1:1">
      <c r="A1902" t="s">
        <v>479</v>
      </c>
    </row>
    <row r="1903" spans="1:1">
      <c r="A1903" t="s">
        <v>9224</v>
      </c>
    </row>
    <row r="1904" spans="1:1">
      <c r="A1904" t="s">
        <v>9279</v>
      </c>
    </row>
    <row r="1905" spans="1:1">
      <c r="A1905" t="s">
        <v>9280</v>
      </c>
    </row>
    <row r="1906" spans="1:1">
      <c r="A1906" t="s">
        <v>9281</v>
      </c>
    </row>
    <row r="1907" spans="1:1">
      <c r="A1907" t="s">
        <v>9224</v>
      </c>
    </row>
    <row r="1908" spans="1:1">
      <c r="A1908" t="s">
        <v>9251</v>
      </c>
    </row>
    <row r="1909" spans="1:1">
      <c r="A1909" t="s">
        <v>9282</v>
      </c>
    </row>
    <row r="1910" spans="1:1">
      <c r="A1910" t="s">
        <v>9283</v>
      </c>
    </row>
    <row r="1911" spans="1:1">
      <c r="A1911" t="s">
        <v>9284</v>
      </c>
    </row>
    <row r="1912" spans="1:1">
      <c r="A1912" t="s">
        <v>9285</v>
      </c>
    </row>
    <row r="1913" spans="1:1">
      <c r="A1913" t="s">
        <v>2612</v>
      </c>
    </row>
    <row r="1914" spans="1:1">
      <c r="A1914" t="s">
        <v>9286</v>
      </c>
    </row>
    <row r="1915" spans="1:1">
      <c r="A1915" t="s">
        <v>2112</v>
      </c>
    </row>
    <row r="1916" spans="1:1">
      <c r="A1916" t="s">
        <v>9287</v>
      </c>
    </row>
    <row r="1917" spans="1:1">
      <c r="A1917" t="s">
        <v>9288</v>
      </c>
    </row>
    <row r="1918" spans="1:1">
      <c r="A1918" t="s">
        <v>446</v>
      </c>
    </row>
    <row r="1919" spans="1:1">
      <c r="A1919" t="s">
        <v>5922</v>
      </c>
    </row>
    <row r="1920" spans="1:1">
      <c r="A1920" t="s">
        <v>9289</v>
      </c>
    </row>
    <row r="1921" spans="1:1">
      <c r="A1921" t="s">
        <v>9290</v>
      </c>
    </row>
    <row r="1922" spans="1:1">
      <c r="A1922" t="s">
        <v>914</v>
      </c>
    </row>
    <row r="1923" spans="2:2">
      <c r="B1923" t="s">
        <v>9291</v>
      </c>
    </row>
    <row r="1924" spans="2:2">
      <c r="B1924" t="s">
        <v>9292</v>
      </c>
    </row>
    <row r="1925" spans="2:2">
      <c r="B1925" t="s">
        <v>9293</v>
      </c>
    </row>
    <row r="1926" spans="1:1">
      <c r="A1926" t="s">
        <v>446</v>
      </c>
    </row>
    <row r="1927" spans="1:1">
      <c r="A1927" t="s">
        <v>9294</v>
      </c>
    </row>
    <row r="1928" spans="1:1">
      <c r="A1928" t="s">
        <v>9295</v>
      </c>
    </row>
    <row r="1929" spans="1:1">
      <c r="A1929" t="s">
        <v>9296</v>
      </c>
    </row>
    <row r="1930" spans="1:1">
      <c r="A1930" t="s">
        <v>914</v>
      </c>
    </row>
    <row r="1931" spans="3:3">
      <c r="C1931" t="s">
        <v>9297</v>
      </c>
    </row>
    <row r="1932" spans="3:3">
      <c r="C1932" t="s">
        <v>9298</v>
      </c>
    </row>
    <row r="1933" spans="3:3">
      <c r="C1933" t="s">
        <v>2255</v>
      </c>
    </row>
    <row r="1934" spans="3:3">
      <c r="C1934" t="s">
        <v>9299</v>
      </c>
    </row>
    <row r="1935" spans="3:3">
      <c r="C1935" t="s">
        <v>9300</v>
      </c>
    </row>
    <row r="1936" spans="1:1">
      <c r="A1936" t="s">
        <v>479</v>
      </c>
    </row>
    <row r="1937" spans="1:1">
      <c r="A1937" t="s">
        <v>914</v>
      </c>
    </row>
    <row r="1938" spans="3:3">
      <c r="C1938" t="s">
        <v>9301</v>
      </c>
    </row>
    <row r="1939" spans="3:3">
      <c r="C1939" t="s">
        <v>9302</v>
      </c>
    </row>
    <row r="1940" spans="1:1">
      <c r="A1940" t="s">
        <v>446</v>
      </c>
    </row>
    <row r="1941" spans="1:1">
      <c r="A1941" t="s">
        <v>479</v>
      </c>
    </row>
    <row r="1942" spans="1:1">
      <c r="A1942" t="s">
        <v>9224</v>
      </c>
    </row>
    <row r="1943" spans="1:1">
      <c r="A1943" t="s">
        <v>9303</v>
      </c>
    </row>
    <row r="1944" spans="1:1">
      <c r="A1944" t="s">
        <v>9304</v>
      </c>
    </row>
    <row r="1945" spans="1:1">
      <c r="A1945" t="s">
        <v>9224</v>
      </c>
    </row>
    <row r="1946" spans="1:1">
      <c r="A1946" t="s">
        <v>9305</v>
      </c>
    </row>
    <row r="1947" spans="1:1">
      <c r="A1947" t="s">
        <v>9306</v>
      </c>
    </row>
    <row r="1948" spans="1:1">
      <c r="A1948" t="s">
        <v>9307</v>
      </c>
    </row>
    <row r="1949" spans="1:1">
      <c r="A1949" t="s">
        <v>9308</v>
      </c>
    </row>
    <row r="1950" spans="1:1">
      <c r="A1950" t="s">
        <v>9309</v>
      </c>
    </row>
    <row r="1951" spans="1:1">
      <c r="A1951" t="s">
        <v>931</v>
      </c>
    </row>
    <row r="1952" spans="3:3">
      <c r="C1952" t="s">
        <v>9310</v>
      </c>
    </row>
    <row r="1953" spans="3:3">
      <c r="C1953" t="s">
        <v>3411</v>
      </c>
    </row>
    <row r="1954" spans="3:3">
      <c r="C1954" t="s">
        <v>776</v>
      </c>
    </row>
    <row r="1955" spans="3:3">
      <c r="C1955" t="s">
        <v>9311</v>
      </c>
    </row>
    <row r="1956" spans="6:6">
      <c r="F1956" t="s">
        <v>9312</v>
      </c>
    </row>
    <row r="1957" spans="6:6">
      <c r="F1957" t="s">
        <v>9313</v>
      </c>
    </row>
    <row r="1958" spans="6:6">
      <c r="F1958" t="s">
        <v>9314</v>
      </c>
    </row>
    <row r="1959" spans="6:6">
      <c r="F1959" t="s">
        <v>9315</v>
      </c>
    </row>
    <row r="1960" spans="6:6">
      <c r="F1960" t="s">
        <v>9316</v>
      </c>
    </row>
    <row r="1961" spans="3:3">
      <c r="C1961" t="s">
        <v>3419</v>
      </c>
    </row>
    <row r="1962" spans="1:1">
      <c r="A1962" t="s">
        <v>479</v>
      </c>
    </row>
    <row r="1963" spans="1:1">
      <c r="A1963" t="s">
        <v>821</v>
      </c>
    </row>
    <row r="1964" spans="3:3">
      <c r="C1964" t="s">
        <v>9317</v>
      </c>
    </row>
    <row r="1965" spans="4:4">
      <c r="D1965" t="s">
        <v>9318</v>
      </c>
    </row>
    <row r="1966" spans="4:4">
      <c r="D1966" t="s">
        <v>9319</v>
      </c>
    </row>
    <row r="1967" spans="1:1">
      <c r="A1967" t="s">
        <v>446</v>
      </c>
    </row>
    <row r="1968" spans="1:1">
      <c r="A1968" t="s">
        <v>9294</v>
      </c>
    </row>
    <row r="1969" spans="1:1">
      <c r="A1969" t="s">
        <v>9320</v>
      </c>
    </row>
    <row r="1970" spans="1:1">
      <c r="A1970" t="s">
        <v>9321</v>
      </c>
    </row>
    <row r="1971" spans="1:1">
      <c r="A1971" t="s">
        <v>446</v>
      </c>
    </row>
    <row r="1972" spans="1:1">
      <c r="A1972" t="s">
        <v>9294</v>
      </c>
    </row>
    <row r="1973" spans="1:1">
      <c r="A1973" t="s">
        <v>9322</v>
      </c>
    </row>
    <row r="1974" spans="1:1">
      <c r="A1974" t="s">
        <v>9323</v>
      </c>
    </row>
    <row r="1975" spans="1:1">
      <c r="A1975" t="s">
        <v>575</v>
      </c>
    </row>
    <row r="1976" spans="1:1">
      <c r="A1976" t="s">
        <v>9324</v>
      </c>
    </row>
    <row r="1977" spans="1:1">
      <c r="A1977" t="s">
        <v>9325</v>
      </c>
    </row>
    <row r="1978" spans="1:1">
      <c r="A1978" t="s">
        <v>9326</v>
      </c>
    </row>
    <row r="1979" spans="1:1">
      <c r="A1979" t="s">
        <v>9327</v>
      </c>
    </row>
    <row r="1980" spans="1:1">
      <c r="A1980" t="s">
        <v>9328</v>
      </c>
    </row>
    <row r="1981" spans="1:1">
      <c r="A1981" t="s">
        <v>9329</v>
      </c>
    </row>
    <row r="1982" spans="1:1">
      <c r="A1982" t="s">
        <v>9330</v>
      </c>
    </row>
    <row r="1983" spans="1:1">
      <c r="A1983" t="s">
        <v>9331</v>
      </c>
    </row>
    <row r="1984" spans="1:1">
      <c r="A1984" t="s">
        <v>9294</v>
      </c>
    </row>
    <row r="1985" spans="1:1">
      <c r="A1985" t="s">
        <v>9332</v>
      </c>
    </row>
    <row r="1986" spans="1:1">
      <c r="A1986" t="s">
        <v>9333</v>
      </c>
    </row>
    <row r="1988" spans="3:3">
      <c r="C1988" t="s">
        <v>9294</v>
      </c>
    </row>
    <row r="1989" spans="1:1">
      <c r="A1989" t="s">
        <v>9334</v>
      </c>
    </row>
    <row r="1990" spans="3:3">
      <c r="C1990" t="s">
        <v>9335</v>
      </c>
    </row>
    <row r="1991" spans="3:3">
      <c r="C1991" t="s">
        <v>2098</v>
      </c>
    </row>
    <row r="1992" spans="1:1">
      <c r="A1992" t="s">
        <v>9336</v>
      </c>
    </row>
    <row r="1993" spans="1:1">
      <c r="A1993" t="s">
        <v>9337</v>
      </c>
    </row>
    <row r="1994" spans="3:3">
      <c r="C1994" t="s">
        <v>9338</v>
      </c>
    </row>
    <row r="1995" spans="3:3">
      <c r="C1995" t="s">
        <v>9339</v>
      </c>
    </row>
    <row r="1996" spans="1:1">
      <c r="A1996" t="s">
        <v>9340</v>
      </c>
    </row>
    <row r="1997" spans="1:1">
      <c r="A1997" t="s">
        <v>9341</v>
      </c>
    </row>
    <row r="1999" spans="1:1">
      <c r="A1999" t="s">
        <v>9294</v>
      </c>
    </row>
    <row r="2000" spans="1:1">
      <c r="A2000" t="s">
        <v>9342</v>
      </c>
    </row>
    <row r="2001" spans="1:1">
      <c r="A2001" t="s">
        <v>9343</v>
      </c>
    </row>
    <row r="2002" spans="1:1">
      <c r="A2002" t="s">
        <v>1049</v>
      </c>
    </row>
    <row r="2003" spans="3:3">
      <c r="C2003" t="s">
        <v>9344</v>
      </c>
    </row>
    <row r="2004" spans="3:3">
      <c r="C2004" t="s">
        <v>2515</v>
      </c>
    </row>
    <row r="2005" spans="3:3">
      <c r="C2005" t="s">
        <v>9345</v>
      </c>
    </row>
    <row r="2006" spans="3:3">
      <c r="C2006" t="s">
        <v>9346</v>
      </c>
    </row>
    <row r="2007" spans="3:3">
      <c r="C2007" t="s">
        <v>9347</v>
      </c>
    </row>
    <row r="2008" spans="3:3">
      <c r="C2008" t="s">
        <v>9348</v>
      </c>
    </row>
    <row r="2009" spans="3:3">
      <c r="C2009" t="s">
        <v>9349</v>
      </c>
    </row>
    <row r="2010" spans="3:3">
      <c r="C2010" t="s">
        <v>3481</v>
      </c>
    </row>
    <row r="2011" spans="3:3">
      <c r="C2011" t="s">
        <v>9350</v>
      </c>
    </row>
    <row r="2012" spans="3:3">
      <c r="C2012" t="s">
        <v>9351</v>
      </c>
    </row>
    <row r="2013" spans="1:1">
      <c r="A2013" t="s">
        <v>446</v>
      </c>
    </row>
    <row r="2014" spans="1:1">
      <c r="A2014" t="s">
        <v>9352</v>
      </c>
    </row>
    <row r="2015" spans="1:1">
      <c r="A2015" t="s">
        <v>8322</v>
      </c>
    </row>
    <row r="2016" spans="1:1">
      <c r="A2016" t="s">
        <v>374</v>
      </c>
    </row>
    <row r="2017" spans="1:1">
      <c r="A2017" t="s">
        <v>375</v>
      </c>
    </row>
    <row r="2018" spans="1:1">
      <c r="A2018" t="s">
        <v>2139</v>
      </c>
    </row>
    <row r="2019" spans="1:1">
      <c r="A2019" t="s">
        <v>8214</v>
      </c>
    </row>
    <row r="2020" spans="1:1">
      <c r="A2020" t="s">
        <v>376</v>
      </c>
    </row>
    <row r="2021" spans="1:1">
      <c r="A2021" t="s">
        <v>377</v>
      </c>
    </row>
    <row r="2022" spans="1:1">
      <c r="A2022" t="s">
        <v>378</v>
      </c>
    </row>
    <row r="2023" spans="1:1">
      <c r="A2023" t="s">
        <v>379</v>
      </c>
    </row>
    <row r="2024" spans="1:1">
      <c r="A2024" t="s">
        <v>380</v>
      </c>
    </row>
    <row r="2025" spans="1:1">
      <c r="A2025" t="s">
        <v>9353</v>
      </c>
    </row>
    <row r="2026" spans="2:2">
      <c r="B2026" t="s">
        <v>1481</v>
      </c>
    </row>
    <row r="2027" spans="2:2">
      <c r="B2027" t="s">
        <v>9354</v>
      </c>
    </row>
    <row r="2028" spans="1:1">
      <c r="A2028" t="s">
        <v>8146</v>
      </c>
    </row>
    <row r="2029" spans="1:1">
      <c r="A2029" t="s">
        <v>9355</v>
      </c>
    </row>
    <row r="2030" spans="1:1">
      <c r="A2030" t="s">
        <v>3019</v>
      </c>
    </row>
    <row r="2031" spans="1:1">
      <c r="A2031" t="s">
        <v>3248</v>
      </c>
    </row>
    <row r="2032" spans="1:1">
      <c r="A2032" t="s">
        <v>9356</v>
      </c>
    </row>
    <row r="2033" spans="1:1">
      <c r="A2033" t="s">
        <v>392</v>
      </c>
    </row>
    <row r="2034" spans="3:3">
      <c r="C2034" t="s">
        <v>9357</v>
      </c>
    </row>
    <row r="2035" spans="1:1">
      <c r="A2035" t="s">
        <v>4377</v>
      </c>
    </row>
    <row r="2036" spans="1:1">
      <c r="A2036" t="s">
        <v>8792</v>
      </c>
    </row>
    <row r="2037" spans="1:1">
      <c r="A2037" t="s">
        <v>8260</v>
      </c>
    </row>
    <row r="2039" spans="2:2">
      <c r="B2039" t="s">
        <v>9358</v>
      </c>
    </row>
    <row r="2040" spans="1:1">
      <c r="A2040" t="s">
        <v>9359</v>
      </c>
    </row>
    <row r="2041" spans="1:1">
      <c r="A2041" t="s">
        <v>9360</v>
      </c>
    </row>
    <row r="2042" spans="1:1">
      <c r="A2042" t="s">
        <v>9361</v>
      </c>
    </row>
    <row r="2043" spans="1:1">
      <c r="A2043" t="s">
        <v>350</v>
      </c>
    </row>
    <row r="2044" spans="1:1">
      <c r="A2044" t="s">
        <v>9362</v>
      </c>
    </row>
    <row r="2045" spans="1:1">
      <c r="A2045" t="s">
        <v>9363</v>
      </c>
    </row>
    <row r="2046" spans="1:3">
      <c r="A2046" t="s">
        <v>9364</v>
      </c>
      <c r="B2046" t="s">
        <v>9365</v>
      </c>
      <c r="C2046" t="s">
        <v>9366</v>
      </c>
    </row>
    <row r="2047" spans="5:5">
      <c r="E2047" t="s">
        <v>9367</v>
      </c>
    </row>
    <row r="2048" spans="1:1">
      <c r="A2048" t="s">
        <v>9368</v>
      </c>
    </row>
    <row r="2049" spans="1:1">
      <c r="A2049" t="s">
        <v>9369</v>
      </c>
    </row>
    <row r="2050" spans="1:1">
      <c r="A2050" t="s">
        <v>354</v>
      </c>
    </row>
    <row r="2051" spans="2:2">
      <c r="B2051" t="s">
        <v>9370</v>
      </c>
    </row>
    <row r="2052" spans="1:1">
      <c r="A2052" t="s">
        <v>8322</v>
      </c>
    </row>
    <row r="2053" spans="1:1">
      <c r="A2053" t="s">
        <v>374</v>
      </c>
    </row>
    <row r="2054" spans="1:1">
      <c r="A2054" t="s">
        <v>375</v>
      </c>
    </row>
    <row r="2055" spans="1:1">
      <c r="A2055" t="s">
        <v>2139</v>
      </c>
    </row>
    <row r="2056" spans="1:1">
      <c r="A2056" t="s">
        <v>8214</v>
      </c>
    </row>
    <row r="2057" spans="1:1">
      <c r="A2057" t="s">
        <v>376</v>
      </c>
    </row>
    <row r="2058" spans="1:1">
      <c r="A2058" t="s">
        <v>377</v>
      </c>
    </row>
    <row r="2059" spans="1:1">
      <c r="A2059" t="s">
        <v>378</v>
      </c>
    </row>
    <row r="2060" spans="1:1">
      <c r="A2060" t="s">
        <v>379</v>
      </c>
    </row>
    <row r="2061" spans="1:1">
      <c r="A2061" t="s">
        <v>380</v>
      </c>
    </row>
    <row r="2062" spans="1:1">
      <c r="A2062" t="s">
        <v>9371</v>
      </c>
    </row>
    <row r="2063" spans="2:2">
      <c r="B2063" t="s">
        <v>3069</v>
      </c>
    </row>
    <row r="2064" spans="2:2">
      <c r="B2064" t="s">
        <v>9372</v>
      </c>
    </row>
    <row r="2065" spans="1:1">
      <c r="A2065" t="s">
        <v>8146</v>
      </c>
    </row>
    <row r="2066" spans="1:1">
      <c r="A2066" t="s">
        <v>9373</v>
      </c>
    </row>
    <row r="2067" spans="1:1">
      <c r="A2067" t="s">
        <v>3019</v>
      </c>
    </row>
    <row r="2068" spans="1:1">
      <c r="A2068" t="s">
        <v>3248</v>
      </c>
    </row>
    <row r="2069" spans="1:1">
      <c r="A2069" t="s">
        <v>9374</v>
      </c>
    </row>
    <row r="2070" spans="1:1">
      <c r="A2070" t="s">
        <v>827</v>
      </c>
    </row>
    <row r="2071" spans="1:1">
      <c r="A2071" t="s">
        <v>9375</v>
      </c>
    </row>
    <row r="2072" spans="1:1">
      <c r="A2072" t="s">
        <v>827</v>
      </c>
    </row>
    <row r="2073" spans="1:1">
      <c r="A2073" t="s">
        <v>9376</v>
      </c>
    </row>
    <row r="2074" spans="1:1">
      <c r="A2074" t="s">
        <v>9377</v>
      </c>
    </row>
    <row r="2075" spans="1:1">
      <c r="A2075" t="s">
        <v>9378</v>
      </c>
    </row>
    <row r="2076" spans="1:1">
      <c r="A2076" t="s">
        <v>9379</v>
      </c>
    </row>
    <row r="2078" spans="1:1">
      <c r="A2078" t="s">
        <v>9376</v>
      </c>
    </row>
    <row r="2079" spans="1:1">
      <c r="A2079" t="s">
        <v>9380</v>
      </c>
    </row>
    <row r="2080" spans="1:1">
      <c r="A2080" t="s">
        <v>9381</v>
      </c>
    </row>
    <row r="2081" spans="1:1">
      <c r="A2081" t="s">
        <v>9379</v>
      </c>
    </row>
    <row r="2082" spans="1:1">
      <c r="A2082" t="s">
        <v>827</v>
      </c>
    </row>
    <row r="2083" spans="1:1">
      <c r="A2083" t="s">
        <v>392</v>
      </c>
    </row>
    <row r="2084" spans="1:1">
      <c r="A2084" t="s">
        <v>9382</v>
      </c>
    </row>
    <row r="2085" spans="1:1">
      <c r="A2085" t="s">
        <v>4377</v>
      </c>
    </row>
    <row r="2086" spans="1:1">
      <c r="A2086" t="s">
        <v>8792</v>
      </c>
    </row>
    <row r="2087" spans="1:1">
      <c r="A2087" t="s">
        <v>8260</v>
      </c>
    </row>
    <row r="2088" spans="1:1">
      <c r="A2088" t="s">
        <v>9383</v>
      </c>
    </row>
    <row r="2089" spans="1:1">
      <c r="A2089" t="s">
        <v>773</v>
      </c>
    </row>
    <row r="2090" spans="1:1">
      <c r="A2090" t="s">
        <v>9384</v>
      </c>
    </row>
    <row r="2091" spans="1:1">
      <c r="A2091" t="s">
        <v>9385</v>
      </c>
    </row>
    <row r="2092" spans="1:1">
      <c r="A2092" t="s">
        <v>9386</v>
      </c>
    </row>
    <row r="2093" spans="1:1">
      <c r="A2093" t="s">
        <v>9387</v>
      </c>
    </row>
    <row r="2094" spans="1:1">
      <c r="A2094" t="s">
        <v>9388</v>
      </c>
    </row>
    <row r="2095" spans="1:1">
      <c r="A2095" t="s">
        <v>9389</v>
      </c>
    </row>
    <row r="2096" spans="1:1">
      <c r="A2096" t="s">
        <v>833</v>
      </c>
    </row>
    <row r="2097" spans="1:1">
      <c r="A2097" t="s">
        <v>9390</v>
      </c>
    </row>
    <row r="2098" spans="1:1">
      <c r="A2098" t="s">
        <v>9391</v>
      </c>
    </row>
    <row r="2099" spans="1:1">
      <c r="A2099" t="s">
        <v>9305</v>
      </c>
    </row>
    <row r="2100" spans="1:1">
      <c r="A2100" t="s">
        <v>9392</v>
      </c>
    </row>
    <row r="2101" spans="1:1">
      <c r="A2101" t="s">
        <v>9393</v>
      </c>
    </row>
    <row r="2102" spans="1:1">
      <c r="A2102" t="s">
        <v>9394</v>
      </c>
    </row>
    <row r="2103" spans="1:1">
      <c r="A2103" t="s">
        <v>9395</v>
      </c>
    </row>
    <row r="2104" spans="1:1">
      <c r="A2104" t="s">
        <v>9396</v>
      </c>
    </row>
    <row r="2105" spans="1:1">
      <c r="A2105" t="s">
        <v>9397</v>
      </c>
    </row>
    <row r="2106" spans="1:1">
      <c r="A2106" t="s">
        <v>9398</v>
      </c>
    </row>
    <row r="2107" spans="1:1">
      <c r="A2107" t="s">
        <v>821</v>
      </c>
    </row>
    <row r="2108" spans="1:1">
      <c r="A2108" t="s">
        <v>9399</v>
      </c>
    </row>
    <row r="2109" spans="1:1">
      <c r="A2109" t="s">
        <v>9400</v>
      </c>
    </row>
    <row r="2110" spans="1:1">
      <c r="A2110" t="s">
        <v>9401</v>
      </c>
    </row>
    <row r="2111" spans="1:1">
      <c r="A2111" t="s">
        <v>9402</v>
      </c>
    </row>
    <row r="2112" spans="1:1">
      <c r="A2112" t="s">
        <v>9403</v>
      </c>
    </row>
    <row r="2113" spans="1:1">
      <c r="A2113" t="s">
        <v>479</v>
      </c>
    </row>
    <row r="2114" spans="1:1">
      <c r="A2114" t="s">
        <v>2112</v>
      </c>
    </row>
    <row r="2115" spans="1:1">
      <c r="A2115" t="s">
        <v>9404</v>
      </c>
    </row>
    <row r="2116" spans="1:1">
      <c r="A2116" t="s">
        <v>4758</v>
      </c>
    </row>
    <row r="2117" spans="1:1">
      <c r="A2117" t="s">
        <v>9405</v>
      </c>
    </row>
    <row r="2118" spans="1:1">
      <c r="A2118" t="s">
        <v>9406</v>
      </c>
    </row>
    <row r="2119" spans="1:1">
      <c r="A2119" t="s">
        <v>9407</v>
      </c>
    </row>
    <row r="2120" spans="1:1">
      <c r="A2120" t="s">
        <v>9408</v>
      </c>
    </row>
    <row r="2121" spans="1:1">
      <c r="A2121" t="s">
        <v>9409</v>
      </c>
    </row>
    <row r="2122" spans="1:1">
      <c r="A2122" t="s">
        <v>9410</v>
      </c>
    </row>
    <row r="2123" spans="1:1">
      <c r="A2123" t="s">
        <v>9411</v>
      </c>
    </row>
    <row r="2124" spans="1:1">
      <c r="A2124" t="s">
        <v>9412</v>
      </c>
    </row>
    <row r="2125" spans="1:1">
      <c r="A2125" t="s">
        <v>9413</v>
      </c>
    </row>
    <row r="2126" spans="1:1">
      <c r="A2126" t="s">
        <v>9414</v>
      </c>
    </row>
    <row r="2127" spans="1:1">
      <c r="A2127" t="s">
        <v>9415</v>
      </c>
    </row>
    <row r="2128" spans="1:1">
      <c r="A2128" t="s">
        <v>9416</v>
      </c>
    </row>
    <row r="2129" spans="1:1">
      <c r="A2129" t="s">
        <v>9417</v>
      </c>
    </row>
    <row r="2130" spans="1:1">
      <c r="A2130" t="s">
        <v>9418</v>
      </c>
    </row>
    <row r="2131" spans="1:1">
      <c r="A2131" t="s">
        <v>9419</v>
      </c>
    </row>
    <row r="2132" spans="1:1">
      <c r="A2132" t="s">
        <v>854</v>
      </c>
    </row>
    <row r="2133" spans="1:1">
      <c r="A2133" t="s">
        <v>446</v>
      </c>
    </row>
    <row r="2134" spans="1:1">
      <c r="A2134" t="s">
        <v>9420</v>
      </c>
    </row>
    <row r="2135" spans="1:1">
      <c r="A2135" t="s">
        <v>9421</v>
      </c>
    </row>
    <row r="2136" spans="1:1">
      <c r="A2136" t="s">
        <v>931</v>
      </c>
    </row>
    <row r="2137" spans="1:1">
      <c r="A2137" t="s">
        <v>9422</v>
      </c>
    </row>
    <row r="2138" spans="1:1">
      <c r="A2138" t="s">
        <v>9423</v>
      </c>
    </row>
    <row r="2139" spans="1:1">
      <c r="A2139" t="s">
        <v>9424</v>
      </c>
    </row>
    <row r="2140" spans="1:1">
      <c r="A2140" t="s">
        <v>9425</v>
      </c>
    </row>
    <row r="2141" spans="1:1">
      <c r="A2141" t="s">
        <v>9426</v>
      </c>
    </row>
    <row r="2142" spans="1:1">
      <c r="A2142" t="s">
        <v>9427</v>
      </c>
    </row>
    <row r="2143" spans="1:1">
      <c r="A2143" t="s">
        <v>9428</v>
      </c>
    </row>
    <row r="2144" spans="1:1">
      <c r="A2144" t="s">
        <v>9429</v>
      </c>
    </row>
    <row r="2145" spans="1:1">
      <c r="A2145" t="s">
        <v>9430</v>
      </c>
    </row>
    <row r="2146" spans="1:1">
      <c r="A2146" t="s">
        <v>9431</v>
      </c>
    </row>
    <row r="2147" spans="1:1">
      <c r="A2147" t="s">
        <v>9432</v>
      </c>
    </row>
    <row r="2148" spans="1:1">
      <c r="A2148" t="s">
        <v>9433</v>
      </c>
    </row>
    <row r="2149" spans="1:1">
      <c r="A2149" t="s">
        <v>931</v>
      </c>
    </row>
    <row r="2150" spans="1:1">
      <c r="A2150" t="s">
        <v>9434</v>
      </c>
    </row>
    <row r="2151" spans="1:1">
      <c r="A2151" t="s">
        <v>4758</v>
      </c>
    </row>
    <row r="2152" spans="1:1">
      <c r="A2152" t="s">
        <v>9435</v>
      </c>
    </row>
    <row r="2153" spans="1:1">
      <c r="A2153" t="s">
        <v>9436</v>
      </c>
    </row>
    <row r="2154" spans="1:1">
      <c r="A2154" t="s">
        <v>4761</v>
      </c>
    </row>
    <row r="2155" spans="1:1">
      <c r="A2155" t="s">
        <v>9437</v>
      </c>
    </row>
    <row r="2156" spans="1:1">
      <c r="A2156" t="s">
        <v>9438</v>
      </c>
    </row>
    <row r="2157" spans="1:1">
      <c r="A2157" t="s">
        <v>9439</v>
      </c>
    </row>
    <row r="2158" spans="1:1">
      <c r="A2158" t="s">
        <v>9440</v>
      </c>
    </row>
    <row r="2159" spans="1:1">
      <c r="A2159" t="s">
        <v>824</v>
      </c>
    </row>
    <row r="2160" spans="1:1">
      <c r="A2160" t="s">
        <v>9441</v>
      </c>
    </row>
    <row r="2161" spans="1:1">
      <c r="A2161" t="s">
        <v>9442</v>
      </c>
    </row>
    <row r="2162" spans="1:1">
      <c r="A2162" t="s">
        <v>446</v>
      </c>
    </row>
    <row r="2163" spans="1:1">
      <c r="A2163" t="s">
        <v>773</v>
      </c>
    </row>
    <row r="2164" spans="1:1">
      <c r="A2164" t="s">
        <v>9422</v>
      </c>
    </row>
    <row r="2165" spans="1:1">
      <c r="A2165" t="s">
        <v>4758</v>
      </c>
    </row>
    <row r="2166" spans="1:1">
      <c r="A2166" t="s">
        <v>9443</v>
      </c>
    </row>
    <row r="2167" spans="1:1">
      <c r="A2167" t="s">
        <v>9444</v>
      </c>
    </row>
    <row r="2168" spans="1:1">
      <c r="A2168" t="s">
        <v>9445</v>
      </c>
    </row>
    <row r="2169" spans="1:1">
      <c r="A2169" t="s">
        <v>9446</v>
      </c>
    </row>
    <row r="2170" spans="1:1">
      <c r="A2170" t="s">
        <v>9447</v>
      </c>
    </row>
    <row r="2171" spans="1:1">
      <c r="A2171" t="s">
        <v>9448</v>
      </c>
    </row>
    <row r="2172" spans="1:1">
      <c r="A2172" t="s">
        <v>9449</v>
      </c>
    </row>
    <row r="2173" spans="1:1">
      <c r="A2173" t="s">
        <v>824</v>
      </c>
    </row>
    <row r="2174" spans="1:1">
      <c r="A2174" t="s">
        <v>9441</v>
      </c>
    </row>
    <row r="2175" spans="1:1">
      <c r="A2175" t="s">
        <v>9450</v>
      </c>
    </row>
    <row r="2176" spans="1:1">
      <c r="A2176" t="s">
        <v>9451</v>
      </c>
    </row>
    <row r="2177" spans="1:1">
      <c r="A2177" t="s">
        <v>446</v>
      </c>
    </row>
    <row r="2178" spans="1:1">
      <c r="A2178" t="s">
        <v>914</v>
      </c>
    </row>
    <row r="2179" spans="1:1">
      <c r="A2179" t="s">
        <v>9452</v>
      </c>
    </row>
    <row r="2180" spans="1:1">
      <c r="A2180" t="s">
        <v>9453</v>
      </c>
    </row>
    <row r="2181" spans="1:1">
      <c r="A2181" t="s">
        <v>446</v>
      </c>
    </row>
    <row r="2182" spans="1:1">
      <c r="A2182" t="s">
        <v>9454</v>
      </c>
    </row>
    <row r="2183" spans="1:1">
      <c r="A2183" t="s">
        <v>9455</v>
      </c>
    </row>
    <row r="2184" spans="1:1">
      <c r="A2184" t="s">
        <v>9456</v>
      </c>
    </row>
    <row r="2185" spans="1:1">
      <c r="A2185" t="s">
        <v>9457</v>
      </c>
    </row>
    <row r="2186" spans="1:1">
      <c r="A2186" t="s">
        <v>9458</v>
      </c>
    </row>
    <row r="2187" spans="1:1">
      <c r="A2187" t="s">
        <v>9459</v>
      </c>
    </row>
    <row r="2188" spans="1:1">
      <c r="A2188" t="s">
        <v>9460</v>
      </c>
    </row>
    <row r="2189" spans="1:1">
      <c r="A2189" t="s">
        <v>9461</v>
      </c>
    </row>
    <row r="2190" spans="1:1">
      <c r="A2190" t="s">
        <v>914</v>
      </c>
    </row>
    <row r="2191" spans="1:1">
      <c r="A2191" t="s">
        <v>9462</v>
      </c>
    </row>
    <row r="2192" spans="1:1">
      <c r="A2192" t="s">
        <v>4758</v>
      </c>
    </row>
    <row r="2193" spans="1:1">
      <c r="A2193" t="s">
        <v>9463</v>
      </c>
    </row>
    <row r="2194" spans="1:1">
      <c r="A2194" t="s">
        <v>9464</v>
      </c>
    </row>
    <row r="2195" spans="1:1">
      <c r="A2195" t="s">
        <v>9465</v>
      </c>
    </row>
    <row r="2196" spans="1:1">
      <c r="A2196" t="s">
        <v>9466</v>
      </c>
    </row>
    <row r="2197" spans="1:1">
      <c r="A2197" t="s">
        <v>9467</v>
      </c>
    </row>
    <row r="2198" spans="1:1">
      <c r="A2198" t="s">
        <v>9468</v>
      </c>
    </row>
    <row r="2199" spans="1:1">
      <c r="A2199" t="s">
        <v>9469</v>
      </c>
    </row>
    <row r="2200" spans="1:1">
      <c r="A2200" t="s">
        <v>9470</v>
      </c>
    </row>
    <row r="2201" spans="1:1">
      <c r="A2201" t="s">
        <v>9471</v>
      </c>
    </row>
    <row r="2202" spans="1:1">
      <c r="A2202" t="s">
        <v>9472</v>
      </c>
    </row>
    <row r="2203" spans="1:1">
      <c r="A2203" t="s">
        <v>9473</v>
      </c>
    </row>
    <row r="2204" spans="1:1">
      <c r="A2204" t="s">
        <v>9474</v>
      </c>
    </row>
    <row r="2205" spans="1:1">
      <c r="A2205" t="s">
        <v>9475</v>
      </c>
    </row>
    <row r="2206" spans="1:1">
      <c r="A2206" t="s">
        <v>9476</v>
      </c>
    </row>
    <row r="2207" spans="1:1">
      <c r="A2207" t="s">
        <v>4711</v>
      </c>
    </row>
    <row r="2208" spans="1:1">
      <c r="A2208" t="s">
        <v>9477</v>
      </c>
    </row>
    <row r="2209" spans="1:1">
      <c r="A2209" t="s">
        <v>9478</v>
      </c>
    </row>
    <row r="2210" spans="1:1">
      <c r="A2210" t="s">
        <v>9479</v>
      </c>
    </row>
    <row r="2211" spans="1:1">
      <c r="A2211" t="s">
        <v>9480</v>
      </c>
    </row>
    <row r="2212" spans="1:1">
      <c r="A2212" t="s">
        <v>4688</v>
      </c>
    </row>
    <row r="2214" spans="1:1">
      <c r="A2214" t="s">
        <v>9481</v>
      </c>
    </row>
    <row r="2215" spans="1:1">
      <c r="A2215" t="s">
        <v>821</v>
      </c>
    </row>
    <row r="2216" spans="1:1">
      <c r="A2216" t="s">
        <v>9482</v>
      </c>
    </row>
    <row r="2217" spans="1:1">
      <c r="A2217" t="s">
        <v>9483</v>
      </c>
    </row>
    <row r="2218" spans="1:1">
      <c r="A2218" t="s">
        <v>9484</v>
      </c>
    </row>
    <row r="2219" spans="1:1">
      <c r="A2219" t="s">
        <v>9485</v>
      </c>
    </row>
    <row r="2220" spans="1:1">
      <c r="A2220" t="s">
        <v>9486</v>
      </c>
    </row>
    <row r="2221" spans="1:1">
      <c r="A2221" t="s">
        <v>3060</v>
      </c>
    </row>
    <row r="2222" spans="1:1">
      <c r="A2222" t="s">
        <v>9487</v>
      </c>
    </row>
    <row r="2223" spans="1:1">
      <c r="A2223" t="s">
        <v>9488</v>
      </c>
    </row>
    <row r="2224" spans="1:1">
      <c r="A2224" t="s">
        <v>9489</v>
      </c>
    </row>
    <row r="2225" spans="1:1">
      <c r="A2225" t="s">
        <v>9490</v>
      </c>
    </row>
    <row r="2226" spans="1:1">
      <c r="A2226" t="s">
        <v>9491</v>
      </c>
    </row>
    <row r="2227" spans="1:1">
      <c r="A2227" t="s">
        <v>9492</v>
      </c>
    </row>
    <row r="2228" spans="1:1">
      <c r="A2228" t="s">
        <v>9493</v>
      </c>
    </row>
    <row r="2229" spans="1:1">
      <c r="A2229" t="s">
        <v>749</v>
      </c>
    </row>
    <row r="2230" spans="1:1">
      <c r="A2230" t="s">
        <v>9494</v>
      </c>
    </row>
    <row r="2231" spans="1:1">
      <c r="A2231" t="s">
        <v>931</v>
      </c>
    </row>
    <row r="2232" spans="1:1">
      <c r="A2232" t="s">
        <v>9495</v>
      </c>
    </row>
    <row r="2233" spans="1:1">
      <c r="A2233" t="s">
        <v>9496</v>
      </c>
    </row>
    <row r="2234" spans="1:1">
      <c r="A2234" t="s">
        <v>9497</v>
      </c>
    </row>
    <row r="2235" spans="1:1">
      <c r="A2235" t="s">
        <v>824</v>
      </c>
    </row>
    <row r="2236" spans="1:1">
      <c r="A2236" t="s">
        <v>9498</v>
      </c>
    </row>
    <row r="2237" spans="1:1">
      <c r="A2237" t="s">
        <v>446</v>
      </c>
    </row>
    <row r="2238" spans="1:1">
      <c r="A2238" t="s">
        <v>9499</v>
      </c>
    </row>
    <row r="2239" spans="1:1">
      <c r="A2239" t="s">
        <v>9500</v>
      </c>
    </row>
    <row r="2240" spans="1:1">
      <c r="A2240" t="s">
        <v>9501</v>
      </c>
    </row>
    <row r="2241" spans="1:1">
      <c r="A2241" t="s">
        <v>9502</v>
      </c>
    </row>
    <row r="2242" spans="1:1">
      <c r="A2242" t="s">
        <v>9503</v>
      </c>
    </row>
    <row r="2243" spans="1:1">
      <c r="A2243" t="s">
        <v>9504</v>
      </c>
    </row>
    <row r="2244" spans="1:1">
      <c r="A2244" t="s">
        <v>9505</v>
      </c>
    </row>
    <row r="2245" spans="1:1">
      <c r="A2245" t="s">
        <v>9506</v>
      </c>
    </row>
    <row r="2246" spans="1:1">
      <c r="A2246" t="s">
        <v>5638</v>
      </c>
    </row>
    <row r="2247" spans="1:1">
      <c r="A2247" t="s">
        <v>9432</v>
      </c>
    </row>
    <row r="2248" spans="1:1">
      <c r="A2248" t="s">
        <v>8466</v>
      </c>
    </row>
    <row r="2249" spans="1:1">
      <c r="A2249" t="s">
        <v>3046</v>
      </c>
    </row>
    <row r="2250" spans="1:1">
      <c r="A2250" t="s">
        <v>9507</v>
      </c>
    </row>
    <row r="2251" spans="1:1">
      <c r="A2251" t="s">
        <v>4758</v>
      </c>
    </row>
    <row r="2252" spans="1:1">
      <c r="A2252" t="s">
        <v>9508</v>
      </c>
    </row>
    <row r="2253" spans="1:1">
      <c r="A2253" t="s">
        <v>9509</v>
      </c>
    </row>
    <row r="2254" spans="1:1">
      <c r="A2254" t="s">
        <v>9510</v>
      </c>
    </row>
    <row r="2255" spans="1:1">
      <c r="A2255" t="s">
        <v>9511</v>
      </c>
    </row>
    <row r="2256" spans="1:1">
      <c r="A2256" t="s">
        <v>9512</v>
      </c>
    </row>
    <row r="2257" spans="1:1">
      <c r="A2257" t="s">
        <v>824</v>
      </c>
    </row>
    <row r="2258" spans="1:1">
      <c r="A2258" t="s">
        <v>9513</v>
      </c>
    </row>
    <row r="2259" spans="1:1">
      <c r="A2259" t="s">
        <v>446</v>
      </c>
    </row>
    <row r="2260" spans="1:1">
      <c r="A2260" t="s">
        <v>9514</v>
      </c>
    </row>
    <row r="2261" spans="1:1">
      <c r="A2261" t="s">
        <v>446</v>
      </c>
    </row>
    <row r="2262" spans="1:1">
      <c r="A2262" t="s">
        <v>1677</v>
      </c>
    </row>
    <row r="2263" spans="1:1">
      <c r="A2263" t="s">
        <v>9515</v>
      </c>
    </row>
    <row r="2264" spans="1:1">
      <c r="A2264" t="s">
        <v>1500</v>
      </c>
    </row>
    <row r="2265" spans="1:1">
      <c r="A2265" t="s">
        <v>8322</v>
      </c>
    </row>
    <row r="2266" spans="1:1">
      <c r="A2266" t="s">
        <v>374</v>
      </c>
    </row>
    <row r="2267" spans="1:1">
      <c r="A2267" t="s">
        <v>375</v>
      </c>
    </row>
    <row r="2268" spans="1:1">
      <c r="A2268" t="s">
        <v>2139</v>
      </c>
    </row>
    <row r="2269" spans="1:1">
      <c r="A2269" t="s">
        <v>8214</v>
      </c>
    </row>
    <row r="2270" spans="1:1">
      <c r="A2270" t="s">
        <v>376</v>
      </c>
    </row>
    <row r="2271" spans="1:1">
      <c r="A2271" t="s">
        <v>377</v>
      </c>
    </row>
    <row r="2272" spans="1:1">
      <c r="A2272" t="s">
        <v>378</v>
      </c>
    </row>
    <row r="2273" spans="1:1">
      <c r="A2273" t="s">
        <v>379</v>
      </c>
    </row>
    <row r="2274" spans="1:1">
      <c r="A2274" t="s">
        <v>380</v>
      </c>
    </row>
    <row r="2275" spans="1:1">
      <c r="A2275" t="s">
        <v>9516</v>
      </c>
    </row>
    <row r="2276" spans="1:1">
      <c r="A2276" t="s">
        <v>9517</v>
      </c>
    </row>
    <row r="2277" spans="1:1">
      <c r="A2277" t="s">
        <v>9518</v>
      </c>
    </row>
    <row r="2278" spans="1:1">
      <c r="A2278" t="s">
        <v>8146</v>
      </c>
    </row>
    <row r="2279" spans="1:1">
      <c r="A2279" t="s">
        <v>9519</v>
      </c>
    </row>
    <row r="2280" spans="1:1">
      <c r="A2280" t="s">
        <v>3019</v>
      </c>
    </row>
    <row r="2281" spans="1:1">
      <c r="A2281" t="s">
        <v>3248</v>
      </c>
    </row>
    <row r="2282" spans="1:1">
      <c r="A2282" t="s">
        <v>9520</v>
      </c>
    </row>
    <row r="2284" spans="3:3">
      <c r="C2284" t="s">
        <v>9521</v>
      </c>
    </row>
    <row r="2286" spans="1:1">
      <c r="A2286" t="s">
        <v>9376</v>
      </c>
    </row>
    <row r="2287" spans="1:1">
      <c r="A2287" t="s">
        <v>9377</v>
      </c>
    </row>
    <row r="2288" spans="1:1">
      <c r="A2288" t="s">
        <v>9378</v>
      </c>
    </row>
    <row r="2289" spans="1:2">
      <c r="A2289" t="s">
        <v>9522</v>
      </c>
      <c r="B2289" t="s">
        <v>9523</v>
      </c>
    </row>
    <row r="2291" spans="1:1">
      <c r="A2291" t="s">
        <v>9376</v>
      </c>
    </row>
    <row r="2292" spans="1:1">
      <c r="A2292" t="s">
        <v>9380</v>
      </c>
    </row>
    <row r="2293" spans="1:1">
      <c r="A2293" t="s">
        <v>9381</v>
      </c>
    </row>
    <row r="2294" spans="1:2">
      <c r="A2294" t="s">
        <v>9522</v>
      </c>
      <c r="B2294" t="s">
        <v>9523</v>
      </c>
    </row>
    <row r="2296" spans="1:1">
      <c r="A2296" t="s">
        <v>392</v>
      </c>
    </row>
    <row r="2297" spans="3:3">
      <c r="C2297" t="s">
        <v>9357</v>
      </c>
    </row>
    <row r="2298" spans="1:1">
      <c r="A2298" t="s">
        <v>4377</v>
      </c>
    </row>
    <row r="2299" spans="1:1">
      <c r="A2299" t="s">
        <v>8792</v>
      </c>
    </row>
    <row r="2300" spans="1:1">
      <c r="A2300" t="s">
        <v>8260</v>
      </c>
    </row>
    <row r="2301" spans="1:1">
      <c r="A2301" t="s">
        <v>9524</v>
      </c>
    </row>
    <row r="2302" spans="1:1">
      <c r="A2302" t="s">
        <v>773</v>
      </c>
    </row>
    <row r="2303" spans="3:3">
      <c r="C2303" t="s">
        <v>9525</v>
      </c>
    </row>
    <row r="2304" spans="3:3">
      <c r="C2304" t="s">
        <v>9526</v>
      </c>
    </row>
    <row r="2305" spans="3:3">
      <c r="C2305" t="s">
        <v>4616</v>
      </c>
    </row>
    <row r="2306" spans="3:3">
      <c r="C2306" t="s">
        <v>4617</v>
      </c>
    </row>
    <row r="2307" spans="3:3">
      <c r="C2307" t="s">
        <v>4621</v>
      </c>
    </row>
    <row r="2308" spans="3:3">
      <c r="C2308" t="s">
        <v>9527</v>
      </c>
    </row>
    <row r="2309" spans="3:3">
      <c r="C2309" t="s">
        <v>1205</v>
      </c>
    </row>
    <row r="2310" spans="1:1">
      <c r="A2310" t="s">
        <v>9390</v>
      </c>
    </row>
    <row r="2311" spans="1:1">
      <c r="A2311" t="s">
        <v>9528</v>
      </c>
    </row>
    <row r="2312" spans="1:1">
      <c r="A2312" t="s">
        <v>9305</v>
      </c>
    </row>
    <row r="2313" spans="1:1">
      <c r="A2313" t="s">
        <v>9392</v>
      </c>
    </row>
    <row r="2314" spans="14:14">
      <c r="N2314" t="s">
        <v>9529</v>
      </c>
    </row>
    <row r="2315" spans="3:3">
      <c r="C2315" t="s">
        <v>9530</v>
      </c>
    </row>
    <row r="2316" spans="1:1">
      <c r="A2316" t="s">
        <v>9395</v>
      </c>
    </row>
    <row r="2317" spans="1:1">
      <c r="A2317" t="s">
        <v>9531</v>
      </c>
    </row>
    <row r="2318" spans="3:3">
      <c r="C2318" t="s">
        <v>9532</v>
      </c>
    </row>
    <row r="2319" spans="3:3">
      <c r="C2319" t="s">
        <v>8746</v>
      </c>
    </row>
    <row r="2320" spans="1:1">
      <c r="A2320" t="s">
        <v>821</v>
      </c>
    </row>
    <row r="2321" spans="3:3">
      <c r="C2321" t="s">
        <v>9533</v>
      </c>
    </row>
    <row r="2322" spans="3:3">
      <c r="C2322" t="s">
        <v>9534</v>
      </c>
    </row>
    <row r="2323" spans="3:3">
      <c r="C2323" t="s">
        <v>9535</v>
      </c>
    </row>
    <row r="2324" spans="3:3">
      <c r="C2324" t="s">
        <v>9536</v>
      </c>
    </row>
    <row r="2325" spans="3:3">
      <c r="C2325" t="s">
        <v>9537</v>
      </c>
    </row>
    <row r="2326" spans="1:1">
      <c r="A2326" t="s">
        <v>479</v>
      </c>
    </row>
    <row r="2327" spans="1:1">
      <c r="A2327" t="s">
        <v>2112</v>
      </c>
    </row>
    <row r="2328" spans="3:3">
      <c r="C2328" t="s">
        <v>9538</v>
      </c>
    </row>
    <row r="2329" spans="3:3">
      <c r="C2329" t="s">
        <v>908</v>
      </c>
    </row>
    <row r="2330" spans="3:3">
      <c r="C2330" t="s">
        <v>9539</v>
      </c>
    </row>
    <row r="2331" spans="3:3">
      <c r="C2331" t="s">
        <v>9540</v>
      </c>
    </row>
    <row r="2332" spans="3:3">
      <c r="C2332" t="s">
        <v>9541</v>
      </c>
    </row>
    <row r="2333" spans="3:4">
      <c r="C2333" t="s">
        <v>9542</v>
      </c>
      <c r="D2333" t="s">
        <v>9543</v>
      </c>
    </row>
    <row r="2334" spans="3:4">
      <c r="C2334" t="s">
        <v>9542</v>
      </c>
      <c r="D2334" t="s">
        <v>9544</v>
      </c>
    </row>
    <row r="2335" spans="3:4">
      <c r="C2335" t="s">
        <v>9542</v>
      </c>
      <c r="D2335" t="s">
        <v>9545</v>
      </c>
    </row>
    <row r="2336" spans="3:3">
      <c r="C2336" t="s">
        <v>9546</v>
      </c>
    </row>
    <row r="2337" spans="3:3">
      <c r="C2337" t="s">
        <v>9547</v>
      </c>
    </row>
    <row r="2338" spans="3:3">
      <c r="C2338" t="s">
        <v>9548</v>
      </c>
    </row>
    <row r="2339" spans="3:3">
      <c r="C2339" t="s">
        <v>9549</v>
      </c>
    </row>
    <row r="2340" spans="3:3">
      <c r="C2340" t="s">
        <v>9550</v>
      </c>
    </row>
    <row r="2341" spans="3:3">
      <c r="C2341" t="s">
        <v>9551</v>
      </c>
    </row>
    <row r="2342" spans="3:3">
      <c r="C2342" t="s">
        <v>9552</v>
      </c>
    </row>
    <row r="2343" spans="3:3">
      <c r="C2343" t="s">
        <v>9553</v>
      </c>
    </row>
    <row r="2344" spans="3:3">
      <c r="C2344" t="s">
        <v>9554</v>
      </c>
    </row>
    <row r="2345" spans="1:1">
      <c r="A2345" t="s">
        <v>854</v>
      </c>
    </row>
    <row r="2346" spans="1:1">
      <c r="A2346" t="s">
        <v>446</v>
      </c>
    </row>
    <row r="2347" spans="3:3">
      <c r="C2347" t="s">
        <v>9555</v>
      </c>
    </row>
    <row r="2348" spans="3:3">
      <c r="C2348" t="s">
        <v>9556</v>
      </c>
    </row>
    <row r="2349" spans="1:1">
      <c r="A2349" t="s">
        <v>931</v>
      </c>
    </row>
    <row r="2350" spans="3:3">
      <c r="C2350" t="s">
        <v>9557</v>
      </c>
    </row>
    <row r="2351" spans="3:3">
      <c r="C2351" t="s">
        <v>908</v>
      </c>
    </row>
    <row r="2352" spans="3:3">
      <c r="C2352" t="s">
        <v>9558</v>
      </c>
    </row>
    <row r="2353" spans="3:3">
      <c r="C2353" t="s">
        <v>9559</v>
      </c>
    </row>
    <row r="2354" spans="3:3">
      <c r="C2354" t="s">
        <v>9560</v>
      </c>
    </row>
    <row r="2355" spans="3:4">
      <c r="C2355" t="s">
        <v>9561</v>
      </c>
      <c r="D2355" t="s">
        <v>9562</v>
      </c>
    </row>
    <row r="2356" spans="3:3">
      <c r="C2356" t="s">
        <v>9563</v>
      </c>
    </row>
    <row r="2357" spans="3:3">
      <c r="C2357" t="s">
        <v>9564</v>
      </c>
    </row>
    <row r="2358" spans="3:3">
      <c r="C2358" t="s">
        <v>9565</v>
      </c>
    </row>
    <row r="2359" spans="3:3">
      <c r="C2359" t="s">
        <v>9566</v>
      </c>
    </row>
    <row r="2360" spans="1:1">
      <c r="A2360" t="s">
        <v>9432</v>
      </c>
    </row>
    <row r="2361" spans="1:1">
      <c r="A2361" t="s">
        <v>9567</v>
      </c>
    </row>
    <row r="2362" spans="1:1">
      <c r="A2362" t="s">
        <v>931</v>
      </c>
    </row>
    <row r="2363" spans="3:3">
      <c r="C2363" t="s">
        <v>9568</v>
      </c>
    </row>
    <row r="2364" spans="3:3">
      <c r="C2364" t="s">
        <v>908</v>
      </c>
    </row>
    <row r="2365" spans="3:3">
      <c r="C2365" t="s">
        <v>9569</v>
      </c>
    </row>
    <row r="2366" spans="8:8">
      <c r="H2366" t="s">
        <v>9570</v>
      </c>
    </row>
    <row r="2367" spans="3:3">
      <c r="C2367" t="s">
        <v>3493</v>
      </c>
    </row>
    <row r="2368" spans="3:3">
      <c r="C2368" t="s">
        <v>9571</v>
      </c>
    </row>
    <row r="2369" spans="3:3">
      <c r="C2369" t="s">
        <v>9572</v>
      </c>
    </row>
    <row r="2370" spans="3:3">
      <c r="C2370" t="s">
        <v>9573</v>
      </c>
    </row>
    <row r="2371" spans="3:3">
      <c r="C2371" t="s">
        <v>9574</v>
      </c>
    </row>
    <row r="2372" spans="3:3">
      <c r="C2372" t="s">
        <v>776</v>
      </c>
    </row>
    <row r="2373" spans="3:3">
      <c r="C2373" t="s">
        <v>9575</v>
      </c>
    </row>
    <row r="2374" spans="6:6">
      <c r="F2374" t="s">
        <v>9576</v>
      </c>
    </row>
    <row r="2375" spans="1:1">
      <c r="A2375" t="s">
        <v>446</v>
      </c>
    </row>
    <row r="2376" spans="1:1">
      <c r="A2376" t="s">
        <v>773</v>
      </c>
    </row>
    <row r="2377" spans="3:3">
      <c r="C2377" t="s">
        <v>9557</v>
      </c>
    </row>
    <row r="2378" spans="3:3">
      <c r="C2378" t="s">
        <v>908</v>
      </c>
    </row>
    <row r="2379" spans="3:3">
      <c r="C2379" t="s">
        <v>9577</v>
      </c>
    </row>
    <row r="2380" spans="8:8">
      <c r="H2380" t="s">
        <v>9578</v>
      </c>
    </row>
    <row r="2381" spans="3:3">
      <c r="C2381" t="s">
        <v>9579</v>
      </c>
    </row>
    <row r="2382" spans="3:3">
      <c r="C2382" t="s">
        <v>9580</v>
      </c>
    </row>
    <row r="2383" spans="3:3">
      <c r="C2383" t="s">
        <v>9581</v>
      </c>
    </row>
    <row r="2384" spans="3:3">
      <c r="C2384" t="s">
        <v>9582</v>
      </c>
    </row>
    <row r="2385" spans="3:3">
      <c r="C2385" t="s">
        <v>9583</v>
      </c>
    </row>
    <row r="2386" spans="3:3">
      <c r="C2386" t="s">
        <v>776</v>
      </c>
    </row>
    <row r="2387" spans="3:3">
      <c r="C2387" t="s">
        <v>9575</v>
      </c>
    </row>
    <row r="2388" spans="6:6">
      <c r="F2388" t="s">
        <v>9584</v>
      </c>
    </row>
    <row r="2389" spans="3:3">
      <c r="C2389" t="s">
        <v>9585</v>
      </c>
    </row>
    <row r="2390" spans="1:1">
      <c r="A2390" t="s">
        <v>446</v>
      </c>
    </row>
    <row r="2391" spans="1:1">
      <c r="A2391" t="s">
        <v>914</v>
      </c>
    </row>
    <row r="2392" spans="3:3">
      <c r="C2392" t="s">
        <v>9586</v>
      </c>
    </row>
    <row r="2393" spans="3:3">
      <c r="C2393" t="s">
        <v>9587</v>
      </c>
    </row>
    <row r="2394" spans="1:1">
      <c r="A2394" t="s">
        <v>446</v>
      </c>
    </row>
    <row r="2395" spans="3:3">
      <c r="C2395" t="s">
        <v>9588</v>
      </c>
    </row>
    <row r="2396" spans="3:3">
      <c r="C2396" t="s">
        <v>9589</v>
      </c>
    </row>
    <row r="2397" spans="20:20">
      <c r="T2397" s="21" t="s">
        <v>9590</v>
      </c>
    </row>
    <row r="2398" spans="20:20">
      <c r="T2398" s="21" t="s">
        <v>9591</v>
      </c>
    </row>
    <row r="2399" spans="3:3">
      <c r="C2399" t="s">
        <v>9592</v>
      </c>
    </row>
    <row r="2400" spans="3:3">
      <c r="C2400" t="s">
        <v>9593</v>
      </c>
    </row>
    <row r="2401" spans="3:3">
      <c r="C2401" t="s">
        <v>9594</v>
      </c>
    </row>
    <row r="2402" spans="3:3">
      <c r="C2402" t="s">
        <v>9595</v>
      </c>
    </row>
    <row r="2403" spans="3:3">
      <c r="C2403" t="s">
        <v>800</v>
      </c>
    </row>
    <row r="2404" spans="3:3">
      <c r="C2404" t="s">
        <v>9596</v>
      </c>
    </row>
    <row r="2405" spans="3:3">
      <c r="C2405" t="s">
        <v>908</v>
      </c>
    </row>
    <row r="2406" spans="3:3">
      <c r="C2406" t="s">
        <v>9597</v>
      </c>
    </row>
    <row r="2407" spans="3:3">
      <c r="C2407" t="s">
        <v>9598</v>
      </c>
    </row>
    <row r="2408" spans="3:5">
      <c r="C2408" t="s">
        <v>9599</v>
      </c>
      <c r="D2408" t="s">
        <v>9600</v>
      </c>
      <c r="E2408" t="s">
        <v>9601</v>
      </c>
    </row>
    <row r="2409" spans="3:3">
      <c r="C2409" t="s">
        <v>9602</v>
      </c>
    </row>
    <row r="2410" spans="3:3">
      <c r="C2410" t="s">
        <v>898</v>
      </c>
    </row>
    <row r="2411" spans="3:3">
      <c r="C2411" t="s">
        <v>9603</v>
      </c>
    </row>
    <row r="2412" spans="3:3">
      <c r="C2412" t="s">
        <v>9604</v>
      </c>
    </row>
    <row r="2413" spans="3:3">
      <c r="C2413" t="s">
        <v>3659</v>
      </c>
    </row>
    <row r="2414" spans="3:3">
      <c r="C2414" t="s">
        <v>3660</v>
      </c>
    </row>
    <row r="2415" spans="3:3">
      <c r="C2415" t="s">
        <v>9605</v>
      </c>
    </row>
    <row r="2416" spans="3:3">
      <c r="C2416" t="s">
        <v>9606</v>
      </c>
    </row>
    <row r="2417" spans="3:3">
      <c r="C2417" t="s">
        <v>8777</v>
      </c>
    </row>
    <row r="2418" spans="3:3">
      <c r="C2418" t="s">
        <v>7459</v>
      </c>
    </row>
    <row r="2419" spans="3:3">
      <c r="C2419" t="s">
        <v>8778</v>
      </c>
    </row>
    <row r="2420" spans="3:3">
      <c r="C2420" t="s">
        <v>2098</v>
      </c>
    </row>
    <row r="2421" spans="3:3">
      <c r="C2421" t="s">
        <v>9607</v>
      </c>
    </row>
    <row r="2422" spans="3:3">
      <c r="C2422" t="s">
        <v>8780</v>
      </c>
    </row>
    <row r="2423" spans="3:3">
      <c r="C2423" t="s">
        <v>8781</v>
      </c>
    </row>
    <row r="2424" spans="3:3">
      <c r="C2424" t="s">
        <v>8782</v>
      </c>
    </row>
    <row r="2425" spans="3:3">
      <c r="C2425" t="s">
        <v>902</v>
      </c>
    </row>
    <row r="2427" spans="3:3">
      <c r="C2427" t="s">
        <v>9608</v>
      </c>
    </row>
    <row r="2428" spans="3:3">
      <c r="C2428" t="s">
        <v>888</v>
      </c>
    </row>
    <row r="2429" spans="3:3">
      <c r="C2429" t="s">
        <v>9609</v>
      </c>
    </row>
    <row r="2430" spans="3:3">
      <c r="C2430" t="s">
        <v>9610</v>
      </c>
    </row>
    <row r="2431" spans="3:3">
      <c r="C2431" t="s">
        <v>9611</v>
      </c>
    </row>
    <row r="2432" spans="3:3">
      <c r="C2432" t="s">
        <v>9612</v>
      </c>
    </row>
    <row r="2433" spans="3:3">
      <c r="C2433" t="s">
        <v>9613</v>
      </c>
    </row>
    <row r="2434" spans="3:3">
      <c r="C2434" t="s">
        <v>779</v>
      </c>
    </row>
    <row r="2435" spans="1:1">
      <c r="A2435" t="s">
        <v>9487</v>
      </c>
    </row>
    <row r="2436" spans="1:1">
      <c r="A2436" t="s">
        <v>9614</v>
      </c>
    </row>
    <row r="2437" spans="1:1">
      <c r="A2437" t="s">
        <v>9489</v>
      </c>
    </row>
    <row r="2438" spans="1:1">
      <c r="A2438" t="s">
        <v>9490</v>
      </c>
    </row>
    <row r="2439" spans="1:1">
      <c r="A2439" t="s">
        <v>9491</v>
      </c>
    </row>
    <row r="2440" spans="1:1">
      <c r="A2440" t="s">
        <v>9615</v>
      </c>
    </row>
    <row r="2441" spans="1:1">
      <c r="A2441" t="s">
        <v>9493</v>
      </c>
    </row>
    <row r="2442" spans="1:1">
      <c r="A2442" t="s">
        <v>749</v>
      </c>
    </row>
    <row r="2443" spans="1:1">
      <c r="A2443" t="s">
        <v>9494</v>
      </c>
    </row>
    <row r="2444" spans="1:1">
      <c r="A2444" t="s">
        <v>931</v>
      </c>
    </row>
    <row r="2445" spans="1:1">
      <c r="A2445" t="s">
        <v>9616</v>
      </c>
    </row>
    <row r="2446" spans="3:3">
      <c r="C2446" t="s">
        <v>9617</v>
      </c>
    </row>
    <row r="2447" spans="3:3">
      <c r="C2447" t="s">
        <v>9618</v>
      </c>
    </row>
    <row r="2448" spans="3:3">
      <c r="C2448" t="s">
        <v>776</v>
      </c>
    </row>
    <row r="2449" spans="3:3">
      <c r="C2449" t="s">
        <v>9619</v>
      </c>
    </row>
    <row r="2450" spans="1:1">
      <c r="A2450" t="s">
        <v>446</v>
      </c>
    </row>
    <row r="2451" spans="3:3">
      <c r="C2451" t="s">
        <v>9620</v>
      </c>
    </row>
    <row r="2452" spans="3:3">
      <c r="C2452" t="s">
        <v>9621</v>
      </c>
    </row>
    <row r="2453" spans="2:2">
      <c r="B2453" t="s">
        <v>8465</v>
      </c>
    </row>
    <row r="2454" spans="3:3">
      <c r="C2454" t="s">
        <v>1522</v>
      </c>
    </row>
    <row r="2455" spans="2:2">
      <c r="B2455" t="s">
        <v>1074</v>
      </c>
    </row>
    <row r="2456" spans="2:2">
      <c r="B2456" t="s">
        <v>9622</v>
      </c>
    </row>
    <row r="2457" spans="5:5">
      <c r="E2457" t="s">
        <v>9623</v>
      </c>
    </row>
    <row r="2458" spans="2:2">
      <c r="B2458" t="s">
        <v>4350</v>
      </c>
    </row>
    <row r="2459" spans="2:2">
      <c r="B2459" t="s">
        <v>1218</v>
      </c>
    </row>
    <row r="2460" spans="3:3">
      <c r="C2460" t="s">
        <v>8465</v>
      </c>
    </row>
    <row r="2461" spans="1:1">
      <c r="A2461" t="s">
        <v>8466</v>
      </c>
    </row>
    <row r="2462" spans="1:1">
      <c r="A2462" t="s">
        <v>3046</v>
      </c>
    </row>
    <row r="2463" spans="1:1">
      <c r="A2463" t="s">
        <v>9624</v>
      </c>
    </row>
    <row r="2464" spans="1:1">
      <c r="A2464" t="s">
        <v>4758</v>
      </c>
    </row>
    <row r="2465" spans="1:1">
      <c r="A2465" t="s">
        <v>9508</v>
      </c>
    </row>
    <row r="2466" spans="1:1">
      <c r="A2466" t="s">
        <v>9509</v>
      </c>
    </row>
    <row r="2467" spans="1:1">
      <c r="A2467" t="s">
        <v>9510</v>
      </c>
    </row>
    <row r="2468" spans="1:1">
      <c r="A2468" t="s">
        <v>9625</v>
      </c>
    </row>
    <row r="2469" spans="1:1">
      <c r="A2469" t="s">
        <v>9512</v>
      </c>
    </row>
    <row r="2470" spans="1:1">
      <c r="A2470" t="s">
        <v>824</v>
      </c>
    </row>
    <row r="2471" spans="1:1">
      <c r="A2471" t="s">
        <v>9513</v>
      </c>
    </row>
    <row r="2472" spans="1:1">
      <c r="A2472" t="s">
        <v>446</v>
      </c>
    </row>
    <row r="2473" spans="1:1">
      <c r="A2473" t="s">
        <v>9626</v>
      </c>
    </row>
    <row r="2474" spans="1:1">
      <c r="A2474" t="s">
        <v>446</v>
      </c>
    </row>
    <row r="2475" spans="1:1">
      <c r="A2475" t="s">
        <v>1677</v>
      </c>
    </row>
    <row r="2476" spans="1:1">
      <c r="A2476" t="s">
        <v>9627</v>
      </c>
    </row>
    <row r="2477" spans="1:1">
      <c r="A2477" t="s">
        <v>1500</v>
      </c>
    </row>
    <row r="2478" spans="1:1">
      <c r="A2478" t="s">
        <v>8322</v>
      </c>
    </row>
    <row r="2479" spans="1:1">
      <c r="A2479" t="s">
        <v>374</v>
      </c>
    </row>
    <row r="2480" spans="1:1">
      <c r="A2480" t="s">
        <v>375</v>
      </c>
    </row>
    <row r="2481" spans="1:1">
      <c r="A2481" t="s">
        <v>2139</v>
      </c>
    </row>
    <row r="2482" spans="1:1">
      <c r="A2482" t="s">
        <v>8214</v>
      </c>
    </row>
    <row r="2483" spans="1:1">
      <c r="A2483" t="s">
        <v>376</v>
      </c>
    </row>
    <row r="2484" spans="1:1">
      <c r="A2484" t="s">
        <v>377</v>
      </c>
    </row>
    <row r="2485" spans="1:1">
      <c r="A2485" t="s">
        <v>378</v>
      </c>
    </row>
    <row r="2486" spans="1:1">
      <c r="A2486" t="s">
        <v>379</v>
      </c>
    </row>
    <row r="2487" spans="1:1">
      <c r="A2487" t="s">
        <v>380</v>
      </c>
    </row>
    <row r="2488" spans="1:1">
      <c r="A2488" t="s">
        <v>9628</v>
      </c>
    </row>
    <row r="2489" spans="2:2">
      <c r="B2489" t="s">
        <v>9629</v>
      </c>
    </row>
    <row r="2490" spans="2:2">
      <c r="B2490" t="s">
        <v>9630</v>
      </c>
    </row>
    <row r="2491" spans="2:2">
      <c r="B2491" t="s">
        <v>9631</v>
      </c>
    </row>
    <row r="2492" spans="1:1">
      <c r="A2492" t="s">
        <v>9632</v>
      </c>
    </row>
    <row r="2493" spans="1:1">
      <c r="A2493" t="s">
        <v>3019</v>
      </c>
    </row>
    <row r="2494" spans="1:1">
      <c r="A2494" t="s">
        <v>3248</v>
      </c>
    </row>
    <row r="2495" spans="1:1">
      <c r="A2495" t="s">
        <v>9633</v>
      </c>
    </row>
    <row r="2497" spans="1:1">
      <c r="A2497" t="s">
        <v>9634</v>
      </c>
    </row>
    <row r="2498" spans="1:1">
      <c r="A2498" t="s">
        <v>9635</v>
      </c>
    </row>
    <row r="2499" spans="1:1">
      <c r="A2499" t="s">
        <v>9636</v>
      </c>
    </row>
    <row r="2500" spans="1:1">
      <c r="A2500" t="s">
        <v>9637</v>
      </c>
    </row>
    <row r="2501" spans="1:1">
      <c r="A2501" t="s">
        <v>9638</v>
      </c>
    </row>
    <row r="2503" spans="1:1">
      <c r="A2503" t="s">
        <v>9639</v>
      </c>
    </row>
    <row r="2504" spans="1:1">
      <c r="A2504" t="s">
        <v>392</v>
      </c>
    </row>
    <row r="2505" spans="1:1">
      <c r="A2505" t="s">
        <v>4377</v>
      </c>
    </row>
    <row r="2506" spans="1:1">
      <c r="A2506" t="s">
        <v>9640</v>
      </c>
    </row>
    <row r="2507" spans="1:1">
      <c r="A2507" t="s">
        <v>9641</v>
      </c>
    </row>
    <row r="2508" spans="2:2">
      <c r="B2508" t="s">
        <v>9642</v>
      </c>
    </row>
    <row r="2509" spans="3:3">
      <c r="C2509" t="s">
        <v>888</v>
      </c>
    </row>
    <row r="2510" spans="3:3">
      <c r="C2510" t="s">
        <v>9643</v>
      </c>
    </row>
    <row r="2511" spans="1:1">
      <c r="A2511" t="s">
        <v>9644</v>
      </c>
    </row>
    <row r="2512" spans="3:3">
      <c r="C2512" t="s">
        <v>9645</v>
      </c>
    </row>
    <row r="2513" spans="3:3">
      <c r="C2513" t="s">
        <v>9646</v>
      </c>
    </row>
    <row r="2514" spans="1:1">
      <c r="A2514" t="s">
        <v>9647</v>
      </c>
    </row>
    <row r="2515" spans="7:7">
      <c r="G2515" t="s">
        <v>9648</v>
      </c>
    </row>
    <row r="2516" spans="1:1">
      <c r="A2516" t="s">
        <v>9649</v>
      </c>
    </row>
    <row r="2517" spans="1:1">
      <c r="A2517" t="s">
        <v>9650</v>
      </c>
    </row>
    <row r="2518" spans="1:1">
      <c r="A2518" t="s">
        <v>9651</v>
      </c>
    </row>
    <row r="2519" spans="4:4">
      <c r="D2519" t="s">
        <v>9652</v>
      </c>
    </row>
    <row r="2520" spans="4:4">
      <c r="D2520" t="s">
        <v>9653</v>
      </c>
    </row>
    <row r="2521" spans="3:3">
      <c r="C2521" t="s">
        <v>9654</v>
      </c>
    </row>
    <row r="2522" spans="3:3">
      <c r="C2522" t="s">
        <v>9655</v>
      </c>
    </row>
    <row r="2523" spans="3:3">
      <c r="C2523" t="s">
        <v>2619</v>
      </c>
    </row>
    <row r="2524" spans="3:3">
      <c r="C2524" t="s">
        <v>369</v>
      </c>
    </row>
    <row r="2525" spans="3:3">
      <c r="C2525" t="s">
        <v>9656</v>
      </c>
    </row>
    <row r="2526" spans="3:3">
      <c r="C2526" t="s">
        <v>9657</v>
      </c>
    </row>
    <row r="2527" spans="3:3">
      <c r="C2527" t="s">
        <v>9658</v>
      </c>
    </row>
    <row r="2528" spans="1:1">
      <c r="A2528" t="s">
        <v>9659</v>
      </c>
    </row>
    <row r="2529" spans="3:3">
      <c r="C2529" t="s">
        <v>9660</v>
      </c>
    </row>
    <row r="2530" spans="5:5">
      <c r="E2530" t="s">
        <v>8742</v>
      </c>
    </row>
    <row r="2531" spans="1:1">
      <c r="A2531" t="s">
        <v>8504</v>
      </c>
    </row>
    <row r="2532" spans="3:3">
      <c r="C2532" t="s">
        <v>525</v>
      </c>
    </row>
    <row r="2533" spans="3:3">
      <c r="C2533" t="s">
        <v>9661</v>
      </c>
    </row>
    <row r="2534" spans="1:1">
      <c r="A2534" t="s">
        <v>9662</v>
      </c>
    </row>
    <row r="2535" spans="1:1">
      <c r="A2535" t="s">
        <v>9663</v>
      </c>
    </row>
    <row r="2536" spans="3:3">
      <c r="C2536" t="s">
        <v>4350</v>
      </c>
    </row>
    <row r="2537" spans="3:3">
      <c r="C2537" t="s">
        <v>1218</v>
      </c>
    </row>
    <row r="2538" spans="3:3">
      <c r="C2538" t="s">
        <v>9664</v>
      </c>
    </row>
    <row r="2539" spans="3:3">
      <c r="C2539" t="s">
        <v>9665</v>
      </c>
    </row>
    <row r="2540" spans="3:3">
      <c r="C2540" t="s">
        <v>9666</v>
      </c>
    </row>
    <row r="2541" spans="3:3">
      <c r="C2541" t="s">
        <v>9667</v>
      </c>
    </row>
    <row r="2542" spans="3:3">
      <c r="C2542" t="s">
        <v>9668</v>
      </c>
    </row>
    <row r="2544" spans="3:3">
      <c r="C2544" t="s">
        <v>9669</v>
      </c>
    </row>
    <row r="2545" spans="2:2">
      <c r="B2545" t="s">
        <v>1500</v>
      </c>
    </row>
    <row r="2546" spans="1:1">
      <c r="A2546" t="s">
        <v>8322</v>
      </c>
    </row>
    <row r="2547" spans="1:1">
      <c r="A2547" t="s">
        <v>374</v>
      </c>
    </row>
    <row r="2548" spans="1:1">
      <c r="A2548" t="s">
        <v>375</v>
      </c>
    </row>
    <row r="2549" spans="1:1">
      <c r="A2549" t="s">
        <v>2139</v>
      </c>
    </row>
    <row r="2550" spans="1:1">
      <c r="A2550" t="s">
        <v>8214</v>
      </c>
    </row>
    <row r="2551" spans="1:1">
      <c r="A2551" t="s">
        <v>376</v>
      </c>
    </row>
    <row r="2552" spans="1:1">
      <c r="A2552" t="s">
        <v>377</v>
      </c>
    </row>
    <row r="2553" spans="1:1">
      <c r="A2553" t="s">
        <v>378</v>
      </c>
    </row>
    <row r="2554" spans="1:1">
      <c r="A2554" t="s">
        <v>379</v>
      </c>
    </row>
    <row r="2555" spans="1:1">
      <c r="A2555" t="s">
        <v>380</v>
      </c>
    </row>
    <row r="2556" spans="1:1">
      <c r="A2556" t="s">
        <v>9670</v>
      </c>
    </row>
    <row r="2557" spans="2:2">
      <c r="B2557" t="s">
        <v>3950</v>
      </c>
    </row>
    <row r="2558" spans="2:2">
      <c r="B2558" t="s">
        <v>9671</v>
      </c>
    </row>
    <row r="2559" spans="1:1">
      <c r="A2559" t="s">
        <v>8790</v>
      </c>
    </row>
    <row r="2560" spans="1:1">
      <c r="A2560" t="s">
        <v>9632</v>
      </c>
    </row>
    <row r="2561" spans="1:1">
      <c r="A2561" t="s">
        <v>3019</v>
      </c>
    </row>
    <row r="2562" spans="1:1">
      <c r="A2562" t="s">
        <v>3248</v>
      </c>
    </row>
    <row r="2563" spans="1:1">
      <c r="A2563" t="s">
        <v>9672</v>
      </c>
    </row>
    <row r="2565" spans="1:1">
      <c r="A2565" t="s">
        <v>9673</v>
      </c>
    </row>
    <row r="2566" spans="1:1">
      <c r="A2566" t="s">
        <v>9674</v>
      </c>
    </row>
    <row r="2567" spans="1:1">
      <c r="A2567" t="s">
        <v>9675</v>
      </c>
    </row>
    <row r="2569" spans="1:1">
      <c r="A2569" t="e">
        <f>---云安应用包</f>
        <v>#NAME?</v>
      </c>
    </row>
    <row r="2570" spans="1:1">
      <c r="A2570" t="s">
        <v>9676</v>
      </c>
    </row>
    <row r="2571" spans="1:1">
      <c r="A2571" t="s">
        <v>9677</v>
      </c>
    </row>
    <row r="2572" spans="1:1">
      <c r="A2572" t="s">
        <v>9678</v>
      </c>
    </row>
    <row r="2573" spans="1:1">
      <c r="A2573" t="s">
        <v>9679</v>
      </c>
    </row>
    <row r="2574" spans="1:1">
      <c r="A2574" t="s">
        <v>9680</v>
      </c>
    </row>
    <row r="2576" spans="1:1">
      <c r="A2576" t="s">
        <v>392</v>
      </c>
    </row>
    <row r="2577" spans="1:1">
      <c r="A2577" t="s">
        <v>4377</v>
      </c>
    </row>
    <row r="2578" spans="1:1">
      <c r="A2578" t="s">
        <v>9640</v>
      </c>
    </row>
    <row r="2579" spans="1:1">
      <c r="A2579" t="s">
        <v>9681</v>
      </c>
    </row>
    <row r="2582" spans="2:2">
      <c r="B2582" t="s">
        <v>9682</v>
      </c>
    </row>
    <row r="2583" spans="2:2">
      <c r="B2583" t="s">
        <v>888</v>
      </c>
    </row>
    <row r="2584" spans="1:1">
      <c r="A2584" t="s">
        <v>9683</v>
      </c>
    </row>
    <row r="2585" spans="1:1">
      <c r="A2585" t="s">
        <v>9684</v>
      </c>
    </row>
    <row r="2586" spans="1:1">
      <c r="A2586" t="s">
        <v>9685</v>
      </c>
    </row>
    <row r="2587" spans="1:1">
      <c r="A2587" t="s">
        <v>9686</v>
      </c>
    </row>
    <row r="2588" spans="2:2">
      <c r="B2588" t="s">
        <v>9339</v>
      </c>
    </row>
    <row r="2589" spans="1:1">
      <c r="A2589" t="s">
        <v>9687</v>
      </c>
    </row>
    <row r="2590" spans="1:1">
      <c r="A2590" t="s">
        <v>9688</v>
      </c>
    </row>
    <row r="2591" spans="2:2">
      <c r="B2591" t="s">
        <v>9689</v>
      </c>
    </row>
    <row r="2592" spans="2:2">
      <c r="B2592" t="s">
        <v>9690</v>
      </c>
    </row>
    <row r="2593" spans="2:2">
      <c r="B2593" t="s">
        <v>9691</v>
      </c>
    </row>
    <row r="2594" spans="2:2">
      <c r="B2594" t="s">
        <v>9692</v>
      </c>
    </row>
    <row r="2595" spans="2:2">
      <c r="B2595" t="s">
        <v>9693</v>
      </c>
    </row>
    <row r="2596" spans="2:2">
      <c r="B2596" t="s">
        <v>9694</v>
      </c>
    </row>
    <row r="2597" spans="2:2">
      <c r="B2597" t="s">
        <v>2619</v>
      </c>
    </row>
    <row r="2598" spans="2:3">
      <c r="B2598" t="s">
        <v>369</v>
      </c>
      <c r="C2598" t="s">
        <v>9206</v>
      </c>
    </row>
    <row r="2599" spans="1:1">
      <c r="A2599" t="s">
        <v>9207</v>
      </c>
    </row>
    <row r="2600" spans="2:2">
      <c r="B2600" t="s">
        <v>525</v>
      </c>
    </row>
    <row r="2601" spans="2:2">
      <c r="B2601" t="s">
        <v>9695</v>
      </c>
    </row>
    <row r="2602" spans="2:2">
      <c r="B2602" t="s">
        <v>9209</v>
      </c>
    </row>
    <row r="2603" spans="2:2">
      <c r="B2603" t="s">
        <v>1218</v>
      </c>
    </row>
    <row r="2604" spans="2:2">
      <c r="B2604" t="s">
        <v>2098</v>
      </c>
    </row>
    <row r="2605" spans="2:2">
      <c r="B2605" t="s">
        <v>9696</v>
      </c>
    </row>
    <row r="2606" spans="3:3">
      <c r="C2606" t="s">
        <v>908</v>
      </c>
    </row>
    <row r="2607" spans="3:3">
      <c r="C2607" t="s">
        <v>9697</v>
      </c>
    </row>
    <row r="2608" spans="3:3">
      <c r="C2608" t="s">
        <v>9698</v>
      </c>
    </row>
    <row r="2609" spans="3:3">
      <c r="C2609" t="s">
        <v>2550</v>
      </c>
    </row>
    <row r="2610" spans="3:3">
      <c r="C2610" t="s">
        <v>9214</v>
      </c>
    </row>
    <row r="2611" spans="3:3">
      <c r="C2611" t="s">
        <v>2552</v>
      </c>
    </row>
    <row r="2612" spans="1:1">
      <c r="A2612" t="s">
        <v>824</v>
      </c>
    </row>
    <row r="2613" spans="1:1">
      <c r="A2613" t="s">
        <v>9215</v>
      </c>
    </row>
    <row r="2614" spans="2:2">
      <c r="B2614" t="s">
        <v>1205</v>
      </c>
    </row>
    <row r="2615" spans="2:2">
      <c r="B2615" t="s">
        <v>443</v>
      </c>
    </row>
    <row r="2616" spans="2:2">
      <c r="B2616" t="s">
        <v>9699</v>
      </c>
    </row>
    <row r="2617" spans="3:3">
      <c r="C2617" t="e">
        <f>---第一协销人</f>
        <v>#NAME?</v>
      </c>
    </row>
    <row r="2618" spans="4:4">
      <c r="D2618" t="s">
        <v>350</v>
      </c>
    </row>
    <row r="2619" spans="4:4">
      <c r="D2619" t="s">
        <v>9700</v>
      </c>
    </row>
    <row r="2620" spans="4:4">
      <c r="D2620" t="s">
        <v>9701</v>
      </c>
    </row>
    <row r="2621" spans="4:4">
      <c r="D2621" t="s">
        <v>9702</v>
      </c>
    </row>
    <row r="2622" spans="4:4">
      <c r="D2622" t="s">
        <v>9703</v>
      </c>
    </row>
    <row r="2623" spans="4:4">
      <c r="D2623" t="s">
        <v>9704</v>
      </c>
    </row>
    <row r="2624" spans="2:2">
      <c r="B2624" t="s">
        <v>827</v>
      </c>
    </row>
    <row r="2625" spans="4:4">
      <c r="D2625" t="s">
        <v>9705</v>
      </c>
    </row>
    <row r="2626" spans="4:4">
      <c r="D2626" t="s">
        <v>9702</v>
      </c>
    </row>
    <row r="2627" spans="4:4">
      <c r="D2627" t="s">
        <v>9706</v>
      </c>
    </row>
    <row r="2628" spans="4:4">
      <c r="D2628" t="s">
        <v>9707</v>
      </c>
    </row>
    <row r="2629" spans="2:2">
      <c r="B2629" t="s">
        <v>827</v>
      </c>
    </row>
    <row r="2630" spans="4:4">
      <c r="D2630" t="s">
        <v>9708</v>
      </c>
    </row>
    <row r="2631" spans="4:4">
      <c r="D2631" t="s">
        <v>443</v>
      </c>
    </row>
    <row r="2633" spans="4:4">
      <c r="D2633" t="s">
        <v>9709</v>
      </c>
    </row>
    <row r="2634" spans="2:2">
      <c r="B2634" t="s">
        <v>9710</v>
      </c>
    </row>
    <row r="2635" spans="2:2">
      <c r="B2635" t="s">
        <v>9711</v>
      </c>
    </row>
    <row r="2636" spans="2:2">
      <c r="B2636" t="s">
        <v>443</v>
      </c>
    </row>
    <row r="2637" spans="2:2">
      <c r="B2637" t="s">
        <v>9712</v>
      </c>
    </row>
    <row r="2638" spans="2:2">
      <c r="B2638" t="s">
        <v>369</v>
      </c>
    </row>
    <row r="2639" spans="4:4">
      <c r="D2639" t="s">
        <v>9713</v>
      </c>
    </row>
    <row r="2640" spans="4:4">
      <c r="D2640" t="s">
        <v>354</v>
      </c>
    </row>
    <row r="2642" spans="1:1">
      <c r="A2642" t="e">
        <f>--DEV_STAFF_ID</f>
        <v>#NAME?</v>
      </c>
    </row>
    <row r="2643" spans="1:1">
      <c r="A2643" t="s">
        <v>9714</v>
      </c>
    </row>
    <row r="2644" spans="1:1">
      <c r="A2644" t="s">
        <v>821</v>
      </c>
    </row>
    <row r="2645" spans="3:3">
      <c r="C2645" t="s">
        <v>9715</v>
      </c>
    </row>
    <row r="2646" spans="3:3">
      <c r="C2646" t="s">
        <v>9716</v>
      </c>
    </row>
    <row r="2647" spans="3:3">
      <c r="C2647" t="s">
        <v>9717</v>
      </c>
    </row>
    <row r="2648" spans="3:3">
      <c r="C2648" t="s">
        <v>9718</v>
      </c>
    </row>
    <row r="2649" spans="10:10">
      <c r="J2649" t="s">
        <v>9719</v>
      </c>
    </row>
    <row r="2650" spans="3:3">
      <c r="C2650" t="s">
        <v>9720</v>
      </c>
    </row>
    <row r="2651" spans="1:1">
      <c r="A2651" t="s">
        <v>479</v>
      </c>
    </row>
    <row r="2652" spans="1:1">
      <c r="A2652" t="s">
        <v>2112</v>
      </c>
    </row>
    <row r="2653" spans="3:3">
      <c r="C2653" t="s">
        <v>9709</v>
      </c>
    </row>
    <row r="2654" spans="3:3">
      <c r="C2654" t="s">
        <v>9272</v>
      </c>
    </row>
    <row r="2655" spans="6:6">
      <c r="F2655" t="s">
        <v>2517</v>
      </c>
    </row>
    <row r="2656" spans="6:6">
      <c r="F2656" t="s">
        <v>9721</v>
      </c>
    </row>
    <row r="2657" spans="4:4">
      <c r="D2657" t="s">
        <v>2521</v>
      </c>
    </row>
    <row r="2658" spans="3:3">
      <c r="C2658" t="s">
        <v>9722</v>
      </c>
    </row>
    <row r="2659" spans="1:1">
      <c r="A2659" t="s">
        <v>446</v>
      </c>
    </row>
    <row r="2660" spans="1:1">
      <c r="A2660" t="s">
        <v>2612</v>
      </c>
    </row>
    <row r="2661" spans="3:3">
      <c r="C2661" t="s">
        <v>9723</v>
      </c>
    </row>
    <row r="2662" spans="3:3">
      <c r="C2662" t="s">
        <v>9724</v>
      </c>
    </row>
    <row r="2663" spans="3:3">
      <c r="C2663" t="s">
        <v>9725</v>
      </c>
    </row>
    <row r="2664" spans="1:1">
      <c r="A2664" t="s">
        <v>9278</v>
      </c>
    </row>
    <row r="2665" spans="1:1">
      <c r="A2665" t="s">
        <v>446</v>
      </c>
    </row>
    <row r="2666" spans="1:1">
      <c r="A2666" t="s">
        <v>479</v>
      </c>
    </row>
    <row r="2667" spans="1:1">
      <c r="A2667" t="s">
        <v>9726</v>
      </c>
    </row>
    <row r="2668" spans="1:1">
      <c r="A2668" t="s">
        <v>9727</v>
      </c>
    </row>
    <row r="2669" spans="1:1">
      <c r="A2669" t="s">
        <v>9728</v>
      </c>
    </row>
    <row r="2670" spans="1:1">
      <c r="A2670" t="s">
        <v>9281</v>
      </c>
    </row>
    <row r="2671" spans="1:1">
      <c r="A2671" t="s">
        <v>9726</v>
      </c>
    </row>
    <row r="2672" spans="1:1">
      <c r="A2672" t="s">
        <v>9251</v>
      </c>
    </row>
    <row r="2673" spans="1:1">
      <c r="A2673" t="s">
        <v>9282</v>
      </c>
    </row>
    <row r="2674" spans="1:1">
      <c r="A2674" t="s">
        <v>9729</v>
      </c>
    </row>
    <row r="2675" spans="2:2">
      <c r="B2675" t="s">
        <v>9730</v>
      </c>
    </row>
    <row r="2676" spans="2:2">
      <c r="B2676" t="s">
        <v>9731</v>
      </c>
    </row>
    <row r="2677" spans="2:2">
      <c r="B2677" t="s">
        <v>9206</v>
      </c>
    </row>
    <row r="2678" spans="1:1">
      <c r="A2678" t="s">
        <v>9732</v>
      </c>
    </row>
    <row r="2679" spans="2:2">
      <c r="B2679" t="s">
        <v>9733</v>
      </c>
    </row>
    <row r="2680" spans="2:2">
      <c r="B2680" t="s">
        <v>2653</v>
      </c>
    </row>
    <row r="2681" spans="2:2">
      <c r="B2681" t="s">
        <v>9734</v>
      </c>
    </row>
    <row r="2682" spans="2:2">
      <c r="B2682" t="s">
        <v>9735</v>
      </c>
    </row>
    <row r="2683" spans="2:2">
      <c r="B2683" t="s">
        <v>9736</v>
      </c>
    </row>
    <row r="2684" spans="6:6">
      <c r="F2684" t="s">
        <v>9737</v>
      </c>
    </row>
    <row r="2685" spans="2:2">
      <c r="B2685" t="s">
        <v>9738</v>
      </c>
    </row>
    <row r="2686" spans="2:2">
      <c r="B2686" t="s">
        <v>9739</v>
      </c>
    </row>
    <row r="2687" spans="2:2">
      <c r="B2687" t="s">
        <v>9740</v>
      </c>
    </row>
    <row r="2688" spans="2:2">
      <c r="B2688" t="s">
        <v>1767</v>
      </c>
    </row>
    <row r="2689" spans="2:2">
      <c r="B2689" t="s">
        <v>9741</v>
      </c>
    </row>
    <row r="2690" spans="5:5">
      <c r="E2690" t="s">
        <v>9742</v>
      </c>
    </row>
    <row r="2691" spans="2:2">
      <c r="B2691" t="s">
        <v>9743</v>
      </c>
    </row>
    <row r="2692" spans="2:2">
      <c r="B2692" t="s">
        <v>9744</v>
      </c>
    </row>
    <row r="2693" spans="2:2">
      <c r="B2693" t="s">
        <v>1128</v>
      </c>
    </row>
    <row r="2694" spans="2:2">
      <c r="B2694" t="s">
        <v>9745</v>
      </c>
    </row>
    <row r="2695" spans="2:2">
      <c r="B2695" t="s">
        <v>9746</v>
      </c>
    </row>
    <row r="2696" spans="2:2">
      <c r="B2696" t="s">
        <v>9747</v>
      </c>
    </row>
    <row r="2697" spans="1:1">
      <c r="A2697" t="s">
        <v>9748</v>
      </c>
    </row>
    <row r="2698" spans="2:2">
      <c r="B2698" t="s">
        <v>1363</v>
      </c>
    </row>
    <row r="2699" spans="1:1">
      <c r="A2699" t="s">
        <v>9749</v>
      </c>
    </row>
    <row r="2700" spans="2:2">
      <c r="B2700" t="s">
        <v>9750</v>
      </c>
    </row>
    <row r="2701" spans="2:2">
      <c r="B2701" t="s">
        <v>2285</v>
      </c>
    </row>
    <row r="2702" spans="2:2">
      <c r="B2702" t="s">
        <v>9751</v>
      </c>
    </row>
    <row r="2703" spans="3:3">
      <c r="C2703" t="s">
        <v>9752</v>
      </c>
    </row>
    <row r="2704" spans="3:3">
      <c r="C2704" t="s">
        <v>9753</v>
      </c>
    </row>
    <row r="2705" spans="3:3">
      <c r="C2705" t="s">
        <v>9754</v>
      </c>
    </row>
    <row r="2706" spans="3:3">
      <c r="C2706" t="s">
        <v>9755</v>
      </c>
    </row>
    <row r="2707" spans="3:3">
      <c r="C2707" t="s">
        <v>4847</v>
      </c>
    </row>
    <row r="2708" spans="3:3">
      <c r="C2708" t="s">
        <v>9756</v>
      </c>
    </row>
    <row r="2709" spans="3:3">
      <c r="C2709" t="s">
        <v>3520</v>
      </c>
    </row>
    <row r="2710" spans="3:3">
      <c r="C2710" t="s">
        <v>9757</v>
      </c>
    </row>
    <row r="2711" spans="3:3">
      <c r="C2711" t="s">
        <v>1767</v>
      </c>
    </row>
    <row r="2712" spans="3:3">
      <c r="C2712" t="s">
        <v>9758</v>
      </c>
    </row>
    <row r="2713" spans="3:3">
      <c r="C2713" t="s">
        <v>9759</v>
      </c>
    </row>
    <row r="2714" spans="3:3">
      <c r="C2714" t="s">
        <v>1128</v>
      </c>
    </row>
    <row r="2715" spans="3:3">
      <c r="C2715" t="s">
        <v>9760</v>
      </c>
    </row>
    <row r="2716" spans="3:3">
      <c r="C2716" t="s">
        <v>9761</v>
      </c>
    </row>
    <row r="2717" spans="3:3">
      <c r="C2717" t="s">
        <v>9762</v>
      </c>
    </row>
    <row r="2718" spans="1:1">
      <c r="A2718" t="s">
        <v>1772</v>
      </c>
    </row>
    <row r="2719" spans="3:3">
      <c r="C2719" t="s">
        <v>9763</v>
      </c>
    </row>
    <row r="2720" spans="1:1">
      <c r="A2720" t="s">
        <v>9764</v>
      </c>
    </row>
    <row r="2721" spans="1:1">
      <c r="A2721" t="s">
        <v>350</v>
      </c>
    </row>
    <row r="2722" spans="1:1">
      <c r="A2722" t="e">
        <f>----余国才小合约PK赛</f>
        <v>#NAME?</v>
      </c>
    </row>
    <row r="2723" spans="1:1">
      <c r="A2723" t="s">
        <v>9765</v>
      </c>
    </row>
    <row r="2724" spans="1:1">
      <c r="A2724" t="s">
        <v>9766</v>
      </c>
    </row>
    <row r="2725" spans="1:1">
      <c r="A2725" t="s">
        <v>9767</v>
      </c>
    </row>
    <row r="2726" spans="1:1">
      <c r="A2726" t="s">
        <v>9768</v>
      </c>
    </row>
    <row r="2727" spans="1:1">
      <c r="A2727" t="s">
        <v>369</v>
      </c>
    </row>
    <row r="2728" spans="1:1">
      <c r="A2728" t="e">
        <f>---能力扩展</f>
        <v>#NAME?</v>
      </c>
    </row>
    <row r="2729" spans="1:1">
      <c r="A2729" t="s">
        <v>9769</v>
      </c>
    </row>
    <row r="2730" spans="1:1">
      <c r="A2730" t="s">
        <v>9770</v>
      </c>
    </row>
    <row r="2731" spans="2:2">
      <c r="B2731" t="s">
        <v>354</v>
      </c>
    </row>
    <row r="2732" spans="1:1">
      <c r="A2732" t="s">
        <v>552</v>
      </c>
    </row>
    <row r="2733" spans="1:1">
      <c r="A2733" t="s">
        <v>9771</v>
      </c>
    </row>
    <row r="2734" spans="1:1">
      <c r="A2734" t="s">
        <v>993</v>
      </c>
    </row>
    <row r="2735" spans="1:1">
      <c r="A2735" t="s">
        <v>3066</v>
      </c>
    </row>
    <row r="2736" spans="1:1">
      <c r="A2736" t="s">
        <v>2139</v>
      </c>
    </row>
    <row r="2737" spans="1:1">
      <c r="A2737" t="s">
        <v>8214</v>
      </c>
    </row>
    <row r="2738" spans="1:1">
      <c r="A2738" t="s">
        <v>376</v>
      </c>
    </row>
    <row r="2739" spans="1:1">
      <c r="A2739" t="s">
        <v>377</v>
      </c>
    </row>
    <row r="2740" spans="1:1">
      <c r="A2740" t="s">
        <v>378</v>
      </c>
    </row>
    <row r="2741" spans="1:1">
      <c r="A2741" t="s">
        <v>379</v>
      </c>
    </row>
    <row r="2742" spans="1:1">
      <c r="A2742" t="s">
        <v>380</v>
      </c>
    </row>
    <row r="2743" spans="1:1">
      <c r="A2743" t="s">
        <v>9772</v>
      </c>
    </row>
    <row r="2744" spans="1:1">
      <c r="A2744" t="s">
        <v>9773</v>
      </c>
    </row>
    <row r="2745" spans="1:1">
      <c r="A2745" t="s">
        <v>9774</v>
      </c>
    </row>
    <row r="2746" spans="1:1">
      <c r="A2746" t="s">
        <v>8790</v>
      </c>
    </row>
    <row r="2747" spans="1:1">
      <c r="A2747" t="s">
        <v>9775</v>
      </c>
    </row>
    <row r="2748" spans="1:1">
      <c r="A2748" t="s">
        <v>3019</v>
      </c>
    </row>
    <row r="2749" spans="1:1">
      <c r="A2749" t="s">
        <v>3248</v>
      </c>
    </row>
    <row r="2750" spans="1:1">
      <c r="A2750" t="s">
        <v>9776</v>
      </c>
    </row>
    <row r="2751" spans="1:1">
      <c r="A2751" t="s">
        <v>392</v>
      </c>
    </row>
    <row r="2752" spans="1:1">
      <c r="A2752" t="s">
        <v>5234</v>
      </c>
    </row>
    <row r="2753" spans="3:3">
      <c r="C2753" t="s">
        <v>1363</v>
      </c>
    </row>
    <row r="2754" spans="1:1">
      <c r="A2754" t="s">
        <v>9777</v>
      </c>
    </row>
    <row r="2755" spans="1:1">
      <c r="A2755" t="s">
        <v>479</v>
      </c>
    </row>
    <row r="2757" spans="3:3">
      <c r="C2757" t="s">
        <v>9778</v>
      </c>
    </row>
    <row r="2758" spans="3:3">
      <c r="C2758" t="s">
        <v>779</v>
      </c>
    </row>
    <row r="2759" spans="3:3">
      <c r="C2759" t="s">
        <v>9779</v>
      </c>
    </row>
    <row r="2760" spans="3:3">
      <c r="C2760" t="s">
        <v>2483</v>
      </c>
    </row>
    <row r="2761" spans="3:3">
      <c r="C2761" t="s">
        <v>2484</v>
      </c>
    </row>
    <row r="2762" spans="3:3">
      <c r="C2762" t="s">
        <v>1756</v>
      </c>
    </row>
    <row r="2763" spans="3:3">
      <c r="C2763" t="s">
        <v>2485</v>
      </c>
    </row>
    <row r="2764" spans="3:3">
      <c r="C2764" t="s">
        <v>9780</v>
      </c>
    </row>
    <row r="2765" spans="3:3">
      <c r="C2765" t="s">
        <v>9781</v>
      </c>
    </row>
    <row r="2766" spans="3:3">
      <c r="C2766" t="s">
        <v>9782</v>
      </c>
    </row>
    <row r="2767" spans="3:3">
      <c r="C2767" t="s">
        <v>2490</v>
      </c>
    </row>
    <row r="2768" spans="3:3">
      <c r="C2768" t="s">
        <v>2491</v>
      </c>
    </row>
    <row r="2769" spans="3:3">
      <c r="C2769" t="s">
        <v>9783</v>
      </c>
    </row>
    <row r="2770" spans="3:3">
      <c r="C2770" t="s">
        <v>2493</v>
      </c>
    </row>
    <row r="2771" spans="3:3">
      <c r="C2771" t="s">
        <v>9784</v>
      </c>
    </row>
    <row r="2772" spans="3:3">
      <c r="C2772" t="s">
        <v>9785</v>
      </c>
    </row>
    <row r="2773" spans="3:3">
      <c r="C2773" t="s">
        <v>9786</v>
      </c>
    </row>
    <row r="2774" spans="3:3">
      <c r="C2774" t="s">
        <v>443</v>
      </c>
    </row>
    <row r="2775" spans="3:3">
      <c r="C2775" t="s">
        <v>9787</v>
      </c>
    </row>
    <row r="2777" spans="3:3">
      <c r="C2777" t="s">
        <v>9788</v>
      </c>
    </row>
    <row r="2778" spans="3:3">
      <c r="C2778" t="s">
        <v>369</v>
      </c>
    </row>
    <row r="2779" spans="3:3">
      <c r="C2779" t="s">
        <v>9789</v>
      </c>
    </row>
    <row r="2780" spans="3:3">
      <c r="C2780" t="s">
        <v>2503</v>
      </c>
    </row>
    <row r="2781" spans="3:3">
      <c r="C2781" t="s">
        <v>9790</v>
      </c>
    </row>
    <row r="2782" spans="8:8">
      <c r="H2782" t="s">
        <v>2505</v>
      </c>
    </row>
    <row r="2783" spans="3:3">
      <c r="C2783" t="s">
        <v>9791</v>
      </c>
    </row>
    <row r="2784" spans="3:3">
      <c r="C2784" t="s">
        <v>9792</v>
      </c>
    </row>
    <row r="2785" spans="3:3">
      <c r="C2785" t="s">
        <v>9793</v>
      </c>
    </row>
    <row r="2786" spans="3:3">
      <c r="C2786" t="s">
        <v>9794</v>
      </c>
    </row>
    <row r="2787" spans="3:3">
      <c r="C2787" t="s">
        <v>2509</v>
      </c>
    </row>
    <row r="2788" spans="3:3">
      <c r="C2788" t="s">
        <v>803</v>
      </c>
    </row>
    <row r="2789" spans="3:3">
      <c r="C2789" t="s">
        <v>9795</v>
      </c>
    </row>
    <row r="2790" spans="3:3">
      <c r="C2790" t="s">
        <v>9796</v>
      </c>
    </row>
    <row r="2791" spans="3:3">
      <c r="C2791" t="s">
        <v>2512</v>
      </c>
    </row>
    <row r="2794" spans="3:3">
      <c r="C2794" t="s">
        <v>9789</v>
      </c>
    </row>
    <row r="2795" spans="3:3">
      <c r="C2795" t="s">
        <v>2503</v>
      </c>
    </row>
    <row r="2796" spans="3:3">
      <c r="C2796" t="s">
        <v>9790</v>
      </c>
    </row>
    <row r="2797" spans="8:8">
      <c r="H2797" t="s">
        <v>2505</v>
      </c>
    </row>
    <row r="2798" spans="3:3">
      <c r="C2798" t="s">
        <v>9791</v>
      </c>
    </row>
    <row r="2799" spans="3:3">
      <c r="C2799" t="s">
        <v>9792</v>
      </c>
    </row>
    <row r="2800" spans="3:3">
      <c r="C2800" t="s">
        <v>9793</v>
      </c>
    </row>
    <row r="2801" spans="3:3">
      <c r="C2801" t="s">
        <v>9794</v>
      </c>
    </row>
    <row r="2802" spans="3:3">
      <c r="C2802" t="s">
        <v>2509</v>
      </c>
    </row>
    <row r="2803" spans="3:3">
      <c r="C2803" t="s">
        <v>803</v>
      </c>
    </row>
    <row r="2804" spans="3:3">
      <c r="C2804" t="s">
        <v>9795</v>
      </c>
    </row>
    <row r="2805" spans="3:3">
      <c r="C2805" t="s">
        <v>9796</v>
      </c>
    </row>
    <row r="2806" spans="3:3">
      <c r="C2806" t="s">
        <v>2512</v>
      </c>
    </row>
    <row r="2808" spans="1:1">
      <c r="A2808" t="s">
        <v>9797</v>
      </c>
    </row>
    <row r="2810" spans="2:2">
      <c r="B2810" t="s">
        <v>9798</v>
      </c>
    </row>
    <row r="2811" spans="2:2">
      <c r="B2811" t="s">
        <v>2515</v>
      </c>
    </row>
    <row r="2812" spans="2:2">
      <c r="B2812" t="s">
        <v>2516</v>
      </c>
    </row>
    <row r="2813" spans="7:7">
      <c r="G2813" t="s">
        <v>2517</v>
      </c>
    </row>
    <row r="2814" spans="7:7">
      <c r="G2814" t="s">
        <v>2518</v>
      </c>
    </row>
    <row r="2815" spans="7:7">
      <c r="G2815" t="s">
        <v>2519</v>
      </c>
    </row>
    <row r="2816" spans="7:7">
      <c r="G2816" t="s">
        <v>2520</v>
      </c>
    </row>
    <row r="2817" spans="3:3">
      <c r="C2817" t="s">
        <v>2521</v>
      </c>
    </row>
    <row r="2818" spans="3:3">
      <c r="C2818" t="s">
        <v>9799</v>
      </c>
    </row>
    <row r="2819" spans="3:3">
      <c r="C2819" t="s">
        <v>2523</v>
      </c>
    </row>
    <row r="2820" spans="2:2">
      <c r="B2820" t="s">
        <v>776</v>
      </c>
    </row>
    <row r="2821" spans="2:2">
      <c r="B2821" t="s">
        <v>2524</v>
      </c>
    </row>
    <row r="2822" spans="2:2">
      <c r="B2822" t="s">
        <v>2525</v>
      </c>
    </row>
    <row r="2823" spans="2:2">
      <c r="B2823" t="s">
        <v>779</v>
      </c>
    </row>
    <row r="2824" spans="1:1">
      <c r="A2824" t="s">
        <v>665</v>
      </c>
    </row>
    <row r="2825" spans="1:1">
      <c r="A2825" t="s">
        <v>9800</v>
      </c>
    </row>
    <row r="2827" spans="4:4">
      <c r="D2827" t="s">
        <v>1363</v>
      </c>
    </row>
    <row r="2828" spans="1:1">
      <c r="A2828" t="s">
        <v>9801</v>
      </c>
    </row>
    <row r="2829" spans="1:1">
      <c r="A2829" t="s">
        <v>5901</v>
      </c>
    </row>
    <row r="2830" spans="2:2">
      <c r="B2830" t="s">
        <v>9802</v>
      </c>
    </row>
    <row r="2831" spans="1:1">
      <c r="A2831" t="s">
        <v>2529</v>
      </c>
    </row>
    <row r="2832" spans="1:1">
      <c r="A2832" t="s">
        <v>9803</v>
      </c>
    </row>
    <row r="2833" spans="1:1">
      <c r="A2833" t="s">
        <v>2531</v>
      </c>
    </row>
    <row r="2834" spans="1:1">
      <c r="A2834" t="s">
        <v>980</v>
      </c>
    </row>
    <row r="2835" spans="1:1">
      <c r="A2835" t="s">
        <v>981</v>
      </c>
    </row>
    <row r="2836" spans="1:1">
      <c r="A2836" t="s">
        <v>2532</v>
      </c>
    </row>
    <row r="2837" spans="1:1">
      <c r="A2837" t="s">
        <v>9804</v>
      </c>
    </row>
    <row r="2838" spans="1:1">
      <c r="A2838" t="s">
        <v>2534</v>
      </c>
    </row>
    <row r="2839" spans="1:1">
      <c r="A2839" t="s">
        <v>9805</v>
      </c>
    </row>
    <row r="2840" spans="1:1">
      <c r="A2840" t="s">
        <v>2032</v>
      </c>
    </row>
    <row r="2841" spans="1:1">
      <c r="A2841" t="s">
        <v>9806</v>
      </c>
    </row>
    <row r="2842" spans="1:1">
      <c r="A2842" t="s">
        <v>9807</v>
      </c>
    </row>
    <row r="2843" spans="1:1">
      <c r="A2843" t="s">
        <v>9808</v>
      </c>
    </row>
    <row r="2844" spans="1:1">
      <c r="A2844" t="s">
        <v>9809</v>
      </c>
    </row>
    <row r="2845" spans="1:1">
      <c r="A2845" t="s">
        <v>9810</v>
      </c>
    </row>
    <row r="2846" spans="3:3">
      <c r="C2846" t="s">
        <v>9811</v>
      </c>
    </row>
    <row r="2847" spans="1:1">
      <c r="A2847" t="s">
        <v>446</v>
      </c>
    </row>
    <row r="2848" spans="1:1">
      <c r="A2848" t="s">
        <v>9812</v>
      </c>
    </row>
    <row r="2849" spans="2:2">
      <c r="B2849" t="s">
        <v>369</v>
      </c>
    </row>
    <row r="2850" spans="2:2">
      <c r="B2850" t="s">
        <v>2546</v>
      </c>
    </row>
    <row r="2851" spans="2:2">
      <c r="B2851" t="s">
        <v>2181</v>
      </c>
    </row>
    <row r="2852" spans="1:1">
      <c r="A2852" t="s">
        <v>9813</v>
      </c>
    </row>
    <row r="2853" spans="1:1">
      <c r="A2853" t="s">
        <v>4758</v>
      </c>
    </row>
    <row r="2854" spans="1:1">
      <c r="A2854" t="s">
        <v>9814</v>
      </c>
    </row>
    <row r="2855" spans="1:1">
      <c r="A2855" t="s">
        <v>9815</v>
      </c>
    </row>
    <row r="2856" spans="1:1">
      <c r="A2856" t="s">
        <v>9816</v>
      </c>
    </row>
    <row r="2857" spans="1:1">
      <c r="A2857" t="s">
        <v>9817</v>
      </c>
    </row>
    <row r="2858" spans="1:1">
      <c r="A2858" t="s">
        <v>9818</v>
      </c>
    </row>
    <row r="2859" spans="1:1">
      <c r="A2859" t="s">
        <v>824</v>
      </c>
    </row>
    <row r="2860" spans="1:1">
      <c r="A2860" t="s">
        <v>9819</v>
      </c>
    </row>
    <row r="2861" spans="1:1">
      <c r="A2861" t="s">
        <v>2662</v>
      </c>
    </row>
    <row r="2862" spans="1:1">
      <c r="A2862" t="s">
        <v>9820</v>
      </c>
    </row>
    <row r="2863" spans="2:2">
      <c r="B2863" t="s">
        <v>2554</v>
      </c>
    </row>
    <row r="2864" spans="1:1">
      <c r="A2864" t="s">
        <v>827</v>
      </c>
    </row>
    <row r="2865" spans="2:2">
      <c r="B2865" t="s">
        <v>9821</v>
      </c>
    </row>
    <row r="2866" spans="2:2">
      <c r="B2866" t="s">
        <v>443</v>
      </c>
    </row>
    <row r="2868" spans="1:1">
      <c r="A2868" t="s">
        <v>2080</v>
      </c>
    </row>
    <row r="2869" spans="2:2">
      <c r="B2869" t="s">
        <v>9822</v>
      </c>
    </row>
    <row r="2870" spans="2:2">
      <c r="B2870" t="s">
        <v>9823</v>
      </c>
    </row>
    <row r="2871" spans="2:2">
      <c r="B2871" t="s">
        <v>2930</v>
      </c>
    </row>
    <row r="2872" spans="2:2">
      <c r="B2872" t="s">
        <v>2931</v>
      </c>
    </row>
    <row r="2873" spans="2:2">
      <c r="B2873" t="s">
        <v>9824</v>
      </c>
    </row>
    <row r="2874" spans="2:2">
      <c r="B2874" t="s">
        <v>2921</v>
      </c>
    </row>
    <row r="2875" spans="2:2">
      <c r="B2875" t="s">
        <v>739</v>
      </c>
    </row>
    <row r="2876" spans="2:2">
      <c r="B2876" t="s">
        <v>9825</v>
      </c>
    </row>
    <row r="2877" spans="2:2">
      <c r="B2877" t="s">
        <v>9826</v>
      </c>
    </row>
    <row r="2878" spans="2:2">
      <c r="B2878" t="s">
        <v>9827</v>
      </c>
    </row>
    <row r="2879" spans="2:2">
      <c r="B2879" t="s">
        <v>9828</v>
      </c>
    </row>
    <row r="2880" spans="2:2">
      <c r="B2880" t="s">
        <v>9829</v>
      </c>
    </row>
    <row r="2881" spans="2:2">
      <c r="B2881" t="s">
        <v>1128</v>
      </c>
    </row>
    <row r="2882" spans="2:2">
      <c r="B2882" t="s">
        <v>9830</v>
      </c>
    </row>
    <row r="2883" spans="2:2">
      <c r="B2883" t="s">
        <v>9831</v>
      </c>
    </row>
    <row r="2884" spans="2:2">
      <c r="B2884" t="s">
        <v>9832</v>
      </c>
    </row>
    <row r="2885" spans="2:2">
      <c r="B2885" t="s">
        <v>9833</v>
      </c>
    </row>
    <row r="2886" spans="2:2">
      <c r="B2886" t="s">
        <v>9834</v>
      </c>
    </row>
    <row r="2887" spans="2:2">
      <c r="B2887" t="s">
        <v>9835</v>
      </c>
    </row>
    <row r="2888" spans="2:2">
      <c r="B2888" t="s">
        <v>9836</v>
      </c>
    </row>
    <row r="2889" spans="2:2">
      <c r="B2889" t="s">
        <v>9837</v>
      </c>
    </row>
    <row r="2890" spans="2:2">
      <c r="B2890" t="s">
        <v>9838</v>
      </c>
    </row>
    <row r="2891" spans="2:2">
      <c r="B2891" t="s">
        <v>9839</v>
      </c>
    </row>
    <row r="2892" spans="2:2">
      <c r="B2892" t="s">
        <v>9840</v>
      </c>
    </row>
    <row r="2893" spans="2:2">
      <c r="B2893" t="s">
        <v>9841</v>
      </c>
    </row>
    <row r="2894" spans="2:2">
      <c r="B2894" t="s">
        <v>9842</v>
      </c>
    </row>
    <row r="2895" spans="2:2">
      <c r="B2895" t="s">
        <v>9843</v>
      </c>
    </row>
    <row r="2896" spans="2:2">
      <c r="B2896" t="s">
        <v>443</v>
      </c>
    </row>
    <row r="2898" spans="2:2">
      <c r="B2898" t="s">
        <v>369</v>
      </c>
    </row>
    <row r="2899" spans="1:1">
      <c r="A2899" t="s">
        <v>350</v>
      </c>
    </row>
    <row r="2900" spans="1:1">
      <c r="A2900" t="s">
        <v>9844</v>
      </c>
    </row>
    <row r="2901" spans="1:1">
      <c r="A2901" t="s">
        <v>9845</v>
      </c>
    </row>
    <row r="2902" spans="1:1">
      <c r="A2902" t="s">
        <v>9846</v>
      </c>
    </row>
    <row r="2903" spans="1:1">
      <c r="A2903" t="s">
        <v>9847</v>
      </c>
    </row>
    <row r="2904" spans="1:1">
      <c r="A2904" t="s">
        <v>9848</v>
      </c>
    </row>
    <row r="2905" spans="1:1">
      <c r="A2905" t="s">
        <v>354</v>
      </c>
    </row>
    <row r="2907" spans="1:1">
      <c r="A2907" t="s">
        <v>552</v>
      </c>
    </row>
    <row r="2908" spans="1:1">
      <c r="A2908" t="s">
        <v>9771</v>
      </c>
    </row>
    <row r="2909" spans="1:1">
      <c r="A2909" t="s">
        <v>993</v>
      </c>
    </row>
    <row r="2910" spans="1:1">
      <c r="A2910" t="s">
        <v>3066</v>
      </c>
    </row>
    <row r="2911" spans="1:1">
      <c r="A2911" t="s">
        <v>2139</v>
      </c>
    </row>
    <row r="2912" spans="1:1">
      <c r="A2912" t="s">
        <v>8214</v>
      </c>
    </row>
    <row r="2913" spans="1:1">
      <c r="A2913" t="s">
        <v>376</v>
      </c>
    </row>
    <row r="2914" spans="1:1">
      <c r="A2914" t="s">
        <v>377</v>
      </c>
    </row>
    <row r="2915" spans="1:1">
      <c r="A2915" t="s">
        <v>378</v>
      </c>
    </row>
    <row r="2916" spans="1:1">
      <c r="A2916" t="s">
        <v>379</v>
      </c>
    </row>
    <row r="2917" spans="1:1">
      <c r="A2917" t="s">
        <v>380</v>
      </c>
    </row>
    <row r="2918" spans="1:1">
      <c r="A2918" t="s">
        <v>4259</v>
      </c>
    </row>
    <row r="2919" spans="1:1">
      <c r="A2919" t="s">
        <v>5893</v>
      </c>
    </row>
    <row r="2920" spans="1:1">
      <c r="A2920" t="s">
        <v>9849</v>
      </c>
    </row>
    <row r="2921" spans="1:1">
      <c r="A2921" t="s">
        <v>8790</v>
      </c>
    </row>
    <row r="2922" spans="1:1">
      <c r="A2922" t="s">
        <v>9850</v>
      </c>
    </row>
    <row r="2923" spans="1:1">
      <c r="A2923" t="s">
        <v>3019</v>
      </c>
    </row>
    <row r="2924" spans="1:1">
      <c r="A2924" t="s">
        <v>3248</v>
      </c>
    </row>
    <row r="2925" spans="1:1">
      <c r="A2925" t="s">
        <v>9851</v>
      </c>
    </row>
    <row r="2926" spans="1:1">
      <c r="A2926" t="s">
        <v>392</v>
      </c>
    </row>
    <row r="2927" spans="1:1">
      <c r="A2927" t="s">
        <v>5234</v>
      </c>
    </row>
    <row r="2928" spans="3:3">
      <c r="C2928" t="s">
        <v>1363</v>
      </c>
    </row>
    <row r="2929" spans="1:1">
      <c r="A2929" t="s">
        <v>9777</v>
      </c>
    </row>
    <row r="2930" spans="2:2">
      <c r="B2930" t="s">
        <v>369</v>
      </c>
    </row>
    <row r="2931" spans="3:3">
      <c r="C2931" t="s">
        <v>350</v>
      </c>
    </row>
    <row r="2932" spans="3:3">
      <c r="C2932" t="s">
        <v>9852</v>
      </c>
    </row>
    <row r="2933" spans="1:1">
      <c r="A2933" t="s">
        <v>9853</v>
      </c>
    </row>
    <row r="2934" spans="1:1">
      <c r="A2934" t="s">
        <v>9854</v>
      </c>
    </row>
    <row r="2935" spans="1:1">
      <c r="A2935" t="s">
        <v>9855</v>
      </c>
    </row>
    <row r="2936" spans="1:1">
      <c r="A2936" t="s">
        <v>9856</v>
      </c>
    </row>
    <row r="2937" spans="1:1">
      <c r="A2937" t="s">
        <v>9857</v>
      </c>
    </row>
    <row r="2938" spans="1:1">
      <c r="A2938" t="s">
        <v>9858</v>
      </c>
    </row>
    <row r="2939" spans="1:1">
      <c r="A2939" t="s">
        <v>9855</v>
      </c>
    </row>
    <row r="2940" spans="1:1">
      <c r="A2940" t="s">
        <v>9859</v>
      </c>
    </row>
    <row r="2942" spans="3:3">
      <c r="C2942" t="s">
        <v>9860</v>
      </c>
    </row>
    <row r="2943" spans="3:3">
      <c r="C2943" t="s">
        <v>9861</v>
      </c>
    </row>
    <row r="2944" spans="3:3">
      <c r="C2944" t="s">
        <v>9862</v>
      </c>
    </row>
    <row r="2945" spans="3:3">
      <c r="C2945" t="s">
        <v>9863</v>
      </c>
    </row>
    <row r="2946" spans="3:3">
      <c r="C2946" t="s">
        <v>9864</v>
      </c>
    </row>
    <row r="2948" spans="3:3">
      <c r="C2948" t="s">
        <v>9865</v>
      </c>
    </row>
    <row r="2949" spans="3:3">
      <c r="C2949" t="s">
        <v>9866</v>
      </c>
    </row>
    <row r="2951" spans="1:1">
      <c r="A2951" t="s">
        <v>369</v>
      </c>
    </row>
    <row r="2952" spans="3:3">
      <c r="C2952" t="s">
        <v>9867</v>
      </c>
    </row>
    <row r="2953" spans="3:3">
      <c r="C2953" t="s">
        <v>1711</v>
      </c>
    </row>
    <row r="2954" spans="3:3">
      <c r="C2954" t="s">
        <v>9868</v>
      </c>
    </row>
    <row r="2955" spans="3:7">
      <c r="C2955" t="s">
        <v>9869</v>
      </c>
      <c r="D2955" t="s">
        <v>9870</v>
      </c>
      <c r="E2955" t="s">
        <v>9871</v>
      </c>
      <c r="F2955" t="s">
        <v>9872</v>
      </c>
      <c r="G2955" t="s">
        <v>9873</v>
      </c>
    </row>
    <row r="2956" spans="3:6">
      <c r="C2956" t="s">
        <v>9874</v>
      </c>
      <c r="E2956" t="s">
        <v>9875</v>
      </c>
      <c r="F2956" t="s">
        <v>9876</v>
      </c>
    </row>
    <row r="2957" spans="3:3">
      <c r="C2957" t="s">
        <v>9877</v>
      </c>
    </row>
    <row r="2958" spans="3:3">
      <c r="C2958" t="s">
        <v>9878</v>
      </c>
    </row>
    <row r="2959" spans="3:3">
      <c r="C2959" t="s">
        <v>9879</v>
      </c>
    </row>
    <row r="2960" spans="3:3">
      <c r="C2960" t="s">
        <v>9880</v>
      </c>
    </row>
    <row r="2961" spans="3:7">
      <c r="C2961" t="s">
        <v>9881</v>
      </c>
      <c r="D2961" t="s">
        <v>9870</v>
      </c>
      <c r="E2961" t="s">
        <v>9871</v>
      </c>
      <c r="F2961" t="s">
        <v>9872</v>
      </c>
      <c r="G2961" t="s">
        <v>9873</v>
      </c>
    </row>
    <row r="2962" spans="3:6">
      <c r="C2962" t="s">
        <v>9874</v>
      </c>
      <c r="E2962" t="s">
        <v>9875</v>
      </c>
      <c r="F2962" t="s">
        <v>9882</v>
      </c>
    </row>
    <row r="2963" spans="3:3">
      <c r="C2963" t="s">
        <v>9883</v>
      </c>
    </row>
    <row r="2964" spans="3:3">
      <c r="C2964" t="s">
        <v>9884</v>
      </c>
    </row>
    <row r="2966" spans="1:1">
      <c r="A2966" t="s">
        <v>9885</v>
      </c>
    </row>
    <row r="2967" spans="3:3">
      <c r="C2967" t="s">
        <v>9886</v>
      </c>
    </row>
    <row r="2968" spans="2:2">
      <c r="B2968" t="s">
        <v>9887</v>
      </c>
    </row>
    <row r="2969" spans="3:3">
      <c r="C2969" t="s">
        <v>9888</v>
      </c>
    </row>
    <row r="2970" spans="3:3">
      <c r="C2970" t="s">
        <v>1252</v>
      </c>
    </row>
    <row r="2971" spans="3:3">
      <c r="C2971" t="s">
        <v>9889</v>
      </c>
    </row>
    <row r="2972" spans="3:3">
      <c r="C2972" t="s">
        <v>9890</v>
      </c>
    </row>
    <row r="2973" spans="3:3">
      <c r="C2973" t="s">
        <v>9891</v>
      </c>
    </row>
    <row r="2974" spans="3:3">
      <c r="C2974" t="s">
        <v>9892</v>
      </c>
    </row>
    <row r="2975" spans="3:3">
      <c r="C2975" t="s">
        <v>9893</v>
      </c>
    </row>
    <row r="2976" spans="3:3">
      <c r="C2976" t="s">
        <v>776</v>
      </c>
    </row>
    <row r="2977" spans="3:3">
      <c r="C2977" t="s">
        <v>9894</v>
      </c>
    </row>
    <row r="2978" spans="3:3">
      <c r="C2978" t="s">
        <v>9895</v>
      </c>
    </row>
    <row r="2979" spans="3:3">
      <c r="C2979" t="s">
        <v>767</v>
      </c>
    </row>
    <row r="2980" spans="3:3">
      <c r="C2980" t="s">
        <v>9896</v>
      </c>
    </row>
    <row r="2981" spans="3:3">
      <c r="C2981" t="s">
        <v>6904</v>
      </c>
    </row>
    <row r="2982" spans="3:3">
      <c r="C2982" t="s">
        <v>9897</v>
      </c>
    </row>
    <row r="2983" spans="3:3">
      <c r="C2983" t="s">
        <v>908</v>
      </c>
    </row>
    <row r="2984" spans="3:3">
      <c r="C2984" t="s">
        <v>9898</v>
      </c>
    </row>
    <row r="2985" spans="6:6">
      <c r="F2985" t="s">
        <v>9899</v>
      </c>
    </row>
    <row r="2986" spans="6:6">
      <c r="F2986" t="s">
        <v>9900</v>
      </c>
    </row>
    <row r="2987" spans="3:3">
      <c r="C2987" t="s">
        <v>9901</v>
      </c>
    </row>
    <row r="2988" spans="3:3">
      <c r="C2988" t="s">
        <v>9902</v>
      </c>
    </row>
    <row r="2989" spans="3:3">
      <c r="C2989" t="s">
        <v>9903</v>
      </c>
    </row>
    <row r="2990" spans="3:3">
      <c r="C2990" t="s">
        <v>9904</v>
      </c>
    </row>
    <row r="2991" spans="3:3">
      <c r="C2991" t="s">
        <v>9905</v>
      </c>
    </row>
    <row r="2992" spans="3:3">
      <c r="C2992" t="s">
        <v>9906</v>
      </c>
    </row>
    <row r="2993" spans="1:1">
      <c r="A2993" t="s">
        <v>773</v>
      </c>
    </row>
    <row r="2994" spans="3:3">
      <c r="C2994" t="s">
        <v>9907</v>
      </c>
    </row>
    <row r="2995" spans="3:3">
      <c r="C2995" t="s">
        <v>908</v>
      </c>
    </row>
    <row r="2996" spans="3:3">
      <c r="C2996" t="s">
        <v>9908</v>
      </c>
    </row>
    <row r="2997" spans="6:6">
      <c r="F2997" t="s">
        <v>9899</v>
      </c>
    </row>
    <row r="2998" spans="6:6">
      <c r="F2998" t="s">
        <v>9900</v>
      </c>
    </row>
    <row r="2999" spans="3:3">
      <c r="C2999" t="s">
        <v>9909</v>
      </c>
    </row>
    <row r="3000" spans="3:3">
      <c r="C3000" t="s">
        <v>9910</v>
      </c>
    </row>
    <row r="3001" spans="3:3">
      <c r="C3001" t="s">
        <v>9911</v>
      </c>
    </row>
    <row r="3002" spans="3:3">
      <c r="C3002" t="s">
        <v>9904</v>
      </c>
    </row>
    <row r="3003" spans="3:3">
      <c r="C3003" t="s">
        <v>9905</v>
      </c>
    </row>
    <row r="3004" spans="3:3">
      <c r="C3004" t="s">
        <v>9912</v>
      </c>
    </row>
    <row r="3005" spans="3:3">
      <c r="C3005" t="s">
        <v>9913</v>
      </c>
    </row>
    <row r="3006" spans="2:2">
      <c r="B3006" t="s">
        <v>9914</v>
      </c>
    </row>
    <row r="3008" spans="3:3">
      <c r="C3008" t="s">
        <v>9915</v>
      </c>
    </row>
    <row r="3009" spans="1:1">
      <c r="A3009" t="s">
        <v>931</v>
      </c>
    </row>
    <row r="3010" spans="3:3">
      <c r="C3010" t="s">
        <v>9916</v>
      </c>
    </row>
    <row r="3011" spans="3:3">
      <c r="C3011" t="s">
        <v>908</v>
      </c>
    </row>
    <row r="3012" spans="3:3">
      <c r="C3012" t="s">
        <v>9917</v>
      </c>
    </row>
    <row r="3013" spans="6:6">
      <c r="F3013" t="s">
        <v>9918</v>
      </c>
    </row>
    <row r="3014" spans="3:3">
      <c r="C3014" t="s">
        <v>9919</v>
      </c>
    </row>
    <row r="3015" spans="3:3">
      <c r="C3015" t="s">
        <v>2550</v>
      </c>
    </row>
    <row r="3016" spans="3:3">
      <c r="C3016" t="s">
        <v>9920</v>
      </c>
    </row>
    <row r="3017" spans="3:3">
      <c r="C3017" t="s">
        <v>776</v>
      </c>
    </row>
    <row r="3018" spans="3:3">
      <c r="C3018" t="s">
        <v>9921</v>
      </c>
    </row>
    <row r="3020" spans="2:2">
      <c r="B3020" t="s">
        <v>9922</v>
      </c>
    </row>
    <row r="3022" spans="1:2">
      <c r="A3022" t="s">
        <v>350</v>
      </c>
      <c r="B3022" t="s">
        <v>9923</v>
      </c>
    </row>
    <row r="3023" spans="1:1">
      <c r="A3023" t="s">
        <v>2013</v>
      </c>
    </row>
    <row r="3024" spans="1:1">
      <c r="A3024" t="s">
        <v>9924</v>
      </c>
    </row>
    <row r="3025" spans="1:1">
      <c r="A3025" t="s">
        <v>9902</v>
      </c>
    </row>
    <row r="3026" spans="1:1">
      <c r="A3026" t="s">
        <v>9925</v>
      </c>
    </row>
    <row r="3027" spans="1:1">
      <c r="A3027" t="s">
        <v>9926</v>
      </c>
    </row>
    <row r="3028" spans="1:1">
      <c r="A3028" t="s">
        <v>9924</v>
      </c>
    </row>
    <row r="3029" spans="1:1">
      <c r="A3029" t="s">
        <v>9902</v>
      </c>
    </row>
    <row r="3030" spans="1:1">
      <c r="A3030" t="s">
        <v>9927</v>
      </c>
    </row>
    <row r="3031" spans="1:1">
      <c r="A3031" t="s">
        <v>9928</v>
      </c>
    </row>
    <row r="3032" spans="1:1">
      <c r="A3032" t="s">
        <v>9929</v>
      </c>
    </row>
    <row r="3033" spans="1:1">
      <c r="A3033" t="s">
        <v>9930</v>
      </c>
    </row>
    <row r="3034" spans="1:1">
      <c r="A3034" t="s">
        <v>552</v>
      </c>
    </row>
    <row r="3035" spans="1:1">
      <c r="A3035" t="s">
        <v>9771</v>
      </c>
    </row>
    <row r="3036" spans="1:1">
      <c r="A3036" t="s">
        <v>993</v>
      </c>
    </row>
    <row r="3037" spans="1:1">
      <c r="A3037" t="s">
        <v>3066</v>
      </c>
    </row>
    <row r="3038" spans="1:1">
      <c r="A3038" t="s">
        <v>2139</v>
      </c>
    </row>
    <row r="3039" spans="1:1">
      <c r="A3039" t="s">
        <v>8214</v>
      </c>
    </row>
    <row r="3040" spans="1:1">
      <c r="A3040" t="s">
        <v>376</v>
      </c>
    </row>
    <row r="3041" spans="1:1">
      <c r="A3041" t="s">
        <v>377</v>
      </c>
    </row>
    <row r="3042" spans="1:1">
      <c r="A3042" t="s">
        <v>378</v>
      </c>
    </row>
    <row r="3043" spans="1:1">
      <c r="A3043" t="s">
        <v>379</v>
      </c>
    </row>
    <row r="3044" spans="1:1">
      <c r="A3044" t="s">
        <v>380</v>
      </c>
    </row>
    <row r="3045" spans="1:1">
      <c r="A3045" t="s">
        <v>501</v>
      </c>
    </row>
    <row r="3046" spans="1:1">
      <c r="A3046" t="s">
        <v>4460</v>
      </c>
    </row>
    <row r="3047" spans="1:1">
      <c r="A3047" t="s">
        <v>9931</v>
      </c>
    </row>
    <row r="3048" spans="1:1">
      <c r="A3048" t="s">
        <v>8790</v>
      </c>
    </row>
    <row r="3049" spans="1:1">
      <c r="A3049" t="s">
        <v>9932</v>
      </c>
    </row>
    <row r="3050" spans="1:1">
      <c r="A3050" t="s">
        <v>3019</v>
      </c>
    </row>
    <row r="3051" spans="1:1">
      <c r="A3051" t="s">
        <v>3248</v>
      </c>
    </row>
    <row r="3052" spans="1:1">
      <c r="A3052" t="s">
        <v>9933</v>
      </c>
    </row>
    <row r="3053" spans="1:1">
      <c r="A3053" t="s">
        <v>392</v>
      </c>
    </row>
    <row r="3054" spans="3:3">
      <c r="C3054" t="s">
        <v>9934</v>
      </c>
    </row>
    <row r="3055" spans="1:1">
      <c r="A3055" t="s">
        <v>5234</v>
      </c>
    </row>
    <row r="3056" spans="3:3">
      <c r="C3056" t="s">
        <v>1363</v>
      </c>
    </row>
    <row r="3057" spans="1:1">
      <c r="A3057" t="s">
        <v>9935</v>
      </c>
    </row>
    <row r="3058" spans="3:5">
      <c r="C3058" t="s">
        <v>350</v>
      </c>
      <c r="E3058" t="s">
        <v>369</v>
      </c>
    </row>
    <row r="3059" spans="3:3">
      <c r="C3059" t="s">
        <v>9936</v>
      </c>
    </row>
    <row r="3060" spans="3:3">
      <c r="C3060" t="s">
        <v>9937</v>
      </c>
    </row>
    <row r="3061" spans="3:3">
      <c r="C3061" t="s">
        <v>9938</v>
      </c>
    </row>
    <row r="3062" spans="3:3">
      <c r="C3062" t="s">
        <v>9939</v>
      </c>
    </row>
    <row r="3063" spans="3:3">
      <c r="C3063" t="s">
        <v>9940</v>
      </c>
    </row>
    <row r="3065" spans="3:3">
      <c r="C3065" t="s">
        <v>9941</v>
      </c>
    </row>
    <row r="3066" spans="3:3">
      <c r="C3066" t="s">
        <v>9942</v>
      </c>
    </row>
    <row r="3067" spans="3:3">
      <c r="C3067" t="s">
        <v>9943</v>
      </c>
    </row>
    <row r="3069" spans="3:3">
      <c r="C3069" t="s">
        <v>9944</v>
      </c>
    </row>
    <row r="3070" spans="3:3">
      <c r="C3070" t="s">
        <v>9945</v>
      </c>
    </row>
    <row r="3071" spans="3:3">
      <c r="C3071" t="s">
        <v>9946</v>
      </c>
    </row>
    <row r="3072" spans="3:3">
      <c r="C3072" t="s">
        <v>9947</v>
      </c>
    </row>
    <row r="3073" spans="3:3">
      <c r="C3073" t="s">
        <v>9948</v>
      </c>
    </row>
    <row r="3074" spans="3:3">
      <c r="C3074" t="s">
        <v>3180</v>
      </c>
    </row>
    <row r="3075" spans="3:3">
      <c r="C3075" t="s">
        <v>9949</v>
      </c>
    </row>
    <row r="3077" spans="3:3">
      <c r="C3077" t="s">
        <v>354</v>
      </c>
    </row>
    <row r="3078" spans="3:3">
      <c r="C3078" t="s">
        <v>9950</v>
      </c>
    </row>
    <row r="3079" spans="1:1">
      <c r="A3079" t="s">
        <v>9951</v>
      </c>
    </row>
    <row r="3080" spans="3:3">
      <c r="C3080" t="s">
        <v>525</v>
      </c>
    </row>
    <row r="3081" spans="3:3">
      <c r="C3081" t="s">
        <v>9952</v>
      </c>
    </row>
    <row r="3082" spans="2:3">
      <c r="B3082" t="s">
        <v>369</v>
      </c>
      <c r="C3082" t="s">
        <v>9953</v>
      </c>
    </row>
    <row r="3083" spans="3:3">
      <c r="C3083" t="s">
        <v>2098</v>
      </c>
    </row>
    <row r="3084" spans="3:3">
      <c r="C3084" t="s">
        <v>9954</v>
      </c>
    </row>
    <row r="3085" spans="3:3">
      <c r="C3085" t="s">
        <v>9946</v>
      </c>
    </row>
    <row r="3086" spans="3:3">
      <c r="C3086" t="s">
        <v>9955</v>
      </c>
    </row>
    <row r="3087" spans="3:3">
      <c r="C3087" t="s">
        <v>9948</v>
      </c>
    </row>
    <row r="3088" spans="3:3">
      <c r="C3088" t="s">
        <v>3180</v>
      </c>
    </row>
    <row r="3089" spans="3:3">
      <c r="C3089" t="s">
        <v>9956</v>
      </c>
    </row>
    <row r="3090" spans="3:3">
      <c r="C3090" t="s">
        <v>9957</v>
      </c>
    </row>
    <row r="3091" spans="3:3">
      <c r="C3091" t="s">
        <v>9958</v>
      </c>
    </row>
    <row r="3092" spans="3:3">
      <c r="C3092" t="s">
        <v>1218</v>
      </c>
    </row>
    <row r="3093" spans="1:1">
      <c r="A3093" t="s">
        <v>422</v>
      </c>
    </row>
    <row r="3095" spans="3:3">
      <c r="C3095" t="s">
        <v>9959</v>
      </c>
    </row>
    <row r="3096" spans="3:3">
      <c r="C3096" t="s">
        <v>9620</v>
      </c>
    </row>
    <row r="3097" spans="3:3">
      <c r="C3097" t="s">
        <v>9960</v>
      </c>
    </row>
    <row r="3099" spans="3:3">
      <c r="C3099" t="s">
        <v>9961</v>
      </c>
    </row>
    <row r="3100" spans="1:1">
      <c r="A3100" t="s">
        <v>552</v>
      </c>
    </row>
    <row r="3101" spans="1:1">
      <c r="A3101" t="s">
        <v>9771</v>
      </c>
    </row>
    <row r="3102" spans="1:1">
      <c r="A3102" t="s">
        <v>993</v>
      </c>
    </row>
    <row r="3103" spans="1:1">
      <c r="A3103" t="s">
        <v>3066</v>
      </c>
    </row>
    <row r="3104" spans="1:1">
      <c r="A3104" t="s">
        <v>2139</v>
      </c>
    </row>
    <row r="3105" spans="1:1">
      <c r="A3105" t="s">
        <v>8214</v>
      </c>
    </row>
    <row r="3106" spans="1:1">
      <c r="A3106" t="s">
        <v>376</v>
      </c>
    </row>
    <row r="3107" spans="1:1">
      <c r="A3107" t="s">
        <v>377</v>
      </c>
    </row>
    <row r="3108" spans="1:1">
      <c r="A3108" t="s">
        <v>378</v>
      </c>
    </row>
    <row r="3109" spans="1:1">
      <c r="A3109" t="s">
        <v>379</v>
      </c>
    </row>
    <row r="3110" spans="1:1">
      <c r="A3110" t="s">
        <v>380</v>
      </c>
    </row>
    <row r="3111" spans="1:1">
      <c r="A3111" t="s">
        <v>9962</v>
      </c>
    </row>
    <row r="3112" spans="1:1">
      <c r="A3112" t="s">
        <v>9963</v>
      </c>
    </row>
    <row r="3113" spans="1:1">
      <c r="A3113" t="s">
        <v>9964</v>
      </c>
    </row>
    <row r="3114" spans="1:1">
      <c r="A3114" t="s">
        <v>8146</v>
      </c>
    </row>
    <row r="3115" spans="1:1">
      <c r="A3115" t="s">
        <v>9965</v>
      </c>
    </row>
    <row r="3116" spans="1:1">
      <c r="A3116" t="s">
        <v>350</v>
      </c>
    </row>
    <row r="3117" spans="1:1">
      <c r="A3117" t="s">
        <v>3248</v>
      </c>
    </row>
    <row r="3118" spans="1:1">
      <c r="A3118" t="s">
        <v>9966</v>
      </c>
    </row>
    <row r="3120" spans="1:1">
      <c r="A3120" t="s">
        <v>9967</v>
      </c>
    </row>
    <row r="3121" spans="1:1">
      <c r="A3121" t="s">
        <v>9968</v>
      </c>
    </row>
    <row r="3122" spans="1:1">
      <c r="A3122" t="s">
        <v>9969</v>
      </c>
    </row>
    <row r="3123" spans="1:1">
      <c r="A3123" t="s">
        <v>9970</v>
      </c>
    </row>
    <row r="3124" spans="1:1">
      <c r="A3124" t="s">
        <v>9971</v>
      </c>
    </row>
    <row r="3125" spans="1:1">
      <c r="A3125" t="s">
        <v>9972</v>
      </c>
    </row>
    <row r="3126" spans="1:1">
      <c r="A3126" t="s">
        <v>9973</v>
      </c>
    </row>
    <row r="3127" spans="1:1">
      <c r="A3127" t="s">
        <v>9974</v>
      </c>
    </row>
    <row r="3129" spans="1:1">
      <c r="A3129" t="s">
        <v>9975</v>
      </c>
    </row>
    <row r="3130" spans="1:1">
      <c r="A3130" t="s">
        <v>1465</v>
      </c>
    </row>
    <row r="3131" spans="3:3">
      <c r="C3131" t="s">
        <v>9357</v>
      </c>
    </row>
    <row r="3132" spans="3:3">
      <c r="C3132" t="s">
        <v>9976</v>
      </c>
    </row>
    <row r="3133" spans="3:3">
      <c r="C3133" t="s">
        <v>9977</v>
      </c>
    </row>
    <row r="3134" spans="1:1">
      <c r="A3134" t="s">
        <v>4377</v>
      </c>
    </row>
    <row r="3135" spans="1:1">
      <c r="A3135" t="s">
        <v>8792</v>
      </c>
    </row>
    <row r="3136" spans="1:1">
      <c r="A3136" t="s">
        <v>9978</v>
      </c>
    </row>
    <row r="3137" spans="3:3">
      <c r="C3137" t="s">
        <v>9979</v>
      </c>
    </row>
    <row r="3138" spans="1:1">
      <c r="A3138" t="s">
        <v>773</v>
      </c>
    </row>
    <row r="3139" spans="3:3">
      <c r="C3139" t="s">
        <v>9980</v>
      </c>
    </row>
    <row r="3140" spans="3:3">
      <c r="C3140" t="s">
        <v>9981</v>
      </c>
    </row>
    <row r="3141" spans="3:3">
      <c r="C3141" t="s">
        <v>9982</v>
      </c>
    </row>
    <row r="3142" spans="3:3">
      <c r="C3142" t="s">
        <v>9983</v>
      </c>
    </row>
    <row r="3143" spans="3:3">
      <c r="C3143" t="s">
        <v>4621</v>
      </c>
    </row>
    <row r="3144" spans="3:3">
      <c r="C3144" t="s">
        <v>9984</v>
      </c>
    </row>
    <row r="3145" spans="3:3">
      <c r="C3145" t="s">
        <v>1205</v>
      </c>
    </row>
    <row r="3147" spans="3:3">
      <c r="C3147" t="s">
        <v>9985</v>
      </c>
    </row>
    <row r="3148" spans="1:1">
      <c r="A3148" t="s">
        <v>9986</v>
      </c>
    </row>
    <row r="3149" spans="1:1">
      <c r="A3149" t="s">
        <v>9390</v>
      </c>
    </row>
    <row r="3150" spans="3:3">
      <c r="C3150" t="s">
        <v>9987</v>
      </c>
    </row>
    <row r="3151" spans="3:3">
      <c r="C3151" t="s">
        <v>9988</v>
      </c>
    </row>
    <row r="3152" spans="1:1">
      <c r="A3152" t="s">
        <v>9989</v>
      </c>
    </row>
    <row r="3154" spans="3:3">
      <c r="C3154" t="s">
        <v>1243</v>
      </c>
    </row>
    <row r="3155" spans="3:3">
      <c r="C3155" t="s">
        <v>9990</v>
      </c>
    </row>
    <row r="3156" spans="3:3">
      <c r="C3156" t="s">
        <v>8811</v>
      </c>
    </row>
    <row r="3157" spans="3:3">
      <c r="C3157" t="s">
        <v>9991</v>
      </c>
    </row>
    <row r="3158" spans="3:3">
      <c r="C3158" t="s">
        <v>9992</v>
      </c>
    </row>
    <row r="3159" spans="3:4">
      <c r="C3159" t="s">
        <v>9993</v>
      </c>
      <c r="D3159" t="s">
        <v>9994</v>
      </c>
    </row>
    <row r="3160" spans="3:4">
      <c r="C3160" t="s">
        <v>9995</v>
      </c>
      <c r="D3160">
        <v>1</v>
      </c>
    </row>
    <row r="3161" spans="1:1">
      <c r="A3161" t="s">
        <v>4016</v>
      </c>
    </row>
    <row r="3162" spans="3:3">
      <c r="C3162" t="s">
        <v>443</v>
      </c>
    </row>
    <row r="3163" spans="3:6">
      <c r="C3163" t="s">
        <v>1243</v>
      </c>
      <c r="D3163" t="s">
        <v>9996</v>
      </c>
      <c r="E3163" t="s">
        <v>9997</v>
      </c>
      <c r="F3163" t="s">
        <v>9998</v>
      </c>
    </row>
    <row r="3164" spans="3:3">
      <c r="C3164" t="s">
        <v>443</v>
      </c>
    </row>
    <row r="3165" spans="1:1">
      <c r="A3165" t="s">
        <v>1677</v>
      </c>
    </row>
    <row r="3166" spans="1:1">
      <c r="A3166" t="s">
        <v>9999</v>
      </c>
    </row>
    <row r="3167" spans="1:1">
      <c r="A3167" t="s">
        <v>369</v>
      </c>
    </row>
    <row r="3168" spans="1:1">
      <c r="A3168" t="s">
        <v>6943</v>
      </c>
    </row>
    <row r="3169" spans="1:1">
      <c r="A3169" t="s">
        <v>10000</v>
      </c>
    </row>
    <row r="3170" spans="1:1">
      <c r="A3170" t="s">
        <v>10001</v>
      </c>
    </row>
    <row r="3171" spans="2:2">
      <c r="B3171" t="s">
        <v>1653</v>
      </c>
    </row>
    <row r="3172" spans="2:2">
      <c r="B3172" t="s">
        <v>10002</v>
      </c>
    </row>
    <row r="3173" spans="2:2">
      <c r="B3173" t="s">
        <v>10003</v>
      </c>
    </row>
    <row r="3174" spans="2:2">
      <c r="B3174" t="s">
        <v>10004</v>
      </c>
    </row>
    <row r="3175" spans="2:2">
      <c r="B3175" t="s">
        <v>3178</v>
      </c>
    </row>
    <row r="3176" spans="2:2">
      <c r="B3176" t="s">
        <v>10005</v>
      </c>
    </row>
    <row r="3177" spans="2:2">
      <c r="B3177" t="s">
        <v>10006</v>
      </c>
    </row>
    <row r="3178" spans="1:1">
      <c r="A3178" t="s">
        <v>10007</v>
      </c>
    </row>
    <row r="3179" spans="1:1">
      <c r="A3179" t="s">
        <v>10008</v>
      </c>
    </row>
    <row r="3180" spans="2:2">
      <c r="B3180" t="s">
        <v>354</v>
      </c>
    </row>
    <row r="3181" spans="2:3">
      <c r="B3181" t="s">
        <v>10009</v>
      </c>
      <c r="C3181" t="s">
        <v>10010</v>
      </c>
    </row>
    <row r="3182" spans="2:2">
      <c r="B3182" t="s">
        <v>1838</v>
      </c>
    </row>
    <row r="3183" spans="2:2">
      <c r="B3183" t="s">
        <v>1485</v>
      </c>
    </row>
    <row r="3184" spans="2:3">
      <c r="B3184" t="s">
        <v>369</v>
      </c>
      <c r="C3184" t="s">
        <v>10011</v>
      </c>
    </row>
    <row r="3185" spans="3:3">
      <c r="C3185" t="s">
        <v>10012</v>
      </c>
    </row>
    <row r="3186" spans="3:3">
      <c r="C3186" t="s">
        <v>9991</v>
      </c>
    </row>
    <row r="3187" spans="3:3">
      <c r="C3187" t="s">
        <v>10013</v>
      </c>
    </row>
    <row r="3188" spans="3:4">
      <c r="C3188" t="s">
        <v>9993</v>
      </c>
      <c r="D3188" t="s">
        <v>10014</v>
      </c>
    </row>
    <row r="3189" spans="3:3">
      <c r="C3189" t="s">
        <v>902</v>
      </c>
    </row>
    <row r="3190" spans="2:2">
      <c r="B3190" t="s">
        <v>10015</v>
      </c>
    </row>
    <row r="3191" spans="3:3">
      <c r="C3191" t="e">
        <f>---是否迁转</f>
        <v>#NAME?</v>
      </c>
    </row>
    <row r="3192" spans="3:3">
      <c r="C3192" t="s">
        <v>1252</v>
      </c>
    </row>
    <row r="3193" spans="3:3">
      <c r="C3193" t="s">
        <v>10016</v>
      </c>
    </row>
    <row r="3194" spans="3:3">
      <c r="C3194" t="s">
        <v>10017</v>
      </c>
    </row>
    <row r="3195" spans="3:3">
      <c r="C3195" t="s">
        <v>1772</v>
      </c>
    </row>
    <row r="3196" spans="4:4">
      <c r="D3196" t="s">
        <v>10018</v>
      </c>
    </row>
    <row r="3197" spans="3:3">
      <c r="C3197" t="s">
        <v>4360</v>
      </c>
    </row>
    <row r="3198" spans="3:3">
      <c r="C3198" t="s">
        <v>10019</v>
      </c>
    </row>
    <row r="3199" spans="3:3">
      <c r="C3199" t="s">
        <v>1243</v>
      </c>
    </row>
    <row r="3200" spans="3:3">
      <c r="C3200" t="s">
        <v>10020</v>
      </c>
    </row>
    <row r="3201" spans="3:3">
      <c r="C3201" t="s">
        <v>10021</v>
      </c>
    </row>
    <row r="3202" spans="3:3">
      <c r="C3202" t="s">
        <v>10022</v>
      </c>
    </row>
    <row r="3203" spans="2:2">
      <c r="B3203" t="s">
        <v>10023</v>
      </c>
    </row>
    <row r="3204" spans="3:3">
      <c r="C3204" t="s">
        <v>10024</v>
      </c>
    </row>
    <row r="3205" spans="3:3">
      <c r="C3205" t="s">
        <v>10025</v>
      </c>
    </row>
    <row r="3206" spans="1:1">
      <c r="A3206" t="s">
        <v>1772</v>
      </c>
    </row>
    <row r="3207" spans="3:3">
      <c r="C3207" t="e">
        <f>--流量溢出</f>
        <v>#NAME?</v>
      </c>
    </row>
    <row r="3208" spans="3:3">
      <c r="C3208" t="s">
        <v>10026</v>
      </c>
    </row>
    <row r="3209" spans="2:2">
      <c r="B3209" t="s">
        <v>10027</v>
      </c>
    </row>
    <row r="3211" spans="1:1">
      <c r="A3211" t="s">
        <v>10028</v>
      </c>
    </row>
    <row r="3212" spans="2:2">
      <c r="B3212" t="s">
        <v>10029</v>
      </c>
    </row>
    <row r="3213" spans="3:3">
      <c r="C3213" t="s">
        <v>10030</v>
      </c>
    </row>
    <row r="3214" spans="1:1">
      <c r="A3214" t="s">
        <v>363</v>
      </c>
    </row>
    <row r="3215" spans="1:1">
      <c r="A3215" t="s">
        <v>10031</v>
      </c>
    </row>
    <row r="3216" spans="3:3">
      <c r="C3216" t="s">
        <v>10032</v>
      </c>
    </row>
    <row r="3217" spans="2:2">
      <c r="B3217" t="s">
        <v>10033</v>
      </c>
    </row>
    <row r="3218" spans="3:3">
      <c r="C3218" t="s">
        <v>10034</v>
      </c>
    </row>
    <row r="3219" spans="3:3">
      <c r="C3219" t="s">
        <v>908</v>
      </c>
    </row>
    <row r="3220" spans="3:3">
      <c r="C3220" t="s">
        <v>10035</v>
      </c>
    </row>
    <row r="3221" spans="3:3">
      <c r="C3221" t="s">
        <v>10036</v>
      </c>
    </row>
    <row r="3222" spans="3:3">
      <c r="C3222" t="s">
        <v>10037</v>
      </c>
    </row>
    <row r="3223" spans="3:3">
      <c r="C3223" t="s">
        <v>10038</v>
      </c>
    </row>
    <row r="3224" spans="3:3">
      <c r="C3224" t="s">
        <v>10039</v>
      </c>
    </row>
    <row r="3225" spans="3:3">
      <c r="C3225" t="s">
        <v>10040</v>
      </c>
    </row>
    <row r="3226" spans="3:3">
      <c r="C3226" t="s">
        <v>10041</v>
      </c>
    </row>
    <row r="3227" spans="3:3">
      <c r="C3227" t="s">
        <v>776</v>
      </c>
    </row>
    <row r="3228" spans="3:3">
      <c r="C3228" t="s">
        <v>10042</v>
      </c>
    </row>
    <row r="3229" spans="3:3">
      <c r="C3229" t="s">
        <v>10043</v>
      </c>
    </row>
    <row r="3230" spans="4:4">
      <c r="D3230" t="s">
        <v>10044</v>
      </c>
    </row>
    <row r="3231" spans="4:4">
      <c r="D3231" t="s">
        <v>10045</v>
      </c>
    </row>
    <row r="3232" spans="3:3">
      <c r="C3232" t="s">
        <v>1741</v>
      </c>
    </row>
    <row r="3233" spans="2:2">
      <c r="B3233" t="s">
        <v>886</v>
      </c>
    </row>
    <row r="3234" spans="2:2">
      <c r="B3234" t="s">
        <v>369</v>
      </c>
    </row>
    <row r="3235" spans="1:1">
      <c r="A3235" t="s">
        <v>1500</v>
      </c>
    </row>
    <row r="3236" spans="1:1">
      <c r="A3236" t="s">
        <v>8322</v>
      </c>
    </row>
    <row r="3237" spans="1:1">
      <c r="A3237" t="s">
        <v>374</v>
      </c>
    </row>
    <row r="3238" spans="1:1">
      <c r="A3238" t="s">
        <v>375</v>
      </c>
    </row>
    <row r="3239" spans="1:1">
      <c r="A3239" t="s">
        <v>2139</v>
      </c>
    </row>
    <row r="3240" spans="1:1">
      <c r="A3240" t="s">
        <v>8214</v>
      </c>
    </row>
    <row r="3241" spans="1:1">
      <c r="A3241" t="s">
        <v>376</v>
      </c>
    </row>
    <row r="3242" spans="1:1">
      <c r="A3242" t="s">
        <v>377</v>
      </c>
    </row>
    <row r="3243" spans="1:1">
      <c r="A3243" t="s">
        <v>378</v>
      </c>
    </row>
    <row r="3244" spans="1:1">
      <c r="A3244" t="s">
        <v>379</v>
      </c>
    </row>
    <row r="3245" spans="1:1">
      <c r="A3245" t="s">
        <v>380</v>
      </c>
    </row>
    <row r="3246" spans="1:1">
      <c r="A3246" t="s">
        <v>10046</v>
      </c>
    </row>
    <row r="3247" spans="1:1">
      <c r="A3247" t="s">
        <v>2263</v>
      </c>
    </row>
    <row r="3248" spans="2:2">
      <c r="B3248" t="s">
        <v>10047</v>
      </c>
    </row>
    <row r="3249" spans="2:2">
      <c r="B3249" t="s">
        <v>525</v>
      </c>
    </row>
    <row r="3250" spans="2:2">
      <c r="B3250" t="s">
        <v>350</v>
      </c>
    </row>
    <row r="3251" spans="1:1">
      <c r="A3251" t="s">
        <v>10048</v>
      </c>
    </row>
    <row r="3252" spans="1:1">
      <c r="A3252" t="s">
        <v>10049</v>
      </c>
    </row>
    <row r="3253" spans="1:1">
      <c r="A3253" t="s">
        <v>10050</v>
      </c>
    </row>
    <row r="3254" spans="1:1">
      <c r="A3254" t="s">
        <v>10051</v>
      </c>
    </row>
    <row r="3255" spans="1:1">
      <c r="A3255" t="s">
        <v>10052</v>
      </c>
    </row>
    <row r="3256" spans="1:1">
      <c r="A3256" t="s">
        <v>10053</v>
      </c>
    </row>
    <row r="3257" spans="1:1">
      <c r="A3257" t="s">
        <v>10054</v>
      </c>
    </row>
    <row r="3258" spans="1:1">
      <c r="A3258" t="s">
        <v>10055</v>
      </c>
    </row>
    <row r="3259" spans="1:1">
      <c r="A3259" t="s">
        <v>10053</v>
      </c>
    </row>
    <row r="3260" spans="1:1">
      <c r="A3260" t="s">
        <v>10054</v>
      </c>
    </row>
    <row r="3261" spans="1:1">
      <c r="A3261" t="s">
        <v>10056</v>
      </c>
    </row>
    <row r="3262" spans="1:1">
      <c r="A3262" t="s">
        <v>10053</v>
      </c>
    </row>
    <row r="3263" spans="1:1">
      <c r="A3263" t="s">
        <v>10054</v>
      </c>
    </row>
    <row r="3264" spans="1:1">
      <c r="A3264" t="s">
        <v>10057</v>
      </c>
    </row>
    <row r="3265" spans="1:1">
      <c r="A3265" t="s">
        <v>10058</v>
      </c>
    </row>
    <row r="3266" spans="1:1">
      <c r="A3266" t="s">
        <v>1524</v>
      </c>
    </row>
    <row r="3267" spans="1:1">
      <c r="A3267" t="s">
        <v>10059</v>
      </c>
    </row>
    <row r="3268" spans="1:1">
      <c r="A3268" t="s">
        <v>10060</v>
      </c>
    </row>
    <row r="3269" spans="1:1">
      <c r="A3269" t="s">
        <v>10050</v>
      </c>
    </row>
    <row r="3270" spans="1:1">
      <c r="A3270" t="s">
        <v>10051</v>
      </c>
    </row>
    <row r="3271" spans="1:1">
      <c r="A3271" t="s">
        <v>10052</v>
      </c>
    </row>
    <row r="3272" spans="1:1">
      <c r="A3272" t="s">
        <v>10053</v>
      </c>
    </row>
    <row r="3273" spans="1:1">
      <c r="A3273" t="s">
        <v>10054</v>
      </c>
    </row>
    <row r="3274" spans="1:1">
      <c r="A3274" t="s">
        <v>10061</v>
      </c>
    </row>
    <row r="3275" spans="1:1">
      <c r="A3275" t="s">
        <v>10053</v>
      </c>
    </row>
    <row r="3276" spans="1:1">
      <c r="A3276" t="s">
        <v>10054</v>
      </c>
    </row>
    <row r="3277" spans="1:1">
      <c r="A3277" t="s">
        <v>10062</v>
      </c>
    </row>
    <row r="3278" spans="1:1">
      <c r="A3278" t="s">
        <v>10053</v>
      </c>
    </row>
    <row r="3279" spans="1:1">
      <c r="A3279" t="s">
        <v>10054</v>
      </c>
    </row>
    <row r="3280" spans="1:1">
      <c r="A3280" t="s">
        <v>10063</v>
      </c>
    </row>
    <row r="3281" spans="1:1">
      <c r="A3281" t="s">
        <v>10058</v>
      </c>
    </row>
    <row r="3282" spans="1:1">
      <c r="A3282" t="s">
        <v>354</v>
      </c>
    </row>
    <row r="3284" spans="2:2">
      <c r="B3284" t="e">
        <f>---小合约</f>
        <v>#NAME?</v>
      </c>
    </row>
    <row r="3285" spans="1:1">
      <c r="A3285" t="s">
        <v>10064</v>
      </c>
    </row>
    <row r="3286" spans="1:1">
      <c r="A3286" t="s">
        <v>10065</v>
      </c>
    </row>
    <row r="3287" spans="1:1">
      <c r="A3287" t="s">
        <v>10066</v>
      </c>
    </row>
    <row r="3288" spans="1:1">
      <c r="A3288" t="s">
        <v>479</v>
      </c>
    </row>
    <row r="3289" spans="2:2">
      <c r="B3289" t="s">
        <v>10067</v>
      </c>
    </row>
    <row r="3290" spans="2:2">
      <c r="B3290" t="s">
        <v>518</v>
      </c>
    </row>
    <row r="3291" spans="2:2">
      <c r="B3291" t="s">
        <v>10068</v>
      </c>
    </row>
    <row r="3292" spans="1:1">
      <c r="A3292" t="s">
        <v>9631</v>
      </c>
    </row>
    <row r="3293" spans="1:1">
      <c r="A3293" t="s">
        <v>10069</v>
      </c>
    </row>
    <row r="3294" spans="1:1">
      <c r="A3294" t="s">
        <v>3019</v>
      </c>
    </row>
    <row r="3295" spans="1:1">
      <c r="A3295" t="s">
        <v>3248</v>
      </c>
    </row>
    <row r="3296" spans="1:1">
      <c r="A3296" t="s">
        <v>10070</v>
      </c>
    </row>
    <row r="3297" spans="1:1">
      <c r="A3297" t="s">
        <v>392</v>
      </c>
    </row>
    <row r="3298" spans="1:1">
      <c r="A3298" t="s">
        <v>4377</v>
      </c>
    </row>
    <row r="3299" spans="1:1">
      <c r="A3299" t="s">
        <v>9640</v>
      </c>
    </row>
    <row r="3300" spans="1:1">
      <c r="A3300" t="s">
        <v>9681</v>
      </c>
    </row>
    <row r="3302" spans="1:1">
      <c r="A3302" t="s">
        <v>10071</v>
      </c>
    </row>
    <row r="3303" spans="1:1">
      <c r="A3303" t="s">
        <v>10072</v>
      </c>
    </row>
    <row r="3304" spans="1:1">
      <c r="A3304" t="s">
        <v>1756</v>
      </c>
    </row>
    <row r="3305" spans="1:1">
      <c r="A3305" t="s">
        <v>10073</v>
      </c>
    </row>
    <row r="3306" spans="1:1">
      <c r="A3306" t="s">
        <v>10074</v>
      </c>
    </row>
    <row r="3307" spans="1:1">
      <c r="A3307" t="s">
        <v>1802</v>
      </c>
    </row>
    <row r="3308" spans="1:2">
      <c r="A3308" t="s">
        <v>10075</v>
      </c>
      <c r="B3308" t="s">
        <v>10076</v>
      </c>
    </row>
    <row r="3309" spans="1:1">
      <c r="A3309" t="s">
        <v>10077</v>
      </c>
    </row>
    <row r="3310" spans="1:1">
      <c r="A3310" t="s">
        <v>3141</v>
      </c>
    </row>
    <row r="3311" spans="1:1">
      <c r="A3311" t="s">
        <v>10078</v>
      </c>
    </row>
    <row r="3312" spans="1:1">
      <c r="A3312" t="s">
        <v>1199</v>
      </c>
    </row>
    <row r="3314" spans="1:1">
      <c r="A3314" t="s">
        <v>10079</v>
      </c>
    </row>
    <row r="3315" spans="1:1">
      <c r="A3315" t="s">
        <v>10080</v>
      </c>
    </row>
    <row r="3316" spans="1:1">
      <c r="A3316" t="s">
        <v>908</v>
      </c>
    </row>
    <row r="3317" spans="1:1">
      <c r="A3317" t="s">
        <v>10081</v>
      </c>
    </row>
    <row r="3318" spans="1:1">
      <c r="A3318" t="s">
        <v>10082</v>
      </c>
    </row>
    <row r="3319" spans="1:1">
      <c r="A3319" t="s">
        <v>1802</v>
      </c>
    </row>
    <row r="3320" spans="1:2">
      <c r="A3320" t="s">
        <v>10083</v>
      </c>
      <c r="B3320" t="s">
        <v>10084</v>
      </c>
    </row>
    <row r="3321" spans="1:2">
      <c r="A3321" t="s">
        <v>10085</v>
      </c>
      <c r="B3321" t="s">
        <v>10086</v>
      </c>
    </row>
    <row r="3322" spans="1:1">
      <c r="A3322" t="s">
        <v>10087</v>
      </c>
    </row>
    <row r="3323" spans="1:1">
      <c r="A3323" t="s">
        <v>10088</v>
      </c>
    </row>
    <row r="3324" spans="1:1">
      <c r="A3324" t="s">
        <v>776</v>
      </c>
    </row>
    <row r="3325" spans="1:1">
      <c r="A3325" t="s">
        <v>10089</v>
      </c>
    </row>
    <row r="3326" spans="1:1">
      <c r="A3326" t="s">
        <v>902</v>
      </c>
    </row>
    <row r="3328" spans="1:1">
      <c r="A3328" t="s">
        <v>10090</v>
      </c>
    </row>
    <row r="3329" spans="1:4">
      <c r="A3329" t="s">
        <v>10091</v>
      </c>
      <c r="B3329" t="s">
        <v>10092</v>
      </c>
      <c r="C3329" t="s">
        <v>10093</v>
      </c>
      <c r="D3329" s="21" t="s">
        <v>10094</v>
      </c>
    </row>
    <row r="3330" spans="1:1">
      <c r="A3330" t="s">
        <v>10095</v>
      </c>
    </row>
    <row r="3331" spans="1:1">
      <c r="A3331" t="s">
        <v>10096</v>
      </c>
    </row>
    <row r="3332" spans="1:1">
      <c r="A3332" t="s">
        <v>10097</v>
      </c>
    </row>
    <row r="3333" spans="1:1">
      <c r="A3333" t="s">
        <v>1199</v>
      </c>
    </row>
    <row r="3334" spans="1:1">
      <c r="A3334" t="s">
        <v>1027</v>
      </c>
    </row>
    <row r="3335" spans="1:1">
      <c r="A3335" t="s">
        <v>10098</v>
      </c>
    </row>
    <row r="3336" spans="1:1">
      <c r="A3336" t="s">
        <v>2621</v>
      </c>
    </row>
    <row r="3337" spans="1:2">
      <c r="A3337" t="s">
        <v>10099</v>
      </c>
      <c r="B3337" t="s">
        <v>10100</v>
      </c>
    </row>
    <row r="3338" spans="1:1">
      <c r="A3338" t="s">
        <v>10101</v>
      </c>
    </row>
    <row r="3339" spans="1:1">
      <c r="A3339" t="s">
        <v>7665</v>
      </c>
    </row>
    <row r="3340" spans="1:1">
      <c r="A3340" t="s">
        <v>10102</v>
      </c>
    </row>
    <row r="3341" spans="1:1">
      <c r="A3341" t="s">
        <v>10103</v>
      </c>
    </row>
    <row r="3342" spans="1:1">
      <c r="A3342" t="s">
        <v>10104</v>
      </c>
    </row>
    <row r="3343" spans="1:1">
      <c r="A3343" t="s">
        <v>5689</v>
      </c>
    </row>
    <row r="3344" spans="1:1">
      <c r="A3344" t="s">
        <v>10105</v>
      </c>
    </row>
    <row r="3345" spans="1:1">
      <c r="A3345" t="s">
        <v>443</v>
      </c>
    </row>
    <row r="3346" spans="2:2">
      <c r="B3346" t="s">
        <v>4657</v>
      </c>
    </row>
    <row r="3347" spans="1:1">
      <c r="A3347" t="s">
        <v>10106</v>
      </c>
    </row>
    <row r="3348" spans="1:1">
      <c r="A3348" t="s">
        <v>10107</v>
      </c>
    </row>
    <row r="3349" spans="1:1">
      <c r="A3349" t="s">
        <v>10108</v>
      </c>
    </row>
    <row r="3350" spans="1:1">
      <c r="A3350" t="e">
        <f>---小合约</f>
        <v>#NAME?</v>
      </c>
    </row>
    <row r="3351" spans="1:1">
      <c r="A3351" t="s">
        <v>10109</v>
      </c>
    </row>
    <row r="3352" spans="1:1">
      <c r="A3352" t="s">
        <v>10110</v>
      </c>
    </row>
    <row r="3353" spans="1:1">
      <c r="A3353" t="s">
        <v>10111</v>
      </c>
    </row>
    <row r="3354" spans="1:1">
      <c r="A3354" t="s">
        <v>10112</v>
      </c>
    </row>
    <row r="3356" spans="1:1">
      <c r="A3356" t="s">
        <v>10113</v>
      </c>
    </row>
    <row r="3357" spans="1:1">
      <c r="A3357" t="s">
        <v>10114</v>
      </c>
    </row>
    <row r="3358" spans="1:1">
      <c r="A3358" t="s">
        <v>10115</v>
      </c>
    </row>
    <row r="3359" spans="1:1">
      <c r="A3359" t="s">
        <v>369</v>
      </c>
    </row>
    <row r="3360" spans="1:1">
      <c r="A3360" t="s">
        <v>10116</v>
      </c>
    </row>
    <row r="3361" spans="2:2">
      <c r="B3361" t="s">
        <v>10117</v>
      </c>
    </row>
    <row r="3363" spans="1:1">
      <c r="A3363" t="s">
        <v>350</v>
      </c>
    </row>
    <row r="3365" spans="1:1">
      <c r="A3365" t="s">
        <v>10118</v>
      </c>
    </row>
    <row r="3366" spans="1:1">
      <c r="A3366" t="s">
        <v>10119</v>
      </c>
    </row>
    <row r="3367" spans="1:1">
      <c r="A3367" t="s">
        <v>2668</v>
      </c>
    </row>
    <row r="3368" spans="1:1">
      <c r="A3368" t="s">
        <v>10120</v>
      </c>
    </row>
    <row r="3369" spans="1:1">
      <c r="A3369" t="s">
        <v>10121</v>
      </c>
    </row>
    <row r="3370" spans="1:1">
      <c r="A3370" t="s">
        <v>10122</v>
      </c>
    </row>
    <row r="3371" spans="1:1">
      <c r="A3371" t="s">
        <v>10123</v>
      </c>
    </row>
    <row r="3372" spans="1:1">
      <c r="A3372" t="s">
        <v>743</v>
      </c>
    </row>
    <row r="3373" spans="1:1">
      <c r="A3373" t="s">
        <v>10124</v>
      </c>
    </row>
    <row r="3374" spans="1:1">
      <c r="A3374" t="s">
        <v>10125</v>
      </c>
    </row>
    <row r="3375" spans="1:1">
      <c r="A3375" t="s">
        <v>10126</v>
      </c>
    </row>
    <row r="3376" spans="1:1">
      <c r="A3376" t="s">
        <v>10127</v>
      </c>
    </row>
    <row r="3377" spans="1:1">
      <c r="A3377" t="s">
        <v>10128</v>
      </c>
    </row>
    <row r="3378" spans="1:1">
      <c r="A3378" t="s">
        <v>10129</v>
      </c>
    </row>
    <row r="3379" spans="1:1">
      <c r="A3379" t="s">
        <v>10130</v>
      </c>
    </row>
    <row r="3380" spans="1:1">
      <c r="A3380" t="s">
        <v>10131</v>
      </c>
    </row>
    <row r="3381" spans="1:1">
      <c r="A3381" t="s">
        <v>10132</v>
      </c>
    </row>
    <row r="3382" spans="1:1">
      <c r="A3382" t="s">
        <v>10133</v>
      </c>
    </row>
    <row r="3383" spans="1:1">
      <c r="A3383" t="s">
        <v>10134</v>
      </c>
    </row>
    <row r="3384" spans="1:1">
      <c r="A3384" t="s">
        <v>10135</v>
      </c>
    </row>
    <row r="3385" spans="1:1">
      <c r="A3385" t="s">
        <v>10136</v>
      </c>
    </row>
    <row r="3386" spans="1:1">
      <c r="A3386" t="s">
        <v>10137</v>
      </c>
    </row>
    <row r="3387" spans="1:1">
      <c r="A3387" t="s">
        <v>10138</v>
      </c>
    </row>
    <row r="3388" spans="1:1">
      <c r="A3388" t="s">
        <v>10139</v>
      </c>
    </row>
    <row r="3389" spans="1:1">
      <c r="A3389" t="s">
        <v>7085</v>
      </c>
    </row>
    <row r="3390" spans="1:1">
      <c r="A3390" t="s">
        <v>10140</v>
      </c>
    </row>
    <row r="3391" spans="1:1">
      <c r="A3391" t="s">
        <v>10141</v>
      </c>
    </row>
    <row r="3392" spans="1:1">
      <c r="A3392" t="s">
        <v>10142</v>
      </c>
    </row>
    <row r="3393" spans="1:1">
      <c r="A3393" t="s">
        <v>10143</v>
      </c>
    </row>
    <row r="3394" spans="1:1">
      <c r="A3394" t="s">
        <v>10144</v>
      </c>
    </row>
    <row r="3395" spans="1:1">
      <c r="A3395" t="s">
        <v>10145</v>
      </c>
    </row>
    <row r="3396" spans="1:1">
      <c r="A3396" t="s">
        <v>10146</v>
      </c>
    </row>
    <row r="3397" spans="1:1">
      <c r="A3397" t="s">
        <v>745</v>
      </c>
    </row>
    <row r="3398" spans="1:1">
      <c r="A3398" t="s">
        <v>10147</v>
      </c>
    </row>
    <row r="3399" spans="1:1">
      <c r="A3399" t="s">
        <v>10148</v>
      </c>
    </row>
    <row r="3400" spans="1:1">
      <c r="A3400" t="s">
        <v>10149</v>
      </c>
    </row>
    <row r="3401" spans="1:1">
      <c r="A3401" t="s">
        <v>10150</v>
      </c>
    </row>
    <row r="3402" spans="1:1">
      <c r="A3402" t="s">
        <v>1128</v>
      </c>
    </row>
    <row r="3403" spans="1:1">
      <c r="A3403" t="s">
        <v>10151</v>
      </c>
    </row>
    <row r="3404" spans="1:1">
      <c r="A3404" t="s">
        <v>2668</v>
      </c>
    </row>
    <row r="3405" spans="1:1">
      <c r="A3405" t="s">
        <v>10152</v>
      </c>
    </row>
    <row r="3406" spans="1:1">
      <c r="A3406" t="s">
        <v>10153</v>
      </c>
    </row>
    <row r="3407" spans="1:1">
      <c r="A3407" t="s">
        <v>10154</v>
      </c>
    </row>
    <row r="3408" spans="1:1">
      <c r="A3408" t="s">
        <v>10155</v>
      </c>
    </row>
    <row r="3409" spans="1:1">
      <c r="A3409" t="s">
        <v>743</v>
      </c>
    </row>
    <row r="3410" spans="1:1">
      <c r="A3410" t="s">
        <v>10156</v>
      </c>
    </row>
    <row r="3411" spans="1:1">
      <c r="A3411" t="s">
        <v>10157</v>
      </c>
    </row>
    <row r="3412" spans="1:1">
      <c r="A3412" t="s">
        <v>10126</v>
      </c>
    </row>
    <row r="3413" spans="1:1">
      <c r="A3413" t="s">
        <v>10158</v>
      </c>
    </row>
    <row r="3414" spans="1:1">
      <c r="A3414" t="s">
        <v>10128</v>
      </c>
    </row>
    <row r="3415" spans="1:1">
      <c r="A3415" t="s">
        <v>10129</v>
      </c>
    </row>
    <row r="3416" spans="1:1">
      <c r="A3416" t="s">
        <v>10130</v>
      </c>
    </row>
    <row r="3417" spans="1:1">
      <c r="A3417" t="s">
        <v>10131</v>
      </c>
    </row>
    <row r="3418" spans="1:1">
      <c r="A3418" t="s">
        <v>10132</v>
      </c>
    </row>
    <row r="3419" spans="1:1">
      <c r="A3419" t="s">
        <v>10133</v>
      </c>
    </row>
    <row r="3420" spans="1:1">
      <c r="A3420" t="s">
        <v>10134</v>
      </c>
    </row>
    <row r="3421" spans="1:1">
      <c r="A3421" t="s">
        <v>10135</v>
      </c>
    </row>
    <row r="3422" spans="1:1">
      <c r="A3422" t="s">
        <v>10136</v>
      </c>
    </row>
    <row r="3423" spans="1:1">
      <c r="A3423" t="s">
        <v>10137</v>
      </c>
    </row>
    <row r="3424" spans="1:1">
      <c r="A3424" t="s">
        <v>10138</v>
      </c>
    </row>
    <row r="3425" spans="1:1">
      <c r="A3425" t="s">
        <v>10139</v>
      </c>
    </row>
    <row r="3426" spans="1:1">
      <c r="A3426" t="s">
        <v>10159</v>
      </c>
    </row>
    <row r="3427" spans="1:1">
      <c r="A3427" t="s">
        <v>10140</v>
      </c>
    </row>
    <row r="3428" spans="1:1">
      <c r="A3428" t="s">
        <v>10141</v>
      </c>
    </row>
    <row r="3429" spans="1:1">
      <c r="A3429" t="s">
        <v>10142</v>
      </c>
    </row>
    <row r="3430" spans="1:1">
      <c r="A3430" t="s">
        <v>10143</v>
      </c>
    </row>
    <row r="3431" spans="1:1">
      <c r="A3431" t="s">
        <v>10144</v>
      </c>
    </row>
    <row r="3432" spans="1:1">
      <c r="A3432" t="s">
        <v>10145</v>
      </c>
    </row>
    <row r="3433" spans="1:1">
      <c r="A3433" t="s">
        <v>10146</v>
      </c>
    </row>
    <row r="3434" spans="1:1">
      <c r="A3434" t="s">
        <v>745</v>
      </c>
    </row>
    <row r="3435" spans="1:1">
      <c r="A3435" t="s">
        <v>10147</v>
      </c>
    </row>
    <row r="3436" spans="1:1">
      <c r="A3436" t="s">
        <v>10148</v>
      </c>
    </row>
    <row r="3437" spans="1:1">
      <c r="A3437" t="s">
        <v>10149</v>
      </c>
    </row>
    <row r="3438" spans="1:1">
      <c r="A3438" t="s">
        <v>10150</v>
      </c>
    </row>
    <row r="3439" spans="1:1">
      <c r="A3439" t="s">
        <v>6964</v>
      </c>
    </row>
    <row r="3440" spans="1:1">
      <c r="A3440" t="s">
        <v>10160</v>
      </c>
    </row>
    <row r="3441" spans="1:1">
      <c r="A3441" t="s">
        <v>10161</v>
      </c>
    </row>
    <row r="3442" spans="1:1">
      <c r="A3442" t="s">
        <v>10162</v>
      </c>
    </row>
    <row r="3443" spans="1:1">
      <c r="A3443" t="s">
        <v>10163</v>
      </c>
    </row>
    <row r="3444" spans="1:1">
      <c r="A3444" t="s">
        <v>10164</v>
      </c>
    </row>
    <row r="3445" spans="1:1">
      <c r="A3445" t="s">
        <v>10165</v>
      </c>
    </row>
    <row r="3449" spans="1:1">
      <c r="A3449" t="s">
        <v>10166</v>
      </c>
    </row>
    <row r="3450" spans="1:1">
      <c r="A3450" t="s">
        <v>8322</v>
      </c>
    </row>
    <row r="3451" spans="1:1">
      <c r="A3451" t="s">
        <v>374</v>
      </c>
    </row>
    <row r="3452" spans="1:1">
      <c r="A3452" t="s">
        <v>375</v>
      </c>
    </row>
    <row r="3453" spans="1:1">
      <c r="A3453" t="s">
        <v>2139</v>
      </c>
    </row>
    <row r="3454" spans="1:1">
      <c r="A3454" t="s">
        <v>8214</v>
      </c>
    </row>
    <row r="3455" spans="1:1">
      <c r="A3455" t="s">
        <v>376</v>
      </c>
    </row>
    <row r="3456" spans="1:1">
      <c r="A3456" t="s">
        <v>377</v>
      </c>
    </row>
    <row r="3457" spans="1:1">
      <c r="A3457" t="s">
        <v>378</v>
      </c>
    </row>
    <row r="3458" spans="1:1">
      <c r="A3458" t="s">
        <v>379</v>
      </c>
    </row>
    <row r="3459" spans="1:1">
      <c r="A3459" t="s">
        <v>380</v>
      </c>
    </row>
    <row r="3460" spans="2:2">
      <c r="B3460" t="s">
        <v>1218</v>
      </c>
    </row>
    <row r="3461" spans="1:1">
      <c r="A3461" t="s">
        <v>10167</v>
      </c>
    </row>
    <row r="3462" spans="1:1">
      <c r="A3462" t="s">
        <v>10168</v>
      </c>
    </row>
    <row r="3463" spans="1:1">
      <c r="A3463" t="s">
        <v>5390</v>
      </c>
    </row>
    <row r="3464" spans="1:1">
      <c r="A3464" t="s">
        <v>10169</v>
      </c>
    </row>
    <row r="3465" spans="1:1">
      <c r="A3465" t="s">
        <v>10170</v>
      </c>
    </row>
    <row r="3466" spans="1:1">
      <c r="A3466" t="s">
        <v>392</v>
      </c>
    </row>
    <row r="3467" spans="1:1">
      <c r="A3467" t="s">
        <v>8146</v>
      </c>
    </row>
    <row r="3468" spans="1:1">
      <c r="A3468" t="s">
        <v>10171</v>
      </c>
    </row>
    <row r="3469" spans="1:1">
      <c r="A3469" t="s">
        <v>355</v>
      </c>
    </row>
    <row r="3470" spans="1:1">
      <c r="A3470" t="s">
        <v>10172</v>
      </c>
    </row>
    <row r="3471" spans="1:1">
      <c r="A3471" t="s">
        <v>8260</v>
      </c>
    </row>
    <row r="3472" spans="1:1">
      <c r="A3472" t="s">
        <v>10173</v>
      </c>
    </row>
    <row r="3473" spans="1:1">
      <c r="A3473" t="s">
        <v>773</v>
      </c>
    </row>
    <row r="3474" spans="3:3">
      <c r="C3474" t="s">
        <v>10174</v>
      </c>
    </row>
    <row r="3475" spans="3:3">
      <c r="C3475" t="s">
        <v>10175</v>
      </c>
    </row>
    <row r="3476" spans="3:3">
      <c r="C3476" t="s">
        <v>4616</v>
      </c>
    </row>
    <row r="3477" spans="3:3">
      <c r="C3477" t="s">
        <v>4617</v>
      </c>
    </row>
    <row r="3478" spans="3:3">
      <c r="C3478" t="s">
        <v>4621</v>
      </c>
    </row>
    <row r="3479" spans="3:3">
      <c r="C3479" t="s">
        <v>4622</v>
      </c>
    </row>
    <row r="3480" spans="3:3">
      <c r="C3480" t="s">
        <v>10176</v>
      </c>
    </row>
    <row r="3481" spans="3:3">
      <c r="C3481" t="s">
        <v>10177</v>
      </c>
    </row>
    <row r="3482" spans="3:3">
      <c r="C3482" t="s">
        <v>10178</v>
      </c>
    </row>
    <row r="3483" spans="3:3">
      <c r="C3483" t="s">
        <v>10179</v>
      </c>
    </row>
    <row r="3484" spans="1:1">
      <c r="A3484" t="s">
        <v>10180</v>
      </c>
    </row>
    <row r="3485" spans="1:1">
      <c r="A3485" t="s">
        <v>10181</v>
      </c>
    </row>
    <row r="3486" spans="1:1">
      <c r="A3486" t="s">
        <v>10182</v>
      </c>
    </row>
    <row r="3487" spans="1:1">
      <c r="A3487" t="s">
        <v>10183</v>
      </c>
    </row>
    <row r="3488" spans="1:1">
      <c r="A3488" t="s">
        <v>10184</v>
      </c>
    </row>
    <row r="3489" spans="1:1">
      <c r="A3489" t="s">
        <v>10185</v>
      </c>
    </row>
    <row r="3490" spans="1:1">
      <c r="A3490" t="s">
        <v>10186</v>
      </c>
    </row>
    <row r="3491" spans="1:1">
      <c r="A3491" t="s">
        <v>10187</v>
      </c>
    </row>
    <row r="3492" spans="1:1">
      <c r="A3492" t="s">
        <v>10188</v>
      </c>
    </row>
    <row r="3493" spans="1:1">
      <c r="A3493" t="s">
        <v>10189</v>
      </c>
    </row>
    <row r="3494" spans="1:1">
      <c r="A3494" t="s">
        <v>2612</v>
      </c>
    </row>
    <row r="3495" spans="3:3">
      <c r="C3495" t="s">
        <v>10190</v>
      </c>
    </row>
    <row r="3496" spans="3:3">
      <c r="C3496" t="s">
        <v>908</v>
      </c>
    </row>
    <row r="3497" spans="3:3">
      <c r="C3497" t="s">
        <v>10191</v>
      </c>
    </row>
    <row r="3498" spans="3:3">
      <c r="C3498" t="s">
        <v>10192</v>
      </c>
    </row>
    <row r="3499" spans="3:3">
      <c r="C3499" t="s">
        <v>10193</v>
      </c>
    </row>
    <row r="3500" spans="3:3">
      <c r="C3500" t="s">
        <v>10194</v>
      </c>
    </row>
    <row r="3501" spans="3:3">
      <c r="C3501" t="s">
        <v>776</v>
      </c>
    </row>
    <row r="3502" spans="3:3">
      <c r="C3502" t="s">
        <v>10195</v>
      </c>
    </row>
    <row r="3503" spans="3:3">
      <c r="C3503" t="s">
        <v>10196</v>
      </c>
    </row>
    <row r="3504" spans="3:3">
      <c r="C3504" t="s">
        <v>10197</v>
      </c>
    </row>
    <row r="3505" spans="1:1">
      <c r="A3505" t="s">
        <v>446</v>
      </c>
    </row>
    <row r="3506" spans="1:1">
      <c r="A3506" t="s">
        <v>931</v>
      </c>
    </row>
    <row r="3507" spans="3:3">
      <c r="C3507" t="s">
        <v>10198</v>
      </c>
    </row>
    <row r="3508" spans="3:3">
      <c r="C3508" t="s">
        <v>10199</v>
      </c>
    </row>
    <row r="3509" spans="1:1">
      <c r="A3509" t="s">
        <v>446</v>
      </c>
    </row>
    <row r="3510" spans="1:1">
      <c r="A3510" t="s">
        <v>10200</v>
      </c>
    </row>
    <row r="3511" spans="1:1">
      <c r="A3511" t="s">
        <v>10181</v>
      </c>
    </row>
    <row r="3512" spans="1:1">
      <c r="A3512" t="s">
        <v>9305</v>
      </c>
    </row>
    <row r="3513" spans="1:1">
      <c r="A3513" t="s">
        <v>10201</v>
      </c>
    </row>
    <row r="3514" spans="1:1">
      <c r="A3514" t="s">
        <v>10202</v>
      </c>
    </row>
    <row r="3515" spans="1:1">
      <c r="A3515" t="s">
        <v>8734</v>
      </c>
    </row>
    <row r="3516" spans="3:3">
      <c r="C3516" t="s">
        <v>10203</v>
      </c>
    </row>
    <row r="3517" spans="3:3">
      <c r="C3517" t="s">
        <v>10204</v>
      </c>
    </row>
    <row r="3518" spans="3:3">
      <c r="C3518" t="s">
        <v>10205</v>
      </c>
    </row>
    <row r="3519" spans="3:3">
      <c r="C3519" t="s">
        <v>10192</v>
      </c>
    </row>
    <row r="3520" spans="3:3">
      <c r="C3520" t="s">
        <v>10206</v>
      </c>
    </row>
    <row r="3521" spans="3:3">
      <c r="C3521" t="s">
        <v>10207</v>
      </c>
    </row>
    <row r="3522" spans="3:3">
      <c r="C3522" t="s">
        <v>10208</v>
      </c>
    </row>
    <row r="3523" spans="1:1">
      <c r="A3523" t="s">
        <v>446</v>
      </c>
    </row>
    <row r="3524" spans="1:1">
      <c r="A3524" t="s">
        <v>10209</v>
      </c>
    </row>
    <row r="3525" spans="1:1">
      <c r="A3525" t="s">
        <v>10210</v>
      </c>
    </row>
    <row r="3526" spans="1:1">
      <c r="A3526" t="s">
        <v>10211</v>
      </c>
    </row>
    <row r="3527" spans="1:1">
      <c r="A3527" t="s">
        <v>9352</v>
      </c>
    </row>
    <row r="3528" spans="1:1">
      <c r="A3528" t="s">
        <v>8322</v>
      </c>
    </row>
    <row r="3529" spans="1:1">
      <c r="A3529" t="s">
        <v>374</v>
      </c>
    </row>
    <row r="3530" spans="1:1">
      <c r="A3530" t="s">
        <v>375</v>
      </c>
    </row>
    <row r="3531" spans="1:1">
      <c r="A3531" t="s">
        <v>2139</v>
      </c>
    </row>
    <row r="3532" spans="1:1">
      <c r="A3532" t="s">
        <v>8214</v>
      </c>
    </row>
    <row r="3533" spans="1:1">
      <c r="A3533" t="s">
        <v>376</v>
      </c>
    </row>
    <row r="3534" spans="1:1">
      <c r="A3534" t="s">
        <v>377</v>
      </c>
    </row>
    <row r="3535" spans="1:1">
      <c r="A3535" t="s">
        <v>378</v>
      </c>
    </row>
    <row r="3536" spans="1:1">
      <c r="A3536" t="s">
        <v>379</v>
      </c>
    </row>
    <row r="3537" spans="1:1">
      <c r="A3537" t="s">
        <v>380</v>
      </c>
    </row>
    <row r="3538" spans="1:1">
      <c r="A3538" t="s">
        <v>10212</v>
      </c>
    </row>
    <row r="3539" spans="1:1">
      <c r="A3539" t="s">
        <v>10213</v>
      </c>
    </row>
    <row r="3540" spans="1:1">
      <c r="A3540" t="s">
        <v>10214</v>
      </c>
    </row>
    <row r="3541" spans="1:1">
      <c r="A3541" t="s">
        <v>10215</v>
      </c>
    </row>
    <row r="3542" spans="1:1">
      <c r="A3542" t="s">
        <v>10169</v>
      </c>
    </row>
    <row r="3543" spans="1:1">
      <c r="A3543" t="s">
        <v>10216</v>
      </c>
    </row>
    <row r="3544" spans="1:1">
      <c r="A3544" t="s">
        <v>392</v>
      </c>
    </row>
    <row r="3545" spans="1:1">
      <c r="A3545" t="s">
        <v>8146</v>
      </c>
    </row>
    <row r="3546" spans="1:1">
      <c r="A3546" t="s">
        <v>10217</v>
      </c>
    </row>
    <row r="3547" spans="1:1">
      <c r="A3547" t="s">
        <v>355</v>
      </c>
    </row>
    <row r="3548" spans="1:1">
      <c r="A3548" t="s">
        <v>10172</v>
      </c>
    </row>
    <row r="3549" spans="1:1">
      <c r="A3549" t="s">
        <v>8260</v>
      </c>
    </row>
    <row r="3550" spans="1:1">
      <c r="A3550" t="s">
        <v>479</v>
      </c>
    </row>
    <row r="3551" spans="1:1">
      <c r="A3551" t="s">
        <v>10218</v>
      </c>
    </row>
    <row r="3552" spans="1:1">
      <c r="A3552" t="s">
        <v>773</v>
      </c>
    </row>
    <row r="3553" spans="3:3">
      <c r="C3553" t="s">
        <v>10219</v>
      </c>
    </row>
    <row r="3554" spans="3:3">
      <c r="C3554" t="s">
        <v>10220</v>
      </c>
    </row>
    <row r="3555" spans="3:3">
      <c r="C3555" t="s">
        <v>10221</v>
      </c>
    </row>
    <row r="3556" spans="3:3">
      <c r="C3556" t="s">
        <v>4617</v>
      </c>
    </row>
    <row r="3557" spans="3:3">
      <c r="C3557" t="s">
        <v>4621</v>
      </c>
    </row>
    <row r="3558" spans="3:3">
      <c r="C3558" t="s">
        <v>4622</v>
      </c>
    </row>
    <row r="3559" spans="3:3">
      <c r="C3559" t="s">
        <v>10222</v>
      </c>
    </row>
    <row r="3560" spans="1:1">
      <c r="A3560" t="s">
        <v>479</v>
      </c>
    </row>
    <row r="3561" spans="1:1">
      <c r="A3561" t="s">
        <v>10223</v>
      </c>
    </row>
    <row r="3562" spans="1:1">
      <c r="A3562" t="s">
        <v>479</v>
      </c>
    </row>
    <row r="3563" spans="1:1">
      <c r="A3563" t="s">
        <v>10224</v>
      </c>
    </row>
    <row r="3564" spans="1:1">
      <c r="A3564" t="s">
        <v>931</v>
      </c>
    </row>
    <row r="3565" spans="2:2">
      <c r="B3565" t="s">
        <v>10225</v>
      </c>
    </row>
    <row r="3566" spans="1:1">
      <c r="A3566" t="s">
        <v>10226</v>
      </c>
    </row>
    <row r="3567" spans="3:3">
      <c r="C3567" t="s">
        <v>10221</v>
      </c>
    </row>
    <row r="3568" spans="3:3">
      <c r="C3568" t="s">
        <v>4617</v>
      </c>
    </row>
    <row r="3569" spans="3:3">
      <c r="C3569" t="s">
        <v>4621</v>
      </c>
    </row>
    <row r="3570" spans="3:3">
      <c r="C3570" t="s">
        <v>4622</v>
      </c>
    </row>
    <row r="3571" spans="3:3">
      <c r="C3571" t="s">
        <v>10227</v>
      </c>
    </row>
    <row r="3572" spans="3:3">
      <c r="C3572" t="s">
        <v>10228</v>
      </c>
    </row>
    <row r="3573" spans="1:1">
      <c r="A3573" t="s">
        <v>479</v>
      </c>
    </row>
    <row r="3574" spans="1:1">
      <c r="A3574" t="s">
        <v>773</v>
      </c>
    </row>
    <row r="3575" spans="2:2">
      <c r="B3575" t="s">
        <v>10229</v>
      </c>
    </row>
    <row r="3576" spans="2:2">
      <c r="B3576" t="s">
        <v>10230</v>
      </c>
    </row>
    <row r="3577" spans="2:2">
      <c r="B3577" t="s">
        <v>10231</v>
      </c>
    </row>
    <row r="3578" spans="2:2">
      <c r="B3578" t="s">
        <v>10232</v>
      </c>
    </row>
    <row r="3579" spans="2:2">
      <c r="B3579" t="s">
        <v>10233</v>
      </c>
    </row>
    <row r="3580" spans="2:2">
      <c r="B3580" t="s">
        <v>10234</v>
      </c>
    </row>
    <row r="3581" spans="2:2">
      <c r="B3581" t="s">
        <v>10235</v>
      </c>
    </row>
    <row r="3582" spans="1:1">
      <c r="A3582" t="s">
        <v>446</v>
      </c>
    </row>
    <row r="3583" spans="1:1">
      <c r="A3583" t="s">
        <v>10200</v>
      </c>
    </row>
    <row r="3584" spans="1:1">
      <c r="A3584" t="s">
        <v>10236</v>
      </c>
    </row>
    <row r="3585" spans="1:1">
      <c r="A3585" t="s">
        <v>9305</v>
      </c>
    </row>
    <row r="3586" spans="1:1">
      <c r="A3586" t="s">
        <v>10237</v>
      </c>
    </row>
    <row r="3587" spans="1:1">
      <c r="A3587" t="s">
        <v>10238</v>
      </c>
    </row>
    <row r="3588" spans="1:1">
      <c r="A3588" t="s">
        <v>8734</v>
      </c>
    </row>
    <row r="3589" spans="3:3">
      <c r="C3589" t="s">
        <v>10239</v>
      </c>
    </row>
    <row r="3590" spans="3:3">
      <c r="C3590" t="s">
        <v>10204</v>
      </c>
    </row>
    <row r="3591" spans="3:3">
      <c r="C3591" t="s">
        <v>10205</v>
      </c>
    </row>
    <row r="3592" spans="3:3">
      <c r="C3592" t="s">
        <v>10240</v>
      </c>
    </row>
    <row r="3593" spans="3:3">
      <c r="C3593" t="s">
        <v>10206</v>
      </c>
    </row>
    <row r="3594" spans="3:3">
      <c r="C3594" t="s">
        <v>10241</v>
      </c>
    </row>
    <row r="3595" spans="3:3">
      <c r="C3595" t="s">
        <v>10208</v>
      </c>
    </row>
    <row r="3596" spans="1:1">
      <c r="A3596" t="s">
        <v>446</v>
      </c>
    </row>
    <row r="3597" spans="1:1">
      <c r="A3597" t="s">
        <v>479</v>
      </c>
    </row>
    <row r="3598" spans="1:1">
      <c r="A3598" t="s">
        <v>821</v>
      </c>
    </row>
    <row r="3599" spans="3:3">
      <c r="C3599" t="s">
        <v>10242</v>
      </c>
    </row>
    <row r="3600" spans="3:3">
      <c r="C3600" t="s">
        <v>9534</v>
      </c>
    </row>
    <row r="3601" spans="3:3">
      <c r="C3601" t="s">
        <v>9535</v>
      </c>
    </row>
    <row r="3602" spans="3:3">
      <c r="C3602" t="s">
        <v>9536</v>
      </c>
    </row>
    <row r="3603" spans="3:3">
      <c r="C3603" t="s">
        <v>9537</v>
      </c>
    </row>
    <row r="3604" spans="1:1">
      <c r="A3604" t="s">
        <v>479</v>
      </c>
    </row>
    <row r="3605" spans="1:1">
      <c r="A3605" t="s">
        <v>2112</v>
      </c>
    </row>
    <row r="3606" spans="3:3">
      <c r="C3606" t="s">
        <v>10243</v>
      </c>
    </row>
    <row r="3607" spans="3:3">
      <c r="C3607" t="s">
        <v>908</v>
      </c>
    </row>
    <row r="3608" spans="3:3">
      <c r="C3608" t="s">
        <v>10205</v>
      </c>
    </row>
    <row r="3609" spans="3:3">
      <c r="C3609" t="s">
        <v>9540</v>
      </c>
    </row>
    <row r="3610" spans="3:3">
      <c r="C3610" t="s">
        <v>9541</v>
      </c>
    </row>
    <row r="3611" spans="3:4">
      <c r="C3611" t="s">
        <v>9542</v>
      </c>
      <c r="D3611" t="s">
        <v>9543</v>
      </c>
    </row>
    <row r="3612" spans="3:4">
      <c r="C3612" t="s">
        <v>9542</v>
      </c>
      <c r="D3612" t="s">
        <v>9544</v>
      </c>
    </row>
    <row r="3613" spans="3:4">
      <c r="C3613" t="s">
        <v>9542</v>
      </c>
      <c r="D3613" t="s">
        <v>9545</v>
      </c>
    </row>
    <row r="3614" spans="3:3">
      <c r="C3614" t="s">
        <v>10244</v>
      </c>
    </row>
    <row r="3615" spans="3:3">
      <c r="C3615" t="s">
        <v>10245</v>
      </c>
    </row>
    <row r="3616" spans="3:3">
      <c r="C3616" t="s">
        <v>10246</v>
      </c>
    </row>
    <row r="3617" spans="3:3">
      <c r="C3617" t="s">
        <v>9549</v>
      </c>
    </row>
    <row r="3618" spans="3:3">
      <c r="C3618" t="s">
        <v>9550</v>
      </c>
    </row>
    <row r="3619" spans="3:3">
      <c r="C3619" t="s">
        <v>9551</v>
      </c>
    </row>
    <row r="3620" spans="3:3">
      <c r="C3620" t="s">
        <v>9552</v>
      </c>
    </row>
    <row r="3621" spans="3:3">
      <c r="C3621" t="s">
        <v>9553</v>
      </c>
    </row>
    <row r="3622" spans="3:3">
      <c r="C3622" t="s">
        <v>9554</v>
      </c>
    </row>
    <row r="3623" spans="1:1">
      <c r="A3623" t="s">
        <v>854</v>
      </c>
    </row>
    <row r="3624" spans="1:1">
      <c r="A3624" t="s">
        <v>446</v>
      </c>
    </row>
    <row r="3625" spans="1:1">
      <c r="A3625" t="s">
        <v>10247</v>
      </c>
    </row>
    <row r="3626" spans="1:1">
      <c r="A3626" t="s">
        <v>10248</v>
      </c>
    </row>
    <row r="3627" spans="1:1">
      <c r="A3627" t="s">
        <v>931</v>
      </c>
    </row>
    <row r="3628" spans="3:3">
      <c r="C3628" t="s">
        <v>10249</v>
      </c>
    </row>
    <row r="3629" spans="3:3">
      <c r="C3629" t="s">
        <v>908</v>
      </c>
    </row>
    <row r="3630" spans="3:3">
      <c r="C3630" t="s">
        <v>9569</v>
      </c>
    </row>
    <row r="3631" spans="8:8">
      <c r="H3631" t="s">
        <v>9570</v>
      </c>
    </row>
    <row r="3632" spans="3:3">
      <c r="C3632" t="s">
        <v>3493</v>
      </c>
    </row>
    <row r="3633" spans="3:3">
      <c r="C3633" t="s">
        <v>9571</v>
      </c>
    </row>
    <row r="3634" spans="3:3">
      <c r="C3634" t="s">
        <v>9572</v>
      </c>
    </row>
    <row r="3635" spans="3:3">
      <c r="C3635" t="s">
        <v>9573</v>
      </c>
    </row>
    <row r="3636" spans="3:3">
      <c r="C3636" t="s">
        <v>9574</v>
      </c>
    </row>
    <row r="3637" spans="3:3">
      <c r="C3637" t="s">
        <v>776</v>
      </c>
    </row>
    <row r="3638" spans="3:3">
      <c r="C3638" t="s">
        <v>9575</v>
      </c>
    </row>
    <row r="3639" spans="6:6">
      <c r="F3639" t="s">
        <v>9576</v>
      </c>
    </row>
    <row r="3640" spans="1:1">
      <c r="A3640" t="s">
        <v>446</v>
      </c>
    </row>
    <row r="3641" spans="1:1">
      <c r="A3641" t="s">
        <v>773</v>
      </c>
    </row>
    <row r="3642" spans="3:3">
      <c r="C3642" t="s">
        <v>10250</v>
      </c>
    </row>
    <row r="3643" spans="3:3">
      <c r="C3643" t="s">
        <v>908</v>
      </c>
    </row>
    <row r="3644" spans="3:3">
      <c r="C3644" t="s">
        <v>10251</v>
      </c>
    </row>
    <row r="3645" spans="8:8">
      <c r="H3645" t="s">
        <v>10252</v>
      </c>
    </row>
    <row r="3646" spans="3:3">
      <c r="C3646" t="s">
        <v>10253</v>
      </c>
    </row>
    <row r="3647" spans="3:3">
      <c r="C3647" t="s">
        <v>9580</v>
      </c>
    </row>
    <row r="3648" spans="3:3">
      <c r="C3648" t="s">
        <v>9581</v>
      </c>
    </row>
    <row r="3649" spans="3:3">
      <c r="C3649" t="s">
        <v>9582</v>
      </c>
    </row>
    <row r="3650" spans="3:3">
      <c r="C3650" t="s">
        <v>10254</v>
      </c>
    </row>
    <row r="3651" spans="3:3">
      <c r="C3651" t="s">
        <v>776</v>
      </c>
    </row>
    <row r="3652" spans="3:3">
      <c r="C3652" t="s">
        <v>9575</v>
      </c>
    </row>
    <row r="3653" spans="6:6">
      <c r="F3653" t="s">
        <v>9584</v>
      </c>
    </row>
    <row r="3654" spans="3:3">
      <c r="C3654" t="s">
        <v>9585</v>
      </c>
    </row>
    <row r="3655" spans="1:1">
      <c r="A3655" t="s">
        <v>446</v>
      </c>
    </row>
    <row r="3656" spans="1:1">
      <c r="A3656" t="s">
        <v>914</v>
      </c>
    </row>
    <row r="3657" spans="3:3">
      <c r="C3657" t="s">
        <v>10255</v>
      </c>
    </row>
    <row r="3658" spans="3:3">
      <c r="C3658" t="s">
        <v>9587</v>
      </c>
    </row>
    <row r="3659" spans="1:1">
      <c r="A3659" t="s">
        <v>446</v>
      </c>
    </row>
    <row r="3660" spans="1:1">
      <c r="A3660" t="s">
        <v>10256</v>
      </c>
    </row>
    <row r="3661" spans="1:1">
      <c r="A3661" t="s">
        <v>10257</v>
      </c>
    </row>
    <row r="3662" spans="1:1">
      <c r="A3662" t="s">
        <v>10210</v>
      </c>
    </row>
    <row r="3663" spans="1:1">
      <c r="A3663" t="s">
        <v>10211</v>
      </c>
    </row>
    <row r="3664" spans="1:1">
      <c r="A3664" t="s">
        <v>10258</v>
      </c>
    </row>
    <row r="3665" spans="1:1">
      <c r="A3665" t="s">
        <v>10259</v>
      </c>
    </row>
    <row r="3666" spans="1:1">
      <c r="A3666" t="s">
        <v>9352</v>
      </c>
    </row>
    <row r="3667" spans="1:1">
      <c r="A3667" t="s">
        <v>8322</v>
      </c>
    </row>
    <row r="3668" spans="1:1">
      <c r="A3668" t="s">
        <v>374</v>
      </c>
    </row>
    <row r="3669" spans="1:1">
      <c r="A3669" t="s">
        <v>375</v>
      </c>
    </row>
    <row r="3670" spans="1:1">
      <c r="A3670" t="s">
        <v>2139</v>
      </c>
    </row>
    <row r="3671" spans="1:1">
      <c r="A3671" t="s">
        <v>8214</v>
      </c>
    </row>
    <row r="3672" spans="1:1">
      <c r="A3672" t="s">
        <v>376</v>
      </c>
    </row>
    <row r="3673" spans="1:1">
      <c r="A3673" t="s">
        <v>377</v>
      </c>
    </row>
    <row r="3674" spans="1:1">
      <c r="A3674" t="s">
        <v>378</v>
      </c>
    </row>
    <row r="3675" spans="1:1">
      <c r="A3675" t="s">
        <v>379</v>
      </c>
    </row>
    <row r="3676" spans="1:1">
      <c r="A3676" t="s">
        <v>380</v>
      </c>
    </row>
    <row r="3677" spans="1:1">
      <c r="A3677" t="s">
        <v>10260</v>
      </c>
    </row>
    <row r="3678" spans="1:1">
      <c r="A3678" t="s">
        <v>10261</v>
      </c>
    </row>
    <row r="3679" spans="1:1">
      <c r="A3679" t="s">
        <v>10262</v>
      </c>
    </row>
    <row r="3680" spans="1:1">
      <c r="A3680" t="s">
        <v>5390</v>
      </c>
    </row>
    <row r="3681" spans="1:1">
      <c r="A3681" t="s">
        <v>10169</v>
      </c>
    </row>
    <row r="3682" spans="1:1">
      <c r="A3682" t="s">
        <v>10263</v>
      </c>
    </row>
    <row r="3683" spans="1:1">
      <c r="A3683" t="s">
        <v>392</v>
      </c>
    </row>
    <row r="3684" spans="1:1">
      <c r="A3684" t="s">
        <v>8146</v>
      </c>
    </row>
    <row r="3685" spans="1:1">
      <c r="A3685" t="s">
        <v>10264</v>
      </c>
    </row>
    <row r="3686" spans="1:1">
      <c r="A3686" t="s">
        <v>4377</v>
      </c>
    </row>
    <row r="3687" spans="1:1">
      <c r="A3687" t="s">
        <v>10265</v>
      </c>
    </row>
    <row r="3688" spans="1:1">
      <c r="A3688" t="s">
        <v>8260</v>
      </c>
    </row>
    <row r="3689" spans="1:1">
      <c r="A3689" t="s">
        <v>10266</v>
      </c>
    </row>
    <row r="3690" spans="1:1">
      <c r="A3690" t="s">
        <v>821</v>
      </c>
    </row>
    <row r="3691" spans="1:1">
      <c r="A3691" t="s">
        <v>10267</v>
      </c>
    </row>
    <row r="3692" spans="1:1">
      <c r="A3692" t="s">
        <v>10268</v>
      </c>
    </row>
    <row r="3693" spans="1:1">
      <c r="A3693" t="s">
        <v>10269</v>
      </c>
    </row>
    <row r="3694" spans="1:1">
      <c r="A3694" t="s">
        <v>9387</v>
      </c>
    </row>
    <row r="3695" spans="1:1">
      <c r="A3695" t="s">
        <v>9388</v>
      </c>
    </row>
    <row r="3696" spans="1:1">
      <c r="A3696" t="s">
        <v>10270</v>
      </c>
    </row>
    <row r="3697" spans="1:1">
      <c r="A3697" t="s">
        <v>10271</v>
      </c>
    </row>
    <row r="3698" spans="1:1">
      <c r="A3698" t="s">
        <v>4962</v>
      </c>
    </row>
    <row r="3699" spans="1:1">
      <c r="A3699" t="s">
        <v>10272</v>
      </c>
    </row>
    <row r="3700" spans="1:1">
      <c r="A3700" t="s">
        <v>9305</v>
      </c>
    </row>
    <row r="3701" spans="1:1">
      <c r="A3701" t="s">
        <v>10273</v>
      </c>
    </row>
    <row r="3702" spans="1:1">
      <c r="A3702" t="s">
        <v>10274</v>
      </c>
    </row>
    <row r="3703" spans="1:1">
      <c r="A3703" t="s">
        <v>10210</v>
      </c>
    </row>
    <row r="3704" spans="1:1">
      <c r="A3704" t="s">
        <v>10211</v>
      </c>
    </row>
    <row r="3705" spans="1:1">
      <c r="A3705" t="s">
        <v>479</v>
      </c>
    </row>
    <row r="3706" spans="1:1">
      <c r="A3706" t="s">
        <v>10275</v>
      </c>
    </row>
    <row r="3707" spans="1:1">
      <c r="A3707" t="s">
        <v>1012</v>
      </c>
    </row>
    <row r="3708" spans="1:1">
      <c r="A3708" t="s">
        <v>10276</v>
      </c>
    </row>
    <row r="3709" spans="1:1">
      <c r="A3709" t="s">
        <v>1012</v>
      </c>
    </row>
    <row r="3710" spans="1:1">
      <c r="A3710" t="s">
        <v>7902</v>
      </c>
    </row>
    <row r="3711" spans="1:1">
      <c r="A3711" t="s">
        <v>4382</v>
      </c>
    </row>
    <row r="3712" spans="1:1">
      <c r="A3712" t="s">
        <v>4383</v>
      </c>
    </row>
    <row r="3713" spans="1:1">
      <c r="A3713" t="s">
        <v>2139</v>
      </c>
    </row>
    <row r="3714" spans="1:1">
      <c r="A3714" t="s">
        <v>8214</v>
      </c>
    </row>
    <row r="3715" spans="1:1">
      <c r="A3715" t="s">
        <v>827</v>
      </c>
    </row>
    <row r="3716" spans="1:1">
      <c r="A3716" t="s">
        <v>4424</v>
      </c>
    </row>
    <row r="3717" spans="1:1">
      <c r="A3717" t="s">
        <v>4425</v>
      </c>
    </row>
    <row r="3718" spans="1:1">
      <c r="A3718" t="s">
        <v>4426</v>
      </c>
    </row>
    <row r="3719" spans="1:1">
      <c r="A3719" t="s">
        <v>4427</v>
      </c>
    </row>
    <row r="3720" spans="1:1">
      <c r="A3720" t="s">
        <v>4428</v>
      </c>
    </row>
    <row r="3721" spans="1:1">
      <c r="A3721" t="s">
        <v>5972</v>
      </c>
    </row>
    <row r="3722" spans="1:1">
      <c r="A3722" t="s">
        <v>5973</v>
      </c>
    </row>
    <row r="3723" spans="1:1">
      <c r="A3723" t="s">
        <v>827</v>
      </c>
    </row>
    <row r="3724" spans="1:1">
      <c r="A3724" t="s">
        <v>10277</v>
      </c>
    </row>
    <row r="3725" spans="1:1">
      <c r="A3725" t="s">
        <v>10278</v>
      </c>
    </row>
    <row r="3726" spans="1:1">
      <c r="A3726" t="s">
        <v>10279</v>
      </c>
    </row>
    <row r="3727" spans="1:1">
      <c r="A3727" t="s">
        <v>10215</v>
      </c>
    </row>
    <row r="3728" spans="1:1">
      <c r="A3728" t="s">
        <v>10169</v>
      </c>
    </row>
    <row r="3729" spans="1:1">
      <c r="A3729" t="s">
        <v>10280</v>
      </c>
    </row>
    <row r="3730" spans="1:1">
      <c r="A3730" t="s">
        <v>392</v>
      </c>
    </row>
    <row r="3731" spans="1:1">
      <c r="A3731" t="s">
        <v>355</v>
      </c>
    </row>
    <row r="3732" spans="1:1">
      <c r="A3732" t="s">
        <v>10281</v>
      </c>
    </row>
    <row r="3733" spans="1:1">
      <c r="A3733" t="s">
        <v>10282</v>
      </c>
    </row>
    <row r="3734" spans="1:1">
      <c r="A3734" t="s">
        <v>10283</v>
      </c>
    </row>
    <row r="3735" spans="1:1">
      <c r="A3735" t="s">
        <v>10284</v>
      </c>
    </row>
    <row r="3736" spans="1:1">
      <c r="A3736" t="s">
        <v>10285</v>
      </c>
    </row>
    <row r="3737" spans="1:1">
      <c r="A3737" t="s">
        <v>10286</v>
      </c>
    </row>
    <row r="3738" spans="1:1">
      <c r="A3738" t="s">
        <v>10287</v>
      </c>
    </row>
    <row r="3739" spans="1:1">
      <c r="A3739" t="s">
        <v>10288</v>
      </c>
    </row>
    <row r="3740" spans="1:1">
      <c r="A3740" t="s">
        <v>10289</v>
      </c>
    </row>
    <row r="3741" spans="1:1">
      <c r="A3741" t="s">
        <v>10290</v>
      </c>
    </row>
    <row r="3742" spans="1:1">
      <c r="A3742" t="s">
        <v>10291</v>
      </c>
    </row>
    <row r="3743" spans="1:1">
      <c r="A3743" t="s">
        <v>10292</v>
      </c>
    </row>
    <row r="3744" spans="1:1">
      <c r="A3744" t="s">
        <v>10293</v>
      </c>
    </row>
    <row r="3745" spans="1:1">
      <c r="A3745" t="s">
        <v>10294</v>
      </c>
    </row>
    <row r="3746" spans="1:1">
      <c r="A3746" t="s">
        <v>10295</v>
      </c>
    </row>
    <row r="3747" spans="1:1">
      <c r="A3747" t="s">
        <v>10296</v>
      </c>
    </row>
    <row r="3748" spans="1:1">
      <c r="A3748" t="s">
        <v>827</v>
      </c>
    </row>
    <row r="3749" spans="1:1">
      <c r="A3749" t="s">
        <v>10297</v>
      </c>
    </row>
    <row r="3750" spans="1:1">
      <c r="A3750" t="s">
        <v>479</v>
      </c>
    </row>
    <row r="3751" spans="1:1">
      <c r="A3751" t="s">
        <v>10298</v>
      </c>
    </row>
    <row r="3752" spans="1:1">
      <c r="A3752" t="s">
        <v>9305</v>
      </c>
    </row>
    <row r="3753" spans="1:1">
      <c r="A3753" t="s">
        <v>10299</v>
      </c>
    </row>
    <row r="3754" spans="1:1">
      <c r="A3754" t="s">
        <v>10300</v>
      </c>
    </row>
    <row r="3755" spans="1:1">
      <c r="A3755" t="s">
        <v>10298</v>
      </c>
    </row>
    <row r="3756" spans="1:1">
      <c r="A3756" t="s">
        <v>10301</v>
      </c>
    </row>
    <row r="3757" spans="1:1">
      <c r="A3757" t="s">
        <v>10302</v>
      </c>
    </row>
    <row r="3758" spans="1:1">
      <c r="A3758" t="s">
        <v>10303</v>
      </c>
    </row>
    <row r="3759" spans="1:1">
      <c r="A3759" t="s">
        <v>10298</v>
      </c>
    </row>
    <row r="3760" spans="1:1">
      <c r="A3760" t="s">
        <v>10301</v>
      </c>
    </row>
    <row r="3761" spans="1:1">
      <c r="A3761" t="s">
        <v>10304</v>
      </c>
    </row>
    <row r="3762" spans="1:1">
      <c r="A3762" t="s">
        <v>10305</v>
      </c>
    </row>
    <row r="3763" spans="1:1">
      <c r="A3763" t="s">
        <v>10306</v>
      </c>
    </row>
    <row r="3764" spans="1:1">
      <c r="A3764" t="s">
        <v>10307</v>
      </c>
    </row>
    <row r="3765" spans="1:1">
      <c r="A3765" t="s">
        <v>10308</v>
      </c>
    </row>
    <row r="3766" spans="1:1">
      <c r="A3766" t="s">
        <v>10309</v>
      </c>
    </row>
    <row r="3767" spans="1:1">
      <c r="A3767" t="s">
        <v>10310</v>
      </c>
    </row>
    <row r="3768" spans="1:1">
      <c r="A3768" t="s">
        <v>10215</v>
      </c>
    </row>
    <row r="3769" spans="1:1">
      <c r="A3769" t="s">
        <v>10169</v>
      </c>
    </row>
    <row r="3770" spans="1:1">
      <c r="A3770" t="s">
        <v>10311</v>
      </c>
    </row>
    <row r="3771" spans="4:4">
      <c r="D3771" t="s">
        <v>369</v>
      </c>
    </row>
    <row r="3772" spans="4:4">
      <c r="D3772" t="s">
        <v>10312</v>
      </c>
    </row>
    <row r="3773" spans="1:1">
      <c r="A3773" t="s">
        <v>10313</v>
      </c>
    </row>
    <row r="3774" spans="1:1">
      <c r="A3774" t="s">
        <v>10314</v>
      </c>
    </row>
    <row r="3775" spans="1:1">
      <c r="A3775" t="s">
        <v>10315</v>
      </c>
    </row>
    <row r="3776" spans="1:1">
      <c r="A3776" t="s">
        <v>10316</v>
      </c>
    </row>
    <row r="3777" spans="1:1">
      <c r="A3777" t="s">
        <v>10317</v>
      </c>
    </row>
    <row r="3778" spans="1:1">
      <c r="A3778" t="s">
        <v>10318</v>
      </c>
    </row>
    <row r="3779" spans="1:1">
      <c r="A3779" t="s">
        <v>10319</v>
      </c>
    </row>
    <row r="3781" spans="1:1">
      <c r="A3781" t="e">
        <f>---分县市网格</f>
        <v>#NAME?</v>
      </c>
    </row>
    <row r="3782" spans="1:1">
      <c r="A3782" t="s">
        <v>10320</v>
      </c>
    </row>
    <row r="3783" spans="1:1">
      <c r="A3783" t="s">
        <v>10314</v>
      </c>
    </row>
    <row r="3784" spans="1:1">
      <c r="A3784" t="s">
        <v>10315</v>
      </c>
    </row>
    <row r="3785" spans="1:1">
      <c r="A3785" t="s">
        <v>10316</v>
      </c>
    </row>
    <row r="3786" spans="1:1">
      <c r="A3786" t="s">
        <v>10317</v>
      </c>
    </row>
    <row r="3787" spans="1:1">
      <c r="A3787" t="s">
        <v>10318</v>
      </c>
    </row>
    <row r="3788" spans="1:1">
      <c r="A3788" t="s">
        <v>10321</v>
      </c>
    </row>
    <row r="3789" spans="1:1">
      <c r="A3789" t="s">
        <v>10322</v>
      </c>
    </row>
    <row r="3790" spans="1:1">
      <c r="A3790" t="s">
        <v>392</v>
      </c>
    </row>
    <row r="3791" spans="1:1">
      <c r="A3791" t="s">
        <v>8146</v>
      </c>
    </row>
    <row r="3792" spans="1:1">
      <c r="A3792" t="s">
        <v>10323</v>
      </c>
    </row>
    <row r="3793" spans="1:1">
      <c r="A3793" t="s">
        <v>355</v>
      </c>
    </row>
    <row r="3794" spans="1:1">
      <c r="A3794" t="s">
        <v>10172</v>
      </c>
    </row>
    <row r="3795" spans="1:1">
      <c r="A3795" t="s">
        <v>8260</v>
      </c>
    </row>
    <row r="3796" spans="1:1">
      <c r="A3796" t="s">
        <v>479</v>
      </c>
    </row>
    <row r="3797" spans="1:1">
      <c r="A3797" t="s">
        <v>10324</v>
      </c>
    </row>
    <row r="3798" spans="1:1">
      <c r="A3798" t="s">
        <v>2112</v>
      </c>
    </row>
    <row r="3799" spans="4:4">
      <c r="D3799" t="s">
        <v>10325</v>
      </c>
    </row>
    <row r="3800" spans="4:4">
      <c r="D3800" t="s">
        <v>9765</v>
      </c>
    </row>
    <row r="3801" spans="4:4">
      <c r="D3801" t="s">
        <v>10326</v>
      </c>
    </row>
    <row r="3802" spans="4:4">
      <c r="D3802" t="s">
        <v>10327</v>
      </c>
    </row>
    <row r="3803" spans="4:4">
      <c r="D3803" t="s">
        <v>10328</v>
      </c>
    </row>
    <row r="3804" spans="4:4">
      <c r="D3804" t="s">
        <v>7011</v>
      </c>
    </row>
    <row r="3805" spans="4:4">
      <c r="D3805" t="s">
        <v>1772</v>
      </c>
    </row>
    <row r="3806" spans="1:1">
      <c r="A3806" t="s">
        <v>479</v>
      </c>
    </row>
    <row r="3807" spans="1:1">
      <c r="A3807" t="s">
        <v>10329</v>
      </c>
    </row>
    <row r="3808" spans="1:1">
      <c r="A3808" t="s">
        <v>931</v>
      </c>
    </row>
    <row r="3809" spans="4:4">
      <c r="D3809" t="s">
        <v>10330</v>
      </c>
    </row>
    <row r="3810" spans="4:4">
      <c r="D3810" t="s">
        <v>10331</v>
      </c>
    </row>
    <row r="3811" spans="4:4">
      <c r="D3811" t="s">
        <v>10332</v>
      </c>
    </row>
    <row r="3812" spans="5:5">
      <c r="E3812" t="s">
        <v>10333</v>
      </c>
    </row>
    <row r="3813" spans="5:5">
      <c r="E3813" t="s">
        <v>10334</v>
      </c>
    </row>
    <row r="3814" spans="5:5">
      <c r="E3814" t="s">
        <v>10335</v>
      </c>
    </row>
    <row r="3815" spans="5:5">
      <c r="E3815" t="s">
        <v>10336</v>
      </c>
    </row>
    <row r="3816" spans="5:5">
      <c r="E3816" t="s">
        <v>10337</v>
      </c>
    </row>
    <row r="3817" spans="5:5">
      <c r="E3817" t="s">
        <v>10338</v>
      </c>
    </row>
    <row r="3818" spans="4:6">
      <c r="D3818" t="s">
        <v>369</v>
      </c>
      <c r="E3818" t="s">
        <v>10339</v>
      </c>
      <c r="F3818" t="s">
        <v>10340</v>
      </c>
    </row>
    <row r="3819" spans="5:5">
      <c r="E3819" t="s">
        <v>10341</v>
      </c>
    </row>
    <row r="3820" spans="5:5">
      <c r="E3820" t="s">
        <v>10342</v>
      </c>
    </row>
    <row r="3821" spans="4:4">
      <c r="D3821" t="s">
        <v>10343</v>
      </c>
    </row>
    <row r="3822" spans="4:4">
      <c r="D3822" t="s">
        <v>10344</v>
      </c>
    </row>
    <row r="3823" spans="4:4">
      <c r="D3823" t="s">
        <v>10345</v>
      </c>
    </row>
    <row r="3825" spans="4:5">
      <c r="D3825" t="s">
        <v>10346</v>
      </c>
      <c r="E3825" t="s">
        <v>10347</v>
      </c>
    </row>
    <row r="3826" spans="4:4">
      <c r="D3826" t="s">
        <v>779</v>
      </c>
    </row>
    <row r="3828" spans="3:3">
      <c r="C3828" t="s">
        <v>10348</v>
      </c>
    </row>
    <row r="3829" spans="1:1">
      <c r="A3829" t="s">
        <v>9294</v>
      </c>
    </row>
    <row r="3830" spans="1:1">
      <c r="A3830" t="s">
        <v>10349</v>
      </c>
    </row>
    <row r="3831" spans="1:1">
      <c r="A3831" t="s">
        <v>10350</v>
      </c>
    </row>
    <row r="3832" spans="1:1">
      <c r="A3832" t="s">
        <v>821</v>
      </c>
    </row>
    <row r="3833" spans="5:5">
      <c r="E3833" t="s">
        <v>10351</v>
      </c>
    </row>
    <row r="3834" spans="5:5">
      <c r="E3834" t="s">
        <v>10352</v>
      </c>
    </row>
    <row r="3835" spans="8:8">
      <c r="H3835" t="s">
        <v>10353</v>
      </c>
    </row>
    <row r="3836" spans="8:8">
      <c r="H3836" t="s">
        <v>10354</v>
      </c>
    </row>
    <row r="3837" spans="8:8">
      <c r="H3837" t="s">
        <v>10355</v>
      </c>
    </row>
    <row r="3838" spans="8:8">
      <c r="H3838" t="s">
        <v>10356</v>
      </c>
    </row>
    <row r="3839" spans="8:8">
      <c r="H3839" t="s">
        <v>10357</v>
      </c>
    </row>
    <row r="3840" spans="8:8">
      <c r="H3840" t="s">
        <v>10358</v>
      </c>
    </row>
    <row r="3841" spans="8:8">
      <c r="H3841" t="s">
        <v>10359</v>
      </c>
    </row>
    <row r="3842" spans="5:5">
      <c r="E3842" t="s">
        <v>10360</v>
      </c>
    </row>
    <row r="3843" spans="5:5">
      <c r="E3843" t="s">
        <v>10361</v>
      </c>
    </row>
    <row r="3844" spans="6:6">
      <c r="F3844" t="s">
        <v>10362</v>
      </c>
    </row>
    <row r="3845" spans="4:4">
      <c r="D3845" t="s">
        <v>10363</v>
      </c>
    </row>
    <row r="3846" spans="6:6">
      <c r="F3846" t="s">
        <v>10364</v>
      </c>
    </row>
    <row r="3847" spans="6:6">
      <c r="F3847" t="s">
        <v>10365</v>
      </c>
    </row>
    <row r="3848" spans="6:6">
      <c r="F3848" t="s">
        <v>10366</v>
      </c>
    </row>
    <row r="3849" spans="1:1">
      <c r="A3849" t="s">
        <v>479</v>
      </c>
    </row>
    <row r="3850" spans="1:1">
      <c r="A3850" t="s">
        <v>914</v>
      </c>
    </row>
    <row r="3851" spans="6:6">
      <c r="F3851" t="s">
        <v>10367</v>
      </c>
    </row>
    <row r="3852" spans="6:6">
      <c r="F3852" t="s">
        <v>10368</v>
      </c>
    </row>
    <row r="3853" spans="6:6">
      <c r="F3853" t="s">
        <v>10369</v>
      </c>
    </row>
    <row r="3854" spans="1:1">
      <c r="A3854" t="s">
        <v>446</v>
      </c>
    </row>
    <row r="3855" spans="1:1">
      <c r="A3855" t="s">
        <v>9294</v>
      </c>
    </row>
    <row r="3856" spans="1:1">
      <c r="A3856" t="s">
        <v>10370</v>
      </c>
    </row>
    <row r="3857" spans="1:1">
      <c r="A3857" t="s">
        <v>773</v>
      </c>
    </row>
    <row r="3858" spans="4:4">
      <c r="D3858" t="s">
        <v>10371</v>
      </c>
    </row>
    <row r="3859" spans="4:4">
      <c r="D3859" t="s">
        <v>10372</v>
      </c>
    </row>
    <row r="3860" spans="4:4">
      <c r="D3860" t="s">
        <v>10373</v>
      </c>
    </row>
    <row r="3861" spans="4:4">
      <c r="D3861" t="s">
        <v>10374</v>
      </c>
    </row>
    <row r="3862" spans="4:4">
      <c r="D3862" t="s">
        <v>10375</v>
      </c>
    </row>
    <row r="3863" spans="4:4">
      <c r="D3863" t="s">
        <v>10376</v>
      </c>
    </row>
    <row r="3864" spans="4:4">
      <c r="D3864" t="s">
        <v>10377</v>
      </c>
    </row>
    <row r="3865" spans="1:1">
      <c r="A3865" t="s">
        <v>10378</v>
      </c>
    </row>
    <row r="3866" spans="1:1">
      <c r="A3866" t="s">
        <v>931</v>
      </c>
    </row>
    <row r="3867" spans="4:4">
      <c r="D3867" t="s">
        <v>10379</v>
      </c>
    </row>
    <row r="3868" spans="4:4">
      <c r="D3868" t="s">
        <v>2398</v>
      </c>
    </row>
    <row r="3869" spans="4:4">
      <c r="D3869" t="s">
        <v>10380</v>
      </c>
    </row>
    <row r="3870" spans="9:9">
      <c r="I3870" t="s">
        <v>10381</v>
      </c>
    </row>
    <row r="3871" spans="4:4">
      <c r="D3871" t="s">
        <v>10382</v>
      </c>
    </row>
    <row r="3872" spans="4:4">
      <c r="D3872" t="s">
        <v>10383</v>
      </c>
    </row>
    <row r="3873" spans="4:4">
      <c r="D3873" t="s">
        <v>776</v>
      </c>
    </row>
    <row r="3874" spans="4:4">
      <c r="D3874" t="s">
        <v>10384</v>
      </c>
    </row>
    <row r="3875" spans="8:8">
      <c r="H3875" t="s">
        <v>10385</v>
      </c>
    </row>
    <row r="3876" spans="8:8">
      <c r="H3876" t="s">
        <v>10386</v>
      </c>
    </row>
    <row r="3877" spans="8:8">
      <c r="H3877" t="s">
        <v>10387</v>
      </c>
    </row>
    <row r="3878" spans="5:5">
      <c r="E3878" t="s">
        <v>767</v>
      </c>
    </row>
    <row r="3879" spans="1:1">
      <c r="A3879" t="s">
        <v>446</v>
      </c>
    </row>
    <row r="3880" spans="1:1">
      <c r="A3880" t="s">
        <v>479</v>
      </c>
    </row>
    <row r="3881" spans="1:1">
      <c r="A3881" t="s">
        <v>931</v>
      </c>
    </row>
    <row r="3882" spans="4:4">
      <c r="D3882" t="s">
        <v>10388</v>
      </c>
    </row>
    <row r="3883" spans="4:4">
      <c r="D3883" t="s">
        <v>10389</v>
      </c>
    </row>
    <row r="3884" spans="4:4">
      <c r="D3884" t="s">
        <v>10390</v>
      </c>
    </row>
    <row r="3885" spans="4:4">
      <c r="D3885" t="s">
        <v>776</v>
      </c>
    </row>
    <row r="3886" spans="4:4">
      <c r="D3886" t="s">
        <v>3407</v>
      </c>
    </row>
    <row r="3887" spans="4:4">
      <c r="D3887" t="s">
        <v>10391</v>
      </c>
    </row>
    <row r="3888" spans="4:4">
      <c r="D3888" t="s">
        <v>10392</v>
      </c>
    </row>
    <row r="3889" spans="1:1">
      <c r="A3889" t="s">
        <v>446</v>
      </c>
    </row>
    <row r="3890" spans="1:1">
      <c r="A3890" t="s">
        <v>479</v>
      </c>
    </row>
    <row r="3891" spans="1:1">
      <c r="A3891" t="s">
        <v>10393</v>
      </c>
    </row>
    <row r="3892" spans="1:1">
      <c r="A3892" t="s">
        <v>9320</v>
      </c>
    </row>
    <row r="3893" spans="1:1">
      <c r="A3893" t="s">
        <v>10394</v>
      </c>
    </row>
    <row r="3894" spans="1:1">
      <c r="A3894" t="s">
        <v>10395</v>
      </c>
    </row>
    <row r="3895" spans="1:1">
      <c r="A3895" t="s">
        <v>446</v>
      </c>
    </row>
    <row r="3896" spans="1:1">
      <c r="A3896" t="s">
        <v>479</v>
      </c>
    </row>
    <row r="3897" spans="1:1">
      <c r="A3897" t="s">
        <v>821</v>
      </c>
    </row>
    <row r="3898" spans="4:4">
      <c r="D3898" t="s">
        <v>10396</v>
      </c>
    </row>
    <row r="3899" spans="4:4">
      <c r="D3899" t="s">
        <v>7353</v>
      </c>
    </row>
    <row r="3900" spans="1:1">
      <c r="A3900" t="s">
        <v>479</v>
      </c>
    </row>
    <row r="3901" spans="1:1">
      <c r="A3901" t="s">
        <v>821</v>
      </c>
    </row>
    <row r="3902" spans="4:4">
      <c r="D3902" t="s">
        <v>10397</v>
      </c>
    </row>
    <row r="3903" spans="4:4">
      <c r="D3903" t="s">
        <v>10398</v>
      </c>
    </row>
    <row r="3904" spans="4:4">
      <c r="D3904" t="s">
        <v>10399</v>
      </c>
    </row>
    <row r="3905" spans="4:4">
      <c r="D3905" t="s">
        <v>10400</v>
      </c>
    </row>
    <row r="3906" spans="1:1">
      <c r="A3906" t="s">
        <v>446</v>
      </c>
    </row>
    <row r="3907" spans="1:1">
      <c r="A3907" t="s">
        <v>479</v>
      </c>
    </row>
    <row r="3908" spans="1:1">
      <c r="A3908" t="s">
        <v>10393</v>
      </c>
    </row>
    <row r="3909" spans="1:1">
      <c r="A3909" t="s">
        <v>10401</v>
      </c>
    </row>
    <row r="3910" spans="1:1">
      <c r="A3910" t="s">
        <v>10402</v>
      </c>
    </row>
    <row r="3911" spans="1:1">
      <c r="A3911" t="s">
        <v>10403</v>
      </c>
    </row>
    <row r="3912" spans="1:1">
      <c r="A3912" t="s">
        <v>10404</v>
      </c>
    </row>
    <row r="3913" spans="1:1">
      <c r="A3913" t="s">
        <v>10405</v>
      </c>
    </row>
    <row r="3915" spans="2:2">
      <c r="B3915" t="s">
        <v>10406</v>
      </c>
    </row>
    <row r="3916" spans="1:1">
      <c r="A3916" t="s">
        <v>10393</v>
      </c>
    </row>
    <row r="3917" spans="1:1">
      <c r="A3917" t="s">
        <v>10407</v>
      </c>
    </row>
    <row r="3918" spans="1:1">
      <c r="A3918" t="s">
        <v>10408</v>
      </c>
    </row>
    <row r="3919" spans="1:1">
      <c r="A3919" t="s">
        <v>10409</v>
      </c>
    </row>
    <row r="3920" spans="1:1">
      <c r="A3920" t="s">
        <v>10410</v>
      </c>
    </row>
    <row r="3921" spans="1:1">
      <c r="A3921" t="s">
        <v>914</v>
      </c>
    </row>
    <row r="3922" spans="2:2">
      <c r="B3922" t="s">
        <v>10411</v>
      </c>
    </row>
    <row r="3923" spans="2:2">
      <c r="B3923" t="s">
        <v>1954</v>
      </c>
    </row>
    <row r="3924" spans="2:2">
      <c r="B3924" t="s">
        <v>10412</v>
      </c>
    </row>
    <row r="3925" spans="6:6">
      <c r="F3925" t="s">
        <v>10413</v>
      </c>
    </row>
    <row r="3926" spans="2:2">
      <c r="B3926" t="s">
        <v>10414</v>
      </c>
    </row>
    <row r="3927" spans="2:2">
      <c r="B3927" t="s">
        <v>10415</v>
      </c>
    </row>
    <row r="3928" spans="2:2">
      <c r="B3928" t="s">
        <v>10416</v>
      </c>
    </row>
    <row r="3929" spans="2:2">
      <c r="B3929" t="s">
        <v>10417</v>
      </c>
    </row>
    <row r="3930" spans="1:1">
      <c r="A3930" t="s">
        <v>479</v>
      </c>
    </row>
    <row r="3931" spans="1:1">
      <c r="A3931" t="s">
        <v>914</v>
      </c>
    </row>
    <row r="3932" spans="2:2">
      <c r="B3932" t="s">
        <v>10418</v>
      </c>
    </row>
    <row r="3933" spans="2:2">
      <c r="B3933" t="s">
        <v>10419</v>
      </c>
    </row>
    <row r="3934" spans="2:2">
      <c r="B3934" t="s">
        <v>10420</v>
      </c>
    </row>
    <row r="3935" spans="2:2">
      <c r="B3935" t="s">
        <v>10421</v>
      </c>
    </row>
    <row r="3936" spans="2:2">
      <c r="B3936" t="s">
        <v>10422</v>
      </c>
    </row>
    <row r="3937" spans="2:2">
      <c r="B3937" t="s">
        <v>10423</v>
      </c>
    </row>
    <row r="3938" spans="2:2">
      <c r="B3938" t="s">
        <v>833</v>
      </c>
    </row>
    <row r="3939" spans="1:1">
      <c r="A3939" t="s">
        <v>4312</v>
      </c>
    </row>
    <row r="3940" spans="3:3">
      <c r="C3940" t="s">
        <v>10393</v>
      </c>
    </row>
    <row r="3941" spans="1:1">
      <c r="A3941" t="s">
        <v>10424</v>
      </c>
    </row>
    <row r="3942" spans="2:2">
      <c r="B3942" t="s">
        <v>10425</v>
      </c>
    </row>
    <row r="3943" spans="3:3">
      <c r="C3943" t="s">
        <v>1027</v>
      </c>
    </row>
    <row r="3944" spans="3:3">
      <c r="C3944" t="s">
        <v>10426</v>
      </c>
    </row>
    <row r="3945" spans="3:3">
      <c r="C3945" t="s">
        <v>10427</v>
      </c>
    </row>
    <row r="3946" spans="3:3">
      <c r="C3946" t="s">
        <v>10428</v>
      </c>
    </row>
    <row r="3947" spans="3:3">
      <c r="C3947" t="s">
        <v>779</v>
      </c>
    </row>
    <row r="3948" spans="2:3">
      <c r="B3948" t="s">
        <v>350</v>
      </c>
      <c r="C3948" t="s">
        <v>525</v>
      </c>
    </row>
    <row r="3949" spans="3:4">
      <c r="C3949" t="s">
        <v>10429</v>
      </c>
      <c r="D3949" t="s">
        <v>10430</v>
      </c>
    </row>
    <row r="3950" spans="3:3">
      <c r="C3950" t="s">
        <v>4350</v>
      </c>
    </row>
    <row r="3951" spans="3:3">
      <c r="C3951" t="s">
        <v>2909</v>
      </c>
    </row>
    <row r="3952" spans="3:4">
      <c r="C3952" t="s">
        <v>10431</v>
      </c>
      <c r="D3952" s="21" t="s">
        <v>10432</v>
      </c>
    </row>
    <row r="3953" spans="1:1">
      <c r="A3953" t="s">
        <v>8786</v>
      </c>
    </row>
    <row r="3954" spans="1:1">
      <c r="A3954" t="s">
        <v>931</v>
      </c>
    </row>
    <row r="3955" spans="2:2">
      <c r="B3955" t="s">
        <v>10433</v>
      </c>
    </row>
    <row r="3956" spans="2:2">
      <c r="B3956" t="s">
        <v>10434</v>
      </c>
    </row>
    <row r="3957" spans="5:5">
      <c r="E3957" t="s">
        <v>10435</v>
      </c>
    </row>
    <row r="3958" spans="5:5">
      <c r="E3958" t="s">
        <v>10436</v>
      </c>
    </row>
    <row r="3959" spans="5:5">
      <c r="E3959" t="s">
        <v>10437</v>
      </c>
    </row>
    <row r="3960" spans="2:2">
      <c r="B3960" t="s">
        <v>767</v>
      </c>
    </row>
    <row r="3961" spans="1:1">
      <c r="A3961" t="s">
        <v>931</v>
      </c>
    </row>
    <row r="3962" spans="2:2">
      <c r="B3962" t="s">
        <v>10438</v>
      </c>
    </row>
    <row r="3963" spans="2:2">
      <c r="B3963" t="s">
        <v>10439</v>
      </c>
    </row>
    <row r="3964" spans="2:2">
      <c r="B3964" t="s">
        <v>5689</v>
      </c>
    </row>
    <row r="3965" spans="2:2">
      <c r="B3965" t="s">
        <v>10440</v>
      </c>
    </row>
    <row r="3966" spans="2:2">
      <c r="B3966" t="s">
        <v>10441</v>
      </c>
    </row>
    <row r="3967" spans="5:5">
      <c r="E3967" t="s">
        <v>10442</v>
      </c>
    </row>
    <row r="3968" spans="5:5">
      <c r="E3968" t="s">
        <v>10443</v>
      </c>
    </row>
    <row r="3969" spans="1:1">
      <c r="A3969" t="s">
        <v>4312</v>
      </c>
    </row>
    <row r="3970" spans="1:1">
      <c r="A3970" t="s">
        <v>479</v>
      </c>
    </row>
    <row r="3971" spans="1:1">
      <c r="A3971" t="s">
        <v>10444</v>
      </c>
    </row>
    <row r="3972" spans="1:1">
      <c r="A3972" t="s">
        <v>4754</v>
      </c>
    </row>
    <row r="3973" spans="1:1">
      <c r="A3973" t="s">
        <v>10445</v>
      </c>
    </row>
    <row r="3974" spans="1:1">
      <c r="A3974" t="s">
        <v>4754</v>
      </c>
    </row>
    <row r="3975" spans="1:1">
      <c r="A3975" t="s">
        <v>7902</v>
      </c>
    </row>
    <row r="3976" spans="1:1">
      <c r="A3976" t="s">
        <v>4382</v>
      </c>
    </row>
    <row r="3977" spans="1:1">
      <c r="A3977" t="s">
        <v>4383</v>
      </c>
    </row>
    <row r="3978" spans="1:1">
      <c r="A3978" t="s">
        <v>2139</v>
      </c>
    </row>
    <row r="3979" spans="1:1">
      <c r="A3979" t="s">
        <v>8214</v>
      </c>
    </row>
    <row r="3980" spans="1:1">
      <c r="A3980" t="s">
        <v>827</v>
      </c>
    </row>
    <row r="3981" spans="1:1">
      <c r="A3981" t="s">
        <v>4424</v>
      </c>
    </row>
    <row r="3982" spans="1:1">
      <c r="A3982" t="s">
        <v>4425</v>
      </c>
    </row>
    <row r="3983" spans="1:1">
      <c r="A3983" t="s">
        <v>4426</v>
      </c>
    </row>
    <row r="3984" spans="1:1">
      <c r="A3984" t="s">
        <v>4427</v>
      </c>
    </row>
    <row r="3985" spans="1:1">
      <c r="A3985" t="s">
        <v>4428</v>
      </c>
    </row>
    <row r="3986" spans="1:1">
      <c r="A3986" t="s">
        <v>5972</v>
      </c>
    </row>
    <row r="3987" spans="1:1">
      <c r="A3987" t="s">
        <v>5973</v>
      </c>
    </row>
    <row r="3988" spans="1:1">
      <c r="A3988" t="s">
        <v>10446</v>
      </c>
    </row>
    <row r="3989" spans="2:2">
      <c r="B3989" t="s">
        <v>9629</v>
      </c>
    </row>
    <row r="3990" spans="2:2">
      <c r="B3990" t="s">
        <v>10447</v>
      </c>
    </row>
    <row r="3991" spans="2:2">
      <c r="B3991" t="e">
        <f>--版本类型</f>
        <v>#NAME?</v>
      </c>
    </row>
    <row r="3992" spans="2:2">
      <c r="B3992" t="s">
        <v>10402</v>
      </c>
    </row>
    <row r="3993" spans="1:1">
      <c r="A3993" t="s">
        <v>10403</v>
      </c>
    </row>
    <row r="3994" spans="1:1">
      <c r="A3994" t="s">
        <v>10404</v>
      </c>
    </row>
    <row r="3995" spans="1:1">
      <c r="A3995" t="s">
        <v>10448</v>
      </c>
    </row>
    <row r="3997" spans="1:1">
      <c r="A3997" t="s">
        <v>4574</v>
      </c>
    </row>
    <row r="3998" spans="1:1">
      <c r="A3998" t="s">
        <v>10449</v>
      </c>
    </row>
    <row r="3999" spans="1:1">
      <c r="A3999" t="s">
        <v>354</v>
      </c>
    </row>
    <row r="4000" spans="2:2">
      <c r="B4000" t="s">
        <v>525</v>
      </c>
    </row>
    <row r="4001" spans="3:3">
      <c r="C4001" t="s">
        <v>10450</v>
      </c>
    </row>
    <row r="4002" spans="3:3">
      <c r="C4002" t="s">
        <v>977</v>
      </c>
    </row>
    <row r="4003" spans="3:3">
      <c r="C4003" t="s">
        <v>10451</v>
      </c>
    </row>
    <row r="4004" spans="3:3">
      <c r="C4004" t="s">
        <v>10452</v>
      </c>
    </row>
    <row r="4005" spans="8:8">
      <c r="H4005" t="s">
        <v>10453</v>
      </c>
    </row>
    <row r="4006" spans="8:8">
      <c r="H4006" t="s">
        <v>10454</v>
      </c>
    </row>
    <row r="4007" spans="8:8">
      <c r="H4007" t="s">
        <v>10455</v>
      </c>
    </row>
    <row r="4008" spans="3:3">
      <c r="C4008" t="s">
        <v>10456</v>
      </c>
    </row>
    <row r="4009" spans="3:4">
      <c r="C4009" t="s">
        <v>10457</v>
      </c>
      <c r="D4009" t="s">
        <v>10458</v>
      </c>
    </row>
    <row r="4010" spans="3:3">
      <c r="C4010" t="s">
        <v>10459</v>
      </c>
    </row>
    <row r="4011" spans="3:4">
      <c r="C4011" t="s">
        <v>10460</v>
      </c>
      <c r="D4011" t="s">
        <v>10461</v>
      </c>
    </row>
    <row r="4012" spans="3:3">
      <c r="C4012" t="s">
        <v>10462</v>
      </c>
    </row>
    <row r="4013" spans="4:4">
      <c r="D4013" t="s">
        <v>1205</v>
      </c>
    </row>
    <row r="4015" spans="1:1">
      <c r="A4015" t="s">
        <v>10463</v>
      </c>
    </row>
    <row r="4016" spans="1:1">
      <c r="A4016" t="s">
        <v>10464</v>
      </c>
    </row>
    <row r="4017" spans="3:3">
      <c r="C4017" t="s">
        <v>10465</v>
      </c>
    </row>
    <row r="4018" spans="3:3">
      <c r="C4018" t="s">
        <v>908</v>
      </c>
    </row>
    <row r="4019" spans="3:3">
      <c r="C4019" t="s">
        <v>10466</v>
      </c>
    </row>
    <row r="4020" spans="3:3">
      <c r="C4020" t="s">
        <v>10467</v>
      </c>
    </row>
    <row r="4021" spans="3:4">
      <c r="C4021" t="s">
        <v>10468</v>
      </c>
      <c r="D4021">
        <f>4819</f>
        <v>4819</v>
      </c>
    </row>
    <row r="4022" spans="3:3">
      <c r="C4022" t="s">
        <v>10469</v>
      </c>
    </row>
    <row r="4023" spans="3:3">
      <c r="C4023" t="s">
        <v>776</v>
      </c>
    </row>
    <row r="4024" spans="3:3">
      <c r="C4024" t="s">
        <v>10470</v>
      </c>
    </row>
    <row r="4025" spans="1:1">
      <c r="A4025" t="s">
        <v>446</v>
      </c>
    </row>
    <row r="4026" spans="1:1">
      <c r="A4026" t="s">
        <v>10393</v>
      </c>
    </row>
    <row r="4027" spans="1:1">
      <c r="A4027" t="s">
        <v>10471</v>
      </c>
    </row>
    <row r="4028" spans="1:1">
      <c r="A4028" t="s">
        <v>10472</v>
      </c>
    </row>
    <row r="4029" spans="3:3">
      <c r="C4029" t="s">
        <v>1151</v>
      </c>
    </row>
    <row r="4030" spans="3:3">
      <c r="C4030" t="s">
        <v>10473</v>
      </c>
    </row>
    <row r="4031" spans="3:3">
      <c r="C4031" t="s">
        <v>908</v>
      </c>
    </row>
    <row r="4032" spans="3:3">
      <c r="C4032" t="s">
        <v>10474</v>
      </c>
    </row>
    <row r="4033" spans="3:3">
      <c r="C4033" t="s">
        <v>10467</v>
      </c>
    </row>
    <row r="4034" spans="3:4">
      <c r="C4034" t="s">
        <v>10468</v>
      </c>
      <c r="D4034">
        <f>4750</f>
        <v>4750</v>
      </c>
    </row>
    <row r="4035" spans="3:3">
      <c r="C4035" t="s">
        <v>10469</v>
      </c>
    </row>
    <row r="4036" spans="3:3">
      <c r="C4036" t="s">
        <v>776</v>
      </c>
    </row>
    <row r="4037" spans="3:3">
      <c r="C4037" t="s">
        <v>10475</v>
      </c>
    </row>
    <row r="4038" spans="1:1">
      <c r="A4038" t="s">
        <v>446</v>
      </c>
    </row>
    <row r="4039" spans="3:3">
      <c r="C4039" t="s">
        <v>10393</v>
      </c>
    </row>
    <row r="4040" spans="1:1">
      <c r="A4040" t="s">
        <v>10476</v>
      </c>
    </row>
    <row r="4041" spans="1:1">
      <c r="A4041" t="s">
        <v>10477</v>
      </c>
    </row>
    <row r="4042" spans="3:3">
      <c r="C4042" t="s">
        <v>1151</v>
      </c>
    </row>
    <row r="4043" spans="3:3">
      <c r="C4043" t="s">
        <v>10473</v>
      </c>
    </row>
    <row r="4044" spans="3:3">
      <c r="C4044" t="s">
        <v>908</v>
      </c>
    </row>
    <row r="4045" spans="3:3">
      <c r="C4045" t="s">
        <v>10478</v>
      </c>
    </row>
    <row r="4046" spans="3:3">
      <c r="C4046" t="s">
        <v>10467</v>
      </c>
    </row>
    <row r="4047" spans="3:4">
      <c r="C4047" t="s">
        <v>10468</v>
      </c>
      <c r="D4047">
        <f>4751</f>
        <v>4751</v>
      </c>
    </row>
    <row r="4048" spans="3:3">
      <c r="C4048" t="s">
        <v>10469</v>
      </c>
    </row>
    <row r="4049" spans="3:3">
      <c r="C4049" t="s">
        <v>776</v>
      </c>
    </row>
    <row r="4050" spans="3:3">
      <c r="C4050" t="s">
        <v>10479</v>
      </c>
    </row>
    <row r="4051" spans="1:1">
      <c r="A4051" t="s">
        <v>446</v>
      </c>
    </row>
    <row r="4053" spans="2:2">
      <c r="B4053" t="s">
        <v>4603</v>
      </c>
    </row>
    <row r="4054" spans="1:1">
      <c r="A4054" t="s">
        <v>4383</v>
      </c>
    </row>
    <row r="4055" spans="1:1">
      <c r="A4055" t="s">
        <v>4424</v>
      </c>
    </row>
    <row r="4056" spans="1:1">
      <c r="A4056" t="s">
        <v>4425</v>
      </c>
    </row>
    <row r="4057" spans="1:1">
      <c r="A4057" t="s">
        <v>4426</v>
      </c>
    </row>
    <row r="4058" spans="1:1">
      <c r="A4058" t="s">
        <v>4427</v>
      </c>
    </row>
    <row r="4059" spans="1:1">
      <c r="A4059" t="s">
        <v>4606</v>
      </c>
    </row>
    <row r="4060" spans="1:1">
      <c r="A4060" t="s">
        <v>5972</v>
      </c>
    </row>
    <row r="4061" spans="1:1">
      <c r="A4061" t="s">
        <v>5973</v>
      </c>
    </row>
    <row r="4062" spans="2:2">
      <c r="B4062" t="s">
        <v>1218</v>
      </c>
    </row>
    <row r="4063" spans="1:1">
      <c r="A4063" t="s">
        <v>6025</v>
      </c>
    </row>
    <row r="4064" spans="1:1">
      <c r="A4064" t="s">
        <v>10480</v>
      </c>
    </row>
    <row r="4065" spans="1:1">
      <c r="A4065" t="s">
        <v>10481</v>
      </c>
    </row>
    <row r="4066" spans="1:1">
      <c r="A4066" t="s">
        <v>8146</v>
      </c>
    </row>
    <row r="4067" spans="1:1">
      <c r="A4067" t="s">
        <v>10482</v>
      </c>
    </row>
    <row r="4068" spans="1:1">
      <c r="A4068" t="s">
        <v>4377</v>
      </c>
    </row>
    <row r="4069" spans="1:1">
      <c r="A4069" t="s">
        <v>479</v>
      </c>
    </row>
    <row r="4070" spans="1:1">
      <c r="A4070" t="s">
        <v>1012</v>
      </c>
    </row>
    <row r="4071" spans="1:1">
      <c r="A4071" t="s">
        <v>8260</v>
      </c>
    </row>
    <row r="4072" spans="1:1">
      <c r="A4072" t="s">
        <v>479</v>
      </c>
    </row>
    <row r="4073" spans="1:1">
      <c r="A4073" t="s">
        <v>10483</v>
      </c>
    </row>
    <row r="4074" spans="1:1">
      <c r="A4074" t="s">
        <v>931</v>
      </c>
    </row>
    <row r="4075" spans="3:3">
      <c r="C4075" t="s">
        <v>10484</v>
      </c>
    </row>
    <row r="4076" spans="5:5">
      <c r="E4076" t="s">
        <v>10485</v>
      </c>
    </row>
    <row r="4077" spans="1:1">
      <c r="A4077" t="s">
        <v>10486</v>
      </c>
    </row>
    <row r="4078" spans="5:5">
      <c r="E4078" t="s">
        <v>10487</v>
      </c>
    </row>
    <row r="4079" spans="1:1">
      <c r="A4079" t="s">
        <v>10488</v>
      </c>
    </row>
    <row r="4080" spans="1:1">
      <c r="A4080" t="s">
        <v>10489</v>
      </c>
    </row>
    <row r="4081" spans="1:1">
      <c r="A4081" t="s">
        <v>10490</v>
      </c>
    </row>
    <row r="4082" spans="1:1">
      <c r="A4082" t="s">
        <v>10491</v>
      </c>
    </row>
    <row r="4083" spans="1:1">
      <c r="A4083" t="s">
        <v>10492</v>
      </c>
    </row>
    <row r="4084" spans="1:1">
      <c r="A4084" t="s">
        <v>10493</v>
      </c>
    </row>
    <row r="4085" spans="1:1">
      <c r="A4085" t="s">
        <v>10494</v>
      </c>
    </row>
    <row r="4086" spans="1:1">
      <c r="A4086" t="s">
        <v>10495</v>
      </c>
    </row>
    <row r="4087" spans="1:1">
      <c r="A4087" t="s">
        <v>10496</v>
      </c>
    </row>
    <row r="4088" spans="5:5">
      <c r="E4088" t="s">
        <v>10497</v>
      </c>
    </row>
    <row r="4089" spans="1:1">
      <c r="A4089" t="s">
        <v>10498</v>
      </c>
    </row>
    <row r="4090" spans="1:1">
      <c r="A4090" t="s">
        <v>10499</v>
      </c>
    </row>
    <row r="4091" spans="5:5">
      <c r="E4091" t="s">
        <v>10500</v>
      </c>
    </row>
    <row r="4092" spans="5:5">
      <c r="E4092" t="s">
        <v>10501</v>
      </c>
    </row>
    <row r="4093" spans="1:1">
      <c r="A4093" t="s">
        <v>10502</v>
      </c>
    </row>
    <row r="4094" spans="1:1">
      <c r="A4094" t="s">
        <v>10503</v>
      </c>
    </row>
    <row r="4095" spans="5:5">
      <c r="E4095" t="s">
        <v>10504</v>
      </c>
    </row>
    <row r="4096" spans="1:1">
      <c r="A4096" t="s">
        <v>10505</v>
      </c>
    </row>
    <row r="4097" spans="1:1">
      <c r="A4097" t="s">
        <v>10506</v>
      </c>
    </row>
    <row r="4098" spans="1:1">
      <c r="A4098" t="s">
        <v>10507</v>
      </c>
    </row>
    <row r="4099" spans="1:1">
      <c r="A4099" t="s">
        <v>10508</v>
      </c>
    </row>
    <row r="4100" spans="1:1">
      <c r="A4100" t="s">
        <v>10509</v>
      </c>
    </row>
    <row r="4101" spans="1:1">
      <c r="A4101" t="s">
        <v>10510</v>
      </c>
    </row>
    <row r="4102" spans="1:2">
      <c r="A4102" t="s">
        <v>10511</v>
      </c>
      <c r="B4102" t="s">
        <v>10512</v>
      </c>
    </row>
    <row r="4103" spans="1:1">
      <c r="A4103" t="s">
        <v>479</v>
      </c>
    </row>
    <row r="4104" spans="1:1">
      <c r="A4104" t="s">
        <v>773</v>
      </c>
    </row>
    <row r="4105" spans="3:3">
      <c r="C4105" t="s">
        <v>10513</v>
      </c>
    </row>
    <row r="4106" spans="3:3">
      <c r="C4106" t="s">
        <v>10514</v>
      </c>
    </row>
    <row r="4107" spans="3:3">
      <c r="C4107" t="s">
        <v>776</v>
      </c>
    </row>
    <row r="4108" spans="3:3">
      <c r="C4108" t="s">
        <v>10515</v>
      </c>
    </row>
    <row r="4109" spans="1:1">
      <c r="A4109" t="s">
        <v>446</v>
      </c>
    </row>
    <row r="4110" spans="1:1">
      <c r="A4110" t="s">
        <v>8390</v>
      </c>
    </row>
    <row r="4111" spans="1:1">
      <c r="A4111" t="s">
        <v>10516</v>
      </c>
    </row>
    <row r="4112" spans="1:1">
      <c r="A4112" t="s">
        <v>10517</v>
      </c>
    </row>
    <row r="4113" spans="1:1">
      <c r="A4113" t="s">
        <v>1012</v>
      </c>
    </row>
    <row r="4114" spans="1:1">
      <c r="A4114" t="s">
        <v>9342</v>
      </c>
    </row>
    <row r="4115" spans="1:1">
      <c r="A4115" t="s">
        <v>10518</v>
      </c>
    </row>
    <row r="4116" spans="1:1">
      <c r="A4116" t="s">
        <v>1012</v>
      </c>
    </row>
    <row r="4117" spans="1:1">
      <c r="A4117" t="s">
        <v>7902</v>
      </c>
    </row>
    <row r="4118" spans="1:1">
      <c r="A4118" t="s">
        <v>4382</v>
      </c>
    </row>
    <row r="4119" spans="1:1">
      <c r="A4119" t="s">
        <v>4383</v>
      </c>
    </row>
    <row r="4120" spans="1:1">
      <c r="A4120" t="s">
        <v>2139</v>
      </c>
    </row>
    <row r="4121" spans="1:1">
      <c r="A4121" t="s">
        <v>8214</v>
      </c>
    </row>
    <row r="4122" spans="1:1">
      <c r="A4122" t="s">
        <v>827</v>
      </c>
    </row>
    <row r="4123" spans="1:1">
      <c r="A4123" t="s">
        <v>4424</v>
      </c>
    </row>
    <row r="4124" spans="1:1">
      <c r="A4124" t="s">
        <v>4425</v>
      </c>
    </row>
    <row r="4125" spans="1:1">
      <c r="A4125" t="s">
        <v>4426</v>
      </c>
    </row>
    <row r="4126" spans="1:1">
      <c r="A4126" t="s">
        <v>4427</v>
      </c>
    </row>
    <row r="4127" spans="1:1">
      <c r="A4127" t="s">
        <v>4428</v>
      </c>
    </row>
    <row r="4128" spans="1:1">
      <c r="A4128" t="s">
        <v>5972</v>
      </c>
    </row>
    <row r="4129" spans="1:1">
      <c r="A4129" t="s">
        <v>5973</v>
      </c>
    </row>
    <row r="4130" spans="1:1">
      <c r="A4130" t="s">
        <v>10519</v>
      </c>
    </row>
    <row r="4131" spans="2:2">
      <c r="B4131" t="s">
        <v>10520</v>
      </c>
    </row>
    <row r="4132" spans="1:1">
      <c r="A4132" t="s">
        <v>10521</v>
      </c>
    </row>
    <row r="4133" spans="1:1">
      <c r="A4133" t="s">
        <v>10522</v>
      </c>
    </row>
    <row r="4134" spans="1:1">
      <c r="A4134" t="s">
        <v>10169</v>
      </c>
    </row>
    <row r="4135" spans="1:1">
      <c r="A4135" t="s">
        <v>10523</v>
      </c>
    </row>
    <row r="4136" spans="4:4">
      <c r="D4136" t="s">
        <v>369</v>
      </c>
    </row>
    <row r="4137" spans="1:1">
      <c r="A4137" t="s">
        <v>10524</v>
      </c>
    </row>
    <row r="4138" spans="1:1">
      <c r="A4138" t="s">
        <v>10525</v>
      </c>
    </row>
    <row r="4139" spans="1:1">
      <c r="A4139" t="s">
        <v>10526</v>
      </c>
    </row>
    <row r="4140" spans="1:1">
      <c r="A4140" t="s">
        <v>10527</v>
      </c>
    </row>
    <row r="4141" spans="1:1">
      <c r="A4141" t="s">
        <v>10526</v>
      </c>
    </row>
    <row r="4142" spans="1:1">
      <c r="A4142" t="s">
        <v>10528</v>
      </c>
    </row>
    <row r="4143" spans="3:3">
      <c r="C4143" t="s">
        <v>10526</v>
      </c>
    </row>
    <row r="4144" spans="1:1">
      <c r="A4144" t="s">
        <v>10529</v>
      </c>
    </row>
    <row r="4145" spans="1:1">
      <c r="A4145" t="s">
        <v>354</v>
      </c>
    </row>
    <row r="4146" spans="1:1">
      <c r="A4146" t="s">
        <v>10530</v>
      </c>
    </row>
    <row r="4147" spans="1:1">
      <c r="A4147" t="s">
        <v>10531</v>
      </c>
    </row>
    <row r="4148" spans="1:1">
      <c r="A4148" t="s">
        <v>10532</v>
      </c>
    </row>
    <row r="4149" spans="1:1">
      <c r="A4149" t="s">
        <v>10265</v>
      </c>
    </row>
    <row r="4150" spans="1:1">
      <c r="A4150" t="s">
        <v>8260</v>
      </c>
    </row>
    <row r="4151" spans="3:3">
      <c r="C4151" t="s">
        <v>800</v>
      </c>
    </row>
    <row r="4152" spans="3:3">
      <c r="C4152" t="s">
        <v>10533</v>
      </c>
    </row>
    <row r="4153" spans="3:3">
      <c r="C4153" t="s">
        <v>10534</v>
      </c>
    </row>
    <row r="4154" spans="3:3">
      <c r="C4154" t="s">
        <v>10535</v>
      </c>
    </row>
    <row r="4155" spans="3:3">
      <c r="C4155" t="s">
        <v>10536</v>
      </c>
    </row>
    <row r="4156" spans="3:3">
      <c r="C4156" t="s">
        <v>10537</v>
      </c>
    </row>
    <row r="4157" spans="3:3">
      <c r="C4157" t="s">
        <v>10538</v>
      </c>
    </row>
    <row r="4158" spans="3:3">
      <c r="C4158" t="s">
        <v>10539</v>
      </c>
    </row>
    <row r="4159" spans="3:3">
      <c r="C4159" t="s">
        <v>10540</v>
      </c>
    </row>
    <row r="4160" spans="3:3">
      <c r="C4160" t="s">
        <v>8269</v>
      </c>
    </row>
    <row r="4161" spans="3:3">
      <c r="C4161" t="s">
        <v>8270</v>
      </c>
    </row>
    <row r="4162" spans="3:3">
      <c r="C4162" t="s">
        <v>8271</v>
      </c>
    </row>
    <row r="4163" spans="3:3">
      <c r="C4163" t="s">
        <v>8272</v>
      </c>
    </row>
    <row r="4164" spans="3:3">
      <c r="C4164" t="s">
        <v>8273</v>
      </c>
    </row>
    <row r="4165" spans="3:3">
      <c r="C4165" t="s">
        <v>10541</v>
      </c>
    </row>
    <row r="4166" spans="3:3">
      <c r="C4166" t="s">
        <v>8274</v>
      </c>
    </row>
    <row r="4167" spans="3:3">
      <c r="C4167" t="s">
        <v>10542</v>
      </c>
    </row>
    <row r="4168" spans="3:3">
      <c r="C4168" t="s">
        <v>10543</v>
      </c>
    </row>
    <row r="4169" spans="3:3">
      <c r="C4169" t="s">
        <v>1389</v>
      </c>
    </row>
    <row r="4170" spans="3:3">
      <c r="C4170" t="s">
        <v>443</v>
      </c>
    </row>
    <row r="4171" spans="1:1">
      <c r="A4171" t="s">
        <v>10544</v>
      </c>
    </row>
    <row r="4172" spans="3:3">
      <c r="C4172" t="s">
        <v>10545</v>
      </c>
    </row>
    <row r="4173" spans="3:3">
      <c r="C4173" t="e">
        <f>--select*from xj_sc_云销售品_sl</f>
        <v>#NAME?</v>
      </c>
    </row>
    <row r="4174" spans="3:3">
      <c r="C4174" t="s">
        <v>10546</v>
      </c>
    </row>
    <row r="4175" spans="3:3">
      <c r="C4175" t="s">
        <v>1027</v>
      </c>
    </row>
    <row r="4176" spans="3:3">
      <c r="C4176" t="s">
        <v>10547</v>
      </c>
    </row>
    <row r="4177" spans="3:3">
      <c r="C4177" t="s">
        <v>8281</v>
      </c>
    </row>
    <row r="4178" spans="7:7">
      <c r="G4178" t="s">
        <v>8981</v>
      </c>
    </row>
    <row r="4179" spans="3:3">
      <c r="C4179" t="s">
        <v>8283</v>
      </c>
    </row>
    <row r="4180" spans="3:3">
      <c r="C4180" t="s">
        <v>8284</v>
      </c>
    </row>
    <row r="4181" spans="3:3">
      <c r="C4181" t="s">
        <v>10548</v>
      </c>
    </row>
    <row r="4182" spans="3:3">
      <c r="C4182" t="s">
        <v>10549</v>
      </c>
    </row>
    <row r="4183" spans="3:3">
      <c r="C4183" t="s">
        <v>10550</v>
      </c>
    </row>
    <row r="4184" spans="3:3">
      <c r="C4184" t="s">
        <v>10551</v>
      </c>
    </row>
    <row r="4185" spans="3:3">
      <c r="C4185" t="s">
        <v>3332</v>
      </c>
    </row>
    <row r="4186" spans="3:3">
      <c r="C4186" t="s">
        <v>10552</v>
      </c>
    </row>
    <row r="4187" spans="3:3">
      <c r="C4187" t="s">
        <v>977</v>
      </c>
    </row>
    <row r="4188" spans="3:3">
      <c r="C4188" t="s">
        <v>10553</v>
      </c>
    </row>
    <row r="4189" spans="3:3">
      <c r="C4189" t="s">
        <v>10554</v>
      </c>
    </row>
    <row r="4190" spans="3:3">
      <c r="C4190" t="s">
        <v>10555</v>
      </c>
    </row>
    <row r="4191" spans="3:3">
      <c r="C4191" t="s">
        <v>8293</v>
      </c>
    </row>
    <row r="4192" spans="3:3">
      <c r="C4192" t="s">
        <v>10556</v>
      </c>
    </row>
    <row r="4193" spans="3:3">
      <c r="C4193" t="s">
        <v>10557</v>
      </c>
    </row>
    <row r="4194" spans="3:3">
      <c r="C4194" t="s">
        <v>10558</v>
      </c>
    </row>
    <row r="4195" spans="3:3">
      <c r="C4195" t="s">
        <v>2098</v>
      </c>
    </row>
    <row r="4196" spans="3:3">
      <c r="C4196" t="s">
        <v>10559</v>
      </c>
    </row>
    <row r="4197" spans="3:3">
      <c r="C4197" t="s">
        <v>10560</v>
      </c>
    </row>
    <row r="4198" spans="4:4">
      <c r="D4198" t="s">
        <v>10561</v>
      </c>
    </row>
    <row r="4199" spans="3:3">
      <c r="C4199" t="s">
        <v>10562</v>
      </c>
    </row>
    <row r="4200" spans="3:3">
      <c r="C4200" t="s">
        <v>10563</v>
      </c>
    </row>
    <row r="4201" spans="3:3">
      <c r="C4201" t="s">
        <v>8286</v>
      </c>
    </row>
    <row r="4202" spans="3:3">
      <c r="C4202" t="s">
        <v>10564</v>
      </c>
    </row>
    <row r="4204" spans="3:3">
      <c r="C4204" t="s">
        <v>10565</v>
      </c>
    </row>
    <row r="4205" spans="3:3">
      <c r="C4205" t="s">
        <v>10566</v>
      </c>
    </row>
    <row r="4206" spans="3:3">
      <c r="C4206" t="s">
        <v>10567</v>
      </c>
    </row>
    <row r="4207" spans="3:3">
      <c r="C4207" t="s">
        <v>10568</v>
      </c>
    </row>
    <row r="4209" spans="1:1">
      <c r="A4209" t="s">
        <v>350</v>
      </c>
    </row>
    <row r="4210" spans="1:1">
      <c r="A4210" t="s">
        <v>8305</v>
      </c>
    </row>
    <row r="4211" spans="1:1">
      <c r="A4211" t="s">
        <v>10569</v>
      </c>
    </row>
    <row r="4212" spans="1:1">
      <c r="A4212" t="s">
        <v>10570</v>
      </c>
    </row>
    <row r="4213" spans="3:3">
      <c r="C4213" t="s">
        <v>10571</v>
      </c>
    </row>
    <row r="4214" spans="3:3">
      <c r="C4214" t="s">
        <v>10572</v>
      </c>
    </row>
    <row r="4215" spans="3:3">
      <c r="C4215" t="s">
        <v>10573</v>
      </c>
    </row>
    <row r="4216" spans="1:1">
      <c r="A4216" t="s">
        <v>1465</v>
      </c>
    </row>
    <row r="4217" spans="2:2">
      <c r="B4217" t="s">
        <v>4594</v>
      </c>
    </row>
    <row r="4218" spans="2:2">
      <c r="B4218" t="s">
        <v>10574</v>
      </c>
    </row>
    <row r="4219" spans="2:2">
      <c r="B4219" t="s">
        <v>991</v>
      </c>
    </row>
    <row r="4220" spans="1:1">
      <c r="A4220" t="s">
        <v>7902</v>
      </c>
    </row>
    <row r="4221" spans="1:1">
      <c r="A4221" t="s">
        <v>4382</v>
      </c>
    </row>
    <row r="4222" spans="1:1">
      <c r="A4222" t="s">
        <v>4383</v>
      </c>
    </row>
    <row r="4223" spans="3:3">
      <c r="C4223" t="s">
        <v>3067</v>
      </c>
    </row>
    <row r="4224" spans="1:1">
      <c r="A4224" t="s">
        <v>10575</v>
      </c>
    </row>
    <row r="4225" spans="1:1">
      <c r="A4225" t="s">
        <v>8214</v>
      </c>
    </row>
    <row r="4226" spans="1:1">
      <c r="A4226" t="s">
        <v>4424</v>
      </c>
    </row>
    <row r="4227" spans="1:1">
      <c r="A4227" t="s">
        <v>4425</v>
      </c>
    </row>
    <row r="4228" spans="1:1">
      <c r="A4228" t="s">
        <v>4426</v>
      </c>
    </row>
    <row r="4229" spans="1:1">
      <c r="A4229" t="s">
        <v>4427</v>
      </c>
    </row>
    <row r="4230" spans="1:1">
      <c r="A4230" t="s">
        <v>4606</v>
      </c>
    </row>
    <row r="4231" spans="1:1">
      <c r="A4231" t="s">
        <v>5972</v>
      </c>
    </row>
    <row r="4232" spans="1:1">
      <c r="A4232" t="s">
        <v>5973</v>
      </c>
    </row>
    <row r="4233" spans="2:2">
      <c r="B4233" t="s">
        <v>10576</v>
      </c>
    </row>
    <row r="4234" spans="1:1">
      <c r="A4234" t="s">
        <v>7229</v>
      </c>
    </row>
    <row r="4235" spans="1:1">
      <c r="A4235" t="s">
        <v>10577</v>
      </c>
    </row>
    <row r="4236" spans="1:1">
      <c r="A4236" t="s">
        <v>5390</v>
      </c>
    </row>
    <row r="4237" spans="1:1">
      <c r="A4237" t="s">
        <v>10169</v>
      </c>
    </row>
    <row r="4238" spans="1:1">
      <c r="A4238" t="s">
        <v>10578</v>
      </c>
    </row>
    <row r="4239" spans="1:1">
      <c r="A4239" t="s">
        <v>392</v>
      </c>
    </row>
    <row r="4240" spans="1:1">
      <c r="A4240" t="s">
        <v>8146</v>
      </c>
    </row>
    <row r="4241" spans="1:1">
      <c r="A4241" t="s">
        <v>10579</v>
      </c>
    </row>
    <row r="4242" spans="3:3">
      <c r="C4242" t="s">
        <v>10580</v>
      </c>
    </row>
    <row r="4243" spans="1:1">
      <c r="A4243" t="s">
        <v>4377</v>
      </c>
    </row>
    <row r="4244" spans="2:2">
      <c r="B4244" t="s">
        <v>350</v>
      </c>
    </row>
    <row r="4245" spans="1:1">
      <c r="A4245" t="s">
        <v>10581</v>
      </c>
    </row>
    <row r="4246" spans="1:1">
      <c r="A4246" t="s">
        <v>10582</v>
      </c>
    </row>
    <row r="4247" spans="1:1">
      <c r="A4247" t="s">
        <v>10583</v>
      </c>
    </row>
    <row r="4248" spans="1:1">
      <c r="A4248" t="s">
        <v>10584</v>
      </c>
    </row>
    <row r="4249" spans="1:1">
      <c r="A4249" t="s">
        <v>10585</v>
      </c>
    </row>
    <row r="4250" spans="1:1">
      <c r="A4250" t="s">
        <v>3033</v>
      </c>
    </row>
    <row r="4251" spans="1:1">
      <c r="A4251" t="s">
        <v>10586</v>
      </c>
    </row>
    <row r="4252" spans="1:1">
      <c r="A4252" t="s">
        <v>10583</v>
      </c>
    </row>
    <row r="4253" spans="1:1">
      <c r="A4253" t="s">
        <v>10584</v>
      </c>
    </row>
    <row r="4254" spans="1:1">
      <c r="A4254" t="s">
        <v>10587</v>
      </c>
    </row>
    <row r="4255" spans="1:1">
      <c r="A4255" t="s">
        <v>3033</v>
      </c>
    </row>
    <row r="4256" spans="1:1">
      <c r="A4256" t="s">
        <v>10588</v>
      </c>
    </row>
    <row r="4257" spans="1:1">
      <c r="A4257" t="s">
        <v>10583</v>
      </c>
    </row>
    <row r="4258" spans="1:1">
      <c r="A4258" t="s">
        <v>10584</v>
      </c>
    </row>
    <row r="4259" spans="1:1">
      <c r="A4259" t="s">
        <v>10589</v>
      </c>
    </row>
    <row r="4260" spans="1:1">
      <c r="A4260" t="s">
        <v>3033</v>
      </c>
    </row>
    <row r="4261" spans="1:1">
      <c r="A4261" t="s">
        <v>10590</v>
      </c>
    </row>
    <row r="4262" spans="1:1">
      <c r="A4262" t="s">
        <v>10583</v>
      </c>
    </row>
    <row r="4263" spans="1:1">
      <c r="A4263" t="s">
        <v>10584</v>
      </c>
    </row>
    <row r="4264" spans="1:1">
      <c r="A4264" t="s">
        <v>10591</v>
      </c>
    </row>
    <row r="4265" spans="1:1">
      <c r="A4265" t="s">
        <v>3033</v>
      </c>
    </row>
    <row r="4266" spans="1:1">
      <c r="A4266" t="s">
        <v>10592</v>
      </c>
    </row>
    <row r="4267" spans="1:1">
      <c r="A4267" t="s">
        <v>10583</v>
      </c>
    </row>
    <row r="4268" spans="1:1">
      <c r="A4268" t="s">
        <v>10593</v>
      </c>
    </row>
    <row r="4269" spans="1:1">
      <c r="A4269" t="s">
        <v>3033</v>
      </c>
    </row>
    <row r="4270" spans="1:1">
      <c r="A4270" t="s">
        <v>10594</v>
      </c>
    </row>
    <row r="4271" spans="1:1">
      <c r="A4271" t="s">
        <v>10583</v>
      </c>
    </row>
    <row r="4272" spans="1:1">
      <c r="A4272" t="s">
        <v>10595</v>
      </c>
    </row>
    <row r="4273" spans="1:1">
      <c r="A4273" t="s">
        <v>10596</v>
      </c>
    </row>
    <row r="4274" spans="1:1">
      <c r="A4274" t="s">
        <v>354</v>
      </c>
    </row>
    <row r="4275" spans="1:1">
      <c r="A4275" t="s">
        <v>10597</v>
      </c>
    </row>
    <row r="4276" spans="1:1">
      <c r="A4276" t="s">
        <v>10598</v>
      </c>
    </row>
    <row r="4277" spans="1:1">
      <c r="A4277" t="s">
        <v>10599</v>
      </c>
    </row>
    <row r="4278" spans="1:1">
      <c r="A4278" t="s">
        <v>1074</v>
      </c>
    </row>
    <row r="4279" spans="1:1">
      <c r="A4279" t="s">
        <v>10600</v>
      </c>
    </row>
    <row r="4280" spans="1:1">
      <c r="A4280" t="s">
        <v>10601</v>
      </c>
    </row>
    <row r="4281" spans="1:1">
      <c r="A4281" t="s">
        <v>10602</v>
      </c>
    </row>
    <row r="4282" spans="1:1">
      <c r="A4282" t="s">
        <v>10603</v>
      </c>
    </row>
    <row r="4283" spans="1:1">
      <c r="A4283" t="s">
        <v>8265</v>
      </c>
    </row>
    <row r="4284" spans="1:1">
      <c r="A4284" t="s">
        <v>8266</v>
      </c>
    </row>
    <row r="4285" spans="1:1">
      <c r="A4285" t="s">
        <v>8267</v>
      </c>
    </row>
    <row r="4286" spans="1:1">
      <c r="A4286" t="s">
        <v>8268</v>
      </c>
    </row>
    <row r="4287" spans="1:1">
      <c r="A4287" t="s">
        <v>8269</v>
      </c>
    </row>
    <row r="4288" spans="1:1">
      <c r="A4288" t="s">
        <v>8270</v>
      </c>
    </row>
    <row r="4289" spans="1:1">
      <c r="A4289" t="s">
        <v>8271</v>
      </c>
    </row>
    <row r="4290" spans="1:1">
      <c r="A4290" t="s">
        <v>8272</v>
      </c>
    </row>
    <row r="4291" spans="1:1">
      <c r="A4291" t="s">
        <v>8273</v>
      </c>
    </row>
    <row r="4292" spans="1:1">
      <c r="A4292" t="s">
        <v>10604</v>
      </c>
    </row>
    <row r="4293" spans="1:1">
      <c r="A4293" t="s">
        <v>8274</v>
      </c>
    </row>
    <row r="4294" spans="1:1">
      <c r="A4294" t="s">
        <v>10605</v>
      </c>
    </row>
    <row r="4295" spans="1:1">
      <c r="A4295" t="s">
        <v>8277</v>
      </c>
    </row>
    <row r="4296" spans="1:1">
      <c r="A4296" t="s">
        <v>767</v>
      </c>
    </row>
    <row r="4297" spans="1:1">
      <c r="A4297" t="s">
        <v>2619</v>
      </c>
    </row>
    <row r="4298" spans="1:1">
      <c r="A4298" t="s">
        <v>10606</v>
      </c>
    </row>
    <row r="4299" spans="1:1">
      <c r="A4299" t="e">
        <f>--select*from xj_sc_云销售品_sl</f>
        <v>#NAME?</v>
      </c>
    </row>
    <row r="4300" spans="1:1">
      <c r="A4300" t="s">
        <v>10607</v>
      </c>
    </row>
    <row r="4301" spans="1:1">
      <c r="A4301" t="s">
        <v>800</v>
      </c>
    </row>
    <row r="4302" spans="1:1">
      <c r="A4302" t="s">
        <v>10608</v>
      </c>
    </row>
    <row r="4303" spans="1:1">
      <c r="A4303" t="s">
        <v>8281</v>
      </c>
    </row>
    <row r="4304" spans="1:1">
      <c r="A4304" t="s">
        <v>8282</v>
      </c>
    </row>
    <row r="4305" spans="1:1">
      <c r="A4305" t="s">
        <v>8283</v>
      </c>
    </row>
    <row r="4306" spans="1:1">
      <c r="A4306" t="s">
        <v>8284</v>
      </c>
    </row>
    <row r="4307" spans="1:1">
      <c r="A4307" t="s">
        <v>10609</v>
      </c>
    </row>
    <row r="4308" spans="1:1">
      <c r="A4308" t="s">
        <v>8286</v>
      </c>
    </row>
    <row r="4310" spans="1:1">
      <c r="A4310" t="s">
        <v>10610</v>
      </c>
    </row>
    <row r="4311" spans="1:1">
      <c r="A4311" t="s">
        <v>10611</v>
      </c>
    </row>
    <row r="4312" spans="1:1">
      <c r="A4312" t="s">
        <v>3332</v>
      </c>
    </row>
    <row r="4313" spans="1:1">
      <c r="A4313" t="s">
        <v>10612</v>
      </c>
    </row>
    <row r="4314" spans="1:1">
      <c r="A4314" t="s">
        <v>1027</v>
      </c>
    </row>
    <row r="4315" spans="1:1">
      <c r="A4315" t="s">
        <v>10613</v>
      </c>
    </row>
    <row r="4316" spans="1:1">
      <c r="A4316" t="s">
        <v>10614</v>
      </c>
    </row>
    <row r="4317" spans="1:1">
      <c r="A4317" t="s">
        <v>8292</v>
      </c>
    </row>
    <row r="4318" spans="1:1">
      <c r="A4318" t="s">
        <v>8293</v>
      </c>
    </row>
    <row r="4319" spans="1:1">
      <c r="A4319" t="s">
        <v>10615</v>
      </c>
    </row>
    <row r="4320" spans="1:1">
      <c r="A4320" t="s">
        <v>8295</v>
      </c>
    </row>
    <row r="4321" spans="1:1">
      <c r="A4321" t="s">
        <v>10616</v>
      </c>
    </row>
    <row r="4322" spans="1:1">
      <c r="A4322" t="s">
        <v>369</v>
      </c>
    </row>
    <row r="4323" spans="1:1">
      <c r="A4323" t="s">
        <v>10617</v>
      </c>
    </row>
    <row r="4324" spans="1:1">
      <c r="A4324" t="s">
        <v>1027</v>
      </c>
    </row>
    <row r="4325" spans="1:1">
      <c r="A4325" t="s">
        <v>10618</v>
      </c>
    </row>
    <row r="4326" spans="1:1">
      <c r="A4326" t="s">
        <v>10560</v>
      </c>
    </row>
    <row r="4327" spans="1:1">
      <c r="A4327" t="s">
        <v>10619</v>
      </c>
    </row>
    <row r="4328" spans="1:1">
      <c r="A4328" t="s">
        <v>10562</v>
      </c>
    </row>
    <row r="4329" spans="1:1">
      <c r="A4329" t="s">
        <v>10620</v>
      </c>
    </row>
    <row r="4330" spans="1:1">
      <c r="A4330" t="s">
        <v>10621</v>
      </c>
    </row>
    <row r="4332" spans="1:1">
      <c r="A4332" t="s">
        <v>10622</v>
      </c>
    </row>
    <row r="4333" spans="1:1">
      <c r="A4333" t="s">
        <v>10623</v>
      </c>
    </row>
    <row r="4334" spans="1:1">
      <c r="A4334" t="s">
        <v>10624</v>
      </c>
    </row>
    <row r="4335" spans="1:1">
      <c r="A4335" t="s">
        <v>10625</v>
      </c>
    </row>
    <row r="4336" spans="1:1">
      <c r="A4336" t="s">
        <v>10626</v>
      </c>
    </row>
    <row r="4338" spans="2:2">
      <c r="B4338" t="s">
        <v>10627</v>
      </c>
    </row>
    <row r="4339" spans="1:1">
      <c r="A4339" t="s">
        <v>10628</v>
      </c>
    </row>
    <row r="4340" spans="1:1">
      <c r="A4340" t="s">
        <v>350</v>
      </c>
    </row>
    <row r="4341" spans="1:1">
      <c r="A4341" t="s">
        <v>8305</v>
      </c>
    </row>
    <row r="4342" spans="1:1">
      <c r="A4342" t="s">
        <v>10629</v>
      </c>
    </row>
    <row r="4343" spans="1:1">
      <c r="A4343" t="s">
        <v>10630</v>
      </c>
    </row>
    <row r="4344" spans="3:3">
      <c r="C4344" t="s">
        <v>10631</v>
      </c>
    </row>
    <row r="4345" spans="3:3">
      <c r="C4345" t="s">
        <v>10632</v>
      </c>
    </row>
    <row r="4346" spans="3:3">
      <c r="C4346" t="s">
        <v>10573</v>
      </c>
    </row>
    <row r="4347" spans="1:1">
      <c r="A4347" t="s">
        <v>1465</v>
      </c>
    </row>
    <row r="4348" spans="2:2">
      <c r="B4348" t="s">
        <v>4594</v>
      </c>
    </row>
    <row r="4349" spans="2:2">
      <c r="B4349" t="s">
        <v>10633</v>
      </c>
    </row>
    <row r="4350" spans="2:2">
      <c r="B4350" t="s">
        <v>10634</v>
      </c>
    </row>
    <row r="4351" spans="2:2">
      <c r="B4351" t="s">
        <v>10635</v>
      </c>
    </row>
    <row r="4352" spans="1:1">
      <c r="A4352" t="s">
        <v>10636</v>
      </c>
    </row>
    <row r="4353" spans="2:2">
      <c r="B4353" t="s">
        <v>10637</v>
      </c>
    </row>
    <row r="4354" spans="2:2">
      <c r="B4354" t="s">
        <v>779</v>
      </c>
    </row>
    <row r="4356" spans="1:1">
      <c r="A4356" t="s">
        <v>10638</v>
      </c>
    </row>
    <row r="4357" spans="1:1">
      <c r="A4357" t="s">
        <v>10639</v>
      </c>
    </row>
    <row r="4358" spans="2:2">
      <c r="B4358" t="s">
        <v>1027</v>
      </c>
    </row>
    <row r="4359" spans="2:2">
      <c r="B4359" t="s">
        <v>10640</v>
      </c>
    </row>
    <row r="4360" spans="2:2">
      <c r="B4360" t="s">
        <v>10641</v>
      </c>
    </row>
    <row r="4361" spans="2:2">
      <c r="B4361" t="s">
        <v>10642</v>
      </c>
    </row>
    <row r="4362" spans="2:2">
      <c r="B4362" t="s">
        <v>10643</v>
      </c>
    </row>
    <row r="4363" spans="2:2">
      <c r="B4363" t="s">
        <v>10644</v>
      </c>
    </row>
    <row r="4364" spans="2:2">
      <c r="B4364" t="s">
        <v>10645</v>
      </c>
    </row>
    <row r="4365" spans="2:2">
      <c r="B4365" t="s">
        <v>10646</v>
      </c>
    </row>
    <row r="4366" spans="2:2">
      <c r="B4366" t="s">
        <v>10647</v>
      </c>
    </row>
    <row r="4367" spans="2:2">
      <c r="B4367" t="s">
        <v>10648</v>
      </c>
    </row>
    <row r="4368" spans="2:2">
      <c r="B4368" t="s">
        <v>2619</v>
      </c>
    </row>
    <row r="4370" spans="2:2">
      <c r="B4370" t="s">
        <v>10649</v>
      </c>
    </row>
    <row r="4371" spans="1:1">
      <c r="A4371" t="s">
        <v>10650</v>
      </c>
    </row>
    <row r="4372" spans="3:3">
      <c r="C4372" t="s">
        <v>4594</v>
      </c>
    </row>
    <row r="4373" spans="2:2">
      <c r="B4373" t="s">
        <v>10651</v>
      </c>
    </row>
    <row r="4374" spans="1:1">
      <c r="A4374" t="s">
        <v>10652</v>
      </c>
    </row>
    <row r="4375" spans="1:1">
      <c r="A4375" t="s">
        <v>10276</v>
      </c>
    </row>
    <row r="4376" spans="1:1">
      <c r="A4376" t="s">
        <v>4382</v>
      </c>
    </row>
    <row r="4377" spans="1:1">
      <c r="A4377" t="s">
        <v>4383</v>
      </c>
    </row>
    <row r="4378" spans="1:1">
      <c r="A4378" t="s">
        <v>2139</v>
      </c>
    </row>
    <row r="4379" spans="1:1">
      <c r="A4379" t="s">
        <v>8214</v>
      </c>
    </row>
    <row r="4380" spans="1:1">
      <c r="A4380" t="s">
        <v>827</v>
      </c>
    </row>
    <row r="4381" spans="1:1">
      <c r="A4381" t="s">
        <v>4424</v>
      </c>
    </row>
    <row r="4382" spans="1:1">
      <c r="A4382" t="s">
        <v>4425</v>
      </c>
    </row>
    <row r="4383" spans="1:1">
      <c r="A4383" t="s">
        <v>4426</v>
      </c>
    </row>
    <row r="4384" spans="1:1">
      <c r="A4384" t="s">
        <v>4427</v>
      </c>
    </row>
    <row r="4385" spans="1:1">
      <c r="A4385" t="s">
        <v>4428</v>
      </c>
    </row>
    <row r="4386" spans="1:1">
      <c r="A4386" t="s">
        <v>5972</v>
      </c>
    </row>
    <row r="4387" spans="1:1">
      <c r="A4387" t="s">
        <v>5973</v>
      </c>
    </row>
    <row r="4388" spans="1:1">
      <c r="A4388" t="s">
        <v>10653</v>
      </c>
    </row>
    <row r="4389" spans="2:2">
      <c r="B4389" t="s">
        <v>10654</v>
      </c>
    </row>
    <row r="4390" spans="2:2">
      <c r="B4390" t="s">
        <v>10655</v>
      </c>
    </row>
    <row r="4391" spans="2:2">
      <c r="B4391" t="s">
        <v>8146</v>
      </c>
    </row>
    <row r="4392" spans="1:1">
      <c r="A4392" t="s">
        <v>10656</v>
      </c>
    </row>
    <row r="4393" spans="1:1">
      <c r="A4393" t="s">
        <v>522</v>
      </c>
    </row>
    <row r="4394" spans="1:2">
      <c r="A4394">
        <v>60000000093</v>
      </c>
      <c r="B4394" t="s">
        <v>10657</v>
      </c>
    </row>
    <row r="4395" spans="1:2">
      <c r="A4395">
        <v>60000000094</v>
      </c>
      <c r="B4395" t="s">
        <v>10658</v>
      </c>
    </row>
    <row r="4397" spans="3:3">
      <c r="C4397" t="s">
        <v>10659</v>
      </c>
    </row>
    <row r="4398" spans="1:1">
      <c r="A4398" t="s">
        <v>10660</v>
      </c>
    </row>
    <row r="4399" spans="4:4">
      <c r="D4399" t="s">
        <v>369</v>
      </c>
    </row>
    <row r="4400" spans="4:4">
      <c r="D4400" t="s">
        <v>10661</v>
      </c>
    </row>
    <row r="4401" spans="4:4">
      <c r="D4401" t="s">
        <v>10662</v>
      </c>
    </row>
    <row r="4402" spans="1:1">
      <c r="A4402" t="s">
        <v>10663</v>
      </c>
    </row>
    <row r="4403" spans="1:1">
      <c r="A4403" t="s">
        <v>10664</v>
      </c>
    </row>
    <row r="4404" spans="1:1">
      <c r="A4404" t="s">
        <v>10665</v>
      </c>
    </row>
    <row r="4406" spans="2:2">
      <c r="B4406" t="s">
        <v>354</v>
      </c>
    </row>
    <row r="4407" spans="1:1">
      <c r="A4407" t="s">
        <v>355</v>
      </c>
    </row>
    <row r="4408" spans="1:1">
      <c r="A4408" t="s">
        <v>1012</v>
      </c>
    </row>
    <row r="4409" spans="1:1">
      <c r="A4409" t="s">
        <v>8260</v>
      </c>
    </row>
    <row r="4410" spans="2:2">
      <c r="B4410" t="s">
        <v>10666</v>
      </c>
    </row>
    <row r="4411" spans="1:1">
      <c r="A4411" t="s">
        <v>2112</v>
      </c>
    </row>
    <row r="4412" spans="1:1">
      <c r="A4412" t="s">
        <v>10667</v>
      </c>
    </row>
    <row r="4413" spans="1:1">
      <c r="A4413" t="s">
        <v>10668</v>
      </c>
    </row>
    <row r="4414" spans="1:1">
      <c r="A4414" t="s">
        <v>10669</v>
      </c>
    </row>
    <row r="4415" spans="1:1">
      <c r="A4415" t="s">
        <v>10670</v>
      </c>
    </row>
    <row r="4416" spans="1:1">
      <c r="A4416" t="s">
        <v>10671</v>
      </c>
    </row>
    <row r="4417" spans="1:1">
      <c r="A4417" t="s">
        <v>10672</v>
      </c>
    </row>
    <row r="4418" spans="3:3">
      <c r="C4418" t="s">
        <v>10673</v>
      </c>
    </row>
    <row r="4419" spans="3:3">
      <c r="C4419" t="s">
        <v>369</v>
      </c>
    </row>
    <row r="4420" spans="1:1">
      <c r="A4420" t="s">
        <v>10674</v>
      </c>
    </row>
    <row r="4421" spans="1:1">
      <c r="A4421" t="s">
        <v>4711</v>
      </c>
    </row>
    <row r="4422" spans="1:1">
      <c r="A4422" t="s">
        <v>10675</v>
      </c>
    </row>
    <row r="4423" spans="1:1">
      <c r="A4423" t="s">
        <v>10676</v>
      </c>
    </row>
    <row r="4424" spans="1:1">
      <c r="A4424" t="s">
        <v>10677</v>
      </c>
    </row>
    <row r="4425" spans="1:1">
      <c r="A4425" t="s">
        <v>10678</v>
      </c>
    </row>
    <row r="4426" spans="1:1">
      <c r="A4426" t="s">
        <v>10679</v>
      </c>
    </row>
    <row r="4427" spans="1:1">
      <c r="A4427" t="s">
        <v>10680</v>
      </c>
    </row>
    <row r="4428" spans="1:1">
      <c r="A4428" t="s">
        <v>10681</v>
      </c>
    </row>
    <row r="4429" spans="1:1">
      <c r="A4429" t="s">
        <v>10682</v>
      </c>
    </row>
    <row r="4430" spans="1:1">
      <c r="A4430" t="s">
        <v>10683</v>
      </c>
    </row>
    <row r="4431" spans="1:1">
      <c r="A4431" t="s">
        <v>10684</v>
      </c>
    </row>
    <row r="4432" spans="4:4">
      <c r="D4432" t="s">
        <v>10685</v>
      </c>
    </row>
    <row r="4433" spans="1:1">
      <c r="A4433" t="s">
        <v>10686</v>
      </c>
    </row>
    <row r="4434" spans="1:1">
      <c r="A4434" t="s">
        <v>10276</v>
      </c>
    </row>
    <row r="4435" spans="1:1">
      <c r="A4435" t="s">
        <v>4382</v>
      </c>
    </row>
    <row r="4436" spans="1:1">
      <c r="A4436" t="s">
        <v>4383</v>
      </c>
    </row>
    <row r="4437" spans="1:1">
      <c r="A4437" t="s">
        <v>2139</v>
      </c>
    </row>
    <row r="4438" spans="1:1">
      <c r="A4438" t="s">
        <v>10687</v>
      </c>
    </row>
    <row r="4439" spans="1:1">
      <c r="A4439" t="s">
        <v>4424</v>
      </c>
    </row>
    <row r="4440" spans="1:1">
      <c r="A4440" t="s">
        <v>4425</v>
      </c>
    </row>
    <row r="4441" spans="1:1">
      <c r="A4441" t="s">
        <v>4426</v>
      </c>
    </row>
    <row r="4442" spans="1:1">
      <c r="A4442" t="s">
        <v>4427</v>
      </c>
    </row>
    <row r="4443" spans="1:1">
      <c r="A4443" t="s">
        <v>4428</v>
      </c>
    </row>
    <row r="4444" spans="1:1">
      <c r="A4444" t="s">
        <v>5972</v>
      </c>
    </row>
    <row r="4445" spans="1:1">
      <c r="A4445" t="s">
        <v>5973</v>
      </c>
    </row>
    <row r="4446" spans="1:1">
      <c r="A4446" t="s">
        <v>10688</v>
      </c>
    </row>
    <row r="4447" spans="1:1">
      <c r="A4447" t="s">
        <v>10689</v>
      </c>
    </row>
    <row r="4448" spans="1:1">
      <c r="A4448" t="s">
        <v>10690</v>
      </c>
    </row>
    <row r="4449" spans="1:1">
      <c r="A4449" t="s">
        <v>8146</v>
      </c>
    </row>
    <row r="4450" spans="1:1">
      <c r="A4450" t="s">
        <v>10691</v>
      </c>
    </row>
    <row r="4451" spans="1:1">
      <c r="A4451" t="s">
        <v>355</v>
      </c>
    </row>
    <row r="4452" spans="1:1">
      <c r="A4452" t="s">
        <v>1012</v>
      </c>
    </row>
    <row r="4453" spans="1:1">
      <c r="A4453" t="s">
        <v>8260</v>
      </c>
    </row>
    <row r="4454" spans="1:1">
      <c r="A4454" t="s">
        <v>10692</v>
      </c>
    </row>
    <row r="4455" spans="1:1">
      <c r="A4455" t="s">
        <v>3019</v>
      </c>
    </row>
    <row r="4456" spans="1:1">
      <c r="A4456" t="s">
        <v>10693</v>
      </c>
    </row>
    <row r="4457" spans="1:1">
      <c r="A4457" t="s">
        <v>10694</v>
      </c>
    </row>
    <row r="4458" spans="1:1">
      <c r="A4458" t="s">
        <v>827</v>
      </c>
    </row>
    <row r="4459" spans="1:1">
      <c r="A4459" t="s">
        <v>10695</v>
      </c>
    </row>
    <row r="4460" spans="1:1">
      <c r="A4460" t="s">
        <v>10696</v>
      </c>
    </row>
    <row r="4461" spans="1:1">
      <c r="A4461" t="s">
        <v>10697</v>
      </c>
    </row>
    <row r="4462" spans="1:1">
      <c r="A4462" t="s">
        <v>827</v>
      </c>
    </row>
    <row r="4463" spans="1:1">
      <c r="A4463" t="s">
        <v>3248</v>
      </c>
    </row>
    <row r="4464" spans="1:1">
      <c r="A4464" t="s">
        <v>10698</v>
      </c>
    </row>
    <row r="4465" spans="1:1">
      <c r="A4465" t="s">
        <v>392</v>
      </c>
    </row>
    <row r="4466" spans="1:1">
      <c r="A4466" t="s">
        <v>3019</v>
      </c>
    </row>
    <row r="4467" spans="1:1">
      <c r="A4467" t="s">
        <v>10699</v>
      </c>
    </row>
    <row r="4468" spans="1:1">
      <c r="A4468" t="s">
        <v>10700</v>
      </c>
    </row>
    <row r="4469" spans="1:1">
      <c r="A4469" t="s">
        <v>392</v>
      </c>
    </row>
    <row r="4470" spans="1:1">
      <c r="A4470" t="s">
        <v>479</v>
      </c>
    </row>
    <row r="4471" spans="1:1">
      <c r="A4471" t="s">
        <v>10701</v>
      </c>
    </row>
    <row r="4472" spans="1:1">
      <c r="A4472" t="s">
        <v>2112</v>
      </c>
    </row>
    <row r="4473" spans="1:1">
      <c r="A4473" t="s">
        <v>10702</v>
      </c>
    </row>
    <row r="4474" spans="1:1">
      <c r="A4474" t="s">
        <v>10703</v>
      </c>
    </row>
    <row r="4475" spans="1:1">
      <c r="A4475" t="s">
        <v>10704</v>
      </c>
    </row>
    <row r="4476" spans="1:1">
      <c r="A4476" t="s">
        <v>10705</v>
      </c>
    </row>
    <row r="4477" spans="1:1">
      <c r="A4477" t="s">
        <v>10706</v>
      </c>
    </row>
    <row r="4478" spans="1:1">
      <c r="A4478" t="s">
        <v>10707</v>
      </c>
    </row>
    <row r="4479" spans="1:1">
      <c r="A4479" t="s">
        <v>10708</v>
      </c>
    </row>
    <row r="4480" spans="1:1">
      <c r="A4480" t="s">
        <v>10709</v>
      </c>
    </row>
    <row r="4481" spans="1:1">
      <c r="A4481" t="s">
        <v>10710</v>
      </c>
    </row>
    <row r="4482" spans="1:1">
      <c r="A4482" t="s">
        <v>10711</v>
      </c>
    </row>
    <row r="4483" spans="1:1">
      <c r="A4483" t="s">
        <v>10712</v>
      </c>
    </row>
    <row r="4484" spans="1:1">
      <c r="A4484" t="s">
        <v>10713</v>
      </c>
    </row>
    <row r="4485" spans="2:2">
      <c r="B4485" t="s">
        <v>10714</v>
      </c>
    </row>
    <row r="4486" spans="2:2">
      <c r="B4486" t="s">
        <v>10715</v>
      </c>
    </row>
    <row r="4487" spans="2:2">
      <c r="B4487" t="s">
        <v>10716</v>
      </c>
    </row>
    <row r="4488" spans="2:2">
      <c r="B4488" t="s">
        <v>10717</v>
      </c>
    </row>
    <row r="4489" spans="1:1">
      <c r="A4489" t="s">
        <v>10718</v>
      </c>
    </row>
    <row r="4490" spans="1:1">
      <c r="A4490" t="s">
        <v>10719</v>
      </c>
    </row>
    <row r="4491" spans="1:1">
      <c r="A4491" t="s">
        <v>10720</v>
      </c>
    </row>
    <row r="4492" spans="1:1">
      <c r="A4492" t="s">
        <v>10721</v>
      </c>
    </row>
    <row r="4493" spans="4:4">
      <c r="D4493" t="s">
        <v>10722</v>
      </c>
    </row>
    <row r="4494" spans="4:4">
      <c r="D4494" t="s">
        <v>10723</v>
      </c>
    </row>
    <row r="4495" spans="4:4">
      <c r="D4495" t="s">
        <v>10724</v>
      </c>
    </row>
    <row r="4496" spans="4:4">
      <c r="D4496" t="s">
        <v>10725</v>
      </c>
    </row>
    <row r="4497" spans="4:4">
      <c r="D4497" t="s">
        <v>10726</v>
      </c>
    </row>
    <row r="4498" spans="4:4">
      <c r="D4498" t="s">
        <v>10727</v>
      </c>
    </row>
    <row r="4499" spans="4:4">
      <c r="D4499" t="s">
        <v>10728</v>
      </c>
    </row>
    <row r="4500" spans="4:4">
      <c r="D4500" t="s">
        <v>10729</v>
      </c>
    </row>
    <row r="4501" spans="4:4">
      <c r="D4501" t="s">
        <v>10730</v>
      </c>
    </row>
    <row r="4502" spans="4:4">
      <c r="D4502" t="s">
        <v>10731</v>
      </c>
    </row>
    <row r="4503" spans="4:4">
      <c r="D4503" t="s">
        <v>10732</v>
      </c>
    </row>
    <row r="4504" spans="1:1">
      <c r="A4504" t="s">
        <v>10733</v>
      </c>
    </row>
    <row r="4505" spans="2:2">
      <c r="B4505" t="s">
        <v>10734</v>
      </c>
    </row>
    <row r="4506" spans="2:2">
      <c r="B4506" t="s">
        <v>10735</v>
      </c>
    </row>
    <row r="4507" spans="2:3">
      <c r="B4507" t="s">
        <v>10736</v>
      </c>
      <c r="C4507" t="s">
        <v>10737</v>
      </c>
    </row>
    <row r="4508" spans="2:2">
      <c r="B4508" t="s">
        <v>10738</v>
      </c>
    </row>
    <row r="4509" spans="1:1">
      <c r="A4509" t="s">
        <v>1205</v>
      </c>
    </row>
    <row r="4510" spans="1:1">
      <c r="A4510" t="s">
        <v>446</v>
      </c>
    </row>
    <row r="4511" spans="1:1">
      <c r="A4511" t="s">
        <v>10739</v>
      </c>
    </row>
    <row r="4512" spans="1:1">
      <c r="A4512" t="s">
        <v>10740</v>
      </c>
    </row>
    <row r="4513" spans="1:1">
      <c r="A4513" t="s">
        <v>10741</v>
      </c>
    </row>
    <row r="4514" spans="1:1">
      <c r="A4514" t="s">
        <v>2112</v>
      </c>
    </row>
    <row r="4515" spans="1:1">
      <c r="A4515" t="s">
        <v>10742</v>
      </c>
    </row>
    <row r="4516" spans="1:1">
      <c r="A4516" t="s">
        <v>10743</v>
      </c>
    </row>
    <row r="4517" spans="1:1">
      <c r="A4517" t="s">
        <v>10744</v>
      </c>
    </row>
    <row r="4518" spans="1:1">
      <c r="A4518" t="s">
        <v>10745</v>
      </c>
    </row>
    <row r="4519" spans="1:1">
      <c r="A4519" t="s">
        <v>10744</v>
      </c>
    </row>
    <row r="4520" spans="1:1">
      <c r="A4520" t="s">
        <v>10746</v>
      </c>
    </row>
    <row r="4521" spans="1:1">
      <c r="A4521" t="s">
        <v>10744</v>
      </c>
    </row>
    <row r="4522" spans="1:1">
      <c r="A4522" t="s">
        <v>10747</v>
      </c>
    </row>
    <row r="4523" spans="1:1">
      <c r="A4523" t="s">
        <v>10744</v>
      </c>
    </row>
    <row r="4524" spans="1:1">
      <c r="A4524" t="s">
        <v>10748</v>
      </c>
    </row>
    <row r="4525" spans="1:1">
      <c r="A4525" t="s">
        <v>10744</v>
      </c>
    </row>
    <row r="4526" spans="1:1">
      <c r="A4526" t="s">
        <v>10749</v>
      </c>
    </row>
    <row r="4527" spans="1:1">
      <c r="A4527" t="s">
        <v>10744</v>
      </c>
    </row>
    <row r="4528" spans="1:1">
      <c r="A4528" t="s">
        <v>10750</v>
      </c>
    </row>
    <row r="4529" spans="1:1">
      <c r="A4529" t="s">
        <v>1205</v>
      </c>
    </row>
    <row r="4530" spans="1:1">
      <c r="A4530" t="s">
        <v>479</v>
      </c>
    </row>
    <row r="4531" spans="1:1">
      <c r="A4531" t="s">
        <v>3019</v>
      </c>
    </row>
    <row r="4532" spans="1:1">
      <c r="A4532" t="s">
        <v>10751</v>
      </c>
    </row>
    <row r="4533" spans="1:1">
      <c r="A4533" t="s">
        <v>827</v>
      </c>
    </row>
    <row r="4534" spans="1:1">
      <c r="A4534" t="s">
        <v>10752</v>
      </c>
    </row>
    <row r="4535" spans="1:1">
      <c r="A4535" t="s">
        <v>10753</v>
      </c>
    </row>
    <row r="4536" spans="1:1">
      <c r="A4536" t="s">
        <v>10754</v>
      </c>
    </row>
    <row r="4537" spans="1:1">
      <c r="A4537" t="s">
        <v>10755</v>
      </c>
    </row>
    <row r="4538" spans="1:1">
      <c r="A4538" t="s">
        <v>10756</v>
      </c>
    </row>
    <row r="4539" spans="1:1">
      <c r="A4539" t="s">
        <v>10757</v>
      </c>
    </row>
    <row r="4540" spans="1:1">
      <c r="A4540" t="s">
        <v>10758</v>
      </c>
    </row>
    <row r="4541" spans="1:1">
      <c r="A4541" t="s">
        <v>10759</v>
      </c>
    </row>
    <row r="4542" spans="1:1">
      <c r="A4542" t="s">
        <v>10760</v>
      </c>
    </row>
    <row r="4543" spans="1:1">
      <c r="A4543" t="s">
        <v>10761</v>
      </c>
    </row>
    <row r="4544" spans="1:1">
      <c r="A4544" t="s">
        <v>10762</v>
      </c>
    </row>
    <row r="4545" spans="1:1">
      <c r="A4545" t="s">
        <v>10763</v>
      </c>
    </row>
    <row r="4546" spans="1:1">
      <c r="A4546" t="s">
        <v>10764</v>
      </c>
    </row>
    <row r="4547" spans="1:1">
      <c r="A4547" t="s">
        <v>10765</v>
      </c>
    </row>
    <row r="4548" spans="1:1">
      <c r="A4548" t="s">
        <v>10766</v>
      </c>
    </row>
    <row r="4549" spans="1:1">
      <c r="A4549" t="s">
        <v>10767</v>
      </c>
    </row>
    <row r="4550" spans="1:1">
      <c r="A4550" t="s">
        <v>10768</v>
      </c>
    </row>
    <row r="4551" spans="1:1">
      <c r="A4551" t="s">
        <v>10769</v>
      </c>
    </row>
    <row r="4552" spans="1:1">
      <c r="A4552" t="s">
        <v>10770</v>
      </c>
    </row>
    <row r="4553" spans="1:1">
      <c r="A4553" t="s">
        <v>827</v>
      </c>
    </row>
    <row r="4554" spans="1:1">
      <c r="A4554" t="s">
        <v>10771</v>
      </c>
    </row>
    <row r="4555" spans="1:1">
      <c r="A4555" t="s">
        <v>10772</v>
      </c>
    </row>
    <row r="4556" spans="1:1">
      <c r="A4556" t="s">
        <v>10773</v>
      </c>
    </row>
    <row r="4557" spans="1:1">
      <c r="A4557" t="s">
        <v>10774</v>
      </c>
    </row>
    <row r="4558" spans="1:1">
      <c r="A4558" t="s">
        <v>10775</v>
      </c>
    </row>
    <row r="4559" spans="1:1">
      <c r="A4559" t="s">
        <v>10776</v>
      </c>
    </row>
    <row r="4560" spans="1:1">
      <c r="A4560" t="s">
        <v>10759</v>
      </c>
    </row>
    <row r="4561" spans="1:1">
      <c r="A4561" t="s">
        <v>10777</v>
      </c>
    </row>
    <row r="4562" spans="1:1">
      <c r="A4562" t="s">
        <v>10761</v>
      </c>
    </row>
    <row r="4563" spans="1:1">
      <c r="A4563" t="s">
        <v>10762</v>
      </c>
    </row>
    <row r="4564" spans="1:1">
      <c r="A4564" t="s">
        <v>10763</v>
      </c>
    </row>
    <row r="4565" spans="1:1">
      <c r="A4565" t="s">
        <v>10764</v>
      </c>
    </row>
    <row r="4566" spans="1:1">
      <c r="A4566" t="s">
        <v>10765</v>
      </c>
    </row>
    <row r="4567" spans="1:1">
      <c r="A4567" t="s">
        <v>10766</v>
      </c>
    </row>
    <row r="4568" spans="1:1">
      <c r="A4568" t="s">
        <v>10767</v>
      </c>
    </row>
    <row r="4569" spans="1:1">
      <c r="A4569" t="s">
        <v>10768</v>
      </c>
    </row>
    <row r="4570" spans="1:1">
      <c r="A4570" t="s">
        <v>2449</v>
      </c>
    </row>
    <row r="4571" spans="1:1">
      <c r="A4571" t="s">
        <v>10755</v>
      </c>
    </row>
    <row r="4572" spans="1:1">
      <c r="A4572" t="s">
        <v>10756</v>
      </c>
    </row>
    <row r="4573" spans="1:1">
      <c r="A4573" t="s">
        <v>10775</v>
      </c>
    </row>
    <row r="4574" spans="1:1">
      <c r="A4574" t="s">
        <v>10776</v>
      </c>
    </row>
    <row r="4575" spans="1:1">
      <c r="A4575" t="s">
        <v>10759</v>
      </c>
    </row>
    <row r="4576" spans="1:1">
      <c r="A4576" t="s">
        <v>10778</v>
      </c>
    </row>
    <row r="4577" spans="1:1">
      <c r="A4577" t="s">
        <v>10761</v>
      </c>
    </row>
    <row r="4578" spans="1:1">
      <c r="A4578" t="s">
        <v>10762</v>
      </c>
    </row>
    <row r="4579" spans="1:1">
      <c r="A4579" t="s">
        <v>10763</v>
      </c>
    </row>
    <row r="4580" spans="1:1">
      <c r="A4580" t="s">
        <v>10764</v>
      </c>
    </row>
    <row r="4581" spans="1:1">
      <c r="A4581" t="s">
        <v>10765</v>
      </c>
    </row>
    <row r="4582" spans="1:1">
      <c r="A4582" t="s">
        <v>10766</v>
      </c>
    </row>
    <row r="4583" spans="1:1">
      <c r="A4583" t="s">
        <v>10767</v>
      </c>
    </row>
    <row r="4584" spans="1:1">
      <c r="A4584" t="s">
        <v>10768</v>
      </c>
    </row>
    <row r="4585" spans="1:1">
      <c r="A4585" t="s">
        <v>10779</v>
      </c>
    </row>
    <row r="4586" spans="1:1">
      <c r="A4586" t="s">
        <v>10780</v>
      </c>
    </row>
    <row r="4587" spans="1:1">
      <c r="A4587" t="s">
        <v>446</v>
      </c>
    </row>
    <row r="4588" spans="1:1">
      <c r="A4588" t="s">
        <v>827</v>
      </c>
    </row>
    <row r="4589" spans="1:1">
      <c r="A4589" t="s">
        <v>10781</v>
      </c>
    </row>
    <row r="4590" spans="1:1">
      <c r="A4590" t="s">
        <v>10782</v>
      </c>
    </row>
    <row r="4591" spans="1:1">
      <c r="A4591" t="s">
        <v>10783</v>
      </c>
    </row>
    <row r="4592" spans="1:1">
      <c r="A4592" t="s">
        <v>10775</v>
      </c>
    </row>
    <row r="4593" spans="1:1">
      <c r="A4593" t="s">
        <v>10776</v>
      </c>
    </row>
    <row r="4594" spans="1:1">
      <c r="A4594" t="s">
        <v>10784</v>
      </c>
    </row>
    <row r="4595" spans="1:1">
      <c r="A4595" t="s">
        <v>10777</v>
      </c>
    </row>
    <row r="4596" spans="1:1">
      <c r="A4596" t="s">
        <v>10761</v>
      </c>
    </row>
    <row r="4597" spans="1:1">
      <c r="A4597" t="s">
        <v>10762</v>
      </c>
    </row>
    <row r="4598" spans="1:1">
      <c r="A4598" t="s">
        <v>10763</v>
      </c>
    </row>
    <row r="4599" spans="1:1">
      <c r="A4599" t="s">
        <v>10764</v>
      </c>
    </row>
    <row r="4600" spans="1:1">
      <c r="A4600" t="s">
        <v>10765</v>
      </c>
    </row>
    <row r="4601" spans="1:1">
      <c r="A4601" t="s">
        <v>10766</v>
      </c>
    </row>
    <row r="4602" spans="1:1">
      <c r="A4602" t="s">
        <v>10767</v>
      </c>
    </row>
    <row r="4603" spans="1:1">
      <c r="A4603" t="s">
        <v>10768</v>
      </c>
    </row>
    <row r="4604" spans="1:1">
      <c r="A4604" t="s">
        <v>2449</v>
      </c>
    </row>
    <row r="4605" spans="1:1">
      <c r="A4605" t="s">
        <v>10785</v>
      </c>
    </row>
    <row r="4606" spans="1:1">
      <c r="A4606" t="s">
        <v>10756</v>
      </c>
    </row>
    <row r="4607" spans="1:1">
      <c r="A4607" t="s">
        <v>10775</v>
      </c>
    </row>
    <row r="4608" spans="1:1">
      <c r="A4608" t="s">
        <v>10776</v>
      </c>
    </row>
    <row r="4609" spans="1:1">
      <c r="A4609" t="s">
        <v>10784</v>
      </c>
    </row>
    <row r="4610" spans="1:1">
      <c r="A4610" t="s">
        <v>10786</v>
      </c>
    </row>
    <row r="4611" spans="1:1">
      <c r="A4611" t="s">
        <v>10761</v>
      </c>
    </row>
    <row r="4612" spans="1:1">
      <c r="A4612" t="s">
        <v>10762</v>
      </c>
    </row>
    <row r="4613" spans="1:1">
      <c r="A4613" t="s">
        <v>10763</v>
      </c>
    </row>
    <row r="4614" spans="1:1">
      <c r="A4614" t="s">
        <v>10764</v>
      </c>
    </row>
    <row r="4615" spans="1:1">
      <c r="A4615" t="s">
        <v>10765</v>
      </c>
    </row>
    <row r="4616" spans="1:1">
      <c r="A4616" t="s">
        <v>10766</v>
      </c>
    </row>
    <row r="4617" spans="1:1">
      <c r="A4617" t="s">
        <v>10767</v>
      </c>
    </row>
    <row r="4618" spans="1:1">
      <c r="A4618" t="s">
        <v>10768</v>
      </c>
    </row>
    <row r="4619" spans="1:1">
      <c r="A4619" t="s">
        <v>10787</v>
      </c>
    </row>
    <row r="4620" spans="1:1">
      <c r="A4620" t="s">
        <v>10788</v>
      </c>
    </row>
    <row r="4621" spans="1:1">
      <c r="A4621" t="s">
        <v>446</v>
      </c>
    </row>
    <row r="4622" spans="1:1">
      <c r="A4622" t="s">
        <v>827</v>
      </c>
    </row>
    <row r="4623" spans="1:1">
      <c r="A4623" t="s">
        <v>827</v>
      </c>
    </row>
    <row r="4624" spans="1:1">
      <c r="A4624" t="s">
        <v>10772</v>
      </c>
    </row>
    <row r="4625" spans="1:1">
      <c r="A4625" t="s">
        <v>10789</v>
      </c>
    </row>
    <row r="4626" spans="1:1">
      <c r="A4626" t="s">
        <v>10783</v>
      </c>
    </row>
    <row r="4627" spans="1:1">
      <c r="A4627" t="s">
        <v>10775</v>
      </c>
    </row>
    <row r="4628" spans="1:1">
      <c r="A4628" t="s">
        <v>10776</v>
      </c>
    </row>
    <row r="4629" spans="1:1">
      <c r="A4629" t="s">
        <v>10784</v>
      </c>
    </row>
    <row r="4630" spans="1:1">
      <c r="A4630" t="s">
        <v>10777</v>
      </c>
    </row>
    <row r="4631" spans="1:1">
      <c r="A4631" t="s">
        <v>10761</v>
      </c>
    </row>
    <row r="4632" spans="1:1">
      <c r="A4632" t="s">
        <v>10762</v>
      </c>
    </row>
    <row r="4633" spans="1:1">
      <c r="A4633" t="s">
        <v>10763</v>
      </c>
    </row>
    <row r="4634" spans="1:1">
      <c r="A4634" t="s">
        <v>10764</v>
      </c>
    </row>
    <row r="4635" spans="1:1">
      <c r="A4635" t="s">
        <v>10765</v>
      </c>
    </row>
    <row r="4636" spans="1:1">
      <c r="A4636" t="s">
        <v>10766</v>
      </c>
    </row>
    <row r="4637" spans="1:1">
      <c r="A4637" t="s">
        <v>10767</v>
      </c>
    </row>
    <row r="4638" spans="1:1">
      <c r="A4638" t="s">
        <v>10768</v>
      </c>
    </row>
    <row r="4639" spans="1:1">
      <c r="A4639" t="s">
        <v>2449</v>
      </c>
    </row>
    <row r="4640" spans="1:1">
      <c r="A4640" t="s">
        <v>10790</v>
      </c>
    </row>
    <row r="4641" spans="1:1">
      <c r="A4641" t="s">
        <v>10756</v>
      </c>
    </row>
    <row r="4642" spans="1:1">
      <c r="A4642" t="s">
        <v>10775</v>
      </c>
    </row>
    <row r="4643" spans="1:1">
      <c r="A4643" t="s">
        <v>10776</v>
      </c>
    </row>
    <row r="4644" spans="1:1">
      <c r="A4644" t="s">
        <v>10784</v>
      </c>
    </row>
    <row r="4645" spans="1:1">
      <c r="A4645" t="s">
        <v>10791</v>
      </c>
    </row>
    <row r="4646" spans="1:1">
      <c r="A4646" t="s">
        <v>10761</v>
      </c>
    </row>
    <row r="4647" spans="1:1">
      <c r="A4647" t="s">
        <v>10762</v>
      </c>
    </row>
    <row r="4648" spans="1:1">
      <c r="A4648" t="s">
        <v>10763</v>
      </c>
    </row>
    <row r="4649" spans="1:1">
      <c r="A4649" t="s">
        <v>10764</v>
      </c>
    </row>
    <row r="4650" spans="1:1">
      <c r="A4650" t="s">
        <v>10765</v>
      </c>
    </row>
    <row r="4651" spans="1:1">
      <c r="A4651" t="s">
        <v>10766</v>
      </c>
    </row>
    <row r="4652" spans="1:1">
      <c r="A4652" t="s">
        <v>10767</v>
      </c>
    </row>
    <row r="4653" spans="1:1">
      <c r="A4653" t="s">
        <v>10768</v>
      </c>
    </row>
    <row r="4654" spans="1:1">
      <c r="A4654" t="s">
        <v>10769</v>
      </c>
    </row>
    <row r="4655" spans="1:1">
      <c r="A4655" t="s">
        <v>10792</v>
      </c>
    </row>
    <row r="4656" spans="1:1">
      <c r="A4656" t="s">
        <v>10793</v>
      </c>
    </row>
    <row r="4657" spans="1:1">
      <c r="A4657" t="s">
        <v>446</v>
      </c>
    </row>
    <row r="4658" spans="1:1">
      <c r="A4658" t="s">
        <v>827</v>
      </c>
    </row>
    <row r="4659" spans="1:1">
      <c r="A4659" t="s">
        <v>10772</v>
      </c>
    </row>
    <row r="4660" spans="1:1">
      <c r="A4660" t="s">
        <v>10782</v>
      </c>
    </row>
    <row r="4661" spans="1:1">
      <c r="A4661" t="s">
        <v>10783</v>
      </c>
    </row>
    <row r="4662" spans="1:1">
      <c r="A4662" t="s">
        <v>10775</v>
      </c>
    </row>
    <row r="4663" spans="1:1">
      <c r="A4663" t="s">
        <v>10776</v>
      </c>
    </row>
    <row r="4664" spans="1:1">
      <c r="A4664" t="s">
        <v>10784</v>
      </c>
    </row>
    <row r="4665" spans="1:1">
      <c r="A4665" t="s">
        <v>10777</v>
      </c>
    </row>
    <row r="4666" spans="1:1">
      <c r="A4666" t="s">
        <v>10761</v>
      </c>
    </row>
    <row r="4667" spans="1:1">
      <c r="A4667" t="s">
        <v>10762</v>
      </c>
    </row>
    <row r="4668" spans="1:1">
      <c r="A4668" t="s">
        <v>10763</v>
      </c>
    </row>
    <row r="4669" spans="1:1">
      <c r="A4669" t="s">
        <v>10764</v>
      </c>
    </row>
    <row r="4670" spans="1:1">
      <c r="A4670" t="s">
        <v>10765</v>
      </c>
    </row>
    <row r="4671" spans="1:1">
      <c r="A4671" t="s">
        <v>10766</v>
      </c>
    </row>
    <row r="4672" spans="1:1">
      <c r="A4672" t="s">
        <v>10767</v>
      </c>
    </row>
    <row r="4673" spans="1:1">
      <c r="A4673" t="s">
        <v>10768</v>
      </c>
    </row>
    <row r="4674" spans="1:1">
      <c r="A4674" t="s">
        <v>2449</v>
      </c>
    </row>
    <row r="4675" spans="1:1">
      <c r="A4675" t="s">
        <v>10755</v>
      </c>
    </row>
    <row r="4676" spans="1:1">
      <c r="A4676" t="s">
        <v>10756</v>
      </c>
    </row>
    <row r="4677" spans="1:1">
      <c r="A4677" t="s">
        <v>10775</v>
      </c>
    </row>
    <row r="4678" spans="1:1">
      <c r="A4678" t="s">
        <v>10776</v>
      </c>
    </row>
    <row r="4679" spans="1:1">
      <c r="A4679" t="s">
        <v>10784</v>
      </c>
    </row>
    <row r="4680" spans="1:1">
      <c r="A4680" t="s">
        <v>10794</v>
      </c>
    </row>
    <row r="4681" spans="1:1">
      <c r="A4681" t="s">
        <v>10761</v>
      </c>
    </row>
    <row r="4682" spans="1:1">
      <c r="A4682" t="s">
        <v>10762</v>
      </c>
    </row>
    <row r="4683" spans="1:1">
      <c r="A4683" t="s">
        <v>10763</v>
      </c>
    </row>
    <row r="4684" spans="1:1">
      <c r="A4684" t="s">
        <v>10764</v>
      </c>
    </row>
    <row r="4685" spans="1:1">
      <c r="A4685" t="s">
        <v>10765</v>
      </c>
    </row>
    <row r="4686" spans="1:1">
      <c r="A4686" t="s">
        <v>10766</v>
      </c>
    </row>
    <row r="4687" spans="1:1">
      <c r="A4687" t="s">
        <v>10767</v>
      </c>
    </row>
    <row r="4688" spans="1:1">
      <c r="A4688" t="s">
        <v>10768</v>
      </c>
    </row>
    <row r="4689" spans="1:1">
      <c r="A4689" t="s">
        <v>10769</v>
      </c>
    </row>
    <row r="4690" spans="1:1">
      <c r="A4690" t="s">
        <v>10795</v>
      </c>
    </row>
    <row r="4691" spans="1:1">
      <c r="A4691" t="s">
        <v>10793</v>
      </c>
    </row>
    <row r="4692" spans="1:1">
      <c r="A4692" t="s">
        <v>446</v>
      </c>
    </row>
    <row r="4693" spans="1:1">
      <c r="A4693" t="s">
        <v>827</v>
      </c>
    </row>
    <row r="4694" spans="1:1">
      <c r="A4694" t="s">
        <v>10796</v>
      </c>
    </row>
    <row r="4695" spans="1:1">
      <c r="A4695" t="s">
        <v>827</v>
      </c>
    </row>
    <row r="4696" spans="1:1">
      <c r="A4696" t="s">
        <v>10772</v>
      </c>
    </row>
    <row r="4697" spans="1:1">
      <c r="A4697" t="s">
        <v>10782</v>
      </c>
    </row>
    <row r="4698" spans="1:1">
      <c r="A4698" t="s">
        <v>10783</v>
      </c>
    </row>
    <row r="4699" spans="1:1">
      <c r="A4699" t="s">
        <v>10775</v>
      </c>
    </row>
    <row r="4700" spans="1:1">
      <c r="A4700" t="s">
        <v>10776</v>
      </c>
    </row>
    <row r="4701" spans="1:1">
      <c r="A4701" t="s">
        <v>10784</v>
      </c>
    </row>
    <row r="4702" spans="1:1">
      <c r="A4702" t="s">
        <v>10777</v>
      </c>
    </row>
    <row r="4703" spans="1:1">
      <c r="A4703" t="s">
        <v>10761</v>
      </c>
    </row>
    <row r="4704" spans="1:1">
      <c r="A4704" t="s">
        <v>10762</v>
      </c>
    </row>
    <row r="4705" spans="1:1">
      <c r="A4705" t="s">
        <v>10763</v>
      </c>
    </row>
    <row r="4706" spans="1:1">
      <c r="A4706" t="s">
        <v>10764</v>
      </c>
    </row>
    <row r="4707" spans="1:1">
      <c r="A4707" t="s">
        <v>10765</v>
      </c>
    </row>
    <row r="4708" spans="1:1">
      <c r="A4708" t="s">
        <v>10766</v>
      </c>
    </row>
    <row r="4709" spans="1:1">
      <c r="A4709" t="s">
        <v>10767</v>
      </c>
    </row>
    <row r="4710" spans="1:1">
      <c r="A4710" t="s">
        <v>10768</v>
      </c>
    </row>
    <row r="4711" spans="1:1">
      <c r="A4711" t="s">
        <v>2449</v>
      </c>
    </row>
    <row r="4712" spans="1:1">
      <c r="A4712" t="s">
        <v>10790</v>
      </c>
    </row>
    <row r="4713" spans="1:1">
      <c r="A4713" t="s">
        <v>10756</v>
      </c>
    </row>
    <row r="4714" spans="1:1">
      <c r="A4714" t="s">
        <v>10775</v>
      </c>
    </row>
    <row r="4715" spans="1:1">
      <c r="A4715" t="s">
        <v>10776</v>
      </c>
    </row>
    <row r="4716" spans="1:1">
      <c r="A4716" t="s">
        <v>10784</v>
      </c>
    </row>
    <row r="4717" spans="1:1">
      <c r="A4717" t="s">
        <v>10797</v>
      </c>
    </row>
    <row r="4718" spans="1:1">
      <c r="A4718" t="s">
        <v>10761</v>
      </c>
    </row>
    <row r="4719" spans="1:1">
      <c r="A4719" t="s">
        <v>10762</v>
      </c>
    </row>
    <row r="4720" spans="1:1">
      <c r="A4720" t="s">
        <v>10763</v>
      </c>
    </row>
    <row r="4721" spans="1:1">
      <c r="A4721" t="s">
        <v>10764</v>
      </c>
    </row>
    <row r="4722" spans="1:1">
      <c r="A4722" t="s">
        <v>10765</v>
      </c>
    </row>
    <row r="4723" spans="1:1">
      <c r="A4723" t="s">
        <v>10766</v>
      </c>
    </row>
    <row r="4724" spans="1:1">
      <c r="A4724" t="s">
        <v>10767</v>
      </c>
    </row>
    <row r="4725" spans="1:1">
      <c r="A4725" t="s">
        <v>10768</v>
      </c>
    </row>
    <row r="4726" spans="1:1">
      <c r="A4726" t="s">
        <v>10769</v>
      </c>
    </row>
    <row r="4727" spans="1:1">
      <c r="A4727" t="s">
        <v>10798</v>
      </c>
    </row>
    <row r="4728" spans="1:1">
      <c r="A4728" t="s">
        <v>827</v>
      </c>
    </row>
    <row r="4729" spans="1:1">
      <c r="A4729" t="s">
        <v>10799</v>
      </c>
    </row>
    <row r="4730" spans="1:1">
      <c r="A4730" t="s">
        <v>10772</v>
      </c>
    </row>
    <row r="4731" spans="1:1">
      <c r="A4731" t="s">
        <v>10773</v>
      </c>
    </row>
    <row r="4732" spans="1:1">
      <c r="A4732" t="s">
        <v>10783</v>
      </c>
    </row>
    <row r="4733" spans="1:1">
      <c r="A4733" t="s">
        <v>10775</v>
      </c>
    </row>
    <row r="4734" spans="1:1">
      <c r="A4734" t="s">
        <v>10776</v>
      </c>
    </row>
    <row r="4735" spans="1:1">
      <c r="A4735" t="s">
        <v>10784</v>
      </c>
    </row>
    <row r="4736" spans="1:1">
      <c r="A4736" t="s">
        <v>10777</v>
      </c>
    </row>
    <row r="4737" spans="1:1">
      <c r="A4737" t="s">
        <v>10761</v>
      </c>
    </row>
    <row r="4738" spans="1:1">
      <c r="A4738" t="s">
        <v>10762</v>
      </c>
    </row>
    <row r="4739" spans="1:1">
      <c r="A4739" t="s">
        <v>10763</v>
      </c>
    </row>
    <row r="4740" spans="1:1">
      <c r="A4740" t="s">
        <v>10764</v>
      </c>
    </row>
    <row r="4741" spans="1:1">
      <c r="A4741" t="s">
        <v>10765</v>
      </c>
    </row>
    <row r="4742" spans="1:1">
      <c r="A4742" t="s">
        <v>10766</v>
      </c>
    </row>
    <row r="4743" spans="1:1">
      <c r="A4743" t="s">
        <v>10767</v>
      </c>
    </row>
    <row r="4744" spans="1:1">
      <c r="A4744" t="s">
        <v>10768</v>
      </c>
    </row>
    <row r="4745" spans="1:1">
      <c r="A4745" t="s">
        <v>2449</v>
      </c>
    </row>
    <row r="4746" spans="1:1">
      <c r="A4746" t="s">
        <v>10800</v>
      </c>
    </row>
    <row r="4747" spans="1:1">
      <c r="A4747" t="s">
        <v>10756</v>
      </c>
    </row>
    <row r="4748" spans="1:1">
      <c r="A4748" t="s">
        <v>10775</v>
      </c>
    </row>
    <row r="4749" spans="1:1">
      <c r="A4749" t="s">
        <v>10776</v>
      </c>
    </row>
    <row r="4750" spans="1:1">
      <c r="A4750" t="s">
        <v>10784</v>
      </c>
    </row>
    <row r="4751" spans="1:1">
      <c r="A4751" t="s">
        <v>10801</v>
      </c>
    </row>
    <row r="4752" spans="1:1">
      <c r="A4752" t="s">
        <v>10761</v>
      </c>
    </row>
    <row r="4753" spans="1:1">
      <c r="A4753" t="s">
        <v>10762</v>
      </c>
    </row>
    <row r="4754" spans="1:1">
      <c r="A4754" t="s">
        <v>10763</v>
      </c>
    </row>
    <row r="4755" spans="1:1">
      <c r="A4755" t="s">
        <v>10764</v>
      </c>
    </row>
    <row r="4756" spans="1:1">
      <c r="A4756" t="s">
        <v>10765</v>
      </c>
    </row>
    <row r="4757" spans="1:1">
      <c r="A4757" t="s">
        <v>10766</v>
      </c>
    </row>
    <row r="4758" spans="1:1">
      <c r="A4758" t="s">
        <v>10767</v>
      </c>
    </row>
    <row r="4759" spans="1:1">
      <c r="A4759" t="s">
        <v>10768</v>
      </c>
    </row>
    <row r="4760" spans="1:1">
      <c r="A4760" t="s">
        <v>10769</v>
      </c>
    </row>
    <row r="4761" spans="1:1">
      <c r="A4761" t="s">
        <v>10802</v>
      </c>
    </row>
    <row r="4762" spans="1:1">
      <c r="A4762" t="s">
        <v>10793</v>
      </c>
    </row>
    <row r="4763" spans="1:1">
      <c r="A4763" t="s">
        <v>10803</v>
      </c>
    </row>
    <row r="4764" spans="1:1">
      <c r="A4764" t="s">
        <v>479</v>
      </c>
    </row>
    <row r="4765" spans="1:1">
      <c r="A4765" t="s">
        <v>10804</v>
      </c>
    </row>
    <row r="4766" spans="1:1">
      <c r="A4766" t="s">
        <v>10805</v>
      </c>
    </row>
    <row r="4767" spans="1:1">
      <c r="A4767" t="s">
        <v>3019</v>
      </c>
    </row>
    <row r="4768" spans="1:1">
      <c r="A4768" t="s">
        <v>827</v>
      </c>
    </row>
    <row r="4769" spans="1:1">
      <c r="A4769" t="s">
        <v>10806</v>
      </c>
    </row>
    <row r="4770" spans="1:1">
      <c r="A4770" t="s">
        <v>10807</v>
      </c>
    </row>
    <row r="4771" spans="1:1">
      <c r="A4771" t="s">
        <v>10808</v>
      </c>
    </row>
    <row r="4772" spans="1:1">
      <c r="A4772" t="s">
        <v>10809</v>
      </c>
    </row>
    <row r="4773" spans="1:1">
      <c r="A4773" t="s">
        <v>10810</v>
      </c>
    </row>
    <row r="4774" spans="1:1">
      <c r="A4774" t="s">
        <v>10811</v>
      </c>
    </row>
    <row r="4775" spans="1:1">
      <c r="A4775" t="s">
        <v>10812</v>
      </c>
    </row>
    <row r="4776" spans="1:1">
      <c r="A4776" t="s">
        <v>10813</v>
      </c>
    </row>
    <row r="4777" spans="1:1">
      <c r="A4777" t="s">
        <v>10814</v>
      </c>
    </row>
    <row r="4778" spans="1:1">
      <c r="A4778" t="s">
        <v>10815</v>
      </c>
    </row>
    <row r="4779" spans="1:1">
      <c r="A4779" t="s">
        <v>10816</v>
      </c>
    </row>
    <row r="4780" spans="1:1">
      <c r="A4780" t="s">
        <v>10817</v>
      </c>
    </row>
    <row r="4781" spans="1:1">
      <c r="A4781" t="s">
        <v>10818</v>
      </c>
    </row>
    <row r="4782" spans="1:1">
      <c r="A4782" t="s">
        <v>10819</v>
      </c>
    </row>
    <row r="4783" spans="1:1">
      <c r="A4783" t="s">
        <v>10820</v>
      </c>
    </row>
    <row r="4784" spans="1:1">
      <c r="A4784" t="s">
        <v>10821</v>
      </c>
    </row>
    <row r="4785" spans="1:1">
      <c r="A4785" t="s">
        <v>10822</v>
      </c>
    </row>
    <row r="4786" spans="1:1">
      <c r="A4786" t="s">
        <v>10823</v>
      </c>
    </row>
    <row r="4787" spans="1:1">
      <c r="A4787" t="s">
        <v>10824</v>
      </c>
    </row>
    <row r="4788" spans="1:1">
      <c r="A4788" t="s">
        <v>10825</v>
      </c>
    </row>
    <row r="4789" spans="1:1">
      <c r="A4789" t="s">
        <v>10826</v>
      </c>
    </row>
    <row r="4790" spans="1:1">
      <c r="A4790" t="s">
        <v>10827</v>
      </c>
    </row>
    <row r="4791" spans="1:1">
      <c r="A4791" t="s">
        <v>827</v>
      </c>
    </row>
    <row r="4792" spans="1:1">
      <c r="A4792" t="s">
        <v>392</v>
      </c>
    </row>
    <row r="4793" spans="1:1">
      <c r="A4793" t="s">
        <v>479</v>
      </c>
    </row>
    <row r="4794" spans="1:1">
      <c r="A4794" t="s">
        <v>10828</v>
      </c>
    </row>
    <row r="4795" spans="1:1">
      <c r="A4795" t="s">
        <v>931</v>
      </c>
    </row>
    <row r="4796" spans="1:1">
      <c r="A4796" t="s">
        <v>10829</v>
      </c>
    </row>
    <row r="4797" spans="1:1">
      <c r="A4797" t="s">
        <v>10830</v>
      </c>
    </row>
    <row r="4798" spans="1:1">
      <c r="A4798" t="s">
        <v>10831</v>
      </c>
    </row>
    <row r="4799" spans="1:1">
      <c r="A4799" t="s">
        <v>10832</v>
      </c>
    </row>
    <row r="4800" spans="1:1">
      <c r="A4800" t="s">
        <v>10833</v>
      </c>
    </row>
    <row r="4801" spans="1:1">
      <c r="A4801" t="s">
        <v>10834</v>
      </c>
    </row>
    <row r="4802" spans="1:1">
      <c r="A4802" t="s">
        <v>10835</v>
      </c>
    </row>
    <row r="4803" spans="1:1">
      <c r="A4803" t="s">
        <v>10836</v>
      </c>
    </row>
    <row r="4804" spans="1:1">
      <c r="A4804" t="s">
        <v>10837</v>
      </c>
    </row>
    <row r="4805" spans="1:1">
      <c r="A4805" t="s">
        <v>10838</v>
      </c>
    </row>
    <row r="4806" spans="1:1">
      <c r="A4806" t="s">
        <v>10839</v>
      </c>
    </row>
    <row r="4807" spans="1:1">
      <c r="A4807" t="s">
        <v>10840</v>
      </c>
    </row>
    <row r="4808" spans="1:1">
      <c r="A4808" t="s">
        <v>10841</v>
      </c>
    </row>
    <row r="4809" spans="1:1">
      <c r="A4809" t="s">
        <v>10842</v>
      </c>
    </row>
    <row r="4810" spans="1:1">
      <c r="A4810" t="s">
        <v>10843</v>
      </c>
    </row>
    <row r="4811" spans="4:4">
      <c r="D4811" t="s">
        <v>10844</v>
      </c>
    </row>
    <row r="4812" spans="1:1">
      <c r="A4812" t="s">
        <v>10845</v>
      </c>
    </row>
    <row r="4813" spans="1:1">
      <c r="A4813" t="s">
        <v>10846</v>
      </c>
    </row>
    <row r="4814" spans="1:1">
      <c r="A4814" t="s">
        <v>10847</v>
      </c>
    </row>
    <row r="4815" spans="1:1">
      <c r="A4815" t="s">
        <v>10848</v>
      </c>
    </row>
    <row r="4816" spans="1:1">
      <c r="A4816" t="s">
        <v>10849</v>
      </c>
    </row>
    <row r="4817" spans="1:1">
      <c r="A4817" t="s">
        <v>10850</v>
      </c>
    </row>
    <row r="4818" spans="1:1">
      <c r="A4818" t="s">
        <v>10851</v>
      </c>
    </row>
    <row r="4819" spans="1:1">
      <c r="A4819" t="s">
        <v>10852</v>
      </c>
    </row>
    <row r="4820" spans="1:1">
      <c r="A4820" t="s">
        <v>10853</v>
      </c>
    </row>
    <row r="4821" spans="1:1">
      <c r="A4821" t="s">
        <v>10854</v>
      </c>
    </row>
    <row r="4822" spans="1:1">
      <c r="A4822" t="s">
        <v>10855</v>
      </c>
    </row>
    <row r="4823" spans="1:1">
      <c r="A4823" t="s">
        <v>10856</v>
      </c>
    </row>
    <row r="4824" spans="1:1">
      <c r="A4824" t="s">
        <v>10857</v>
      </c>
    </row>
    <row r="4825" spans="1:1">
      <c r="A4825" t="s">
        <v>10858</v>
      </c>
    </row>
    <row r="4826" spans="1:1">
      <c r="A4826" t="s">
        <v>10859</v>
      </c>
    </row>
    <row r="4827" spans="1:1">
      <c r="A4827" t="s">
        <v>10860</v>
      </c>
    </row>
    <row r="4828" spans="1:1">
      <c r="A4828" t="s">
        <v>10861</v>
      </c>
    </row>
    <row r="4829" spans="1:1">
      <c r="A4829" t="s">
        <v>854</v>
      </c>
    </row>
    <row r="4830" spans="1:1">
      <c r="A4830" t="s">
        <v>479</v>
      </c>
    </row>
    <row r="4831" spans="1:1">
      <c r="A4831" t="s">
        <v>9502</v>
      </c>
    </row>
    <row r="4832" spans="1:1">
      <c r="A4832" t="s">
        <v>10862</v>
      </c>
    </row>
    <row r="4833" spans="1:1">
      <c r="A4833" t="s">
        <v>1018</v>
      </c>
    </row>
    <row r="4834" spans="1:1">
      <c r="A4834" t="s">
        <v>10863</v>
      </c>
    </row>
    <row r="4835" spans="1:1">
      <c r="A4835" t="s">
        <v>6530</v>
      </c>
    </row>
    <row r="4836" spans="1:1">
      <c r="A4836" t="s">
        <v>10864</v>
      </c>
    </row>
    <row r="4837" spans="1:1">
      <c r="A4837" t="s">
        <v>10865</v>
      </c>
    </row>
    <row r="4838" spans="1:1">
      <c r="A4838" t="s">
        <v>10866</v>
      </c>
    </row>
    <row r="4839" spans="1:1">
      <c r="A4839" t="s">
        <v>10867</v>
      </c>
    </row>
    <row r="4840" spans="1:1">
      <c r="A4840" t="s">
        <v>10868</v>
      </c>
    </row>
    <row r="4841" spans="1:1">
      <c r="A4841" t="s">
        <v>1128</v>
      </c>
    </row>
    <row r="4842" spans="1:1">
      <c r="A4842" t="s">
        <v>10869</v>
      </c>
    </row>
    <row r="4843" spans="1:1">
      <c r="A4843" t="s">
        <v>10870</v>
      </c>
    </row>
    <row r="4844" spans="1:1">
      <c r="A4844" t="s">
        <v>10871</v>
      </c>
    </row>
    <row r="4845" spans="1:1">
      <c r="A4845" t="s">
        <v>10872</v>
      </c>
    </row>
    <row r="4846" spans="1:1">
      <c r="A4846" t="s">
        <v>10873</v>
      </c>
    </row>
    <row r="4847" spans="1:1">
      <c r="A4847" t="s">
        <v>10874</v>
      </c>
    </row>
    <row r="4848" spans="1:1">
      <c r="A4848" t="s">
        <v>10875</v>
      </c>
    </row>
    <row r="4849" spans="1:1">
      <c r="A4849" t="s">
        <v>10876</v>
      </c>
    </row>
    <row r="4850" spans="1:1">
      <c r="A4850" t="s">
        <v>10877</v>
      </c>
    </row>
    <row r="4851" spans="1:1">
      <c r="A4851" t="s">
        <v>10878</v>
      </c>
    </row>
    <row r="4852" spans="1:1">
      <c r="A4852" t="s">
        <v>10879</v>
      </c>
    </row>
    <row r="4853" spans="1:1">
      <c r="A4853" t="s">
        <v>767</v>
      </c>
    </row>
    <row r="4854" spans="1:1">
      <c r="A4854" t="s">
        <v>841</v>
      </c>
    </row>
    <row r="4855" spans="1:1">
      <c r="A4855" t="s">
        <v>10880</v>
      </c>
    </row>
    <row r="4856" spans="1:1">
      <c r="A4856" t="s">
        <v>994</v>
      </c>
    </row>
    <row r="4857" spans="1:1">
      <c r="A4857" t="s">
        <v>10881</v>
      </c>
    </row>
    <row r="4858" spans="1:1">
      <c r="A4858" t="s">
        <v>4004</v>
      </c>
    </row>
    <row r="4859" spans="1:1">
      <c r="A4859" t="s">
        <v>10882</v>
      </c>
    </row>
    <row r="4860" spans="1:1">
      <c r="A4860" t="s">
        <v>9502</v>
      </c>
    </row>
    <row r="4861" spans="1:1">
      <c r="A4861" t="s">
        <v>1018</v>
      </c>
    </row>
    <row r="4862" spans="1:1">
      <c r="A4862" t="s">
        <v>10863</v>
      </c>
    </row>
    <row r="4863" spans="1:1">
      <c r="A4863" t="s">
        <v>6530</v>
      </c>
    </row>
    <row r="4864" spans="1:1">
      <c r="A4864" t="s">
        <v>10883</v>
      </c>
    </row>
    <row r="4865" spans="1:1">
      <c r="A4865" t="s">
        <v>10884</v>
      </c>
    </row>
    <row r="4866" spans="1:1">
      <c r="A4866" t="s">
        <v>10885</v>
      </c>
    </row>
    <row r="4867" spans="1:1">
      <c r="A4867" t="s">
        <v>10886</v>
      </c>
    </row>
    <row r="4868" spans="1:1">
      <c r="A4868" t="s">
        <v>10887</v>
      </c>
    </row>
    <row r="4869" spans="1:1">
      <c r="A4869" t="s">
        <v>10888</v>
      </c>
    </row>
    <row r="4870" spans="1:1">
      <c r="A4870" t="s">
        <v>10889</v>
      </c>
    </row>
    <row r="4871" spans="1:1">
      <c r="A4871" t="s">
        <v>10890</v>
      </c>
    </row>
    <row r="4872" spans="1:1">
      <c r="A4872" t="s">
        <v>1128</v>
      </c>
    </row>
    <row r="4873" spans="1:1">
      <c r="A4873" t="s">
        <v>10891</v>
      </c>
    </row>
    <row r="4874" spans="1:1">
      <c r="A4874" t="s">
        <v>10870</v>
      </c>
    </row>
    <row r="4875" spans="1:1">
      <c r="A4875" t="s">
        <v>10871</v>
      </c>
    </row>
    <row r="4876" spans="1:1">
      <c r="A4876" t="s">
        <v>10892</v>
      </c>
    </row>
    <row r="4877" spans="1:1">
      <c r="A4877" t="s">
        <v>10873</v>
      </c>
    </row>
    <row r="4878" spans="1:1">
      <c r="A4878" t="s">
        <v>10874</v>
      </c>
    </row>
    <row r="4879" spans="1:1">
      <c r="A4879" t="s">
        <v>10875</v>
      </c>
    </row>
    <row r="4880" spans="1:1">
      <c r="A4880" t="s">
        <v>10876</v>
      </c>
    </row>
    <row r="4881" spans="1:1">
      <c r="A4881" t="s">
        <v>10877</v>
      </c>
    </row>
    <row r="4882" spans="1:1">
      <c r="A4882" t="s">
        <v>10878</v>
      </c>
    </row>
    <row r="4883" spans="1:1">
      <c r="A4883" t="s">
        <v>10879</v>
      </c>
    </row>
    <row r="4884" spans="1:1">
      <c r="A4884" t="s">
        <v>767</v>
      </c>
    </row>
    <row r="4885" spans="1:1">
      <c r="A4885" t="s">
        <v>841</v>
      </c>
    </row>
    <row r="4886" spans="1:1">
      <c r="A4886" t="s">
        <v>10880</v>
      </c>
    </row>
    <row r="4887" spans="1:1">
      <c r="A4887" t="s">
        <v>994</v>
      </c>
    </row>
    <row r="4888" spans="1:1">
      <c r="A4888" t="s">
        <v>10881</v>
      </c>
    </row>
    <row r="4889" spans="1:1">
      <c r="A4889" t="s">
        <v>4004</v>
      </c>
    </row>
    <row r="4890" spans="1:1">
      <c r="A4890" t="s">
        <v>479</v>
      </c>
    </row>
    <row r="4891" spans="1:1">
      <c r="A4891" t="s">
        <v>10893</v>
      </c>
    </row>
    <row r="4892" spans="1:1">
      <c r="A4892" t="s">
        <v>931</v>
      </c>
    </row>
    <row r="4893" spans="1:1">
      <c r="A4893" t="s">
        <v>10863</v>
      </c>
    </row>
    <row r="4894" spans="1:1">
      <c r="A4894" t="s">
        <v>10894</v>
      </c>
    </row>
    <row r="4895" spans="1:1">
      <c r="A4895" t="s">
        <v>10895</v>
      </c>
    </row>
    <row r="4896" spans="1:1">
      <c r="A4896" t="s">
        <v>2931</v>
      </c>
    </row>
    <row r="4897" spans="1:1">
      <c r="A4897" t="s">
        <v>10896</v>
      </c>
    </row>
    <row r="4898" spans="1:1">
      <c r="A4898" t="s">
        <v>2920</v>
      </c>
    </row>
    <row r="4899" spans="1:1">
      <c r="A4899" t="s">
        <v>10897</v>
      </c>
    </row>
    <row r="4900" spans="1:1">
      <c r="A4900" t="s">
        <v>10898</v>
      </c>
    </row>
    <row r="4901" spans="1:1">
      <c r="A4901" t="s">
        <v>10899</v>
      </c>
    </row>
    <row r="4902" spans="1:1">
      <c r="A4902" t="s">
        <v>10900</v>
      </c>
    </row>
    <row r="4903" spans="1:1">
      <c r="A4903" t="s">
        <v>10901</v>
      </c>
    </row>
    <row r="4904" spans="1:1">
      <c r="A4904" t="s">
        <v>10902</v>
      </c>
    </row>
    <row r="4905" spans="1:1">
      <c r="A4905" t="s">
        <v>10903</v>
      </c>
    </row>
    <row r="4906" spans="1:1">
      <c r="A4906" t="s">
        <v>1128</v>
      </c>
    </row>
    <row r="4907" spans="1:1">
      <c r="A4907" t="s">
        <v>10904</v>
      </c>
    </row>
    <row r="4908" spans="1:1">
      <c r="A4908" t="s">
        <v>10905</v>
      </c>
    </row>
    <row r="4909" spans="1:1">
      <c r="A4909" t="s">
        <v>10906</v>
      </c>
    </row>
    <row r="4910" spans="1:1">
      <c r="A4910" t="s">
        <v>10907</v>
      </c>
    </row>
    <row r="4911" spans="1:1">
      <c r="A4911" t="s">
        <v>10908</v>
      </c>
    </row>
    <row r="4912" spans="1:1">
      <c r="A4912" t="s">
        <v>10909</v>
      </c>
    </row>
    <row r="4913" spans="1:1">
      <c r="A4913" t="s">
        <v>10910</v>
      </c>
    </row>
    <row r="4914" spans="1:1">
      <c r="A4914" t="s">
        <v>10911</v>
      </c>
    </row>
    <row r="4915" spans="1:1">
      <c r="A4915" t="s">
        <v>10912</v>
      </c>
    </row>
    <row r="4916" spans="1:1">
      <c r="A4916" t="s">
        <v>10913</v>
      </c>
    </row>
    <row r="4917" spans="1:1">
      <c r="A4917" t="s">
        <v>10914</v>
      </c>
    </row>
    <row r="4918" spans="1:1">
      <c r="A4918" t="s">
        <v>10915</v>
      </c>
    </row>
    <row r="4919" spans="1:1">
      <c r="A4919" t="s">
        <v>10916</v>
      </c>
    </row>
    <row r="4920" spans="1:1">
      <c r="A4920" t="s">
        <v>10917</v>
      </c>
    </row>
    <row r="4921" spans="1:1">
      <c r="A4921" t="s">
        <v>10918</v>
      </c>
    </row>
    <row r="4922" spans="1:1">
      <c r="A4922" t="s">
        <v>10919</v>
      </c>
    </row>
    <row r="4923" spans="1:1">
      <c r="A4923" t="s">
        <v>10920</v>
      </c>
    </row>
    <row r="4924" spans="1:1">
      <c r="A4924" t="s">
        <v>10921</v>
      </c>
    </row>
    <row r="4925" spans="1:1">
      <c r="A4925" t="s">
        <v>1389</v>
      </c>
    </row>
    <row r="4926" spans="1:1">
      <c r="A4926" t="s">
        <v>446</v>
      </c>
    </row>
    <row r="4927" spans="1:1">
      <c r="A4927" t="s">
        <v>479</v>
      </c>
    </row>
    <row r="4928" spans="1:1">
      <c r="A4928" t="s">
        <v>1049</v>
      </c>
    </row>
    <row r="4929" spans="1:1">
      <c r="A4929" t="s">
        <v>10922</v>
      </c>
    </row>
    <row r="4930" spans="1:1">
      <c r="A4930" t="s">
        <v>10923</v>
      </c>
    </row>
    <row r="4931" spans="1:1">
      <c r="A4931" t="s">
        <v>10924</v>
      </c>
    </row>
    <row r="4932" spans="1:1">
      <c r="A4932" t="s">
        <v>10925</v>
      </c>
    </row>
    <row r="4933" spans="1:1">
      <c r="A4933" t="s">
        <v>1205</v>
      </c>
    </row>
    <row r="4934" spans="1:1">
      <c r="A4934" t="s">
        <v>2112</v>
      </c>
    </row>
    <row r="4935" spans="1:1">
      <c r="A4935" t="s">
        <v>10926</v>
      </c>
    </row>
    <row r="4936" spans="1:1">
      <c r="A4936" t="s">
        <v>767</v>
      </c>
    </row>
    <row r="4937" spans="1:1">
      <c r="A4937" t="s">
        <v>479</v>
      </c>
    </row>
    <row r="4938" spans="1:1">
      <c r="A4938" t="s">
        <v>10927</v>
      </c>
    </row>
    <row r="4939" spans="1:1">
      <c r="A4939" t="s">
        <v>6334</v>
      </c>
    </row>
    <row r="4940" spans="1:1">
      <c r="A4940" t="s">
        <v>10928</v>
      </c>
    </row>
    <row r="4941" spans="1:1">
      <c r="A4941" t="s">
        <v>10929</v>
      </c>
    </row>
    <row r="4942" spans="1:1">
      <c r="A4942" t="s">
        <v>10930</v>
      </c>
    </row>
    <row r="4943" spans="1:1">
      <c r="A4943" t="s">
        <v>10931</v>
      </c>
    </row>
    <row r="4944" spans="1:1">
      <c r="A4944" t="s">
        <v>866</v>
      </c>
    </row>
    <row r="4945" spans="1:1">
      <c r="A4945" t="s">
        <v>10932</v>
      </c>
    </row>
    <row r="4946" spans="1:1">
      <c r="A4946" t="s">
        <v>10933</v>
      </c>
    </row>
    <row r="4947" spans="1:1">
      <c r="A4947" t="s">
        <v>10934</v>
      </c>
    </row>
    <row r="4948" spans="1:1">
      <c r="A4948" t="s">
        <v>392</v>
      </c>
    </row>
    <row r="4949" spans="1:1">
      <c r="A4949" t="s">
        <v>479</v>
      </c>
    </row>
    <row r="4950" spans="1:1">
      <c r="A4950" t="s">
        <v>1049</v>
      </c>
    </row>
    <row r="4951" spans="1:1">
      <c r="A4951" t="s">
        <v>10935</v>
      </c>
    </row>
    <row r="4952" spans="1:1">
      <c r="A4952" t="s">
        <v>10936</v>
      </c>
    </row>
    <row r="4953" spans="1:1">
      <c r="A4953" t="s">
        <v>776</v>
      </c>
    </row>
    <row r="4954" spans="1:1">
      <c r="A4954" t="s">
        <v>6629</v>
      </c>
    </row>
    <row r="4955" spans="1:1">
      <c r="A4955" t="s">
        <v>10937</v>
      </c>
    </row>
    <row r="4956" spans="1:1">
      <c r="A4956" t="s">
        <v>10938</v>
      </c>
    </row>
    <row r="4957" spans="1:1">
      <c r="A4957" t="s">
        <v>446</v>
      </c>
    </row>
    <row r="4958" spans="1:1">
      <c r="A4958" t="s">
        <v>3019</v>
      </c>
    </row>
    <row r="4959" spans="1:1">
      <c r="A4959" t="s">
        <v>10939</v>
      </c>
    </row>
    <row r="4960" spans="1:1">
      <c r="A4960" t="s">
        <v>10940</v>
      </c>
    </row>
    <row r="4961" spans="1:1">
      <c r="A4961" t="s">
        <v>10941</v>
      </c>
    </row>
    <row r="4962" spans="1:1">
      <c r="A4962" t="s">
        <v>10942</v>
      </c>
    </row>
    <row r="4963" spans="1:1">
      <c r="A4963" t="s">
        <v>10943</v>
      </c>
    </row>
    <row r="4964" spans="1:1">
      <c r="A4964" t="s">
        <v>10944</v>
      </c>
    </row>
    <row r="4965" spans="1:1">
      <c r="A4965" t="s">
        <v>10945</v>
      </c>
    </row>
    <row r="4966" spans="1:1">
      <c r="A4966" t="s">
        <v>10946</v>
      </c>
    </row>
    <row r="4967" spans="1:1">
      <c r="A4967" t="s">
        <v>479</v>
      </c>
    </row>
    <row r="4968" spans="1:1">
      <c r="A4968" t="s">
        <v>3019</v>
      </c>
    </row>
    <row r="4969" spans="1:1">
      <c r="A4969" t="s">
        <v>10947</v>
      </c>
    </row>
    <row r="4970" spans="1:1">
      <c r="A4970" t="s">
        <v>827</v>
      </c>
    </row>
    <row r="4971" spans="1:1">
      <c r="A4971" t="s">
        <v>10948</v>
      </c>
    </row>
    <row r="4972" spans="1:1">
      <c r="A4972" t="s">
        <v>10949</v>
      </c>
    </row>
    <row r="4973" spans="1:1">
      <c r="A4973" t="s">
        <v>10950</v>
      </c>
    </row>
    <row r="4974" spans="1:1">
      <c r="A4974" t="s">
        <v>392</v>
      </c>
    </row>
    <row r="4975" spans="1:1">
      <c r="A4975" t="s">
        <v>1012</v>
      </c>
    </row>
    <row r="4976" spans="1:1">
      <c r="A4976" t="s">
        <v>7902</v>
      </c>
    </row>
    <row r="4977" spans="1:1">
      <c r="A4977" t="s">
        <v>4382</v>
      </c>
    </row>
    <row r="4978" spans="1:1">
      <c r="A4978" t="s">
        <v>4383</v>
      </c>
    </row>
    <row r="4979" spans="1:1">
      <c r="A4979" t="s">
        <v>2139</v>
      </c>
    </row>
    <row r="4980" spans="1:1">
      <c r="A4980" t="s">
        <v>8214</v>
      </c>
    </row>
    <row r="4981" spans="1:1">
      <c r="A4981" t="s">
        <v>4424</v>
      </c>
    </row>
    <row r="4982" spans="1:1">
      <c r="A4982" t="s">
        <v>4425</v>
      </c>
    </row>
    <row r="4983" spans="1:1">
      <c r="A4983" t="s">
        <v>4426</v>
      </c>
    </row>
    <row r="4984" spans="1:1">
      <c r="A4984" t="s">
        <v>4427</v>
      </c>
    </row>
    <row r="4985" spans="1:1">
      <c r="A4985" t="s">
        <v>4428</v>
      </c>
    </row>
    <row r="4986" spans="1:1">
      <c r="A4986" t="s">
        <v>5972</v>
      </c>
    </row>
    <row r="4987" spans="1:1">
      <c r="A4987" t="s">
        <v>5973</v>
      </c>
    </row>
    <row r="4988" spans="1:1">
      <c r="A4988" t="s">
        <v>10951</v>
      </c>
    </row>
    <row r="4989" spans="1:1">
      <c r="A4989" t="s">
        <v>10952</v>
      </c>
    </row>
    <row r="4990" spans="1:1">
      <c r="A4990" t="s">
        <v>10953</v>
      </c>
    </row>
    <row r="4991" spans="1:1">
      <c r="A4991" t="s">
        <v>5390</v>
      </c>
    </row>
    <row r="4992" spans="1:1">
      <c r="A4992" t="s">
        <v>10169</v>
      </c>
    </row>
    <row r="4993" spans="1:1">
      <c r="A4993" t="s">
        <v>10954</v>
      </c>
    </row>
    <row r="4994" spans="1:1">
      <c r="A4994" t="s">
        <v>392</v>
      </c>
    </row>
    <row r="4995" spans="1:1">
      <c r="A4995" t="s">
        <v>8146</v>
      </c>
    </row>
    <row r="4996" spans="1:1">
      <c r="A4996" t="s">
        <v>10955</v>
      </c>
    </row>
    <row r="4997" spans="1:1">
      <c r="A4997" t="s">
        <v>4377</v>
      </c>
    </row>
    <row r="4998" spans="1:1">
      <c r="A4998" t="s">
        <v>10265</v>
      </c>
    </row>
    <row r="4999" spans="1:1">
      <c r="A4999" t="s">
        <v>8260</v>
      </c>
    </row>
    <row r="5000" spans="1:1">
      <c r="A5000" t="s">
        <v>479</v>
      </c>
    </row>
    <row r="5001" spans="1:1">
      <c r="A5001" t="s">
        <v>10956</v>
      </c>
    </row>
    <row r="5002" spans="1:1">
      <c r="A5002" t="s">
        <v>931</v>
      </c>
    </row>
    <row r="5003" spans="4:4">
      <c r="D5003" t="s">
        <v>10957</v>
      </c>
    </row>
    <row r="5004" spans="4:4">
      <c r="D5004" t="s">
        <v>10958</v>
      </c>
    </row>
    <row r="5005" spans="9:9">
      <c r="I5005" t="s">
        <v>10959</v>
      </c>
    </row>
    <row r="5006" spans="9:9">
      <c r="I5006" t="s">
        <v>10960</v>
      </c>
    </row>
    <row r="5007" spans="9:9">
      <c r="I5007" t="s">
        <v>10961</v>
      </c>
    </row>
    <row r="5008" spans="9:9">
      <c r="I5008" t="s">
        <v>10962</v>
      </c>
    </row>
    <row r="5009" spans="9:9">
      <c r="I5009" t="s">
        <v>10963</v>
      </c>
    </row>
    <row r="5010" spans="9:9">
      <c r="I5010" t="s">
        <v>10964</v>
      </c>
    </row>
    <row r="5011" spans="5:5">
      <c r="E5011" t="s">
        <v>10965</v>
      </c>
    </row>
    <row r="5012" spans="6:6">
      <c r="F5012" t="s">
        <v>10966</v>
      </c>
    </row>
    <row r="5013" spans="6:6">
      <c r="F5013" t="s">
        <v>10967</v>
      </c>
    </row>
    <row r="5014" spans="4:4">
      <c r="D5014" t="s">
        <v>10968</v>
      </c>
    </row>
    <row r="5015" spans="5:5">
      <c r="E5015" t="s">
        <v>10969</v>
      </c>
    </row>
    <row r="5016" spans="5:5">
      <c r="E5016" t="s">
        <v>10970</v>
      </c>
    </row>
    <row r="5017" spans="7:7">
      <c r="G5017" t="s">
        <v>10971</v>
      </c>
    </row>
    <row r="5018" spans="1:1">
      <c r="A5018" t="s">
        <v>479</v>
      </c>
    </row>
    <row r="5019" spans="1:1">
      <c r="A5019" t="s">
        <v>10972</v>
      </c>
    </row>
    <row r="5020" spans="1:1">
      <c r="A5020" t="s">
        <v>10973</v>
      </c>
    </row>
    <row r="5021" spans="1:1">
      <c r="A5021" t="s">
        <v>10974</v>
      </c>
    </row>
    <row r="5022" spans="1:1">
      <c r="A5022" t="s">
        <v>10975</v>
      </c>
    </row>
    <row r="5023" spans="1:1">
      <c r="A5023" t="s">
        <v>10976</v>
      </c>
    </row>
    <row r="5024" spans="1:1">
      <c r="A5024" t="s">
        <v>10977</v>
      </c>
    </row>
    <row r="5025" spans="1:1">
      <c r="A5025" t="s">
        <v>10978</v>
      </c>
    </row>
    <row r="5026" spans="1:1">
      <c r="A5026" t="s">
        <v>479</v>
      </c>
    </row>
    <row r="5027" spans="1:1">
      <c r="A5027" t="s">
        <v>10979</v>
      </c>
    </row>
    <row r="5028" spans="1:1">
      <c r="A5028" t="s">
        <v>10265</v>
      </c>
    </row>
    <row r="5029" spans="1:1">
      <c r="A5029" t="s">
        <v>8322</v>
      </c>
    </row>
    <row r="5030" spans="1:1">
      <c r="A5030" t="s">
        <v>4382</v>
      </c>
    </row>
    <row r="5031" spans="1:1">
      <c r="A5031" t="s">
        <v>4383</v>
      </c>
    </row>
    <row r="5032" spans="1:1">
      <c r="A5032" t="s">
        <v>2139</v>
      </c>
    </row>
    <row r="5033" spans="1:1">
      <c r="A5033" t="s">
        <v>8214</v>
      </c>
    </row>
    <row r="5034" spans="1:1">
      <c r="A5034" t="s">
        <v>4424</v>
      </c>
    </row>
    <row r="5035" spans="1:1">
      <c r="A5035" t="s">
        <v>4425</v>
      </c>
    </row>
    <row r="5036" spans="1:1">
      <c r="A5036" t="s">
        <v>4426</v>
      </c>
    </row>
    <row r="5037" spans="1:1">
      <c r="A5037" t="s">
        <v>4427</v>
      </c>
    </row>
    <row r="5038" spans="1:1">
      <c r="A5038" t="s">
        <v>4428</v>
      </c>
    </row>
    <row r="5039" spans="1:1">
      <c r="A5039" t="s">
        <v>5972</v>
      </c>
    </row>
    <row r="5040" spans="1:1">
      <c r="A5040" t="s">
        <v>5973</v>
      </c>
    </row>
    <row r="5041" spans="1:1">
      <c r="A5041" t="s">
        <v>5638</v>
      </c>
    </row>
    <row r="5042" spans="1:1">
      <c r="A5042" t="s">
        <v>9517</v>
      </c>
    </row>
    <row r="5043" spans="1:1">
      <c r="A5043" t="s">
        <v>10980</v>
      </c>
    </row>
    <row r="5044" spans="1:1">
      <c r="A5044" t="s">
        <v>10215</v>
      </c>
    </row>
    <row r="5045" spans="1:1">
      <c r="A5045" t="s">
        <v>10169</v>
      </c>
    </row>
    <row r="5046" spans="1:1">
      <c r="A5046" t="s">
        <v>10981</v>
      </c>
    </row>
    <row r="5047" spans="1:1">
      <c r="A5047" t="s">
        <v>392</v>
      </c>
    </row>
    <row r="5048" spans="1:1">
      <c r="A5048" t="s">
        <v>8146</v>
      </c>
    </row>
    <row r="5049" spans="1:1">
      <c r="A5049" t="s">
        <v>10982</v>
      </c>
    </row>
    <row r="5050" spans="1:1">
      <c r="A5050" t="s">
        <v>4377</v>
      </c>
    </row>
    <row r="5051" spans="1:1">
      <c r="A5051" t="s">
        <v>10265</v>
      </c>
    </row>
    <row r="5052" spans="1:1">
      <c r="A5052" t="s">
        <v>8260</v>
      </c>
    </row>
    <row r="5053" spans="1:1">
      <c r="A5053" t="s">
        <v>3019</v>
      </c>
    </row>
    <row r="5054" spans="1:1">
      <c r="A5054" t="s">
        <v>665</v>
      </c>
    </row>
    <row r="5055" spans="1:1">
      <c r="A5055" t="s">
        <v>10983</v>
      </c>
    </row>
    <row r="5056" spans="1:1">
      <c r="A5056" t="s">
        <v>10984</v>
      </c>
    </row>
    <row r="5057" spans="1:1">
      <c r="A5057" t="s">
        <v>10985</v>
      </c>
    </row>
    <row r="5058" spans="1:1">
      <c r="A5058" t="s">
        <v>10986</v>
      </c>
    </row>
    <row r="5059" spans="1:1">
      <c r="A5059" t="s">
        <v>10987</v>
      </c>
    </row>
    <row r="5060" spans="1:1">
      <c r="A5060" t="s">
        <v>10988</v>
      </c>
    </row>
    <row r="5061" spans="1:1">
      <c r="A5061" t="s">
        <v>10989</v>
      </c>
    </row>
    <row r="5062" spans="1:1">
      <c r="A5062" t="s">
        <v>10990</v>
      </c>
    </row>
    <row r="5063" spans="1:1">
      <c r="A5063" t="s">
        <v>827</v>
      </c>
    </row>
    <row r="5064" spans="1:1">
      <c r="A5064" t="s">
        <v>10991</v>
      </c>
    </row>
    <row r="5065" spans="1:1">
      <c r="A5065" t="s">
        <v>10992</v>
      </c>
    </row>
    <row r="5066" spans="1:1">
      <c r="A5066" t="s">
        <v>10993</v>
      </c>
    </row>
    <row r="5067" spans="1:1">
      <c r="A5067" t="s">
        <v>10994</v>
      </c>
    </row>
    <row r="5068" spans="1:1">
      <c r="A5068" t="s">
        <v>10995</v>
      </c>
    </row>
    <row r="5069" spans="1:1">
      <c r="A5069" t="s">
        <v>10996</v>
      </c>
    </row>
    <row r="5070" spans="1:1">
      <c r="A5070" t="s">
        <v>10997</v>
      </c>
    </row>
    <row r="5071" spans="1:1">
      <c r="A5071" t="s">
        <v>10998</v>
      </c>
    </row>
    <row r="5072" spans="1:1">
      <c r="A5072" t="s">
        <v>10999</v>
      </c>
    </row>
    <row r="5073" spans="1:1">
      <c r="A5073" t="s">
        <v>11000</v>
      </c>
    </row>
    <row r="5074" spans="1:1">
      <c r="A5074" t="s">
        <v>2449</v>
      </c>
    </row>
    <row r="5075" spans="1:1">
      <c r="A5075" t="s">
        <v>392</v>
      </c>
    </row>
    <row r="5076" spans="1:1">
      <c r="A5076" t="s">
        <v>4754</v>
      </c>
    </row>
    <row r="5077" spans="1:1">
      <c r="A5077" t="s">
        <v>11001</v>
      </c>
    </row>
    <row r="5078" spans="1:1">
      <c r="A5078" t="s">
        <v>11002</v>
      </c>
    </row>
    <row r="5079" spans="1:1">
      <c r="A5079" t="s">
        <v>11003</v>
      </c>
    </row>
    <row r="5080" spans="1:1">
      <c r="A5080" t="s">
        <v>11004</v>
      </c>
    </row>
    <row r="5081" spans="1:1">
      <c r="A5081" t="s">
        <v>4754</v>
      </c>
    </row>
    <row r="5082" spans="1:1">
      <c r="A5082" t="s">
        <v>11005</v>
      </c>
    </row>
    <row r="5083" spans="1:1">
      <c r="A5083" t="s">
        <v>11006</v>
      </c>
    </row>
    <row r="5084" spans="1:1">
      <c r="A5084" t="s">
        <v>931</v>
      </c>
    </row>
    <row r="5085" spans="1:1">
      <c r="A5085" t="s">
        <v>11007</v>
      </c>
    </row>
    <row r="5086" spans="1:1">
      <c r="A5086" t="s">
        <v>11008</v>
      </c>
    </row>
    <row r="5087" spans="1:1">
      <c r="A5087" t="s">
        <v>11009</v>
      </c>
    </row>
    <row r="5088" spans="1:1">
      <c r="A5088" t="s">
        <v>11010</v>
      </c>
    </row>
    <row r="5089" spans="1:1">
      <c r="A5089" t="s">
        <v>446</v>
      </c>
    </row>
    <row r="5090" spans="1:1">
      <c r="A5090" t="s">
        <v>11011</v>
      </c>
    </row>
    <row r="5091" spans="1:1">
      <c r="A5091" t="s">
        <v>931</v>
      </c>
    </row>
    <row r="5092" spans="1:1">
      <c r="A5092" t="s">
        <v>11007</v>
      </c>
    </row>
    <row r="5093" spans="1:1">
      <c r="A5093" t="s">
        <v>11012</v>
      </c>
    </row>
    <row r="5094" spans="1:1">
      <c r="A5094" t="s">
        <v>11013</v>
      </c>
    </row>
    <row r="5095" spans="1:1">
      <c r="A5095" t="s">
        <v>11010</v>
      </c>
    </row>
    <row r="5096" spans="1:1">
      <c r="A5096" t="s">
        <v>446</v>
      </c>
    </row>
    <row r="5097" spans="1:1">
      <c r="A5097" t="s">
        <v>11014</v>
      </c>
    </row>
    <row r="5098" spans="1:1">
      <c r="A5098" t="s">
        <v>821</v>
      </c>
    </row>
    <row r="5099" spans="1:1">
      <c r="A5099" t="s">
        <v>11007</v>
      </c>
    </row>
    <row r="5100" spans="1:1">
      <c r="A5100" t="s">
        <v>11015</v>
      </c>
    </row>
    <row r="5101" spans="1:1">
      <c r="A5101" t="s">
        <v>11016</v>
      </c>
    </row>
    <row r="5102" spans="1:2">
      <c r="A5102" t="s">
        <v>11017</v>
      </c>
      <c r="B5102" t="s">
        <v>11018</v>
      </c>
    </row>
    <row r="5103" spans="1:3">
      <c r="A5103" t="s">
        <v>11019</v>
      </c>
      <c r="B5103" t="e">
        <f>-迁转前价值&gt;=10</f>
        <v>#NAME?</v>
      </c>
      <c r="C5103" t="s">
        <v>369</v>
      </c>
    </row>
    <row r="5104" spans="1:1">
      <c r="A5104" t="s">
        <v>854</v>
      </c>
    </row>
    <row r="5105" spans="1:1">
      <c r="A5105" t="s">
        <v>446</v>
      </c>
    </row>
    <row r="5106" spans="1:1">
      <c r="A5106" t="s">
        <v>11020</v>
      </c>
    </row>
    <row r="5107" spans="1:1">
      <c r="A5107" t="s">
        <v>821</v>
      </c>
    </row>
    <row r="5108" spans="1:1">
      <c r="A5108" t="s">
        <v>11007</v>
      </c>
    </row>
    <row r="5109" spans="1:1">
      <c r="A5109" t="s">
        <v>11021</v>
      </c>
    </row>
    <row r="5110" spans="1:1">
      <c r="A5110" t="s">
        <v>11022</v>
      </c>
    </row>
    <row r="5111" spans="1:1">
      <c r="A5111" t="s">
        <v>11023</v>
      </c>
    </row>
    <row r="5112" spans="1:1">
      <c r="A5112" t="s">
        <v>446</v>
      </c>
    </row>
    <row r="5113" spans="1:1">
      <c r="A5113" t="s">
        <v>11024</v>
      </c>
    </row>
    <row r="5114" spans="1:1">
      <c r="A5114" t="s">
        <v>931</v>
      </c>
    </row>
    <row r="5115" spans="1:1">
      <c r="A5115" t="s">
        <v>11007</v>
      </c>
    </row>
    <row r="5116" spans="1:1">
      <c r="A5116" t="s">
        <v>11025</v>
      </c>
    </row>
    <row r="5117" spans="1:1">
      <c r="A5117" t="s">
        <v>11026</v>
      </c>
    </row>
    <row r="5118" spans="1:1">
      <c r="A5118" t="s">
        <v>11027</v>
      </c>
    </row>
    <row r="5119" spans="1:1">
      <c r="A5119" t="s">
        <v>446</v>
      </c>
    </row>
    <row r="5120" spans="1:1">
      <c r="A5120" t="s">
        <v>11028</v>
      </c>
    </row>
    <row r="5121" spans="1:1">
      <c r="A5121" t="s">
        <v>11029</v>
      </c>
    </row>
    <row r="5122" spans="1:1">
      <c r="A5122" t="s">
        <v>11030</v>
      </c>
    </row>
    <row r="5123" spans="1:1">
      <c r="A5123" t="s">
        <v>11031</v>
      </c>
    </row>
    <row r="5124" spans="1:1">
      <c r="A5124" t="s">
        <v>8363</v>
      </c>
    </row>
    <row r="5125" spans="1:1">
      <c r="A5125" t="s">
        <v>8633</v>
      </c>
    </row>
    <row r="5126" spans="1:1">
      <c r="A5126" t="s">
        <v>11032</v>
      </c>
    </row>
    <row r="5127" spans="1:1">
      <c r="A5127" t="s">
        <v>11033</v>
      </c>
    </row>
    <row r="5128" spans="1:1">
      <c r="A5128" t="s">
        <v>11034</v>
      </c>
    </row>
    <row r="5129" spans="1:1">
      <c r="A5129" t="s">
        <v>446</v>
      </c>
    </row>
    <row r="5130" spans="1:1">
      <c r="A5130" t="s">
        <v>479</v>
      </c>
    </row>
    <row r="5131" spans="1:1">
      <c r="A5131" t="s">
        <v>11029</v>
      </c>
    </row>
    <row r="5132" spans="1:1">
      <c r="A5132" t="s">
        <v>11030</v>
      </c>
    </row>
    <row r="5133" spans="1:1">
      <c r="A5133" t="s">
        <v>11035</v>
      </c>
    </row>
    <row r="5134" spans="1:1">
      <c r="A5134" t="s">
        <v>8363</v>
      </c>
    </row>
    <row r="5135" spans="1:1">
      <c r="A5135" t="s">
        <v>8633</v>
      </c>
    </row>
    <row r="5136" spans="1:1">
      <c r="A5136" t="s">
        <v>11032</v>
      </c>
    </row>
    <row r="5137" spans="1:1">
      <c r="A5137" t="s">
        <v>11033</v>
      </c>
    </row>
    <row r="5138" spans="1:1">
      <c r="A5138" t="s">
        <v>11036</v>
      </c>
    </row>
    <row r="5139" spans="1:1">
      <c r="A5139" t="s">
        <v>11037</v>
      </c>
    </row>
    <row r="5140" spans="1:1">
      <c r="A5140" t="s">
        <v>446</v>
      </c>
    </row>
    <row r="5141" spans="1:1">
      <c r="A5141" t="s">
        <v>479</v>
      </c>
    </row>
    <row r="5142" spans="1:1">
      <c r="A5142" t="s">
        <v>11038</v>
      </c>
    </row>
    <row r="5143" spans="1:1">
      <c r="A5143" t="s">
        <v>11039</v>
      </c>
    </row>
    <row r="5144" spans="1:1">
      <c r="A5144" t="s">
        <v>446</v>
      </c>
    </row>
    <row r="5145" spans="1:1">
      <c r="A5145" t="s">
        <v>10393</v>
      </c>
    </row>
    <row r="5146" spans="1:1">
      <c r="A5146" t="s">
        <v>10276</v>
      </c>
    </row>
    <row r="5147" spans="1:1">
      <c r="A5147" t="s">
        <v>10393</v>
      </c>
    </row>
    <row r="5148" spans="1:1">
      <c r="A5148" t="s">
        <v>7902</v>
      </c>
    </row>
    <row r="5149" spans="1:1">
      <c r="A5149" t="s">
        <v>4382</v>
      </c>
    </row>
    <row r="5150" spans="1:1">
      <c r="A5150" t="s">
        <v>4383</v>
      </c>
    </row>
    <row r="5151" spans="1:1">
      <c r="A5151" t="s">
        <v>11040</v>
      </c>
    </row>
    <row r="5152" spans="1:1">
      <c r="A5152" t="s">
        <v>8214</v>
      </c>
    </row>
    <row r="5153" spans="1:1">
      <c r="A5153" t="s">
        <v>4424</v>
      </c>
    </row>
    <row r="5154" spans="1:1">
      <c r="A5154" t="s">
        <v>4425</v>
      </c>
    </row>
    <row r="5155" spans="1:1">
      <c r="A5155" t="s">
        <v>4426</v>
      </c>
    </row>
    <row r="5156" spans="1:1">
      <c r="A5156" t="s">
        <v>4427</v>
      </c>
    </row>
    <row r="5157" spans="1:1">
      <c r="A5157" t="s">
        <v>4428</v>
      </c>
    </row>
    <row r="5158" spans="1:1">
      <c r="A5158" t="s">
        <v>5972</v>
      </c>
    </row>
    <row r="5159" spans="1:1">
      <c r="A5159" t="s">
        <v>5973</v>
      </c>
    </row>
    <row r="5160" spans="1:1">
      <c r="A5160" t="s">
        <v>11041</v>
      </c>
    </row>
    <row r="5161" spans="1:1">
      <c r="A5161" t="s">
        <v>10213</v>
      </c>
    </row>
    <row r="5162" spans="1:1">
      <c r="A5162" t="s">
        <v>11042</v>
      </c>
    </row>
    <row r="5163" spans="1:1">
      <c r="A5163" t="s">
        <v>8146</v>
      </c>
    </row>
    <row r="5164" spans="1:1">
      <c r="A5164" t="s">
        <v>11043</v>
      </c>
    </row>
    <row r="5165" spans="1:1">
      <c r="A5165" t="s">
        <v>3019</v>
      </c>
    </row>
    <row r="5166" spans="1:1">
      <c r="A5166" t="s">
        <v>3248</v>
      </c>
    </row>
    <row r="5167" spans="1:1">
      <c r="A5167" t="s">
        <v>11044</v>
      </c>
    </row>
    <row r="5168" spans="1:1">
      <c r="A5168" t="s">
        <v>392</v>
      </c>
    </row>
    <row r="5169" spans="3:3">
      <c r="C5169" t="s">
        <v>11045</v>
      </c>
    </row>
    <row r="5170" spans="1:1">
      <c r="A5170" t="s">
        <v>4377</v>
      </c>
    </row>
    <row r="5171" spans="1:1">
      <c r="A5171" t="s">
        <v>8792</v>
      </c>
    </row>
    <row r="5172" spans="1:1">
      <c r="A5172" t="s">
        <v>8260</v>
      </c>
    </row>
    <row r="5173" spans="1:1">
      <c r="A5173" t="s">
        <v>8121</v>
      </c>
    </row>
    <row r="5174" spans="1:1">
      <c r="A5174" t="s">
        <v>11046</v>
      </c>
    </row>
    <row r="5175" spans="1:1">
      <c r="A5175" t="s">
        <v>11047</v>
      </c>
    </row>
    <row r="5176" spans="1:1">
      <c r="A5176" t="s">
        <v>11048</v>
      </c>
    </row>
    <row r="5177" spans="1:1">
      <c r="A5177" t="s">
        <v>827</v>
      </c>
    </row>
    <row r="5178" spans="1:1">
      <c r="A5178" t="s">
        <v>827</v>
      </c>
    </row>
    <row r="5179" spans="1:1">
      <c r="A5179" t="s">
        <v>11049</v>
      </c>
    </row>
    <row r="5180" spans="1:1">
      <c r="A5180" t="s">
        <v>11050</v>
      </c>
    </row>
    <row r="5181" spans="1:1">
      <c r="A5181" t="s">
        <v>11051</v>
      </c>
    </row>
    <row r="5182" spans="1:1">
      <c r="A5182" t="s">
        <v>11052</v>
      </c>
    </row>
    <row r="5183" spans="1:1">
      <c r="A5183" t="s">
        <v>11053</v>
      </c>
    </row>
    <row r="5184" spans="1:1">
      <c r="A5184" t="s">
        <v>11054</v>
      </c>
    </row>
    <row r="5185" spans="1:1">
      <c r="A5185" t="s">
        <v>11055</v>
      </c>
    </row>
    <row r="5186" spans="1:1">
      <c r="A5186" t="s">
        <v>11056</v>
      </c>
    </row>
    <row r="5187" spans="1:1">
      <c r="A5187" t="s">
        <v>11057</v>
      </c>
    </row>
    <row r="5188" spans="1:1">
      <c r="A5188" t="s">
        <v>4688</v>
      </c>
    </row>
    <row r="5189" spans="1:1">
      <c r="A5189" t="s">
        <v>11058</v>
      </c>
    </row>
    <row r="5190" spans="1:1">
      <c r="A5190" t="s">
        <v>827</v>
      </c>
    </row>
    <row r="5191" spans="1:1">
      <c r="A5191" t="s">
        <v>11059</v>
      </c>
    </row>
    <row r="5192" spans="1:1">
      <c r="A5192" t="s">
        <v>11060</v>
      </c>
    </row>
    <row r="5193" spans="1:1">
      <c r="A5193" t="s">
        <v>11061</v>
      </c>
    </row>
    <row r="5194" spans="1:1">
      <c r="A5194" t="s">
        <v>11062</v>
      </c>
    </row>
    <row r="5195" spans="1:1">
      <c r="A5195" t="s">
        <v>11063</v>
      </c>
    </row>
    <row r="5196" spans="1:1">
      <c r="A5196" t="s">
        <v>11064</v>
      </c>
    </row>
    <row r="5197" spans="1:1">
      <c r="A5197" t="s">
        <v>11065</v>
      </c>
    </row>
    <row r="5198" spans="1:1">
      <c r="A5198" t="s">
        <v>11066</v>
      </c>
    </row>
    <row r="5199" spans="1:1">
      <c r="A5199" t="s">
        <v>11067</v>
      </c>
    </row>
    <row r="5200" spans="1:1">
      <c r="A5200" t="s">
        <v>11068</v>
      </c>
    </row>
    <row r="5201" spans="1:1">
      <c r="A5201" t="s">
        <v>11069</v>
      </c>
    </row>
    <row r="5202" spans="1:1">
      <c r="A5202" t="s">
        <v>827</v>
      </c>
    </row>
    <row r="5203" spans="1:1">
      <c r="A5203" t="s">
        <v>827</v>
      </c>
    </row>
    <row r="5204" spans="1:1">
      <c r="A5204" t="s">
        <v>11070</v>
      </c>
    </row>
    <row r="5205" spans="1:1">
      <c r="A5205" t="s">
        <v>11071</v>
      </c>
    </row>
    <row r="5206" spans="1:1">
      <c r="A5206" t="s">
        <v>11072</v>
      </c>
    </row>
    <row r="5207" spans="1:1">
      <c r="A5207" t="s">
        <v>11073</v>
      </c>
    </row>
    <row r="5208" spans="1:1">
      <c r="A5208" t="s">
        <v>11074</v>
      </c>
    </row>
    <row r="5209" spans="1:1">
      <c r="A5209" t="s">
        <v>11075</v>
      </c>
    </row>
    <row r="5210" spans="1:1">
      <c r="A5210" t="s">
        <v>11076</v>
      </c>
    </row>
    <row r="5211" spans="1:1">
      <c r="A5211" t="s">
        <v>827</v>
      </c>
    </row>
    <row r="5212" spans="1:1">
      <c r="A5212" t="s">
        <v>11077</v>
      </c>
    </row>
    <row r="5213" spans="1:1">
      <c r="A5213" t="s">
        <v>11078</v>
      </c>
    </row>
    <row r="5214" spans="1:1">
      <c r="A5214" t="s">
        <v>11073</v>
      </c>
    </row>
    <row r="5215" spans="1:1">
      <c r="A5215" t="s">
        <v>11074</v>
      </c>
    </row>
    <row r="5216" spans="1:1">
      <c r="A5216" t="s">
        <v>11079</v>
      </c>
    </row>
    <row r="5217" spans="1:1">
      <c r="A5217" t="s">
        <v>11076</v>
      </c>
    </row>
    <row r="5218" spans="1:1">
      <c r="A5218" t="s">
        <v>827</v>
      </c>
    </row>
    <row r="5219" spans="1:1">
      <c r="A5219" t="s">
        <v>11080</v>
      </c>
    </row>
    <row r="5220" spans="1:1">
      <c r="A5220" t="s">
        <v>11081</v>
      </c>
    </row>
    <row r="5221" spans="1:1">
      <c r="A5221" t="s">
        <v>11082</v>
      </c>
    </row>
    <row r="5222" spans="1:1">
      <c r="A5222" t="s">
        <v>11083</v>
      </c>
    </row>
    <row r="5223" spans="1:1">
      <c r="A5223" t="s">
        <v>11084</v>
      </c>
    </row>
    <row r="5224" spans="1:1">
      <c r="A5224" t="s">
        <v>824</v>
      </c>
    </row>
    <row r="5225" spans="1:1">
      <c r="A5225" t="s">
        <v>11085</v>
      </c>
    </row>
    <row r="5226" spans="1:1">
      <c r="A5226" t="s">
        <v>446</v>
      </c>
    </row>
    <row r="5227" spans="1:1">
      <c r="A5227" t="s">
        <v>1240</v>
      </c>
    </row>
    <row r="5228" spans="1:1">
      <c r="A5228" t="s">
        <v>11080</v>
      </c>
    </row>
    <row r="5229" spans="1:1">
      <c r="A5229" t="s">
        <v>11081</v>
      </c>
    </row>
    <row r="5230" spans="1:1">
      <c r="A5230" t="s">
        <v>11082</v>
      </c>
    </row>
    <row r="5231" spans="1:1">
      <c r="A5231" t="s">
        <v>11086</v>
      </c>
    </row>
    <row r="5232" spans="1:1">
      <c r="A5232" t="s">
        <v>11084</v>
      </c>
    </row>
    <row r="5233" spans="1:1">
      <c r="A5233" t="s">
        <v>824</v>
      </c>
    </row>
    <row r="5234" spans="1:1">
      <c r="A5234" t="s">
        <v>11087</v>
      </c>
    </row>
    <row r="5235" spans="1:1">
      <c r="A5235" t="s">
        <v>11088</v>
      </c>
    </row>
    <row r="5236" spans="1:1">
      <c r="A5236" t="s">
        <v>446</v>
      </c>
    </row>
    <row r="5237" spans="1:1">
      <c r="A5237" t="s">
        <v>827</v>
      </c>
    </row>
    <row r="5238" spans="1:1">
      <c r="A5238" t="s">
        <v>11089</v>
      </c>
    </row>
    <row r="5239" spans="1:1">
      <c r="A5239" t="s">
        <v>827</v>
      </c>
    </row>
    <row r="5240" spans="1:1">
      <c r="A5240" t="s">
        <v>11080</v>
      </c>
    </row>
    <row r="5241" spans="1:1">
      <c r="A5241" t="s">
        <v>11090</v>
      </c>
    </row>
    <row r="5242" spans="1:1">
      <c r="A5242" t="s">
        <v>11091</v>
      </c>
    </row>
    <row r="5243" spans="1:1">
      <c r="A5243" t="s">
        <v>824</v>
      </c>
    </row>
    <row r="5244" spans="1:1">
      <c r="A5244" t="s">
        <v>11092</v>
      </c>
    </row>
    <row r="5245" spans="1:1">
      <c r="A5245" t="s">
        <v>827</v>
      </c>
    </row>
    <row r="5246" spans="1:1">
      <c r="A5246" t="s">
        <v>827</v>
      </c>
    </row>
    <row r="5247" spans="1:1">
      <c r="A5247" t="s">
        <v>11080</v>
      </c>
    </row>
    <row r="5248" spans="1:1">
      <c r="A5248" t="s">
        <v>11093</v>
      </c>
    </row>
    <row r="5249" spans="1:1">
      <c r="A5249" t="s">
        <v>11094</v>
      </c>
    </row>
    <row r="5250" spans="1:1">
      <c r="A5250" t="s">
        <v>824</v>
      </c>
    </row>
    <row r="5251" spans="1:1">
      <c r="A5251" t="s">
        <v>11095</v>
      </c>
    </row>
    <row r="5252" spans="1:1">
      <c r="A5252" t="s">
        <v>11096</v>
      </c>
    </row>
    <row r="5253" spans="1:1">
      <c r="A5253" t="s">
        <v>446</v>
      </c>
    </row>
    <row r="5254" spans="1:1">
      <c r="A5254" t="s">
        <v>11097</v>
      </c>
    </row>
    <row r="5255" spans="1:1">
      <c r="A5255" t="s">
        <v>11098</v>
      </c>
    </row>
    <row r="5256" spans="1:1">
      <c r="A5256" t="s">
        <v>11099</v>
      </c>
    </row>
    <row r="5257" spans="1:1">
      <c r="A5257" t="s">
        <v>11100</v>
      </c>
    </row>
    <row r="5258" spans="1:1">
      <c r="A5258" t="s">
        <v>11101</v>
      </c>
    </row>
    <row r="5259" spans="1:1">
      <c r="A5259" t="s">
        <v>11102</v>
      </c>
    </row>
    <row r="5260" spans="1:1">
      <c r="A5260" t="s">
        <v>11103</v>
      </c>
    </row>
    <row r="5261" spans="1:1">
      <c r="A5261" t="s">
        <v>11104</v>
      </c>
    </row>
    <row r="5262" spans="1:1">
      <c r="A5262" t="s">
        <v>11105</v>
      </c>
    </row>
    <row r="5263" spans="1:1">
      <c r="A5263" t="s">
        <v>11106</v>
      </c>
    </row>
    <row r="5264" spans="1:1">
      <c r="A5264" t="s">
        <v>11107</v>
      </c>
    </row>
    <row r="5265" spans="1:1">
      <c r="A5265" t="s">
        <v>11108</v>
      </c>
    </row>
    <row r="5266" spans="1:1">
      <c r="A5266" t="s">
        <v>11109</v>
      </c>
    </row>
    <row r="5267" spans="1:1">
      <c r="A5267" t="s">
        <v>11110</v>
      </c>
    </row>
    <row r="5268" spans="1:1">
      <c r="A5268" t="s">
        <v>392</v>
      </c>
    </row>
    <row r="5269" spans="2:2">
      <c r="B5269" t="s">
        <v>11111</v>
      </c>
    </row>
    <row r="5270" spans="2:2">
      <c r="B5270" t="s">
        <v>11112</v>
      </c>
    </row>
    <row r="5271" spans="3:3">
      <c r="C5271" t="s">
        <v>11113</v>
      </c>
    </row>
    <row r="5272" spans="2:2">
      <c r="B5272" t="s">
        <v>11114</v>
      </c>
    </row>
    <row r="5273" spans="2:2">
      <c r="B5273" t="s">
        <v>888</v>
      </c>
    </row>
    <row r="5274" spans="2:2">
      <c r="B5274" t="s">
        <v>11115</v>
      </c>
    </row>
    <row r="5275" spans="2:2">
      <c r="B5275" t="s">
        <v>11116</v>
      </c>
    </row>
    <row r="5276" spans="2:2">
      <c r="B5276" t="s">
        <v>11117</v>
      </c>
    </row>
    <row r="5277" spans="2:2">
      <c r="B5277" t="s">
        <v>4016</v>
      </c>
    </row>
    <row r="5278" spans="2:2">
      <c r="B5278" t="s">
        <v>11118</v>
      </c>
    </row>
    <row r="5279" spans="2:2">
      <c r="B5279" t="s">
        <v>11119</v>
      </c>
    </row>
    <row r="5280" spans="2:2">
      <c r="B5280" t="s">
        <v>11120</v>
      </c>
    </row>
    <row r="5281" spans="2:2">
      <c r="B5281" t="s">
        <v>11121</v>
      </c>
    </row>
    <row r="5282" spans="2:2">
      <c r="B5282" t="s">
        <v>443</v>
      </c>
    </row>
    <row r="5283" spans="2:2">
      <c r="B5283" t="s">
        <v>11122</v>
      </c>
    </row>
    <row r="5284" spans="2:2">
      <c r="B5284" t="s">
        <v>11123</v>
      </c>
    </row>
    <row r="5285" spans="1:1">
      <c r="A5285" t="s">
        <v>3827</v>
      </c>
    </row>
    <row r="5286" spans="2:2">
      <c r="B5286" t="s">
        <v>11124</v>
      </c>
    </row>
    <row r="5287" spans="1:1">
      <c r="A5287" t="s">
        <v>422</v>
      </c>
    </row>
    <row r="5288" spans="2:2">
      <c r="B5288" t="s">
        <v>11125</v>
      </c>
    </row>
    <row r="5289" spans="1:1">
      <c r="A5289" t="s">
        <v>11126</v>
      </c>
    </row>
    <row r="5290" spans="1:1">
      <c r="A5290" t="s">
        <v>11127</v>
      </c>
    </row>
    <row r="5291" spans="1:1">
      <c r="A5291" t="s">
        <v>11128</v>
      </c>
    </row>
    <row r="5292" spans="1:1">
      <c r="A5292" t="s">
        <v>5990</v>
      </c>
    </row>
    <row r="5293" spans="1:1">
      <c r="A5293" t="s">
        <v>5991</v>
      </c>
    </row>
    <row r="5294" spans="1:1">
      <c r="A5294" t="s">
        <v>11129</v>
      </c>
    </row>
    <row r="5295" spans="1:1">
      <c r="A5295" t="s">
        <v>11130</v>
      </c>
    </row>
    <row r="5296" spans="1:1">
      <c r="A5296" t="s">
        <v>11131</v>
      </c>
    </row>
    <row r="5297" spans="1:1">
      <c r="A5297" t="s">
        <v>11132</v>
      </c>
    </row>
    <row r="5298" spans="1:1">
      <c r="A5298" t="s">
        <v>11133</v>
      </c>
    </row>
    <row r="5299" spans="1:1">
      <c r="A5299" t="s">
        <v>11134</v>
      </c>
    </row>
    <row r="5300" spans="1:1">
      <c r="A5300" t="s">
        <v>11135</v>
      </c>
    </row>
    <row r="5301" spans="1:1">
      <c r="A5301" t="s">
        <v>11136</v>
      </c>
    </row>
    <row r="5302" spans="1:1">
      <c r="A5302" t="s">
        <v>11137</v>
      </c>
    </row>
    <row r="5303" spans="1:1">
      <c r="A5303" t="s">
        <v>11138</v>
      </c>
    </row>
    <row r="5304" spans="1:1">
      <c r="A5304" t="s">
        <v>9305</v>
      </c>
    </row>
    <row r="5305" spans="1:1">
      <c r="A5305" t="s">
        <v>11139</v>
      </c>
    </row>
    <row r="5306" spans="1:1">
      <c r="A5306" t="s">
        <v>11140</v>
      </c>
    </row>
    <row r="5307" spans="1:1">
      <c r="A5307" t="s">
        <v>11141</v>
      </c>
    </row>
    <row r="5308" spans="1:1">
      <c r="A5308" t="s">
        <v>3019</v>
      </c>
    </row>
    <row r="5309" spans="1:1">
      <c r="A5309" t="s">
        <v>827</v>
      </c>
    </row>
    <row r="5310" spans="1:1">
      <c r="A5310" t="s">
        <v>11142</v>
      </c>
    </row>
    <row r="5311" spans="1:1">
      <c r="A5311" t="s">
        <v>11143</v>
      </c>
    </row>
    <row r="5312" spans="1:1">
      <c r="A5312" t="s">
        <v>11144</v>
      </c>
    </row>
    <row r="5313" spans="1:1">
      <c r="A5313" t="s">
        <v>11142</v>
      </c>
    </row>
    <row r="5314" spans="1:1">
      <c r="A5314" t="s">
        <v>11145</v>
      </c>
    </row>
    <row r="5315" spans="1:1">
      <c r="A5315" t="s">
        <v>11144</v>
      </c>
    </row>
    <row r="5316" spans="1:1">
      <c r="A5316" t="s">
        <v>827</v>
      </c>
    </row>
    <row r="5317" spans="1:1">
      <c r="A5317" t="s">
        <v>11146</v>
      </c>
    </row>
    <row r="5318" spans="1:1">
      <c r="A5318" t="s">
        <v>11147</v>
      </c>
    </row>
    <row r="5319" spans="1:1">
      <c r="A5319" t="s">
        <v>11148</v>
      </c>
    </row>
    <row r="5320" spans="1:1">
      <c r="A5320" t="s">
        <v>11149</v>
      </c>
    </row>
    <row r="5321" spans="1:1">
      <c r="A5321" t="s">
        <v>11150</v>
      </c>
    </row>
    <row r="5322" spans="1:1">
      <c r="A5322" t="s">
        <v>11151</v>
      </c>
    </row>
    <row r="5323" spans="1:1">
      <c r="A5323" t="s">
        <v>11152</v>
      </c>
    </row>
    <row r="5324" spans="1:1">
      <c r="A5324" t="s">
        <v>11153</v>
      </c>
    </row>
    <row r="5325" spans="1:1">
      <c r="A5325" t="s">
        <v>11154</v>
      </c>
    </row>
    <row r="5326" spans="1:1">
      <c r="A5326" t="s">
        <v>392</v>
      </c>
    </row>
    <row r="5327" spans="1:1">
      <c r="A5327" t="s">
        <v>479</v>
      </c>
    </row>
    <row r="5328" spans="1:1">
      <c r="A5328" t="s">
        <v>11155</v>
      </c>
    </row>
    <row r="5329" spans="1:1">
      <c r="A5329" t="s">
        <v>914</v>
      </c>
    </row>
    <row r="5330" spans="1:1">
      <c r="A5330" t="s">
        <v>11156</v>
      </c>
    </row>
    <row r="5331" spans="1:1">
      <c r="A5331" t="s">
        <v>1756</v>
      </c>
    </row>
    <row r="5332" spans="1:1">
      <c r="A5332" t="s">
        <v>11157</v>
      </c>
    </row>
    <row r="5333" spans="1:1">
      <c r="A5333" t="s">
        <v>11158</v>
      </c>
    </row>
    <row r="5334" spans="1:1">
      <c r="A5334" t="s">
        <v>11159</v>
      </c>
    </row>
    <row r="5335" spans="1:1">
      <c r="A5335" t="s">
        <v>11160</v>
      </c>
    </row>
    <row r="5336" spans="1:1">
      <c r="A5336" t="s">
        <v>11161</v>
      </c>
    </row>
    <row r="5337" spans="1:1">
      <c r="A5337" t="s">
        <v>11162</v>
      </c>
    </row>
    <row r="5338" spans="1:1">
      <c r="A5338" t="s">
        <v>11163</v>
      </c>
    </row>
    <row r="5339" spans="1:1">
      <c r="A5339" t="s">
        <v>11164</v>
      </c>
    </row>
    <row r="5340" spans="1:1">
      <c r="A5340" t="s">
        <v>11165</v>
      </c>
    </row>
    <row r="5341" spans="1:1">
      <c r="A5341" t="s">
        <v>11166</v>
      </c>
    </row>
    <row r="5342" spans="1:1">
      <c r="A5342" t="s">
        <v>11167</v>
      </c>
    </row>
    <row r="5343" spans="1:1">
      <c r="A5343" t="s">
        <v>11168</v>
      </c>
    </row>
    <row r="5344" spans="1:1">
      <c r="A5344" t="s">
        <v>11169</v>
      </c>
    </row>
    <row r="5345" spans="1:1">
      <c r="A5345" t="s">
        <v>11170</v>
      </c>
    </row>
    <row r="5346" spans="1:1">
      <c r="A5346" t="s">
        <v>11171</v>
      </c>
    </row>
    <row r="5347" spans="1:1">
      <c r="A5347" t="s">
        <v>1128</v>
      </c>
    </row>
    <row r="5348" spans="1:1">
      <c r="A5348" t="s">
        <v>11172</v>
      </c>
    </row>
    <row r="5349" spans="1:1">
      <c r="A5349" t="s">
        <v>9746</v>
      </c>
    </row>
    <row r="5350" spans="1:1">
      <c r="A5350" t="s">
        <v>11173</v>
      </c>
    </row>
    <row r="5351" spans="1:1">
      <c r="A5351" t="s">
        <v>4711</v>
      </c>
    </row>
    <row r="5352" spans="1:1">
      <c r="A5352" t="s">
        <v>11174</v>
      </c>
    </row>
    <row r="5353" spans="1:1">
      <c r="A5353" t="s">
        <v>11175</v>
      </c>
    </row>
    <row r="5354" spans="1:1">
      <c r="A5354" t="s">
        <v>11176</v>
      </c>
    </row>
    <row r="5355" spans="1:1">
      <c r="A5355" t="s">
        <v>5689</v>
      </c>
    </row>
    <row r="5356" spans="1:1">
      <c r="A5356" t="s">
        <v>11177</v>
      </c>
    </row>
    <row r="5357" spans="1:1">
      <c r="A5357" t="s">
        <v>11178</v>
      </c>
    </row>
    <row r="5358" spans="1:1">
      <c r="A5358" t="s">
        <v>11179</v>
      </c>
    </row>
    <row r="5359" spans="1:1">
      <c r="A5359" t="s">
        <v>11180</v>
      </c>
    </row>
    <row r="5360" spans="1:1">
      <c r="A5360" t="s">
        <v>11181</v>
      </c>
    </row>
    <row r="5361" spans="1:1">
      <c r="A5361" t="s">
        <v>11182</v>
      </c>
    </row>
    <row r="5362" spans="1:1">
      <c r="A5362" t="s">
        <v>11183</v>
      </c>
    </row>
    <row r="5363" spans="1:1">
      <c r="A5363" t="s">
        <v>11184</v>
      </c>
    </row>
    <row r="5364" spans="1:1">
      <c r="A5364" t="s">
        <v>11185</v>
      </c>
    </row>
    <row r="5365" spans="1:1">
      <c r="A5365" t="s">
        <v>446</v>
      </c>
    </row>
    <row r="5366" spans="1:1">
      <c r="A5366" t="s">
        <v>11186</v>
      </c>
    </row>
    <row r="5367" spans="1:1">
      <c r="A5367" t="s">
        <v>11187</v>
      </c>
    </row>
    <row r="5368" spans="1:1">
      <c r="A5368" t="s">
        <v>931</v>
      </c>
    </row>
    <row r="5369" spans="1:1">
      <c r="A5369" t="s">
        <v>11188</v>
      </c>
    </row>
    <row r="5370" spans="1:1">
      <c r="A5370" t="s">
        <v>11189</v>
      </c>
    </row>
    <row r="5371" spans="1:1">
      <c r="A5371" t="s">
        <v>11190</v>
      </c>
    </row>
    <row r="5372" spans="1:1">
      <c r="A5372" t="s">
        <v>11191</v>
      </c>
    </row>
    <row r="5373" spans="1:1">
      <c r="A5373" t="s">
        <v>11192</v>
      </c>
    </row>
    <row r="5374" spans="1:1">
      <c r="A5374" t="s">
        <v>1205</v>
      </c>
    </row>
    <row r="5375" spans="1:1">
      <c r="A5375" t="s">
        <v>11193</v>
      </c>
    </row>
    <row r="5376" spans="1:1">
      <c r="A5376" t="s">
        <v>446</v>
      </c>
    </row>
    <row r="5377" spans="1:1">
      <c r="A5377" t="s">
        <v>931</v>
      </c>
    </row>
    <row r="5378" spans="1:1">
      <c r="A5378" t="s">
        <v>11194</v>
      </c>
    </row>
    <row r="5379" spans="1:1">
      <c r="A5379" t="s">
        <v>11195</v>
      </c>
    </row>
    <row r="5380" spans="1:1">
      <c r="A5380" t="s">
        <v>11196</v>
      </c>
    </row>
    <row r="5381" spans="1:1">
      <c r="A5381" t="s">
        <v>11197</v>
      </c>
    </row>
    <row r="5382" spans="1:1">
      <c r="A5382" t="s">
        <v>11198</v>
      </c>
    </row>
    <row r="5383" spans="1:1">
      <c r="A5383" t="s">
        <v>776</v>
      </c>
    </row>
    <row r="5384" spans="1:1">
      <c r="A5384" t="s">
        <v>11199</v>
      </c>
    </row>
    <row r="5385" spans="1:1">
      <c r="A5385" t="s">
        <v>446</v>
      </c>
    </row>
    <row r="5386" spans="1:1">
      <c r="A5386" t="s">
        <v>479</v>
      </c>
    </row>
    <row r="5387" spans="1:1">
      <c r="A5387" t="s">
        <v>11200</v>
      </c>
    </row>
    <row r="5388" spans="1:1">
      <c r="A5388" t="s">
        <v>11201</v>
      </c>
    </row>
    <row r="5389" spans="1:1">
      <c r="A5389" t="s">
        <v>931</v>
      </c>
    </row>
    <row r="5390" spans="1:1">
      <c r="A5390" t="s">
        <v>11202</v>
      </c>
    </row>
    <row r="5391" spans="1:1">
      <c r="A5391" t="s">
        <v>7320</v>
      </c>
    </row>
    <row r="5392" spans="1:1">
      <c r="A5392" t="s">
        <v>11203</v>
      </c>
    </row>
    <row r="5393" spans="1:1">
      <c r="A5393" t="s">
        <v>7323</v>
      </c>
    </row>
    <row r="5394" spans="1:1">
      <c r="A5394" t="s">
        <v>11204</v>
      </c>
    </row>
    <row r="5395" spans="1:1">
      <c r="A5395" t="s">
        <v>11205</v>
      </c>
    </row>
    <row r="5396" spans="1:1">
      <c r="A5396" t="s">
        <v>8388</v>
      </c>
    </row>
    <row r="5397" spans="1:1">
      <c r="A5397" t="s">
        <v>931</v>
      </c>
    </row>
    <row r="5398" spans="1:1">
      <c r="A5398" t="s">
        <v>11206</v>
      </c>
    </row>
    <row r="5399" spans="1:1">
      <c r="A5399" t="s">
        <v>7328</v>
      </c>
    </row>
    <row r="5400" spans="1:1">
      <c r="A5400" t="s">
        <v>11207</v>
      </c>
    </row>
    <row r="5401" spans="1:1">
      <c r="A5401" t="s">
        <v>7330</v>
      </c>
    </row>
    <row r="5402" spans="1:1">
      <c r="A5402" t="s">
        <v>776</v>
      </c>
    </row>
    <row r="5403" spans="1:1">
      <c r="A5403" t="s">
        <v>7331</v>
      </c>
    </row>
    <row r="5404" spans="1:1">
      <c r="A5404" t="s">
        <v>446</v>
      </c>
    </row>
    <row r="5405" spans="1:1">
      <c r="A5405" t="s">
        <v>479</v>
      </c>
    </row>
    <row r="5406" spans="1:1">
      <c r="A5406" t="s">
        <v>11208</v>
      </c>
    </row>
    <row r="5407" spans="1:1">
      <c r="A5407" t="s">
        <v>11209</v>
      </c>
    </row>
    <row r="5408" spans="1:1">
      <c r="A5408" t="s">
        <v>3019</v>
      </c>
    </row>
    <row r="5409" spans="1:1">
      <c r="A5409" t="s">
        <v>821</v>
      </c>
    </row>
    <row r="5410" spans="1:1">
      <c r="A5410" t="s">
        <v>11210</v>
      </c>
    </row>
    <row r="5411" spans="1:1">
      <c r="A5411" t="s">
        <v>11211</v>
      </c>
    </row>
    <row r="5412" spans="1:1">
      <c r="A5412" t="s">
        <v>9370</v>
      </c>
    </row>
    <row r="5413" spans="1:1">
      <c r="A5413" t="s">
        <v>8322</v>
      </c>
    </row>
    <row r="5414" spans="1:1">
      <c r="A5414" t="s">
        <v>374</v>
      </c>
    </row>
    <row r="5415" spans="1:1">
      <c r="A5415" t="s">
        <v>375</v>
      </c>
    </row>
    <row r="5416" spans="1:1">
      <c r="A5416" t="s">
        <v>2139</v>
      </c>
    </row>
    <row r="5417" spans="1:1">
      <c r="A5417" t="s">
        <v>8214</v>
      </c>
    </row>
    <row r="5418" spans="1:1">
      <c r="A5418" t="s">
        <v>376</v>
      </c>
    </row>
    <row r="5419" spans="1:1">
      <c r="A5419" t="s">
        <v>377</v>
      </c>
    </row>
    <row r="5420" spans="1:1">
      <c r="A5420" t="s">
        <v>378</v>
      </c>
    </row>
    <row r="5421" spans="1:1">
      <c r="A5421" t="s">
        <v>379</v>
      </c>
    </row>
    <row r="5422" spans="1:1">
      <c r="A5422" t="s">
        <v>380</v>
      </c>
    </row>
    <row r="5423" spans="1:1">
      <c r="A5423" t="s">
        <v>827</v>
      </c>
    </row>
    <row r="5424" spans="1:1">
      <c r="A5424" t="s">
        <v>11212</v>
      </c>
    </row>
    <row r="5425" spans="1:1">
      <c r="A5425" t="s">
        <v>11213</v>
      </c>
    </row>
    <row r="5426" spans="1:1">
      <c r="A5426" t="s">
        <v>11214</v>
      </c>
    </row>
    <row r="5427" spans="1:1">
      <c r="A5427" t="s">
        <v>3019</v>
      </c>
    </row>
    <row r="5428" spans="1:1">
      <c r="A5428" t="s">
        <v>11215</v>
      </c>
    </row>
    <row r="5429" spans="1:1">
      <c r="A5429" t="s">
        <v>11216</v>
      </c>
    </row>
    <row r="5430" spans="1:1">
      <c r="A5430" t="s">
        <v>392</v>
      </c>
    </row>
    <row r="5431" spans="1:1">
      <c r="A5431" t="s">
        <v>355</v>
      </c>
    </row>
    <row r="5432" spans="1:1">
      <c r="A5432" t="s">
        <v>11217</v>
      </c>
    </row>
    <row r="5433" spans="1:1">
      <c r="A5433" t="s">
        <v>1049</v>
      </c>
    </row>
    <row r="5434" spans="1:1">
      <c r="A5434" t="s">
        <v>11218</v>
      </c>
    </row>
    <row r="5435" spans="1:1">
      <c r="A5435" t="s">
        <v>1756</v>
      </c>
    </row>
    <row r="5436" spans="1:1">
      <c r="A5436" t="s">
        <v>11219</v>
      </c>
    </row>
    <row r="5437" spans="1:2">
      <c r="A5437" t="s">
        <v>11220</v>
      </c>
      <c r="B5437" t="s">
        <v>11221</v>
      </c>
    </row>
    <row r="5438" spans="1:1">
      <c r="A5438" t="s">
        <v>11222</v>
      </c>
    </row>
    <row r="5439" spans="1:1">
      <c r="A5439" t="s">
        <v>11223</v>
      </c>
    </row>
    <row r="5440" spans="1:1">
      <c r="A5440" t="s">
        <v>1767</v>
      </c>
    </row>
    <row r="5441" spans="1:1">
      <c r="A5441" t="s">
        <v>11224</v>
      </c>
    </row>
    <row r="5442" spans="1:1">
      <c r="A5442" t="s">
        <v>11225</v>
      </c>
    </row>
    <row r="5443" spans="1:1">
      <c r="A5443" t="s">
        <v>11226</v>
      </c>
    </row>
    <row r="5444" spans="1:1">
      <c r="A5444" t="s">
        <v>1128</v>
      </c>
    </row>
    <row r="5445" spans="1:1">
      <c r="A5445" t="s">
        <v>11227</v>
      </c>
    </row>
    <row r="5446" spans="1:1">
      <c r="A5446" t="s">
        <v>11228</v>
      </c>
    </row>
    <row r="5447" spans="1:1">
      <c r="A5447" t="s">
        <v>11229</v>
      </c>
    </row>
    <row r="5448" spans="1:1">
      <c r="A5448" t="s">
        <v>11230</v>
      </c>
    </row>
    <row r="5449" spans="1:1">
      <c r="A5449" t="s">
        <v>11231</v>
      </c>
    </row>
    <row r="5450" spans="1:1">
      <c r="A5450" t="s">
        <v>11232</v>
      </c>
    </row>
    <row r="5451" spans="1:1">
      <c r="A5451" t="s">
        <v>11233</v>
      </c>
    </row>
    <row r="5452" spans="1:1">
      <c r="A5452" t="s">
        <v>11234</v>
      </c>
    </row>
    <row r="5453" spans="1:1">
      <c r="A5453" t="s">
        <v>11235</v>
      </c>
    </row>
    <row r="5454" spans="1:1">
      <c r="A5454" t="s">
        <v>11236</v>
      </c>
    </row>
    <row r="5455" spans="1:1">
      <c r="A5455" t="s">
        <v>11237</v>
      </c>
    </row>
    <row r="5456" spans="1:1">
      <c r="A5456" t="s">
        <v>11238</v>
      </c>
    </row>
    <row r="5457" spans="1:1">
      <c r="A5457" t="s">
        <v>1205</v>
      </c>
    </row>
    <row r="5458" spans="1:1">
      <c r="A5458" t="s">
        <v>10200</v>
      </c>
    </row>
    <row r="5459" spans="1:1">
      <c r="A5459" t="s">
        <v>11239</v>
      </c>
    </row>
    <row r="5460" spans="1:1">
      <c r="A5460" t="s">
        <v>10210</v>
      </c>
    </row>
    <row r="5461" spans="1:1">
      <c r="A5461" t="s">
        <v>10211</v>
      </c>
    </row>
    <row r="5462" spans="1:1">
      <c r="A5462" t="s">
        <v>11240</v>
      </c>
    </row>
    <row r="5463" spans="1:1">
      <c r="A5463" t="s">
        <v>11241</v>
      </c>
    </row>
    <row r="5464" spans="1:1">
      <c r="A5464" t="s">
        <v>11242</v>
      </c>
    </row>
    <row r="5465" spans="1:1">
      <c r="A5465" t="s">
        <v>11243</v>
      </c>
    </row>
    <row r="5466" spans="1:1">
      <c r="A5466" t="s">
        <v>11244</v>
      </c>
    </row>
    <row r="5467" spans="1:1">
      <c r="A5467" t="s">
        <v>3019</v>
      </c>
    </row>
    <row r="5468" spans="1:1">
      <c r="A5468" t="s">
        <v>11245</v>
      </c>
    </row>
    <row r="5469" spans="1:1">
      <c r="A5469" t="s">
        <v>11246</v>
      </c>
    </row>
    <row r="5470" spans="1:1">
      <c r="A5470" t="s">
        <v>11247</v>
      </c>
    </row>
    <row r="5471" spans="1:1">
      <c r="A5471" t="s">
        <v>11248</v>
      </c>
    </row>
    <row r="5472" spans="1:1">
      <c r="A5472" t="s">
        <v>11249</v>
      </c>
    </row>
    <row r="5473" spans="1:1">
      <c r="A5473" t="s">
        <v>392</v>
      </c>
    </row>
    <row r="5474" spans="1:1">
      <c r="A5474" t="s">
        <v>479</v>
      </c>
    </row>
    <row r="5475" spans="1:1">
      <c r="A5475" t="s">
        <v>11250</v>
      </c>
    </row>
    <row r="5476" spans="1:1">
      <c r="A5476" t="s">
        <v>931</v>
      </c>
    </row>
    <row r="5477" spans="1:1">
      <c r="A5477" t="s">
        <v>11251</v>
      </c>
    </row>
    <row r="5478" spans="1:1">
      <c r="A5478" t="s">
        <v>11252</v>
      </c>
    </row>
    <row r="5479" spans="1:1">
      <c r="A5479" t="s">
        <v>11253</v>
      </c>
    </row>
    <row r="5480" spans="1:2">
      <c r="A5480" t="s">
        <v>11254</v>
      </c>
      <c r="B5480" t="s">
        <v>11255</v>
      </c>
    </row>
    <row r="5481" spans="1:1">
      <c r="A5481" t="s">
        <v>479</v>
      </c>
    </row>
    <row r="5482" spans="1:1">
      <c r="A5482" t="s">
        <v>11256</v>
      </c>
    </row>
    <row r="5483" spans="1:1">
      <c r="A5483" t="s">
        <v>914</v>
      </c>
    </row>
    <row r="5484" spans="1:1">
      <c r="A5484" t="s">
        <v>11257</v>
      </c>
    </row>
    <row r="5485" spans="1:1">
      <c r="A5485" t="s">
        <v>11258</v>
      </c>
    </row>
    <row r="5486" spans="1:1">
      <c r="A5486" t="s">
        <v>11259</v>
      </c>
    </row>
    <row r="5487" spans="1:1">
      <c r="A5487" t="s">
        <v>11260</v>
      </c>
    </row>
    <row r="5488" spans="1:1">
      <c r="A5488" t="s">
        <v>11261</v>
      </c>
    </row>
    <row r="5489" spans="1:1">
      <c r="A5489" t="s">
        <v>479</v>
      </c>
    </row>
    <row r="5490" spans="1:1">
      <c r="A5490" t="s">
        <v>821</v>
      </c>
    </row>
    <row r="5491" spans="1:1">
      <c r="A5491" t="s">
        <v>11262</v>
      </c>
    </row>
    <row r="5492" spans="1:1">
      <c r="A5492" t="s">
        <v>11263</v>
      </c>
    </row>
    <row r="5493" spans="1:1">
      <c r="A5493" t="s">
        <v>11264</v>
      </c>
    </row>
    <row r="5494" spans="1:1">
      <c r="A5494" t="s">
        <v>11265</v>
      </c>
    </row>
    <row r="5495" spans="1:1">
      <c r="A5495" t="s">
        <v>11266</v>
      </c>
    </row>
    <row r="5496" spans="1:1">
      <c r="A5496" t="s">
        <v>11267</v>
      </c>
    </row>
    <row r="5497" spans="1:1">
      <c r="A5497" t="s">
        <v>4312</v>
      </c>
    </row>
    <row r="5498" spans="1:1">
      <c r="A5498" t="s">
        <v>479</v>
      </c>
    </row>
    <row r="5499" spans="1:1">
      <c r="A5499" t="s">
        <v>11268</v>
      </c>
    </row>
    <row r="5500" spans="1:1">
      <c r="A5500" t="s">
        <v>479</v>
      </c>
    </row>
    <row r="5501" spans="1:1">
      <c r="A5501" t="s">
        <v>773</v>
      </c>
    </row>
    <row r="5502" spans="1:1">
      <c r="A5502" t="s">
        <v>11269</v>
      </c>
    </row>
    <row r="5503" spans="1:1">
      <c r="A5503" t="s">
        <v>908</v>
      </c>
    </row>
    <row r="5504" spans="1:1">
      <c r="A5504" t="s">
        <v>11270</v>
      </c>
    </row>
    <row r="5505" spans="1:1">
      <c r="A5505" t="s">
        <v>11271</v>
      </c>
    </row>
    <row r="5506" spans="1:1">
      <c r="A5506" t="s">
        <v>11272</v>
      </c>
    </row>
    <row r="5507" spans="1:1">
      <c r="A5507" t="s">
        <v>776</v>
      </c>
    </row>
    <row r="5508" spans="1:1">
      <c r="A5508" t="s">
        <v>11273</v>
      </c>
    </row>
    <row r="5509" spans="1:1">
      <c r="A5509" t="s">
        <v>11274</v>
      </c>
    </row>
    <row r="5510" spans="1:1">
      <c r="A5510" t="s">
        <v>446</v>
      </c>
    </row>
    <row r="5511" spans="1:1">
      <c r="A5511" t="s">
        <v>479</v>
      </c>
    </row>
    <row r="5512" spans="1:1">
      <c r="A5512" t="s">
        <v>3019</v>
      </c>
    </row>
    <row r="5513" spans="1:1">
      <c r="A5513" t="s">
        <v>11275</v>
      </c>
    </row>
    <row r="5514" spans="1:1">
      <c r="A5514" t="s">
        <v>11276</v>
      </c>
    </row>
    <row r="5515" spans="1:1">
      <c r="A5515" t="s">
        <v>479</v>
      </c>
    </row>
    <row r="5516" spans="1:1">
      <c r="A5516" t="s">
        <v>374</v>
      </c>
    </row>
    <row r="5517" spans="1:1">
      <c r="A5517" t="s">
        <v>375</v>
      </c>
    </row>
    <row r="5518" spans="1:1">
      <c r="A5518" t="s">
        <v>11277</v>
      </c>
    </row>
    <row r="5519" spans="1:1">
      <c r="A5519" t="s">
        <v>376</v>
      </c>
    </row>
    <row r="5520" spans="1:1">
      <c r="A5520" t="s">
        <v>377</v>
      </c>
    </row>
    <row r="5521" spans="1:1">
      <c r="A5521" t="s">
        <v>378</v>
      </c>
    </row>
    <row r="5522" spans="1:1">
      <c r="A5522" t="s">
        <v>379</v>
      </c>
    </row>
    <row r="5523" spans="1:1">
      <c r="A5523" t="s">
        <v>380</v>
      </c>
    </row>
    <row r="5524" spans="1:1">
      <c r="A5524" t="s">
        <v>11278</v>
      </c>
    </row>
    <row r="5525" spans="1:1">
      <c r="A5525" t="s">
        <v>11279</v>
      </c>
    </row>
    <row r="5526" spans="1:1">
      <c r="A5526" t="s">
        <v>11280</v>
      </c>
    </row>
    <row r="5527" spans="1:1">
      <c r="A5527" t="s">
        <v>8997</v>
      </c>
    </row>
    <row r="5528" spans="1:1">
      <c r="A5528" t="s">
        <v>8998</v>
      </c>
    </row>
    <row r="5529" spans="1:1">
      <c r="A5529" t="s">
        <v>11281</v>
      </c>
    </row>
    <row r="5530" spans="1:1">
      <c r="A5530" t="s">
        <v>9000</v>
      </c>
    </row>
    <row r="5531" spans="1:1">
      <c r="A5531" t="s">
        <v>355</v>
      </c>
    </row>
    <row r="5532" spans="1:1">
      <c r="A5532" t="s">
        <v>11282</v>
      </c>
    </row>
    <row r="5533" spans="1:1">
      <c r="A5533" t="s">
        <v>1049</v>
      </c>
    </row>
    <row r="5534" spans="1:1">
      <c r="A5534" t="s">
        <v>11283</v>
      </c>
    </row>
    <row r="5535" spans="1:1">
      <c r="A5535" t="s">
        <v>1756</v>
      </c>
    </row>
    <row r="5536" spans="1:1">
      <c r="A5536" t="s">
        <v>11219</v>
      </c>
    </row>
    <row r="5537" spans="1:1">
      <c r="A5537" t="s">
        <v>11284</v>
      </c>
    </row>
    <row r="5538" spans="1:1">
      <c r="A5538" t="s">
        <v>11222</v>
      </c>
    </row>
    <row r="5539" spans="1:1">
      <c r="A5539" t="s">
        <v>11285</v>
      </c>
    </row>
    <row r="5540" spans="1:1">
      <c r="A5540" t="s">
        <v>1767</v>
      </c>
    </row>
    <row r="5541" spans="1:1">
      <c r="A5541" t="s">
        <v>11224</v>
      </c>
    </row>
    <row r="5542" spans="1:1">
      <c r="A5542" t="s">
        <v>11225</v>
      </c>
    </row>
    <row r="5543" spans="1:1">
      <c r="A5543" t="s">
        <v>11226</v>
      </c>
    </row>
    <row r="5544" spans="1:1">
      <c r="A5544" t="s">
        <v>1128</v>
      </c>
    </row>
    <row r="5545" spans="1:1">
      <c r="A5545" t="s">
        <v>11286</v>
      </c>
    </row>
    <row r="5546" spans="1:1">
      <c r="A5546" t="s">
        <v>11228</v>
      </c>
    </row>
    <row r="5547" spans="1:1">
      <c r="A5547" t="s">
        <v>11229</v>
      </c>
    </row>
    <row r="5548" spans="1:1">
      <c r="A5548" t="s">
        <v>11230</v>
      </c>
    </row>
    <row r="5549" spans="1:1">
      <c r="A5549" t="s">
        <v>11287</v>
      </c>
    </row>
    <row r="5550" spans="1:1">
      <c r="A5550" t="s">
        <v>11288</v>
      </c>
    </row>
    <row r="5551" spans="1:1">
      <c r="A5551" t="s">
        <v>11289</v>
      </c>
    </row>
    <row r="5552" spans="1:1">
      <c r="A5552" t="s">
        <v>11234</v>
      </c>
    </row>
    <row r="5553" spans="1:1">
      <c r="A5553" t="s">
        <v>11235</v>
      </c>
    </row>
    <row r="5554" spans="1:1">
      <c r="A5554" t="s">
        <v>11236</v>
      </c>
    </row>
    <row r="5555" spans="1:1">
      <c r="A5555" t="s">
        <v>11237</v>
      </c>
    </row>
    <row r="5556" spans="1:1">
      <c r="A5556" t="s">
        <v>11238</v>
      </c>
    </row>
    <row r="5557" spans="1:1">
      <c r="A5557" t="s">
        <v>1205</v>
      </c>
    </row>
    <row r="5558" spans="1:1">
      <c r="A5558" t="s">
        <v>479</v>
      </c>
    </row>
    <row r="5559" spans="1:1">
      <c r="A5559" t="s">
        <v>10200</v>
      </c>
    </row>
    <row r="5560" spans="1:1">
      <c r="A5560" t="s">
        <v>11290</v>
      </c>
    </row>
    <row r="5561" spans="1:1">
      <c r="A5561" t="s">
        <v>10210</v>
      </c>
    </row>
    <row r="5562" spans="1:1">
      <c r="A5562" t="s">
        <v>10211</v>
      </c>
    </row>
    <row r="5563" spans="1:1">
      <c r="A5563" t="s">
        <v>11240</v>
      </c>
    </row>
    <row r="5564" spans="1:1">
      <c r="A5564" t="s">
        <v>11291</v>
      </c>
    </row>
    <row r="5565" spans="1:1">
      <c r="A5565" t="s">
        <v>11242</v>
      </c>
    </row>
    <row r="5566" spans="1:1">
      <c r="A5566" t="s">
        <v>11243</v>
      </c>
    </row>
    <row r="5567" spans="1:1">
      <c r="A5567" t="s">
        <v>374</v>
      </c>
    </row>
    <row r="5568" spans="1:1">
      <c r="A5568" t="s">
        <v>375</v>
      </c>
    </row>
    <row r="5569" spans="1:1">
      <c r="A5569" t="s">
        <v>11277</v>
      </c>
    </row>
    <row r="5570" spans="1:1">
      <c r="A5570" t="s">
        <v>376</v>
      </c>
    </row>
    <row r="5571" spans="1:1">
      <c r="A5571" t="s">
        <v>377</v>
      </c>
    </row>
    <row r="5572" spans="1:1">
      <c r="A5572" t="s">
        <v>378</v>
      </c>
    </row>
    <row r="5573" spans="1:1">
      <c r="A5573" t="s">
        <v>379</v>
      </c>
    </row>
    <row r="5574" spans="1:1">
      <c r="A5574" t="s">
        <v>380</v>
      </c>
    </row>
    <row r="5575" spans="1:1">
      <c r="A5575" t="s">
        <v>11292</v>
      </c>
    </row>
    <row r="5576" spans="1:1">
      <c r="A5576" t="s">
        <v>11293</v>
      </c>
    </row>
    <row r="5577" spans="1:1">
      <c r="A5577" t="s">
        <v>11294</v>
      </c>
    </row>
    <row r="5578" spans="1:1">
      <c r="A5578" t="s">
        <v>4377</v>
      </c>
    </row>
    <row r="5579" spans="1:1">
      <c r="A5579" t="s">
        <v>11295</v>
      </c>
    </row>
    <row r="5580" spans="1:1">
      <c r="A5580" t="s">
        <v>11296</v>
      </c>
    </row>
    <row r="5581" spans="1:1">
      <c r="A5581" t="s">
        <v>1049</v>
      </c>
    </row>
    <row r="5582" spans="1:1">
      <c r="A5582" t="s">
        <v>11297</v>
      </c>
    </row>
    <row r="5583" spans="1:1">
      <c r="A5583" t="s">
        <v>11298</v>
      </c>
    </row>
    <row r="5584" spans="1:1">
      <c r="A5584" t="s">
        <v>11299</v>
      </c>
    </row>
    <row r="5585" spans="1:1">
      <c r="A5585" t="s">
        <v>11300</v>
      </c>
    </row>
    <row r="5586" spans="1:1">
      <c r="A5586" t="s">
        <v>11301</v>
      </c>
    </row>
    <row r="5587" spans="1:1">
      <c r="A5587" t="s">
        <v>11302</v>
      </c>
    </row>
    <row r="5588" spans="1:1">
      <c r="A5588" t="s">
        <v>11303</v>
      </c>
    </row>
    <row r="5589" spans="1:1">
      <c r="A5589" t="s">
        <v>11304</v>
      </c>
    </row>
    <row r="5590" spans="1:1">
      <c r="A5590" t="s">
        <v>11305</v>
      </c>
    </row>
    <row r="5591" spans="1:1">
      <c r="A5591" t="s">
        <v>11306</v>
      </c>
    </row>
    <row r="5592" spans="1:1">
      <c r="A5592" t="s">
        <v>11307</v>
      </c>
    </row>
    <row r="5593" spans="1:1">
      <c r="A5593" t="s">
        <v>11308</v>
      </c>
    </row>
    <row r="5594" spans="1:1">
      <c r="A5594" t="s">
        <v>479</v>
      </c>
    </row>
    <row r="5595" spans="1:1">
      <c r="A5595" t="s">
        <v>11309</v>
      </c>
    </row>
    <row r="5596" spans="1:1">
      <c r="A5596" t="s">
        <v>773</v>
      </c>
    </row>
    <row r="5597" spans="1:1">
      <c r="A5597" t="s">
        <v>11310</v>
      </c>
    </row>
    <row r="5598" spans="1:1">
      <c r="A5598" t="s">
        <v>11311</v>
      </c>
    </row>
    <row r="5599" spans="1:1">
      <c r="A5599" t="s">
        <v>11312</v>
      </c>
    </row>
    <row r="5600" spans="1:1">
      <c r="A5600" t="s">
        <v>11313</v>
      </c>
    </row>
    <row r="5601" spans="1:1">
      <c r="A5601" t="s">
        <v>11314</v>
      </c>
    </row>
    <row r="5602" spans="1:1">
      <c r="A5602" t="s">
        <v>11315</v>
      </c>
    </row>
    <row r="5603" spans="1:1">
      <c r="A5603" t="s">
        <v>479</v>
      </c>
    </row>
    <row r="5604" spans="1:1">
      <c r="A5604" t="s">
        <v>11316</v>
      </c>
    </row>
    <row r="5605" spans="1:1">
      <c r="A5605" t="s">
        <v>11317</v>
      </c>
    </row>
    <row r="5606" spans="1:1">
      <c r="A5606" t="s">
        <v>479</v>
      </c>
    </row>
    <row r="5607" spans="1:1">
      <c r="A5607" t="s">
        <v>374</v>
      </c>
    </row>
    <row r="5608" spans="1:1">
      <c r="A5608" t="s">
        <v>375</v>
      </c>
    </row>
    <row r="5609" spans="1:1">
      <c r="A5609" t="s">
        <v>11277</v>
      </c>
    </row>
    <row r="5610" spans="1:1">
      <c r="A5610" t="s">
        <v>376</v>
      </c>
    </row>
    <row r="5611" spans="1:1">
      <c r="A5611" t="s">
        <v>377</v>
      </c>
    </row>
    <row r="5612" spans="1:1">
      <c r="A5612" t="s">
        <v>378</v>
      </c>
    </row>
    <row r="5613" spans="1:1">
      <c r="A5613" t="s">
        <v>379</v>
      </c>
    </row>
    <row r="5614" spans="1:1">
      <c r="A5614" t="s">
        <v>380</v>
      </c>
    </row>
    <row r="5615" spans="1:1">
      <c r="A5615" t="s">
        <v>11318</v>
      </c>
    </row>
    <row r="5616" spans="1:1">
      <c r="A5616" t="s">
        <v>11293</v>
      </c>
    </row>
    <row r="5617" spans="1:1">
      <c r="A5617" t="s">
        <v>11319</v>
      </c>
    </row>
    <row r="5618" spans="1:1">
      <c r="A5618" t="s">
        <v>5390</v>
      </c>
    </row>
    <row r="5619" spans="1:1">
      <c r="A5619" t="s">
        <v>10169</v>
      </c>
    </row>
    <row r="5620" spans="1:1">
      <c r="A5620" t="s">
        <v>11320</v>
      </c>
    </row>
    <row r="5621" spans="1:1">
      <c r="A5621" t="s">
        <v>392</v>
      </c>
    </row>
    <row r="5622" spans="1:1">
      <c r="A5622" t="s">
        <v>8146</v>
      </c>
    </row>
    <row r="5623" spans="1:1">
      <c r="A5623" t="s">
        <v>11321</v>
      </c>
    </row>
    <row r="5624" spans="1:1">
      <c r="A5624" t="s">
        <v>4377</v>
      </c>
    </row>
    <row r="5625" spans="1:1">
      <c r="A5625" t="s">
        <v>10265</v>
      </c>
    </row>
    <row r="5626" spans="1:1">
      <c r="A5626" t="s">
        <v>8260</v>
      </c>
    </row>
    <row r="5627" spans="1:1">
      <c r="A5627" t="s">
        <v>11322</v>
      </c>
    </row>
    <row r="5628" spans="1:1">
      <c r="A5628" t="s">
        <v>821</v>
      </c>
    </row>
    <row r="5629" spans="1:1">
      <c r="A5629" t="s">
        <v>11323</v>
      </c>
    </row>
    <row r="5630" spans="1:1">
      <c r="A5630" t="s">
        <v>11324</v>
      </c>
    </row>
    <row r="5631" spans="1:1">
      <c r="A5631" t="s">
        <v>11325</v>
      </c>
    </row>
    <row r="5632" spans="1:1">
      <c r="A5632" t="s">
        <v>11326</v>
      </c>
    </row>
    <row r="5633" spans="1:1">
      <c r="A5633" t="s">
        <v>11327</v>
      </c>
    </row>
    <row r="5634" spans="1:1">
      <c r="A5634" t="s">
        <v>11328</v>
      </c>
    </row>
    <row r="5635" spans="1:1">
      <c r="A5635" t="s">
        <v>11329</v>
      </c>
    </row>
    <row r="5636" spans="1:1">
      <c r="A5636" t="s">
        <v>11330</v>
      </c>
    </row>
    <row r="5637" spans="1:1">
      <c r="A5637" t="s">
        <v>11331</v>
      </c>
    </row>
    <row r="5638" spans="1:1">
      <c r="A5638" t="s">
        <v>2928</v>
      </c>
    </row>
    <row r="5639" spans="1:1">
      <c r="A5639" t="s">
        <v>11332</v>
      </c>
    </row>
    <row r="5640" spans="1:1">
      <c r="A5640" t="s">
        <v>11333</v>
      </c>
    </row>
    <row r="5641" spans="1:1">
      <c r="A5641" t="s">
        <v>11334</v>
      </c>
    </row>
    <row r="5642" spans="1:1">
      <c r="A5642" t="s">
        <v>11335</v>
      </c>
    </row>
    <row r="5643" spans="1:1">
      <c r="A5643" t="s">
        <v>479</v>
      </c>
    </row>
    <row r="5644" spans="1:1">
      <c r="A5644" t="s">
        <v>11336</v>
      </c>
    </row>
    <row r="5645" spans="1:1">
      <c r="A5645" t="s">
        <v>914</v>
      </c>
    </row>
    <row r="5646" spans="1:1">
      <c r="A5646" t="s">
        <v>11337</v>
      </c>
    </row>
    <row r="5647" spans="1:1">
      <c r="A5647" t="s">
        <v>3936</v>
      </c>
    </row>
    <row r="5648" spans="1:1">
      <c r="A5648" t="s">
        <v>11338</v>
      </c>
    </row>
    <row r="5649" spans="1:1">
      <c r="A5649" t="s">
        <v>11339</v>
      </c>
    </row>
    <row r="5650" spans="1:1">
      <c r="A5650" t="s">
        <v>11340</v>
      </c>
    </row>
    <row r="5651" spans="1:1">
      <c r="A5651" t="s">
        <v>11341</v>
      </c>
    </row>
    <row r="5652" spans="1:1">
      <c r="A5652" t="s">
        <v>11342</v>
      </c>
    </row>
    <row r="5653" spans="1:1">
      <c r="A5653" t="s">
        <v>11343</v>
      </c>
    </row>
    <row r="5654" spans="1:1">
      <c r="A5654" t="s">
        <v>11344</v>
      </c>
    </row>
    <row r="5655" spans="1:1">
      <c r="A5655" t="s">
        <v>11345</v>
      </c>
    </row>
    <row r="5656" spans="1:1">
      <c r="A5656" t="s">
        <v>11346</v>
      </c>
    </row>
    <row r="5657" spans="1:1">
      <c r="A5657" t="s">
        <v>11347</v>
      </c>
    </row>
    <row r="5658" spans="1:1">
      <c r="A5658" t="s">
        <v>11348</v>
      </c>
    </row>
    <row r="5659" spans="1:1">
      <c r="A5659" t="s">
        <v>11349</v>
      </c>
    </row>
    <row r="5660" spans="1:1">
      <c r="A5660" t="s">
        <v>11350</v>
      </c>
    </row>
    <row r="5661" spans="1:1">
      <c r="A5661" t="s">
        <v>11351</v>
      </c>
    </row>
    <row r="5662" spans="1:1">
      <c r="A5662" t="s">
        <v>11352</v>
      </c>
    </row>
    <row r="5663" spans="1:1">
      <c r="A5663" t="s">
        <v>11353</v>
      </c>
    </row>
    <row r="5664" spans="1:1">
      <c r="A5664" t="s">
        <v>11354</v>
      </c>
    </row>
    <row r="5665" spans="1:1">
      <c r="A5665" t="s">
        <v>11355</v>
      </c>
    </row>
    <row r="5666" spans="1:1">
      <c r="A5666" t="s">
        <v>11356</v>
      </c>
    </row>
    <row r="5667" spans="1:1">
      <c r="A5667" t="s">
        <v>11357</v>
      </c>
    </row>
    <row r="5668" spans="1:1">
      <c r="A5668" t="s">
        <v>11358</v>
      </c>
    </row>
    <row r="5669" spans="1:1">
      <c r="A5669" t="s">
        <v>11359</v>
      </c>
    </row>
    <row r="5670" spans="1:1">
      <c r="A5670" t="s">
        <v>11360</v>
      </c>
    </row>
    <row r="5671" spans="1:1">
      <c r="A5671" t="s">
        <v>11361</v>
      </c>
    </row>
    <row r="5672" spans="1:1">
      <c r="A5672" t="s">
        <v>11362</v>
      </c>
    </row>
    <row r="5673" spans="1:1">
      <c r="A5673" t="s">
        <v>11363</v>
      </c>
    </row>
    <row r="5674" spans="1:1">
      <c r="A5674" t="s">
        <v>11364</v>
      </c>
    </row>
    <row r="5675" spans="1:1">
      <c r="A5675" t="s">
        <v>11365</v>
      </c>
    </row>
    <row r="5676" spans="1:1">
      <c r="A5676" t="s">
        <v>11366</v>
      </c>
    </row>
    <row r="5677" spans="1:1">
      <c r="A5677" t="s">
        <v>11367</v>
      </c>
    </row>
    <row r="5678" spans="1:1">
      <c r="A5678" t="s">
        <v>11368</v>
      </c>
    </row>
    <row r="5679" spans="1:1">
      <c r="A5679" t="s">
        <v>1205</v>
      </c>
    </row>
    <row r="5680" spans="1:1">
      <c r="A5680" t="s">
        <v>479</v>
      </c>
    </row>
    <row r="5681" spans="1:1">
      <c r="A5681" t="s">
        <v>2612</v>
      </c>
    </row>
    <row r="5682" spans="1:1">
      <c r="A5682" t="s">
        <v>11369</v>
      </c>
    </row>
    <row r="5683" spans="1:1">
      <c r="A5683" t="s">
        <v>11370</v>
      </c>
    </row>
    <row r="5684" spans="1:1">
      <c r="A5684" t="s">
        <v>9278</v>
      </c>
    </row>
    <row r="5685" spans="1:1">
      <c r="A5685" t="s">
        <v>446</v>
      </c>
    </row>
    <row r="5686" spans="1:1">
      <c r="A5686" t="s">
        <v>11371</v>
      </c>
    </row>
    <row r="5687" spans="1:1">
      <c r="A5687" t="s">
        <v>10393</v>
      </c>
    </row>
    <row r="5688" spans="1:1">
      <c r="A5688" t="s">
        <v>10276</v>
      </c>
    </row>
    <row r="5689" spans="1:1">
      <c r="A5689" t="s">
        <v>10393</v>
      </c>
    </row>
    <row r="5690" spans="1:1">
      <c r="A5690" t="s">
        <v>7902</v>
      </c>
    </row>
    <row r="5691" spans="1:1">
      <c r="A5691" t="s">
        <v>4382</v>
      </c>
    </row>
    <row r="5692" spans="1:1">
      <c r="A5692" t="s">
        <v>4383</v>
      </c>
    </row>
    <row r="5693" spans="1:1">
      <c r="A5693" t="s">
        <v>11040</v>
      </c>
    </row>
    <row r="5694" spans="1:1">
      <c r="A5694" t="s">
        <v>8214</v>
      </c>
    </row>
    <row r="5695" spans="1:1">
      <c r="A5695" t="s">
        <v>4424</v>
      </c>
    </row>
    <row r="5696" spans="1:1">
      <c r="A5696" t="s">
        <v>4425</v>
      </c>
    </row>
    <row r="5697" spans="1:1">
      <c r="A5697" t="s">
        <v>4426</v>
      </c>
    </row>
    <row r="5698" spans="1:1">
      <c r="A5698" t="s">
        <v>4427</v>
      </c>
    </row>
    <row r="5699" spans="1:1">
      <c r="A5699" t="s">
        <v>4428</v>
      </c>
    </row>
    <row r="5700" spans="1:1">
      <c r="A5700" t="s">
        <v>5972</v>
      </c>
    </row>
    <row r="5701" spans="1:1">
      <c r="A5701" t="s">
        <v>5973</v>
      </c>
    </row>
    <row r="5702" spans="1:1">
      <c r="A5702" t="s">
        <v>11372</v>
      </c>
    </row>
    <row r="5703" spans="1:1">
      <c r="A5703" t="s">
        <v>11373</v>
      </c>
    </row>
    <row r="5704" spans="1:1">
      <c r="A5704" t="s">
        <v>11374</v>
      </c>
    </row>
    <row r="5705" spans="1:1">
      <c r="A5705" t="s">
        <v>11375</v>
      </c>
    </row>
    <row r="5706" spans="1:1">
      <c r="A5706" t="s">
        <v>355</v>
      </c>
    </row>
    <row r="5707" spans="1:1">
      <c r="A5707" t="s">
        <v>11376</v>
      </c>
    </row>
    <row r="5708" spans="1:1">
      <c r="A5708" t="s">
        <v>914</v>
      </c>
    </row>
    <row r="5709" spans="1:1">
      <c r="A5709" t="s">
        <v>11377</v>
      </c>
    </row>
    <row r="5710" spans="1:2">
      <c r="A5710" t="s">
        <v>11378</v>
      </c>
      <c r="B5710" t="s">
        <v>11379</v>
      </c>
    </row>
    <row r="5711" spans="1:1">
      <c r="A5711" t="s">
        <v>11380</v>
      </c>
    </row>
    <row r="5712" spans="1:1">
      <c r="A5712" t="s">
        <v>11381</v>
      </c>
    </row>
    <row r="5713" spans="1:1">
      <c r="A5713" t="s">
        <v>767</v>
      </c>
    </row>
    <row r="5714" spans="1:1">
      <c r="A5714" t="s">
        <v>479</v>
      </c>
    </row>
    <row r="5715" spans="1:1">
      <c r="A5715" t="s">
        <v>374</v>
      </c>
    </row>
    <row r="5716" spans="1:1">
      <c r="A5716" t="s">
        <v>375</v>
      </c>
    </row>
    <row r="5717" spans="1:1">
      <c r="A5717" t="s">
        <v>11277</v>
      </c>
    </row>
    <row r="5718" spans="1:1">
      <c r="A5718" t="s">
        <v>376</v>
      </c>
    </row>
    <row r="5719" spans="1:1">
      <c r="A5719" t="s">
        <v>377</v>
      </c>
    </row>
    <row r="5720" spans="1:1">
      <c r="A5720" t="s">
        <v>378</v>
      </c>
    </row>
    <row r="5721" spans="1:1">
      <c r="A5721" t="s">
        <v>379</v>
      </c>
    </row>
    <row r="5722" spans="1:1">
      <c r="A5722" t="s">
        <v>380</v>
      </c>
    </row>
    <row r="5723" spans="1:1">
      <c r="A5723" t="s">
        <v>11382</v>
      </c>
    </row>
    <row r="5724" spans="1:1">
      <c r="A5724" t="s">
        <v>11383</v>
      </c>
    </row>
    <row r="5725" spans="1:1">
      <c r="A5725" t="s">
        <v>11384</v>
      </c>
    </row>
    <row r="5726" spans="1:1">
      <c r="A5726" t="s">
        <v>11385</v>
      </c>
    </row>
    <row r="5727" spans="1:1">
      <c r="A5727" t="s">
        <v>11386</v>
      </c>
    </row>
    <row r="5728" spans="1:1">
      <c r="A5728" t="s">
        <v>11387</v>
      </c>
    </row>
    <row r="5729" spans="1:1">
      <c r="A5729" t="s">
        <v>11388</v>
      </c>
    </row>
    <row r="5730" spans="1:1">
      <c r="A5730" t="s">
        <v>11389</v>
      </c>
    </row>
    <row r="5731" spans="1:1">
      <c r="A5731" t="s">
        <v>11390</v>
      </c>
    </row>
    <row r="5732" spans="1:1">
      <c r="A5732" t="s">
        <v>355</v>
      </c>
    </row>
    <row r="5733" spans="1:1">
      <c r="A5733" t="s">
        <v>10172</v>
      </c>
    </row>
    <row r="5734" spans="1:1">
      <c r="A5734" t="s">
        <v>8260</v>
      </c>
    </row>
    <row r="5735" spans="1:1">
      <c r="A5735" t="s">
        <v>10172</v>
      </c>
    </row>
    <row r="5736" spans="1:1">
      <c r="A5736" t="s">
        <v>11391</v>
      </c>
    </row>
    <row r="5737" spans="1:1">
      <c r="A5737" t="s">
        <v>479</v>
      </c>
    </row>
    <row r="5738" spans="1:1">
      <c r="A5738" t="s">
        <v>11392</v>
      </c>
    </row>
    <row r="5739" spans="1:1">
      <c r="A5739" t="s">
        <v>773</v>
      </c>
    </row>
    <row r="5740" spans="3:3">
      <c r="C5740" t="s">
        <v>11393</v>
      </c>
    </row>
    <row r="5741" spans="3:3">
      <c r="C5741" t="s">
        <v>11394</v>
      </c>
    </row>
    <row r="5742" spans="1:1">
      <c r="A5742" t="s">
        <v>11395</v>
      </c>
    </row>
    <row r="5743" spans="1:1">
      <c r="A5743" t="s">
        <v>11396</v>
      </c>
    </row>
    <row r="5744" spans="1:1">
      <c r="A5744" t="s">
        <v>11397</v>
      </c>
    </row>
    <row r="5745" spans="1:1">
      <c r="A5745" t="s">
        <v>11398</v>
      </c>
    </row>
    <row r="5746" spans="1:1">
      <c r="A5746" t="s">
        <v>11399</v>
      </c>
    </row>
    <row r="5747" spans="1:1">
      <c r="A5747" t="s">
        <v>11400</v>
      </c>
    </row>
    <row r="5748" spans="1:1">
      <c r="A5748" t="s">
        <v>11401</v>
      </c>
    </row>
    <row r="5749" spans="1:1">
      <c r="A5749" t="s">
        <v>11402</v>
      </c>
    </row>
    <row r="5750" spans="1:1">
      <c r="A5750" t="s">
        <v>11403</v>
      </c>
    </row>
    <row r="5751" spans="1:1">
      <c r="A5751" t="s">
        <v>11404</v>
      </c>
    </row>
    <row r="5752" spans="1:1">
      <c r="A5752" t="s">
        <v>11405</v>
      </c>
    </row>
    <row r="5753" spans="1:1">
      <c r="A5753" t="s">
        <v>11406</v>
      </c>
    </row>
    <row r="5754" spans="1:1">
      <c r="A5754" t="s">
        <v>11407</v>
      </c>
    </row>
    <row r="5755" spans="1:1">
      <c r="A5755" t="s">
        <v>11408</v>
      </c>
    </row>
    <row r="5756" spans="1:1">
      <c r="A5756" t="s">
        <v>11409</v>
      </c>
    </row>
    <row r="5757" spans="1:1">
      <c r="A5757" t="s">
        <v>11410</v>
      </c>
    </row>
    <row r="5758" spans="1:1">
      <c r="A5758" t="s">
        <v>11411</v>
      </c>
    </row>
    <row r="5759" spans="1:1">
      <c r="A5759" t="s">
        <v>11412</v>
      </c>
    </row>
    <row r="5760" spans="1:1">
      <c r="A5760" t="s">
        <v>11413</v>
      </c>
    </row>
    <row r="5761" spans="1:1">
      <c r="A5761" t="s">
        <v>11414</v>
      </c>
    </row>
    <row r="5762" spans="1:1">
      <c r="A5762" t="s">
        <v>11415</v>
      </c>
    </row>
    <row r="5763" spans="1:1">
      <c r="A5763" t="s">
        <v>11416</v>
      </c>
    </row>
    <row r="5764" spans="1:1">
      <c r="A5764" t="s">
        <v>11417</v>
      </c>
    </row>
    <row r="5765" spans="1:1">
      <c r="A5765" t="s">
        <v>11418</v>
      </c>
    </row>
    <row r="5766" spans="1:1">
      <c r="A5766" t="s">
        <v>11419</v>
      </c>
    </row>
    <row r="5767" spans="4:4">
      <c r="D5767" t="s">
        <v>11420</v>
      </c>
    </row>
    <row r="5768" spans="1:1">
      <c r="A5768" t="s">
        <v>11421</v>
      </c>
    </row>
    <row r="5769" spans="1:1">
      <c r="A5769" t="s">
        <v>11422</v>
      </c>
    </row>
    <row r="5770" spans="1:1">
      <c r="A5770" t="s">
        <v>11423</v>
      </c>
    </row>
    <row r="5771" spans="1:1">
      <c r="A5771" t="s">
        <v>11424</v>
      </c>
    </row>
    <row r="5772" spans="1:1">
      <c r="A5772" t="s">
        <v>11425</v>
      </c>
    </row>
    <row r="5773" spans="1:1">
      <c r="A5773" t="s">
        <v>11426</v>
      </c>
    </row>
    <row r="5774" spans="1:1">
      <c r="A5774" t="s">
        <v>11427</v>
      </c>
    </row>
    <row r="5775" spans="1:1">
      <c r="A5775" t="s">
        <v>11428</v>
      </c>
    </row>
    <row r="5776" spans="1:1">
      <c r="A5776" t="s">
        <v>11429</v>
      </c>
    </row>
    <row r="5777" spans="1:1">
      <c r="A5777" t="s">
        <v>11430</v>
      </c>
    </row>
    <row r="5778" spans="1:1">
      <c r="A5778" t="s">
        <v>11431</v>
      </c>
    </row>
    <row r="5779" spans="1:1">
      <c r="A5779" t="s">
        <v>11432</v>
      </c>
    </row>
    <row r="5780" spans="1:1">
      <c r="A5780" t="s">
        <v>11433</v>
      </c>
    </row>
    <row r="5781" spans="1:1">
      <c r="A5781" t="s">
        <v>11434</v>
      </c>
    </row>
    <row r="5782" spans="1:1">
      <c r="A5782" t="s">
        <v>11435</v>
      </c>
    </row>
    <row r="5783" spans="1:1">
      <c r="A5783" t="s">
        <v>1389</v>
      </c>
    </row>
    <row r="5784" spans="1:1">
      <c r="A5784" t="s">
        <v>479</v>
      </c>
    </row>
    <row r="5785" spans="1:1">
      <c r="A5785" t="s">
        <v>914</v>
      </c>
    </row>
    <row r="5786" spans="2:2">
      <c r="B5786" t="s">
        <v>11436</v>
      </c>
    </row>
    <row r="5787" spans="2:2">
      <c r="B5787" t="s">
        <v>11437</v>
      </c>
    </row>
    <row r="5788" spans="2:2">
      <c r="B5788" t="s">
        <v>3481</v>
      </c>
    </row>
    <row r="5789" spans="2:2">
      <c r="B5789" t="s">
        <v>11438</v>
      </c>
    </row>
    <row r="5790" spans="2:2">
      <c r="B5790" t="s">
        <v>11439</v>
      </c>
    </row>
    <row r="5791" spans="2:2">
      <c r="B5791" t="s">
        <v>767</v>
      </c>
    </row>
    <row r="5792" spans="1:1">
      <c r="A5792" t="s">
        <v>446</v>
      </c>
    </row>
    <row r="5793" spans="1:1">
      <c r="A5793" t="s">
        <v>11440</v>
      </c>
    </row>
    <row r="5794" spans="1:1">
      <c r="A5794" t="s">
        <v>1049</v>
      </c>
    </row>
    <row r="5795" spans="1:1">
      <c r="A5795" t="s">
        <v>11441</v>
      </c>
    </row>
    <row r="5796" spans="1:1">
      <c r="A5796" t="s">
        <v>11442</v>
      </c>
    </row>
    <row r="5797" spans="3:3">
      <c r="C5797" t="s">
        <v>11443</v>
      </c>
    </row>
    <row r="5798" spans="3:3">
      <c r="C5798" t="s">
        <v>11444</v>
      </c>
    </row>
    <row r="5799" spans="3:3">
      <c r="C5799" t="s">
        <v>11445</v>
      </c>
    </row>
    <row r="5800" spans="1:1">
      <c r="A5800" t="s">
        <v>11446</v>
      </c>
    </row>
    <row r="5801" spans="1:1">
      <c r="A5801" t="s">
        <v>11447</v>
      </c>
    </row>
    <row r="5802" spans="3:3">
      <c r="C5802" t="s">
        <v>10208</v>
      </c>
    </row>
    <row r="5803" spans="1:1">
      <c r="A5803" t="s">
        <v>479</v>
      </c>
    </row>
    <row r="5804" spans="1:1">
      <c r="A5804" t="s">
        <v>914</v>
      </c>
    </row>
    <row r="5805" spans="1:1">
      <c r="A5805" t="s">
        <v>11448</v>
      </c>
    </row>
    <row r="5806" spans="1:1">
      <c r="A5806" t="s">
        <v>11449</v>
      </c>
    </row>
    <row r="5807" spans="1:1">
      <c r="A5807" t="s">
        <v>11450</v>
      </c>
    </row>
    <row r="5808" spans="1:1">
      <c r="A5808" t="s">
        <v>11451</v>
      </c>
    </row>
    <row r="5809" spans="2:2">
      <c r="B5809" t="s">
        <v>11452</v>
      </c>
    </row>
    <row r="5810" spans="1:1">
      <c r="A5810" t="s">
        <v>11453</v>
      </c>
    </row>
    <row r="5811" spans="10:10">
      <c r="J5811" t="s">
        <v>11454</v>
      </c>
    </row>
    <row r="5812" spans="10:10">
      <c r="J5812" t="s">
        <v>11455</v>
      </c>
    </row>
    <row r="5813" spans="11:11">
      <c r="K5813" t="s">
        <v>11456</v>
      </c>
    </row>
    <row r="5815" spans="1:1">
      <c r="A5815" t="s">
        <v>1389</v>
      </c>
    </row>
    <row r="5816" spans="1:1">
      <c r="A5816" t="s">
        <v>446</v>
      </c>
    </row>
    <row r="5817" spans="1:1">
      <c r="A5817" t="s">
        <v>479</v>
      </c>
    </row>
    <row r="5818" spans="1:1">
      <c r="A5818" t="s">
        <v>10804</v>
      </c>
    </row>
    <row r="5819" spans="1:1">
      <c r="A5819" t="s">
        <v>11457</v>
      </c>
    </row>
    <row r="5820" spans="1:1">
      <c r="A5820" t="s">
        <v>11458</v>
      </c>
    </row>
    <row r="5821" spans="1:1">
      <c r="A5821" t="s">
        <v>11459</v>
      </c>
    </row>
    <row r="5822" spans="1:1">
      <c r="A5822" t="s">
        <v>479</v>
      </c>
    </row>
    <row r="5823" spans="1:1">
      <c r="A5823" t="s">
        <v>2612</v>
      </c>
    </row>
    <row r="5824" spans="3:3">
      <c r="C5824" t="s">
        <v>11460</v>
      </c>
    </row>
    <row r="5825" spans="3:3">
      <c r="C5825" t="s">
        <v>11461</v>
      </c>
    </row>
    <row r="5826" spans="3:3">
      <c r="C5826" t="s">
        <v>11462</v>
      </c>
    </row>
    <row r="5827" spans="3:3">
      <c r="C5827" t="s">
        <v>11463</v>
      </c>
    </row>
    <row r="5828" spans="4:4">
      <c r="D5828" t="s">
        <v>11464</v>
      </c>
    </row>
    <row r="5829" spans="1:1">
      <c r="A5829" t="s">
        <v>479</v>
      </c>
    </row>
    <row r="5830" spans="1:1">
      <c r="A5830" t="s">
        <v>11465</v>
      </c>
    </row>
    <row r="5831" spans="1:1">
      <c r="A5831" t="s">
        <v>821</v>
      </c>
    </row>
    <row r="5832" spans="3:3">
      <c r="C5832" t="s">
        <v>11466</v>
      </c>
    </row>
    <row r="5833" spans="3:3">
      <c r="C5833" t="s">
        <v>11467</v>
      </c>
    </row>
    <row r="5834" spans="10:10">
      <c r="J5834" t="s">
        <v>11468</v>
      </c>
    </row>
    <row r="5835" spans="10:10">
      <c r="J5835" t="s">
        <v>11469</v>
      </c>
    </row>
    <row r="5836" spans="3:3">
      <c r="C5836" t="s">
        <v>776</v>
      </c>
    </row>
    <row r="5837" spans="3:3">
      <c r="C5837" t="s">
        <v>3407</v>
      </c>
    </row>
    <row r="5838" spans="3:3">
      <c r="C5838" t="s">
        <v>11470</v>
      </c>
    </row>
    <row r="5839" spans="1:1">
      <c r="A5839" t="s">
        <v>446</v>
      </c>
    </row>
    <row r="5840" spans="1:1">
      <c r="A5840" t="s">
        <v>479</v>
      </c>
    </row>
    <row r="5841" spans="1:1">
      <c r="A5841" t="s">
        <v>11471</v>
      </c>
    </row>
    <row r="5842" spans="1:1">
      <c r="A5842" t="s">
        <v>821</v>
      </c>
    </row>
    <row r="5843" spans="3:3">
      <c r="C5843" t="s">
        <v>11472</v>
      </c>
    </row>
    <row r="5844" spans="3:3">
      <c r="C5844" t="s">
        <v>11473</v>
      </c>
    </row>
    <row r="5845" spans="3:3">
      <c r="C5845" t="s">
        <v>776</v>
      </c>
    </row>
    <row r="5846" spans="3:3">
      <c r="C5846" t="s">
        <v>3407</v>
      </c>
    </row>
    <row r="5847" spans="3:3">
      <c r="C5847" t="s">
        <v>11474</v>
      </c>
    </row>
    <row r="5848" spans="1:1">
      <c r="A5848" t="s">
        <v>446</v>
      </c>
    </row>
    <row r="5849" spans="1:1">
      <c r="A5849" t="s">
        <v>11475</v>
      </c>
    </row>
    <row r="5850" spans="1:1">
      <c r="A5850" t="s">
        <v>821</v>
      </c>
    </row>
    <row r="5851" spans="3:3">
      <c r="C5851" t="s">
        <v>11472</v>
      </c>
    </row>
    <row r="5852" spans="3:3">
      <c r="C5852" t="s">
        <v>11476</v>
      </c>
    </row>
    <row r="5853" spans="3:3">
      <c r="C5853" t="s">
        <v>776</v>
      </c>
    </row>
    <row r="5854" spans="3:3">
      <c r="C5854" t="s">
        <v>3407</v>
      </c>
    </row>
    <row r="5855" spans="3:3">
      <c r="C5855" t="s">
        <v>11477</v>
      </c>
    </row>
    <row r="5856" spans="1:1">
      <c r="A5856" t="s">
        <v>446</v>
      </c>
    </row>
    <row r="5857" spans="1:1">
      <c r="A5857" t="s">
        <v>479</v>
      </c>
    </row>
    <row r="5858" spans="1:1">
      <c r="A5858" t="s">
        <v>11478</v>
      </c>
    </row>
    <row r="5859" spans="1:1">
      <c r="A5859" t="s">
        <v>9502</v>
      </c>
    </row>
    <row r="5860" spans="1:1">
      <c r="A5860" t="s">
        <v>845</v>
      </c>
    </row>
    <row r="5861" spans="3:3">
      <c r="C5861" t="s">
        <v>11479</v>
      </c>
    </row>
    <row r="5862" spans="3:5">
      <c r="C5862" t="s">
        <v>11480</v>
      </c>
      <c r="E5862" t="s">
        <v>7309</v>
      </c>
    </row>
    <row r="5863" spans="3:3">
      <c r="C5863" t="s">
        <v>7310</v>
      </c>
    </row>
    <row r="5864" spans="3:3">
      <c r="C5864" t="s">
        <v>7311</v>
      </c>
    </row>
    <row r="5865" spans="3:3">
      <c r="C5865" t="s">
        <v>11481</v>
      </c>
    </row>
    <row r="5866" spans="1:1">
      <c r="A5866" t="s">
        <v>10880</v>
      </c>
    </row>
    <row r="5867" spans="1:1">
      <c r="A5867" t="s">
        <v>994</v>
      </c>
    </row>
    <row r="5868" spans="1:1">
      <c r="A5868" t="s">
        <v>10881</v>
      </c>
    </row>
    <row r="5869" spans="1:1">
      <c r="A5869" t="s">
        <v>4004</v>
      </c>
    </row>
    <row r="5870" spans="1:1">
      <c r="A5870" t="s">
        <v>479</v>
      </c>
    </row>
    <row r="5871" spans="1:1">
      <c r="A5871" t="s">
        <v>931</v>
      </c>
    </row>
    <row r="5872" spans="1:1">
      <c r="A5872" t="s">
        <v>11482</v>
      </c>
    </row>
    <row r="5873" spans="1:1">
      <c r="A5873" t="s">
        <v>11483</v>
      </c>
    </row>
    <row r="5874" spans="1:1">
      <c r="A5874" t="s">
        <v>824</v>
      </c>
    </row>
    <row r="5875" spans="1:1">
      <c r="A5875" t="s">
        <v>11484</v>
      </c>
    </row>
    <row r="5876" spans="1:1">
      <c r="A5876" t="s">
        <v>11485</v>
      </c>
    </row>
    <row r="5877" spans="1:1">
      <c r="A5877" t="s">
        <v>11486</v>
      </c>
    </row>
    <row r="5878" spans="1:1">
      <c r="A5878" t="s">
        <v>11487</v>
      </c>
    </row>
    <row r="5879" spans="3:3">
      <c r="C5879" t="s">
        <v>11488</v>
      </c>
    </row>
    <row r="5880" spans="1:1">
      <c r="A5880" t="s">
        <v>446</v>
      </c>
    </row>
    <row r="5881" spans="1:1">
      <c r="A5881" t="s">
        <v>10172</v>
      </c>
    </row>
    <row r="5882" spans="1:1">
      <c r="A5882" t="s">
        <v>11489</v>
      </c>
    </row>
    <row r="5883" spans="1:1">
      <c r="A5883" t="s">
        <v>10172</v>
      </c>
    </row>
    <row r="5884" spans="1:1">
      <c r="A5884" t="s">
        <v>11490</v>
      </c>
    </row>
    <row r="5885" spans="3:3">
      <c r="C5885" t="s">
        <v>11491</v>
      </c>
    </row>
    <row r="5886" spans="3:3">
      <c r="C5886" t="s">
        <v>5305</v>
      </c>
    </row>
    <row r="5888" spans="1:1">
      <c r="A5888" t="s">
        <v>11492</v>
      </c>
    </row>
    <row r="5889" spans="1:1">
      <c r="A5889" t="s">
        <v>11493</v>
      </c>
    </row>
    <row r="5890" spans="1:1">
      <c r="A5890" t="s">
        <v>11494</v>
      </c>
    </row>
    <row r="5891" spans="1:1">
      <c r="A5891" t="s">
        <v>11495</v>
      </c>
    </row>
    <row r="5892" spans="1:1">
      <c r="A5892" t="s">
        <v>11496</v>
      </c>
    </row>
    <row r="5893" spans="1:1">
      <c r="A5893" t="s">
        <v>11497</v>
      </c>
    </row>
    <row r="5894" spans="1:1">
      <c r="A5894" t="s">
        <v>10172</v>
      </c>
    </row>
    <row r="5895" spans="1:1">
      <c r="A5895" t="s">
        <v>9342</v>
      </c>
    </row>
    <row r="5896" spans="1:1">
      <c r="A5896" t="s">
        <v>11498</v>
      </c>
    </row>
    <row r="5897" spans="1:1">
      <c r="A5897" t="s">
        <v>10172</v>
      </c>
    </row>
    <row r="5898" spans="1:1">
      <c r="A5898" t="s">
        <v>11499</v>
      </c>
    </row>
    <row r="5899" spans="1:1">
      <c r="A5899" t="s">
        <v>914</v>
      </c>
    </row>
    <row r="5900" spans="2:2">
      <c r="B5900" t="s">
        <v>11500</v>
      </c>
    </row>
    <row r="5901" spans="1:1">
      <c r="A5901" t="s">
        <v>11501</v>
      </c>
    </row>
    <row r="5902" spans="1:1">
      <c r="A5902" t="s">
        <v>11502</v>
      </c>
    </row>
    <row r="5903" spans="1:1">
      <c r="A5903" t="s">
        <v>11503</v>
      </c>
    </row>
    <row r="5904" spans="1:1">
      <c r="A5904" t="s">
        <v>11504</v>
      </c>
    </row>
    <row r="5905" spans="1:1">
      <c r="A5905" t="s">
        <v>11505</v>
      </c>
    </row>
    <row r="5906" spans="1:1">
      <c r="A5906" t="s">
        <v>11506</v>
      </c>
    </row>
    <row r="5907" spans="1:1">
      <c r="A5907" t="s">
        <v>11507</v>
      </c>
    </row>
    <row r="5908" spans="1:1">
      <c r="A5908" t="s">
        <v>11508</v>
      </c>
    </row>
    <row r="5909" spans="1:1">
      <c r="A5909" t="s">
        <v>11509</v>
      </c>
    </row>
    <row r="5910" spans="1:1">
      <c r="A5910" t="s">
        <v>11510</v>
      </c>
    </row>
    <row r="5911" spans="1:1">
      <c r="A5911" t="s">
        <v>11511</v>
      </c>
    </row>
    <row r="5912" spans="1:1">
      <c r="A5912" t="s">
        <v>11512</v>
      </c>
    </row>
    <row r="5913" spans="1:1">
      <c r="A5913" t="s">
        <v>11513</v>
      </c>
    </row>
    <row r="5914" spans="1:1">
      <c r="A5914" t="s">
        <v>11514</v>
      </c>
    </row>
    <row r="5915" spans="1:1">
      <c r="A5915" t="s">
        <v>11515</v>
      </c>
    </row>
    <row r="5916" spans="1:1">
      <c r="A5916" t="s">
        <v>11516</v>
      </c>
    </row>
    <row r="5917" spans="1:1">
      <c r="A5917" t="s">
        <v>11517</v>
      </c>
    </row>
    <row r="5918" spans="1:1">
      <c r="A5918" t="s">
        <v>11518</v>
      </c>
    </row>
    <row r="5919" spans="1:1">
      <c r="A5919" t="s">
        <v>11519</v>
      </c>
    </row>
    <row r="5920" spans="1:1">
      <c r="A5920" t="s">
        <v>11520</v>
      </c>
    </row>
    <row r="5921" spans="1:1">
      <c r="A5921" t="s">
        <v>479</v>
      </c>
    </row>
    <row r="5922" spans="1:1">
      <c r="A5922" t="s">
        <v>11521</v>
      </c>
    </row>
    <row r="5923" spans="1:1">
      <c r="A5923" t="s">
        <v>914</v>
      </c>
    </row>
    <row r="5924" spans="1:1">
      <c r="A5924" t="s">
        <v>11522</v>
      </c>
    </row>
    <row r="5925" spans="1:1">
      <c r="A5925" t="s">
        <v>11523</v>
      </c>
    </row>
    <row r="5926" spans="1:1">
      <c r="A5926" t="s">
        <v>11524</v>
      </c>
    </row>
    <row r="5927" spans="1:1">
      <c r="A5927" t="s">
        <v>479</v>
      </c>
    </row>
    <row r="5928" spans="1:1">
      <c r="A5928" t="s">
        <v>11525</v>
      </c>
    </row>
    <row r="5929" spans="1:1">
      <c r="A5929" t="s">
        <v>11526</v>
      </c>
    </row>
    <row r="5930" spans="1:1">
      <c r="A5930" t="s">
        <v>9294</v>
      </c>
    </row>
    <row r="5931" spans="1:1">
      <c r="A5931" t="s">
        <v>9342</v>
      </c>
    </row>
    <row r="5932" spans="1:1">
      <c r="A5932" t="s">
        <v>10518</v>
      </c>
    </row>
    <row r="5933" spans="1:1">
      <c r="A5933" t="s">
        <v>9294</v>
      </c>
    </row>
    <row r="5934" spans="1:1">
      <c r="A5934" t="s">
        <v>7902</v>
      </c>
    </row>
    <row r="5935" spans="1:1">
      <c r="A5935" t="s">
        <v>4382</v>
      </c>
    </row>
    <row r="5936" spans="1:1">
      <c r="A5936" t="s">
        <v>4383</v>
      </c>
    </row>
    <row r="5937" spans="1:1">
      <c r="A5937" t="s">
        <v>2139</v>
      </c>
    </row>
    <row r="5938" spans="1:1">
      <c r="A5938" t="s">
        <v>8214</v>
      </c>
    </row>
    <row r="5939" spans="1:1">
      <c r="A5939" t="s">
        <v>4424</v>
      </c>
    </row>
    <row r="5940" spans="1:1">
      <c r="A5940" t="s">
        <v>4425</v>
      </c>
    </row>
    <row r="5941" spans="1:1">
      <c r="A5941" t="s">
        <v>4426</v>
      </c>
    </row>
    <row r="5942" spans="1:1">
      <c r="A5942" t="s">
        <v>4427</v>
      </c>
    </row>
    <row r="5943" spans="1:1">
      <c r="A5943" t="s">
        <v>4428</v>
      </c>
    </row>
    <row r="5944" spans="1:1">
      <c r="A5944" t="s">
        <v>5972</v>
      </c>
    </row>
    <row r="5945" spans="1:1">
      <c r="A5945" t="s">
        <v>5973</v>
      </c>
    </row>
    <row r="5946" spans="1:1">
      <c r="A5946" t="s">
        <v>11527</v>
      </c>
    </row>
    <row r="5947" spans="1:1">
      <c r="A5947" t="s">
        <v>10952</v>
      </c>
    </row>
    <row r="5948" spans="1:1">
      <c r="A5948" t="s">
        <v>11528</v>
      </c>
    </row>
    <row r="5949" spans="1:1">
      <c r="A5949" t="s">
        <v>479</v>
      </c>
    </row>
    <row r="5950" spans="1:1">
      <c r="A5950" t="s">
        <v>355</v>
      </c>
    </row>
    <row r="5951" spans="1:1">
      <c r="A5951" t="s">
        <v>11529</v>
      </c>
    </row>
    <row r="5952" spans="1:1">
      <c r="A5952" t="s">
        <v>11530</v>
      </c>
    </row>
    <row r="5953" spans="1:1">
      <c r="A5953" t="s">
        <v>1049</v>
      </c>
    </row>
    <row r="5954" spans="1:1">
      <c r="A5954" t="s">
        <v>11531</v>
      </c>
    </row>
    <row r="5955" spans="1:1">
      <c r="A5955" t="s">
        <v>11532</v>
      </c>
    </row>
    <row r="5956" spans="1:1">
      <c r="A5956" t="s">
        <v>11533</v>
      </c>
    </row>
    <row r="5957" spans="1:1">
      <c r="A5957" t="s">
        <v>11534</v>
      </c>
    </row>
    <row r="5958" spans="1:1">
      <c r="A5958" t="s">
        <v>11535</v>
      </c>
    </row>
    <row r="5959" spans="1:1">
      <c r="A5959" t="s">
        <v>11536</v>
      </c>
    </row>
    <row r="5960" spans="1:1">
      <c r="A5960" t="s">
        <v>11537</v>
      </c>
    </row>
    <row r="5961" spans="1:1">
      <c r="A5961" t="s">
        <v>11538</v>
      </c>
    </row>
    <row r="5962" spans="1:1">
      <c r="A5962" t="s">
        <v>11539</v>
      </c>
    </row>
    <row r="5963" spans="1:1">
      <c r="A5963" t="s">
        <v>11540</v>
      </c>
    </row>
    <row r="5964" spans="1:1">
      <c r="A5964" t="s">
        <v>11541</v>
      </c>
    </row>
    <row r="5965" spans="1:1">
      <c r="A5965" t="s">
        <v>11542</v>
      </c>
    </row>
    <row r="5966" spans="1:1">
      <c r="A5966" t="s">
        <v>11543</v>
      </c>
    </row>
    <row r="5967" spans="1:1">
      <c r="A5967" t="s">
        <v>11544</v>
      </c>
    </row>
    <row r="5968" spans="1:1">
      <c r="A5968" t="s">
        <v>11545</v>
      </c>
    </row>
    <row r="5969" spans="1:1">
      <c r="A5969" t="s">
        <v>479</v>
      </c>
    </row>
    <row r="5970" spans="1:1">
      <c r="A5970" t="s">
        <v>11546</v>
      </c>
    </row>
    <row r="5971" spans="1:1">
      <c r="A5971" t="s">
        <v>821</v>
      </c>
    </row>
    <row r="5972" spans="1:1">
      <c r="A5972" t="s">
        <v>11547</v>
      </c>
    </row>
    <row r="5973" spans="1:1">
      <c r="A5973" t="s">
        <v>479</v>
      </c>
    </row>
    <row r="5974" spans="1:1">
      <c r="A5974" t="s">
        <v>821</v>
      </c>
    </row>
    <row r="5975" spans="1:1">
      <c r="A5975" t="s">
        <v>11548</v>
      </c>
    </row>
    <row r="5976" spans="1:1">
      <c r="A5976" t="s">
        <v>908</v>
      </c>
    </row>
    <row r="5977" spans="1:1">
      <c r="A5977" t="s">
        <v>11549</v>
      </c>
    </row>
    <row r="5978" spans="1:1">
      <c r="A5978" t="s">
        <v>11550</v>
      </c>
    </row>
    <row r="5979" spans="1:1">
      <c r="A5979" t="s">
        <v>11551</v>
      </c>
    </row>
    <row r="5980" spans="1:1">
      <c r="A5980" t="s">
        <v>11552</v>
      </c>
    </row>
    <row r="5981" spans="1:1">
      <c r="A5981" t="s">
        <v>776</v>
      </c>
    </row>
    <row r="5982" spans="1:1">
      <c r="A5982" t="s">
        <v>11553</v>
      </c>
    </row>
    <row r="5983" spans="1:1">
      <c r="A5983" t="s">
        <v>446</v>
      </c>
    </row>
    <row r="5984" spans="1:1">
      <c r="A5984" t="s">
        <v>479</v>
      </c>
    </row>
    <row r="5985" spans="1:1">
      <c r="A5985" t="s">
        <v>2112</v>
      </c>
    </row>
    <row r="5986" spans="1:1">
      <c r="A5986" t="s">
        <v>11554</v>
      </c>
    </row>
    <row r="5987" spans="1:1">
      <c r="A5987" t="s">
        <v>479</v>
      </c>
    </row>
    <row r="5988" spans="1:1">
      <c r="A5988" t="s">
        <v>1049</v>
      </c>
    </row>
    <row r="5989" spans="1:1">
      <c r="A5989" t="s">
        <v>11555</v>
      </c>
    </row>
    <row r="5990" spans="1:1">
      <c r="A5990" t="s">
        <v>11556</v>
      </c>
    </row>
    <row r="5991" spans="1:1">
      <c r="A5991" t="s">
        <v>776</v>
      </c>
    </row>
    <row r="5992" spans="1:1">
      <c r="A5992" t="s">
        <v>11557</v>
      </c>
    </row>
    <row r="5993" spans="1:1">
      <c r="A5993" t="s">
        <v>446</v>
      </c>
    </row>
    <row r="5994" spans="1:1">
      <c r="A5994" t="s">
        <v>479</v>
      </c>
    </row>
    <row r="5995" spans="1:1">
      <c r="A5995" t="s">
        <v>11558</v>
      </c>
    </row>
    <row r="5996" spans="1:1">
      <c r="A5996" t="s">
        <v>11559</v>
      </c>
    </row>
    <row r="5997" spans="1:1">
      <c r="A5997" t="s">
        <v>773</v>
      </c>
    </row>
    <row r="5998" spans="1:1">
      <c r="A5998" t="s">
        <v>11560</v>
      </c>
    </row>
    <row r="5999" spans="1:1">
      <c r="A5999" t="s">
        <v>11561</v>
      </c>
    </row>
    <row r="6000" spans="1:1">
      <c r="A6000" t="s">
        <v>11562</v>
      </c>
    </row>
    <row r="6001" spans="1:1">
      <c r="A6001" t="s">
        <v>11563</v>
      </c>
    </row>
    <row r="6002" spans="1:1">
      <c r="A6002" t="s">
        <v>11564</v>
      </c>
    </row>
    <row r="6003" spans="1:1">
      <c r="A6003" t="s">
        <v>11565</v>
      </c>
    </row>
    <row r="6004" spans="1:1">
      <c r="A6004" t="s">
        <v>11566</v>
      </c>
    </row>
    <row r="6005" spans="1:1">
      <c r="A6005" t="s">
        <v>11567</v>
      </c>
    </row>
    <row r="6006" spans="1:1">
      <c r="A6006" t="s">
        <v>11568</v>
      </c>
    </row>
    <row r="6007" spans="1:1">
      <c r="A6007" t="s">
        <v>11569</v>
      </c>
    </row>
    <row r="6008" spans="1:1">
      <c r="A6008" t="s">
        <v>11570</v>
      </c>
    </row>
    <row r="6009" spans="1:1">
      <c r="A6009" t="s">
        <v>11571</v>
      </c>
    </row>
    <row r="6010" spans="1:1">
      <c r="A6010" t="s">
        <v>11572</v>
      </c>
    </row>
    <row r="6011" spans="1:1">
      <c r="A6011" t="s">
        <v>11573</v>
      </c>
    </row>
    <row r="6012" spans="1:1">
      <c r="A6012" t="s">
        <v>11574</v>
      </c>
    </row>
    <row r="6013" spans="1:1">
      <c r="A6013" t="s">
        <v>11575</v>
      </c>
    </row>
    <row r="6014" spans="1:1">
      <c r="A6014" t="s">
        <v>479</v>
      </c>
    </row>
    <row r="6015" spans="1:1">
      <c r="A6015" t="s">
        <v>11576</v>
      </c>
    </row>
    <row r="6016" spans="1:1">
      <c r="A6016" t="s">
        <v>11577</v>
      </c>
    </row>
    <row r="6017" spans="1:1">
      <c r="A6017" t="s">
        <v>914</v>
      </c>
    </row>
    <row r="6018" spans="1:1">
      <c r="A6018" t="s">
        <v>11578</v>
      </c>
    </row>
    <row r="6019" spans="1:1">
      <c r="A6019" t="s">
        <v>11579</v>
      </c>
    </row>
    <row r="6020" spans="1:1">
      <c r="A6020" t="s">
        <v>11580</v>
      </c>
    </row>
    <row r="6021" spans="1:1">
      <c r="A6021" t="s">
        <v>11581</v>
      </c>
    </row>
    <row r="6022" spans="1:1">
      <c r="A6022" t="s">
        <v>11582</v>
      </c>
    </row>
    <row r="6023" spans="1:1">
      <c r="A6023" t="s">
        <v>11583</v>
      </c>
    </row>
    <row r="6024" spans="1:1">
      <c r="A6024" t="s">
        <v>11584</v>
      </c>
    </row>
    <row r="6025" spans="1:1">
      <c r="A6025" t="s">
        <v>11585</v>
      </c>
    </row>
    <row r="6026" spans="1:1">
      <c r="A6026" t="s">
        <v>11586</v>
      </c>
    </row>
    <row r="6027" spans="1:1">
      <c r="A6027" t="s">
        <v>11587</v>
      </c>
    </row>
    <row r="6028" spans="1:1">
      <c r="A6028" t="s">
        <v>11588</v>
      </c>
    </row>
    <row r="6029" spans="1:1">
      <c r="A6029" t="s">
        <v>11589</v>
      </c>
    </row>
    <row r="6030" spans="1:1">
      <c r="A6030" t="s">
        <v>11590</v>
      </c>
    </row>
    <row r="6031" spans="1:1">
      <c r="A6031" t="s">
        <v>11591</v>
      </c>
    </row>
    <row r="6032" spans="1:1">
      <c r="A6032" t="s">
        <v>11592</v>
      </c>
    </row>
    <row r="6033" spans="1:1">
      <c r="A6033" t="s">
        <v>479</v>
      </c>
    </row>
    <row r="6034" spans="1:1">
      <c r="A6034" t="s">
        <v>773</v>
      </c>
    </row>
    <row r="6035" spans="1:1">
      <c r="A6035" t="s">
        <v>11593</v>
      </c>
    </row>
    <row r="6036" spans="1:1">
      <c r="A6036" t="s">
        <v>11594</v>
      </c>
    </row>
    <row r="6037" spans="1:1">
      <c r="A6037" t="s">
        <v>11595</v>
      </c>
    </row>
    <row r="6038" spans="1:1">
      <c r="A6038" t="s">
        <v>479</v>
      </c>
    </row>
    <row r="6039" spans="1:1">
      <c r="A6039" t="s">
        <v>773</v>
      </c>
    </row>
    <row r="6040" spans="1:1">
      <c r="A6040" t="s">
        <v>11596</v>
      </c>
    </row>
    <row r="6041" spans="1:1">
      <c r="A6041" t="s">
        <v>2398</v>
      </c>
    </row>
    <row r="6042" spans="1:1">
      <c r="A6042" t="s">
        <v>11597</v>
      </c>
    </row>
    <row r="6043" spans="1:1">
      <c r="A6043" t="s">
        <v>11598</v>
      </c>
    </row>
    <row r="6044" spans="1:1">
      <c r="A6044" t="s">
        <v>11599</v>
      </c>
    </row>
    <row r="6045" spans="1:1">
      <c r="A6045" t="s">
        <v>11600</v>
      </c>
    </row>
    <row r="6046" spans="1:1">
      <c r="A6046" t="s">
        <v>776</v>
      </c>
    </row>
    <row r="6047" spans="1:1">
      <c r="A6047" t="s">
        <v>11601</v>
      </c>
    </row>
    <row r="6048" spans="1:1">
      <c r="A6048" t="s">
        <v>446</v>
      </c>
    </row>
    <row r="6049" spans="1:1">
      <c r="A6049" t="s">
        <v>479</v>
      </c>
    </row>
    <row r="6050" spans="1:1">
      <c r="A6050" t="s">
        <v>3019</v>
      </c>
    </row>
    <row r="6051" spans="1:1">
      <c r="A6051" t="s">
        <v>827</v>
      </c>
    </row>
    <row r="6052" spans="1:1">
      <c r="A6052" t="s">
        <v>11602</v>
      </c>
    </row>
    <row r="6053" spans="1:1">
      <c r="A6053" t="s">
        <v>11603</v>
      </c>
    </row>
    <row r="6054" spans="1:1">
      <c r="A6054" t="s">
        <v>11604</v>
      </c>
    </row>
    <row r="6055" spans="1:1">
      <c r="A6055" t="s">
        <v>11605</v>
      </c>
    </row>
    <row r="6056" spans="1:1">
      <c r="A6056" t="s">
        <v>11606</v>
      </c>
    </row>
    <row r="6057" spans="1:1">
      <c r="A6057" t="s">
        <v>11607</v>
      </c>
    </row>
    <row r="6058" spans="1:1">
      <c r="A6058" t="s">
        <v>11608</v>
      </c>
    </row>
    <row r="6059" spans="1:1">
      <c r="A6059" t="s">
        <v>11609</v>
      </c>
    </row>
    <row r="6060" spans="1:1">
      <c r="A6060" t="s">
        <v>11610</v>
      </c>
    </row>
    <row r="6061" spans="1:1">
      <c r="A6061" t="s">
        <v>827</v>
      </c>
    </row>
    <row r="6062" spans="1:1">
      <c r="A6062" t="s">
        <v>827</v>
      </c>
    </row>
    <row r="6063" spans="1:1">
      <c r="A6063" t="s">
        <v>827</v>
      </c>
    </row>
    <row r="6064" spans="1:1">
      <c r="A6064" t="s">
        <v>11602</v>
      </c>
    </row>
    <row r="6065" spans="1:1">
      <c r="A6065" t="s">
        <v>11611</v>
      </c>
    </row>
    <row r="6066" spans="1:1">
      <c r="A6066" t="s">
        <v>11612</v>
      </c>
    </row>
    <row r="6067" spans="1:1">
      <c r="A6067" t="s">
        <v>11613</v>
      </c>
    </row>
    <row r="6068" spans="1:1">
      <c r="A6068" t="s">
        <v>11614</v>
      </c>
    </row>
    <row r="6069" spans="1:1">
      <c r="A6069" t="s">
        <v>11615</v>
      </c>
    </row>
    <row r="6070" spans="1:1">
      <c r="A6070" t="s">
        <v>11616</v>
      </c>
    </row>
    <row r="6071" spans="1:1">
      <c r="A6071" t="s">
        <v>11609</v>
      </c>
    </row>
    <row r="6072" spans="1:1">
      <c r="A6072" t="s">
        <v>11610</v>
      </c>
    </row>
    <row r="6073" spans="1:1">
      <c r="A6073" t="s">
        <v>392</v>
      </c>
    </row>
    <row r="6074" spans="1:1">
      <c r="A6074" t="s">
        <v>479</v>
      </c>
    </row>
    <row r="6075" spans="1:1">
      <c r="A6075" t="s">
        <v>11617</v>
      </c>
    </row>
    <row r="6076" spans="1:1">
      <c r="A6076" t="s">
        <v>11618</v>
      </c>
    </row>
    <row r="6077" spans="1:1">
      <c r="A6077" t="s">
        <v>11619</v>
      </c>
    </row>
    <row r="6078" spans="1:1">
      <c r="A6078" t="s">
        <v>479</v>
      </c>
    </row>
    <row r="6079" spans="1:1">
      <c r="A6079" t="s">
        <v>355</v>
      </c>
    </row>
    <row r="6080" spans="1:1">
      <c r="A6080" t="s">
        <v>3019</v>
      </c>
    </row>
    <row r="6081" spans="1:1">
      <c r="A6081" t="s">
        <v>11620</v>
      </c>
    </row>
    <row r="6082" spans="1:1">
      <c r="A6082" t="s">
        <v>11621</v>
      </c>
    </row>
    <row r="6083" spans="1:1">
      <c r="A6083" t="s">
        <v>11622</v>
      </c>
    </row>
    <row r="6084" spans="1:1">
      <c r="A6084" t="s">
        <v>11623</v>
      </c>
    </row>
    <row r="6085" spans="1:1">
      <c r="A6085" t="s">
        <v>11624</v>
      </c>
    </row>
    <row r="6086" spans="1:1">
      <c r="A6086" t="s">
        <v>11625</v>
      </c>
    </row>
    <row r="6087" spans="1:1">
      <c r="A6087" t="s">
        <v>11626</v>
      </c>
    </row>
    <row r="6088" spans="1:1">
      <c r="A6088" t="s">
        <v>11627</v>
      </c>
    </row>
    <row r="6089" spans="1:1">
      <c r="A6089" t="s">
        <v>11628</v>
      </c>
    </row>
    <row r="6090" spans="1:1">
      <c r="A6090" t="s">
        <v>11629</v>
      </c>
    </row>
    <row r="6091" spans="1:1">
      <c r="A6091" t="s">
        <v>11630</v>
      </c>
    </row>
    <row r="6092" spans="1:1">
      <c r="A6092" t="s">
        <v>11631</v>
      </c>
    </row>
    <row r="6093" spans="1:1">
      <c r="A6093" t="s">
        <v>11632</v>
      </c>
    </row>
    <row r="6094" spans="1:1">
      <c r="A6094" t="s">
        <v>827</v>
      </c>
    </row>
    <row r="6095" spans="1:1">
      <c r="A6095" t="s">
        <v>11633</v>
      </c>
    </row>
    <row r="6096" spans="1:1">
      <c r="A6096" t="s">
        <v>827</v>
      </c>
    </row>
    <row r="6097" spans="1:1">
      <c r="A6097" t="s">
        <v>11634</v>
      </c>
    </row>
    <row r="6098" spans="1:1">
      <c r="A6098" t="s">
        <v>827</v>
      </c>
    </row>
    <row r="6099" spans="1:1">
      <c r="A6099" t="s">
        <v>11635</v>
      </c>
    </row>
    <row r="6100" spans="1:1">
      <c r="A6100" t="s">
        <v>827</v>
      </c>
    </row>
    <row r="6101" spans="1:1">
      <c r="A6101" t="s">
        <v>11636</v>
      </c>
    </row>
    <row r="6102" spans="1:1">
      <c r="A6102" t="s">
        <v>11637</v>
      </c>
    </row>
    <row r="6103" spans="1:1">
      <c r="A6103" t="s">
        <v>1732</v>
      </c>
    </row>
    <row r="6104" spans="1:1">
      <c r="A6104" t="s">
        <v>11638</v>
      </c>
    </row>
    <row r="6105" spans="1:1">
      <c r="A6105" t="s">
        <v>11639</v>
      </c>
    </row>
    <row r="6106" spans="1:1">
      <c r="A6106" t="s">
        <v>827</v>
      </c>
    </row>
    <row r="6107" spans="1:1">
      <c r="A6107" t="s">
        <v>11640</v>
      </c>
    </row>
    <row r="6108" spans="1:1">
      <c r="A6108" t="s">
        <v>479</v>
      </c>
    </row>
    <row r="6109" spans="1:1">
      <c r="A6109" t="s">
        <v>4962</v>
      </c>
    </row>
    <row r="6110" spans="1:1">
      <c r="A6110" t="s">
        <v>479</v>
      </c>
    </row>
    <row r="6111" spans="1:1">
      <c r="A6111" t="s">
        <v>3019</v>
      </c>
    </row>
    <row r="6112" spans="1:1">
      <c r="A6112" t="s">
        <v>11641</v>
      </c>
    </row>
    <row r="6113" spans="1:1">
      <c r="A6113" t="s">
        <v>11642</v>
      </c>
    </row>
    <row r="6114" spans="1:1">
      <c r="A6114" t="s">
        <v>11643</v>
      </c>
    </row>
    <row r="6115" spans="1:1">
      <c r="A6115" t="s">
        <v>11644</v>
      </c>
    </row>
    <row r="6116" spans="1:1">
      <c r="A6116" t="s">
        <v>11645</v>
      </c>
    </row>
    <row r="6117" spans="1:1">
      <c r="A6117" t="s">
        <v>11646</v>
      </c>
    </row>
    <row r="6118" spans="1:1">
      <c r="A6118" t="s">
        <v>11647</v>
      </c>
    </row>
    <row r="6119" spans="1:1">
      <c r="A6119" t="s">
        <v>11648</v>
      </c>
    </row>
    <row r="6120" spans="1:1">
      <c r="A6120" t="s">
        <v>827</v>
      </c>
    </row>
    <row r="6121" spans="1:1">
      <c r="A6121" t="s">
        <v>11649</v>
      </c>
    </row>
    <row r="6122" spans="1:1">
      <c r="A6122" t="s">
        <v>11650</v>
      </c>
    </row>
    <row r="6123" spans="1:1">
      <c r="A6123" t="s">
        <v>11643</v>
      </c>
    </row>
    <row r="6124" spans="1:1">
      <c r="A6124" t="s">
        <v>11644</v>
      </c>
    </row>
    <row r="6125" spans="1:1">
      <c r="A6125" t="s">
        <v>11645</v>
      </c>
    </row>
    <row r="6126" spans="1:1">
      <c r="A6126" t="s">
        <v>11646</v>
      </c>
    </row>
    <row r="6127" spans="1:1">
      <c r="A6127" t="s">
        <v>11651</v>
      </c>
    </row>
    <row r="6128" spans="1:1">
      <c r="A6128" t="s">
        <v>11648</v>
      </c>
    </row>
    <row r="6129" spans="1:1">
      <c r="A6129" t="s">
        <v>827</v>
      </c>
    </row>
    <row r="6130" spans="1:1">
      <c r="A6130" t="s">
        <v>827</v>
      </c>
    </row>
    <row r="6131" spans="1:1">
      <c r="A6131" t="s">
        <v>827</v>
      </c>
    </row>
    <row r="6132" spans="1:1">
      <c r="A6132" t="s">
        <v>11652</v>
      </c>
    </row>
    <row r="6133" spans="1:1">
      <c r="A6133" t="s">
        <v>11653</v>
      </c>
    </row>
    <row r="6134" spans="1:1">
      <c r="A6134" t="s">
        <v>11654</v>
      </c>
    </row>
    <row r="6135" spans="1:1">
      <c r="A6135" t="s">
        <v>11655</v>
      </c>
    </row>
    <row r="6136" spans="1:1">
      <c r="A6136" t="s">
        <v>11656</v>
      </c>
    </row>
    <row r="6137" spans="1:1">
      <c r="A6137" t="s">
        <v>11657</v>
      </c>
    </row>
    <row r="6138" spans="1:1">
      <c r="A6138" t="s">
        <v>11658</v>
      </c>
    </row>
    <row r="6139" spans="1:1">
      <c r="A6139" t="s">
        <v>11659</v>
      </c>
    </row>
    <row r="6140" spans="1:1">
      <c r="A6140" t="s">
        <v>11660</v>
      </c>
    </row>
    <row r="6141" spans="1:1">
      <c r="A6141" t="s">
        <v>11661</v>
      </c>
    </row>
    <row r="6142" spans="1:1">
      <c r="A6142" t="s">
        <v>827</v>
      </c>
    </row>
    <row r="6143" spans="1:1">
      <c r="A6143" t="s">
        <v>827</v>
      </c>
    </row>
    <row r="6144" spans="1:1">
      <c r="A6144" t="s">
        <v>11662</v>
      </c>
    </row>
    <row r="6145" spans="1:1">
      <c r="A6145" t="s">
        <v>11663</v>
      </c>
    </row>
    <row r="6146" spans="1:1">
      <c r="A6146" t="s">
        <v>392</v>
      </c>
    </row>
    <row r="6147" spans="1:1">
      <c r="A6147" t="s">
        <v>11664</v>
      </c>
    </row>
    <row r="6148" spans="1:1">
      <c r="A6148" t="s">
        <v>11665</v>
      </c>
    </row>
    <row r="6149" spans="1:1">
      <c r="A6149" t="s">
        <v>10952</v>
      </c>
    </row>
    <row r="6150" spans="1:1">
      <c r="A6150" t="s">
        <v>11666</v>
      </c>
    </row>
    <row r="6152" spans="1:1">
      <c r="A6152" t="s">
        <v>11667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45"/>
  <sheetViews>
    <sheetView workbookViewId="0">
      <selection activeCell="C66" sqref="C66"/>
    </sheetView>
  </sheetViews>
  <sheetFormatPr defaultColWidth="9" defaultRowHeight="13.5"/>
  <sheetData>
    <row r="1" spans="1:1">
      <c r="A1" t="s">
        <v>11668</v>
      </c>
    </row>
    <row r="3" spans="1:1">
      <c r="A3" t="s">
        <v>350</v>
      </c>
    </row>
    <row r="4" spans="1:1">
      <c r="A4" t="s">
        <v>11669</v>
      </c>
    </row>
    <row r="5" spans="1:1">
      <c r="A5" t="s">
        <v>354</v>
      </c>
    </row>
    <row r="7" spans="1:1">
      <c r="A7" t="s">
        <v>11670</v>
      </c>
    </row>
    <row r="8" spans="1:1">
      <c r="A8" t="s">
        <v>11671</v>
      </c>
    </row>
    <row r="9" spans="1:1">
      <c r="A9" t="s">
        <v>11672</v>
      </c>
    </row>
    <row r="10" spans="1:1">
      <c r="A10" t="s">
        <v>350</v>
      </c>
    </row>
    <row r="11" spans="1:1">
      <c r="A11" t="s">
        <v>561</v>
      </c>
    </row>
    <row r="12" spans="1:1">
      <c r="A12" t="s">
        <v>11673</v>
      </c>
    </row>
    <row r="14" spans="1:1">
      <c r="A14" t="s">
        <v>11674</v>
      </c>
    </row>
    <row r="15" spans="1:1">
      <c r="A15" t="s">
        <v>11675</v>
      </c>
    </row>
    <row r="16" spans="1:1">
      <c r="A16" t="s">
        <v>11676</v>
      </c>
    </row>
    <row r="17" spans="1:1">
      <c r="A17" t="s">
        <v>11677</v>
      </c>
    </row>
    <row r="20" spans="1:1">
      <c r="A20" t="s">
        <v>1756</v>
      </c>
    </row>
    <row r="21" spans="1:1">
      <c r="A21" t="s">
        <v>11678</v>
      </c>
    </row>
    <row r="22" spans="1:1">
      <c r="A22" t="s">
        <v>11679</v>
      </c>
    </row>
    <row r="23" spans="1:1">
      <c r="A23" t="s">
        <v>11680</v>
      </c>
    </row>
    <row r="24" spans="1:1">
      <c r="A24" t="s">
        <v>11681</v>
      </c>
    </row>
    <row r="25" spans="1:1">
      <c r="A25" t="s">
        <v>11682</v>
      </c>
    </row>
    <row r="26" spans="1:1">
      <c r="A26" t="s">
        <v>11683</v>
      </c>
    </row>
    <row r="27" spans="1:1">
      <c r="A27" t="s">
        <v>10744</v>
      </c>
    </row>
    <row r="28" spans="1:1">
      <c r="A28" t="s">
        <v>11684</v>
      </c>
    </row>
    <row r="29" spans="1:1">
      <c r="A29" t="s">
        <v>11679</v>
      </c>
    </row>
    <row r="30" spans="1:1">
      <c r="A30" t="s">
        <v>11680</v>
      </c>
    </row>
    <row r="31" spans="1:1">
      <c r="A31" t="s">
        <v>11681</v>
      </c>
    </row>
    <row r="32" spans="1:1">
      <c r="A32" t="s">
        <v>11685</v>
      </c>
    </row>
    <row r="33" spans="1:1">
      <c r="A33" t="s">
        <v>11686</v>
      </c>
    </row>
    <row r="34" spans="1:1">
      <c r="A34" t="s">
        <v>11687</v>
      </c>
    </row>
    <row r="35" spans="1:1">
      <c r="A35" t="s">
        <v>11688</v>
      </c>
    </row>
    <row r="36" spans="1:1">
      <c r="A36" t="s">
        <v>11689</v>
      </c>
    </row>
    <row r="37" spans="1:1">
      <c r="A37" t="s">
        <v>11690</v>
      </c>
    </row>
    <row r="38" spans="1:1">
      <c r="A38" t="s">
        <v>11691</v>
      </c>
    </row>
    <row r="39" spans="1:1">
      <c r="A39" t="s">
        <v>11692</v>
      </c>
    </row>
    <row r="40" spans="1:1">
      <c r="A40" t="s">
        <v>11693</v>
      </c>
    </row>
    <row r="41" spans="1:1">
      <c r="A41" t="s">
        <v>11694</v>
      </c>
    </row>
    <row r="42" spans="1:1">
      <c r="A42" t="s">
        <v>11695</v>
      </c>
    </row>
    <row r="43" spans="1:1">
      <c r="A43" t="s">
        <v>11696</v>
      </c>
    </row>
    <row r="44" spans="1:1">
      <c r="A44" t="s">
        <v>11697</v>
      </c>
    </row>
    <row r="45" spans="1:1">
      <c r="A45" t="s">
        <v>11698</v>
      </c>
    </row>
    <row r="46" spans="1:1">
      <c r="A46" t="s">
        <v>11699</v>
      </c>
    </row>
    <row r="50" spans="1:1">
      <c r="A50" t="s">
        <v>11700</v>
      </c>
    </row>
    <row r="51" spans="1:1">
      <c r="A51" t="s">
        <v>1756</v>
      </c>
    </row>
    <row r="52" spans="1:1">
      <c r="A52" t="s">
        <v>11701</v>
      </c>
    </row>
    <row r="53" spans="1:1">
      <c r="A53" t="s">
        <v>11679</v>
      </c>
    </row>
    <row r="54" spans="1:1">
      <c r="A54" t="s">
        <v>11680</v>
      </c>
    </row>
    <row r="55" spans="1:1">
      <c r="A55" t="s">
        <v>11681</v>
      </c>
    </row>
    <row r="56" spans="1:1">
      <c r="A56" t="s">
        <v>11702</v>
      </c>
    </row>
    <row r="57" spans="1:1">
      <c r="A57" t="s">
        <v>11683</v>
      </c>
    </row>
    <row r="58" spans="1:1">
      <c r="A58" t="s">
        <v>10744</v>
      </c>
    </row>
    <row r="59" spans="1:1">
      <c r="A59" t="s">
        <v>11703</v>
      </c>
    </row>
    <row r="60" spans="1:1">
      <c r="A60" t="s">
        <v>11679</v>
      </c>
    </row>
    <row r="61" spans="1:1">
      <c r="A61" t="s">
        <v>11680</v>
      </c>
    </row>
    <row r="62" spans="1:1">
      <c r="A62" t="s">
        <v>11681</v>
      </c>
    </row>
    <row r="63" spans="1:1">
      <c r="A63" t="s">
        <v>11704</v>
      </c>
    </row>
    <row r="64" spans="1:1">
      <c r="A64" t="s">
        <v>11686</v>
      </c>
    </row>
    <row r="65" spans="1:1">
      <c r="A65" t="s">
        <v>11687</v>
      </c>
    </row>
    <row r="66" spans="1:1">
      <c r="A66" t="s">
        <v>11705</v>
      </c>
    </row>
    <row r="67" spans="1:1">
      <c r="A67" t="s">
        <v>11706</v>
      </c>
    </row>
    <row r="68" spans="1:1">
      <c r="A68" t="s">
        <v>11707</v>
      </c>
    </row>
    <row r="69" spans="1:1">
      <c r="A69" t="s">
        <v>11708</v>
      </c>
    </row>
    <row r="70" spans="1:1">
      <c r="A70" t="s">
        <v>11709</v>
      </c>
    </row>
    <row r="71" spans="1:1">
      <c r="A71" t="s">
        <v>11710</v>
      </c>
    </row>
    <row r="72" spans="1:1">
      <c r="A72" t="s">
        <v>11711</v>
      </c>
    </row>
    <row r="73" spans="1:1">
      <c r="A73" t="s">
        <v>11712</v>
      </c>
    </row>
    <row r="74" spans="1:1">
      <c r="A74" t="s">
        <v>11713</v>
      </c>
    </row>
    <row r="75" spans="1:1">
      <c r="A75" t="s">
        <v>11697</v>
      </c>
    </row>
    <row r="76" spans="1:1">
      <c r="A76" t="s">
        <v>11698</v>
      </c>
    </row>
    <row r="77" spans="1:1">
      <c r="A77" t="s">
        <v>11699</v>
      </c>
    </row>
    <row r="78" spans="1:1">
      <c r="A78" t="s">
        <v>354</v>
      </c>
    </row>
    <row r="79" spans="1:1">
      <c r="A79" t="s">
        <v>11714</v>
      </c>
    </row>
    <row r="80" spans="1:1">
      <c r="A80" t="s">
        <v>11715</v>
      </c>
    </row>
    <row r="81" spans="1:1">
      <c r="A81" t="s">
        <v>350</v>
      </c>
    </row>
    <row r="82" spans="1:1">
      <c r="A82" t="s">
        <v>3248</v>
      </c>
    </row>
    <row r="83" spans="1:1">
      <c r="A83" t="s">
        <v>11716</v>
      </c>
    </row>
    <row r="85" spans="1:1">
      <c r="A85" t="s">
        <v>354</v>
      </c>
    </row>
    <row r="86" spans="1:1">
      <c r="A86" t="s">
        <v>8146</v>
      </c>
    </row>
    <row r="87" spans="1:1">
      <c r="A87" t="s">
        <v>11717</v>
      </c>
    </row>
    <row r="88" spans="1:1">
      <c r="A88" t="s">
        <v>525</v>
      </c>
    </row>
    <row r="89" spans="1:1">
      <c r="A89" t="s">
        <v>8792</v>
      </c>
    </row>
    <row r="90" spans="1:1">
      <c r="A90" t="s">
        <v>8260</v>
      </c>
    </row>
    <row r="92" spans="1:1">
      <c r="A92" t="s">
        <v>11718</v>
      </c>
    </row>
    <row r="93" spans="1:1">
      <c r="A93" t="s">
        <v>11719</v>
      </c>
    </row>
    <row r="94" spans="1:1">
      <c r="A94" t="s">
        <v>422</v>
      </c>
    </row>
    <row r="96" spans="1:1">
      <c r="A96" t="s">
        <v>11720</v>
      </c>
    </row>
    <row r="97" spans="2:2">
      <c r="B97" t="s">
        <v>11721</v>
      </c>
    </row>
    <row r="98" spans="1:1">
      <c r="A98" t="s">
        <v>422</v>
      </c>
    </row>
    <row r="100" spans="1:1">
      <c r="A100" t="s">
        <v>11722</v>
      </c>
    </row>
    <row r="101" spans="1:1">
      <c r="A101" t="s">
        <v>11723</v>
      </c>
    </row>
    <row r="102" spans="1:1">
      <c r="A102" t="s">
        <v>11724</v>
      </c>
    </row>
    <row r="103" spans="1:1">
      <c r="A103" t="s">
        <v>11725</v>
      </c>
    </row>
    <row r="104" spans="1:1">
      <c r="A104" t="s">
        <v>11726</v>
      </c>
    </row>
    <row r="105" spans="1:1">
      <c r="A105" t="s">
        <v>422</v>
      </c>
    </row>
    <row r="107" spans="1:1">
      <c r="A107" t="s">
        <v>552</v>
      </c>
    </row>
    <row r="108" spans="1:1">
      <c r="A108" t="s">
        <v>8322</v>
      </c>
    </row>
    <row r="109" spans="1:1">
      <c r="A109" t="s">
        <v>374</v>
      </c>
    </row>
    <row r="110" spans="1:1">
      <c r="A110" t="s">
        <v>375</v>
      </c>
    </row>
    <row r="111" spans="1:1">
      <c r="A111" t="s">
        <v>11727</v>
      </c>
    </row>
    <row r="112" spans="1:1">
      <c r="A112" t="s">
        <v>8214</v>
      </c>
    </row>
    <row r="113" spans="1:1">
      <c r="A113" t="s">
        <v>376</v>
      </c>
    </row>
    <row r="114" spans="1:1">
      <c r="A114" t="s">
        <v>377</v>
      </c>
    </row>
    <row r="115" spans="1:1">
      <c r="A115" t="s">
        <v>378</v>
      </c>
    </row>
    <row r="116" spans="1:1">
      <c r="A116" t="s">
        <v>379</v>
      </c>
    </row>
    <row r="117" spans="1:1">
      <c r="A117" t="s">
        <v>380</v>
      </c>
    </row>
    <row r="118" spans="1:1">
      <c r="A118" t="s">
        <v>1218</v>
      </c>
    </row>
    <row r="119" spans="1:1">
      <c r="A119" t="s">
        <v>11728</v>
      </c>
    </row>
    <row r="120" spans="1:1">
      <c r="A120" t="s">
        <v>11729</v>
      </c>
    </row>
    <row r="121" spans="1:1">
      <c r="A121" t="s">
        <v>11730</v>
      </c>
    </row>
    <row r="122" spans="1:1">
      <c r="A122" t="s">
        <v>350</v>
      </c>
    </row>
    <row r="123" spans="1:1">
      <c r="A123" t="s">
        <v>3697</v>
      </c>
    </row>
    <row r="124" spans="1:1">
      <c r="A124" t="s">
        <v>11731</v>
      </c>
    </row>
    <row r="126" spans="1:1">
      <c r="A126" t="s">
        <v>354</v>
      </c>
    </row>
    <row r="127" spans="1:1">
      <c r="A127" t="s">
        <v>11732</v>
      </c>
    </row>
    <row r="128" spans="1:1">
      <c r="A128" t="s">
        <v>11733</v>
      </c>
    </row>
    <row r="129" spans="1:1">
      <c r="A129" t="s">
        <v>11734</v>
      </c>
    </row>
    <row r="130" spans="1:1">
      <c r="A130" t="s">
        <v>8146</v>
      </c>
    </row>
    <row r="131" spans="1:1">
      <c r="A131" t="s">
        <v>11735</v>
      </c>
    </row>
    <row r="132" spans="1:1">
      <c r="A132" t="s">
        <v>525</v>
      </c>
    </row>
    <row r="133" spans="1:1">
      <c r="A133" t="s">
        <v>9206</v>
      </c>
    </row>
    <row r="134" spans="1:1">
      <c r="A134" t="s">
        <v>8260</v>
      </c>
    </row>
    <row r="136" spans="1:1">
      <c r="A136" t="s">
        <v>11736</v>
      </c>
    </row>
    <row r="137" spans="1:1">
      <c r="A137" t="s">
        <v>525</v>
      </c>
    </row>
    <row r="138" spans="1:1">
      <c r="A138" t="s">
        <v>11737</v>
      </c>
    </row>
    <row r="139" spans="1:1">
      <c r="A139" t="s">
        <v>4350</v>
      </c>
    </row>
    <row r="140" spans="1:1">
      <c r="A140" t="s">
        <v>1218</v>
      </c>
    </row>
    <row r="141" spans="1:1">
      <c r="A141" t="s">
        <v>11738</v>
      </c>
    </row>
    <row r="142" spans="1:1">
      <c r="A142" t="s">
        <v>369</v>
      </c>
    </row>
    <row r="143" spans="1:1">
      <c r="A143" t="s">
        <v>11739</v>
      </c>
    </row>
    <row r="144" spans="1:1">
      <c r="A144" t="s">
        <v>11740</v>
      </c>
    </row>
    <row r="145" spans="2:2">
      <c r="B145" t="s">
        <v>1045</v>
      </c>
    </row>
    <row r="146" spans="1:1">
      <c r="A146" t="s">
        <v>11741</v>
      </c>
    </row>
    <row r="147" spans="1:1">
      <c r="A147" t="s">
        <v>11742</v>
      </c>
    </row>
    <row r="148" spans="1:1">
      <c r="A148" t="s">
        <v>11743</v>
      </c>
    </row>
    <row r="149" spans="1:1">
      <c r="A149" t="s">
        <v>11744</v>
      </c>
    </row>
    <row r="150" spans="1:1">
      <c r="A150" t="s">
        <v>11740</v>
      </c>
    </row>
    <row r="151" spans="1:1">
      <c r="A151" t="s">
        <v>1045</v>
      </c>
    </row>
    <row r="152" spans="1:1">
      <c r="A152" t="s">
        <v>11745</v>
      </c>
    </row>
    <row r="153" spans="1:1">
      <c r="A153" t="s">
        <v>11746</v>
      </c>
    </row>
    <row r="154" spans="1:1">
      <c r="A154" t="s">
        <v>11747</v>
      </c>
    </row>
    <row r="155" spans="1:1">
      <c r="A155" t="s">
        <v>422</v>
      </c>
    </row>
    <row r="157" spans="1:1">
      <c r="A157" t="s">
        <v>1027</v>
      </c>
    </row>
    <row r="158" spans="1:1">
      <c r="A158" t="s">
        <v>11748</v>
      </c>
    </row>
    <row r="159" spans="1:1">
      <c r="A159" t="s">
        <v>11749</v>
      </c>
    </row>
    <row r="160" spans="1:1">
      <c r="A160" t="s">
        <v>11750</v>
      </c>
    </row>
    <row r="161" spans="1:1">
      <c r="A161" t="s">
        <v>11751</v>
      </c>
    </row>
    <row r="162" spans="1:1">
      <c r="A162" t="s">
        <v>11752</v>
      </c>
    </row>
    <row r="163" spans="1:1">
      <c r="A163" t="s">
        <v>11753</v>
      </c>
    </row>
    <row r="164" spans="1:1">
      <c r="A164" t="s">
        <v>11754</v>
      </c>
    </row>
    <row r="165" spans="1:1">
      <c r="A165" t="s">
        <v>11755</v>
      </c>
    </row>
    <row r="166" spans="1:1">
      <c r="A166" t="s">
        <v>11756</v>
      </c>
    </row>
    <row r="167" spans="1:1">
      <c r="A167" t="s">
        <v>11757</v>
      </c>
    </row>
    <row r="168" spans="1:1">
      <c r="A168" t="s">
        <v>11758</v>
      </c>
    </row>
    <row r="169" spans="1:1">
      <c r="A169" t="s">
        <v>11759</v>
      </c>
    </row>
    <row r="170" spans="1:1">
      <c r="A170" t="s">
        <v>11760</v>
      </c>
    </row>
    <row r="171" spans="1:1">
      <c r="A171" t="s">
        <v>11761</v>
      </c>
    </row>
    <row r="172" spans="1:1">
      <c r="A172" t="s">
        <v>11762</v>
      </c>
    </row>
    <row r="173" spans="1:1">
      <c r="A173" t="s">
        <v>11763</v>
      </c>
    </row>
    <row r="174" spans="1:1">
      <c r="A174" t="s">
        <v>11764</v>
      </c>
    </row>
    <row r="175" spans="1:1">
      <c r="A175" t="s">
        <v>11765</v>
      </c>
    </row>
    <row r="176" spans="1:1">
      <c r="A176" t="s">
        <v>11766</v>
      </c>
    </row>
    <row r="177" spans="1:1">
      <c r="A177" t="s">
        <v>11767</v>
      </c>
    </row>
    <row r="178" spans="1:1">
      <c r="A178" t="s">
        <v>11768</v>
      </c>
    </row>
    <row r="179" spans="1:1">
      <c r="A179" t="s">
        <v>11769</v>
      </c>
    </row>
    <row r="181" spans="1:1">
      <c r="A181" t="s">
        <v>9206</v>
      </c>
    </row>
    <row r="182" spans="1:1">
      <c r="A182" t="s">
        <v>11770</v>
      </c>
    </row>
    <row r="183" spans="1:1">
      <c r="A183" t="s">
        <v>11771</v>
      </c>
    </row>
    <row r="184" spans="1:1">
      <c r="A184" t="s">
        <v>1027</v>
      </c>
    </row>
    <row r="185" spans="1:1">
      <c r="A185" t="s">
        <v>11772</v>
      </c>
    </row>
    <row r="186" spans="1:1">
      <c r="A186" t="s">
        <v>11773</v>
      </c>
    </row>
    <row r="187" spans="1:1">
      <c r="A187" t="s">
        <v>776</v>
      </c>
    </row>
    <row r="188" spans="1:1">
      <c r="A188" t="s">
        <v>11774</v>
      </c>
    </row>
    <row r="189" spans="1:1">
      <c r="A189" t="s">
        <v>443</v>
      </c>
    </row>
    <row r="190" spans="1:1">
      <c r="A190" t="s">
        <v>4360</v>
      </c>
    </row>
    <row r="192" spans="1:1">
      <c r="A192" t="s">
        <v>1027</v>
      </c>
    </row>
    <row r="193" spans="1:1">
      <c r="A193" t="s">
        <v>11775</v>
      </c>
    </row>
    <row r="194" spans="1:1">
      <c r="A194" t="s">
        <v>908</v>
      </c>
    </row>
    <row r="195" spans="1:1">
      <c r="A195" t="s">
        <v>11776</v>
      </c>
    </row>
    <row r="196" spans="1:1">
      <c r="A196" t="s">
        <v>11777</v>
      </c>
    </row>
    <row r="197" spans="1:1">
      <c r="A197" t="s">
        <v>11778</v>
      </c>
    </row>
    <row r="198" spans="1:1">
      <c r="A198" t="s">
        <v>11779</v>
      </c>
    </row>
    <row r="199" spans="1:1">
      <c r="A199" t="s">
        <v>11780</v>
      </c>
    </row>
    <row r="200" spans="1:1">
      <c r="A200" t="s">
        <v>11781</v>
      </c>
    </row>
    <row r="201" spans="1:1">
      <c r="A201" t="s">
        <v>11782</v>
      </c>
    </row>
    <row r="202" spans="1:1">
      <c r="A202" t="s">
        <v>776</v>
      </c>
    </row>
    <row r="203" spans="1:1">
      <c r="A203" t="s">
        <v>3407</v>
      </c>
    </row>
    <row r="204" spans="1:1">
      <c r="A204" t="s">
        <v>11783</v>
      </c>
    </row>
    <row r="205" spans="1:1">
      <c r="A205" t="s">
        <v>11784</v>
      </c>
    </row>
    <row r="206" spans="1:1">
      <c r="A206" t="s">
        <v>443</v>
      </c>
    </row>
    <row r="208" spans="1:1">
      <c r="A208" t="s">
        <v>9206</v>
      </c>
    </row>
    <row r="209" spans="1:1">
      <c r="A209" t="s">
        <v>11785</v>
      </c>
    </row>
    <row r="211" spans="1:1">
      <c r="A211" t="s">
        <v>1027</v>
      </c>
    </row>
    <row r="212" spans="1:1">
      <c r="A212" t="s">
        <v>11786</v>
      </c>
    </row>
    <row r="213" spans="1:1">
      <c r="A213" t="s">
        <v>2621</v>
      </c>
    </row>
    <row r="214" spans="1:1">
      <c r="A214" t="s">
        <v>11787</v>
      </c>
    </row>
    <row r="215" spans="1:1">
      <c r="A215" t="s">
        <v>11788</v>
      </c>
    </row>
    <row r="216" spans="1:1">
      <c r="A216" t="s">
        <v>11789</v>
      </c>
    </row>
    <row r="217" spans="1:1">
      <c r="A217" t="s">
        <v>11790</v>
      </c>
    </row>
    <row r="218" spans="1:1">
      <c r="A218" t="s">
        <v>11791</v>
      </c>
    </row>
    <row r="219" spans="1:1">
      <c r="A219" t="s">
        <v>803</v>
      </c>
    </row>
    <row r="220" spans="1:1">
      <c r="A220" t="s">
        <v>11792</v>
      </c>
    </row>
    <row r="221" spans="1:1">
      <c r="A221" t="s">
        <v>11793</v>
      </c>
    </row>
    <row r="222" spans="1:1">
      <c r="A222" t="s">
        <v>2512</v>
      </c>
    </row>
    <row r="223" spans="1:1">
      <c r="A223" t="s">
        <v>4650</v>
      </c>
    </row>
    <row r="224" spans="1:1">
      <c r="A224" t="s">
        <v>9206</v>
      </c>
    </row>
    <row r="225" spans="1:1">
      <c r="A225" t="s">
        <v>11794</v>
      </c>
    </row>
    <row r="226" spans="1:1">
      <c r="A226" t="s">
        <v>11795</v>
      </c>
    </row>
    <row r="228" spans="1:1">
      <c r="A228" t="s">
        <v>9206</v>
      </c>
    </row>
    <row r="229" spans="1:1">
      <c r="A229" t="s">
        <v>11796</v>
      </c>
    </row>
    <row r="230" spans="1:1">
      <c r="A230" t="e">
        <f>-------经营单元打标</f>
        <v>#NAME?</v>
      </c>
    </row>
    <row r="231" spans="1:1">
      <c r="A231" t="s">
        <v>1252</v>
      </c>
    </row>
    <row r="232" spans="1:1">
      <c r="A232" t="s">
        <v>11797</v>
      </c>
    </row>
    <row r="233" spans="1:1">
      <c r="A233" t="s">
        <v>908</v>
      </c>
    </row>
    <row r="234" spans="1:1">
      <c r="A234" t="s">
        <v>11798</v>
      </c>
    </row>
    <row r="235" spans="1:1">
      <c r="A235" t="s">
        <v>11799</v>
      </c>
    </row>
    <row r="236" spans="1:1">
      <c r="A236" t="s">
        <v>11800</v>
      </c>
    </row>
    <row r="237" spans="1:1">
      <c r="A237" t="s">
        <v>11801</v>
      </c>
    </row>
    <row r="238" spans="1:1">
      <c r="A238" t="s">
        <v>11802</v>
      </c>
    </row>
    <row r="239" spans="1:1">
      <c r="A239" t="s">
        <v>776</v>
      </c>
    </row>
    <row r="240" spans="1:1">
      <c r="A240" t="s">
        <v>3407</v>
      </c>
    </row>
    <row r="241" spans="1:1">
      <c r="A241" t="s">
        <v>6183</v>
      </c>
    </row>
    <row r="242" spans="1:1">
      <c r="A242" t="s">
        <v>11803</v>
      </c>
    </row>
    <row r="243" spans="1:1">
      <c r="A243" t="s">
        <v>11804</v>
      </c>
    </row>
    <row r="244" spans="1:1">
      <c r="A244" t="s">
        <v>443</v>
      </c>
    </row>
    <row r="246" spans="1:1">
      <c r="A246" t="s">
        <v>977</v>
      </c>
    </row>
    <row r="247" spans="1:1">
      <c r="A247" t="s">
        <v>11805</v>
      </c>
    </row>
    <row r="248" spans="1:1">
      <c r="A248" t="s">
        <v>1158</v>
      </c>
    </row>
    <row r="249" spans="1:1">
      <c r="A249" t="s">
        <v>1159</v>
      </c>
    </row>
    <row r="250" spans="1:1">
      <c r="A250" t="s">
        <v>1160</v>
      </c>
    </row>
    <row r="251" spans="1:1">
      <c r="A251" t="s">
        <v>1161</v>
      </c>
    </row>
    <row r="252" spans="1:1">
      <c r="A252" t="s">
        <v>1162</v>
      </c>
    </row>
    <row r="253" spans="1:1">
      <c r="A253" t="s">
        <v>1163</v>
      </c>
    </row>
    <row r="254" spans="1:1">
      <c r="A254" t="s">
        <v>1164</v>
      </c>
    </row>
    <row r="255" spans="1:1">
      <c r="A255" t="s">
        <v>1165</v>
      </c>
    </row>
    <row r="256" spans="1:1">
      <c r="A256" t="s">
        <v>1166</v>
      </c>
    </row>
    <row r="257" spans="1:1">
      <c r="A257" t="s">
        <v>1167</v>
      </c>
    </row>
    <row r="258" spans="1:1">
      <c r="A258" t="s">
        <v>1168</v>
      </c>
    </row>
    <row r="259" spans="1:1">
      <c r="A259" t="s">
        <v>1169</v>
      </c>
    </row>
    <row r="260" spans="1:1">
      <c r="A260" t="s">
        <v>11806</v>
      </c>
    </row>
    <row r="261" spans="1:1">
      <c r="A261" t="s">
        <v>1148</v>
      </c>
    </row>
    <row r="262" spans="1:1">
      <c r="A262" t="s">
        <v>11807</v>
      </c>
    </row>
    <row r="263" spans="1:1">
      <c r="A263" t="s">
        <v>443</v>
      </c>
    </row>
    <row r="265" spans="1:1">
      <c r="A265" t="s">
        <v>9206</v>
      </c>
    </row>
    <row r="266" spans="1:1">
      <c r="A266" t="s">
        <v>11808</v>
      </c>
    </row>
    <row r="267" spans="1:1">
      <c r="A267" t="s">
        <v>11809</v>
      </c>
    </row>
    <row r="268" spans="1:1">
      <c r="A268" t="s">
        <v>800</v>
      </c>
    </row>
    <row r="269" spans="1:1">
      <c r="A269" t="s">
        <v>11810</v>
      </c>
    </row>
    <row r="270" spans="1:1">
      <c r="A270" t="s">
        <v>908</v>
      </c>
    </row>
    <row r="271" spans="1:1">
      <c r="A271" t="s">
        <v>11811</v>
      </c>
    </row>
    <row r="272" spans="1:1">
      <c r="A272" t="s">
        <v>11812</v>
      </c>
    </row>
    <row r="273" spans="1:1">
      <c r="A273" t="s">
        <v>11813</v>
      </c>
    </row>
    <row r="274" spans="1:1">
      <c r="A274" t="s">
        <v>11814</v>
      </c>
    </row>
    <row r="275" spans="1:1">
      <c r="A275" t="s">
        <v>11815</v>
      </c>
    </row>
    <row r="276" spans="1:1">
      <c r="A276" t="s">
        <v>11816</v>
      </c>
    </row>
    <row r="277" spans="1:1">
      <c r="A277" t="s">
        <v>11817</v>
      </c>
    </row>
    <row r="278" spans="1:1">
      <c r="A278" t="s">
        <v>3338</v>
      </c>
    </row>
    <row r="279" spans="1:1">
      <c r="A279" t="s">
        <v>776</v>
      </c>
    </row>
    <row r="280" spans="1:1">
      <c r="A280" t="s">
        <v>3407</v>
      </c>
    </row>
    <row r="281" spans="1:1">
      <c r="A281" t="s">
        <v>11818</v>
      </c>
    </row>
    <row r="282" spans="1:1">
      <c r="A282" t="s">
        <v>779</v>
      </c>
    </row>
    <row r="283" spans="1:1">
      <c r="A283" t="s">
        <v>11819</v>
      </c>
    </row>
    <row r="284" spans="1:1">
      <c r="A284" t="s">
        <v>1027</v>
      </c>
    </row>
    <row r="285" spans="1:1">
      <c r="A285" t="s">
        <v>11820</v>
      </c>
    </row>
    <row r="286" spans="1:1">
      <c r="A286" t="s">
        <v>11821</v>
      </c>
    </row>
    <row r="287" spans="1:1">
      <c r="A287" t="s">
        <v>11822</v>
      </c>
    </row>
    <row r="288" spans="1:1">
      <c r="A288" t="s">
        <v>11823</v>
      </c>
    </row>
    <row r="289" spans="1:1">
      <c r="A289" t="s">
        <v>11824</v>
      </c>
    </row>
    <row r="290" spans="1:1">
      <c r="A290" t="s">
        <v>902</v>
      </c>
    </row>
    <row r="292" spans="1:1">
      <c r="A292" t="s">
        <v>800</v>
      </c>
    </row>
    <row r="293" spans="1:1">
      <c r="A293" t="s">
        <v>11820</v>
      </c>
    </row>
    <row r="294" spans="1:1">
      <c r="A294" t="s">
        <v>11825</v>
      </c>
    </row>
    <row r="295" spans="1:1">
      <c r="A295" t="s">
        <v>11826</v>
      </c>
    </row>
    <row r="296" spans="1:1">
      <c r="A296" t="s">
        <v>11827</v>
      </c>
    </row>
    <row r="297" spans="1:1">
      <c r="A297" t="s">
        <v>902</v>
      </c>
    </row>
    <row r="299" spans="1:1">
      <c r="A299" t="s">
        <v>9206</v>
      </c>
    </row>
    <row r="300" spans="1:1">
      <c r="A300" t="s">
        <v>11828</v>
      </c>
    </row>
    <row r="301" spans="1:1">
      <c r="A301" t="e">
        <f>----ROLE_NAME</f>
        <v>#NAME?</v>
      </c>
    </row>
    <row r="302" spans="1:1">
      <c r="A302" t="s">
        <v>11829</v>
      </c>
    </row>
    <row r="304" spans="1:1">
      <c r="A304" t="s">
        <v>1027</v>
      </c>
    </row>
    <row r="305" spans="1:1">
      <c r="A305" t="s">
        <v>11830</v>
      </c>
    </row>
    <row r="306" spans="1:1">
      <c r="A306" t="s">
        <v>2398</v>
      </c>
    </row>
    <row r="307" spans="1:2">
      <c r="A307" t="s">
        <v>11831</v>
      </c>
      <c r="B307" t="s">
        <v>11832</v>
      </c>
    </row>
    <row r="308" spans="1:1">
      <c r="A308" t="s">
        <v>11833</v>
      </c>
    </row>
    <row r="309" spans="1:1">
      <c r="A309" t="s">
        <v>11834</v>
      </c>
    </row>
    <row r="310" spans="1:1">
      <c r="A310" t="s">
        <v>11835</v>
      </c>
    </row>
    <row r="311" spans="1:1">
      <c r="A311" t="s">
        <v>11836</v>
      </c>
    </row>
    <row r="312" spans="1:1">
      <c r="A312" t="s">
        <v>776</v>
      </c>
    </row>
    <row r="313" spans="1:1">
      <c r="A313" t="s">
        <v>3407</v>
      </c>
    </row>
    <row r="314" spans="1:1">
      <c r="A314" t="s">
        <v>11837</v>
      </c>
    </row>
    <row r="315" spans="1:1">
      <c r="A315" t="s">
        <v>1233</v>
      </c>
    </row>
    <row r="316" spans="1:1">
      <c r="A316" t="s">
        <v>11838</v>
      </c>
    </row>
    <row r="317" spans="1:1">
      <c r="A317" t="s">
        <v>369</v>
      </c>
    </row>
    <row r="318" spans="1:1">
      <c r="A318" t="s">
        <v>369</v>
      </c>
    </row>
    <row r="319" spans="1:1">
      <c r="A319" t="s">
        <v>11839</v>
      </c>
    </row>
    <row r="320" spans="1:1">
      <c r="A320" t="s">
        <v>11840</v>
      </c>
    </row>
    <row r="321" spans="1:1">
      <c r="A321" t="s">
        <v>11841</v>
      </c>
    </row>
    <row r="323" spans="1:1">
      <c r="A323" t="s">
        <v>11842</v>
      </c>
    </row>
    <row r="324" spans="1:1">
      <c r="A324" t="s">
        <v>11839</v>
      </c>
    </row>
    <row r="325" spans="1:1">
      <c r="A325" t="s">
        <v>11843</v>
      </c>
    </row>
    <row r="326" spans="2:2">
      <c r="B326" t="s">
        <v>11844</v>
      </c>
    </row>
    <row r="327" spans="1:1">
      <c r="A327" t="s">
        <v>11845</v>
      </c>
    </row>
    <row r="328" spans="2:2">
      <c r="B328" t="s">
        <v>11846</v>
      </c>
    </row>
    <row r="329" spans="2:2">
      <c r="B329" t="s">
        <v>11847</v>
      </c>
    </row>
    <row r="330" spans="2:2">
      <c r="B330" t="s">
        <v>11848</v>
      </c>
    </row>
    <row r="331" spans="2:2">
      <c r="B331" t="e">
        <f>----全新装</f>
        <v>#NAME?</v>
      </c>
    </row>
    <row r="332" spans="2:2">
      <c r="B332" t="s">
        <v>11849</v>
      </c>
    </row>
    <row r="333" spans="1:1">
      <c r="A333" t="s">
        <v>422</v>
      </c>
    </row>
    <row r="335" spans="1:1">
      <c r="A335" t="e">
        <f>-----serv_mon_cur_month_m1_t</f>
        <v>#NAME?</v>
      </c>
    </row>
    <row r="336" spans="1:1">
      <c r="A336" t="s">
        <v>888</v>
      </c>
    </row>
    <row r="337" spans="1:1">
      <c r="A337" t="s">
        <v>11850</v>
      </c>
    </row>
    <row r="338" spans="1:1">
      <c r="A338" t="s">
        <v>11851</v>
      </c>
    </row>
    <row r="339" spans="1:1">
      <c r="A339" t="s">
        <v>767</v>
      </c>
    </row>
    <row r="340" spans="1:1">
      <c r="A340" t="s">
        <v>369</v>
      </c>
    </row>
    <row r="341" spans="1:1">
      <c r="A341" t="s">
        <v>888</v>
      </c>
    </row>
    <row r="342" spans="1:1">
      <c r="A342" t="s">
        <v>11852</v>
      </c>
    </row>
    <row r="343" spans="1:1">
      <c r="A343" t="s">
        <v>11853</v>
      </c>
    </row>
    <row r="344" spans="1:1">
      <c r="A344" t="s">
        <v>767</v>
      </c>
    </row>
    <row r="346" spans="1:1">
      <c r="A346" t="s">
        <v>11854</v>
      </c>
    </row>
    <row r="347" spans="2:2">
      <c r="B347" t="s">
        <v>11723</v>
      </c>
    </row>
    <row r="348" spans="1:1">
      <c r="A348" t="s">
        <v>422</v>
      </c>
    </row>
    <row r="350" spans="1:1">
      <c r="A350" t="s">
        <v>11855</v>
      </c>
    </row>
    <row r="351" spans="1:1">
      <c r="A351" t="s">
        <v>350</v>
      </c>
    </row>
    <row r="352" spans="1:1">
      <c r="A352" t="s">
        <v>11856</v>
      </c>
    </row>
    <row r="353" spans="1:1">
      <c r="A353" t="s">
        <v>11857</v>
      </c>
    </row>
    <row r="354" spans="1:1">
      <c r="A354" t="s">
        <v>11858</v>
      </c>
    </row>
    <row r="355" spans="1:1">
      <c r="A355" t="s">
        <v>354</v>
      </c>
    </row>
    <row r="356" spans="1:1">
      <c r="A356" t="s">
        <v>552</v>
      </c>
    </row>
    <row r="357" spans="1:1">
      <c r="A357" t="s">
        <v>8322</v>
      </c>
    </row>
    <row r="358" spans="1:1">
      <c r="A358" t="s">
        <v>374</v>
      </c>
    </row>
    <row r="359" spans="1:1">
      <c r="A359" t="s">
        <v>375</v>
      </c>
    </row>
    <row r="360" spans="1:1">
      <c r="A360" t="s">
        <v>11727</v>
      </c>
    </row>
    <row r="361" spans="1:1">
      <c r="A361" t="s">
        <v>8214</v>
      </c>
    </row>
    <row r="362" spans="2:3">
      <c r="B362" t="s">
        <v>479</v>
      </c>
      <c r="C362" t="s">
        <v>3067</v>
      </c>
    </row>
    <row r="363" spans="1:1">
      <c r="A363" t="s">
        <v>4424</v>
      </c>
    </row>
    <row r="364" spans="1:1">
      <c r="A364" t="s">
        <v>4425</v>
      </c>
    </row>
    <row r="365" spans="1:1">
      <c r="A365" t="s">
        <v>4426</v>
      </c>
    </row>
    <row r="366" spans="1:1">
      <c r="A366" t="s">
        <v>4427</v>
      </c>
    </row>
    <row r="367" spans="1:1">
      <c r="A367" t="s">
        <v>4606</v>
      </c>
    </row>
    <row r="368" spans="1:1">
      <c r="A368" t="s">
        <v>11859</v>
      </c>
    </row>
    <row r="369" spans="1:1">
      <c r="A369" t="s">
        <v>11860</v>
      </c>
    </row>
    <row r="370" spans="1:1">
      <c r="A370" t="s">
        <v>11861</v>
      </c>
    </row>
    <row r="371" spans="1:1">
      <c r="A371" t="s">
        <v>11862</v>
      </c>
    </row>
    <row r="372" spans="1:1">
      <c r="A372" t="s">
        <v>11863</v>
      </c>
    </row>
    <row r="373" spans="1:1">
      <c r="A373" t="s">
        <v>11864</v>
      </c>
    </row>
    <row r="374" spans="1:1">
      <c r="A374" t="s">
        <v>350</v>
      </c>
    </row>
    <row r="375" spans="1:1">
      <c r="A375" t="s">
        <v>3697</v>
      </c>
    </row>
    <row r="376" spans="1:1">
      <c r="A376" t="s">
        <v>11865</v>
      </c>
    </row>
    <row r="378" spans="1:1">
      <c r="A378" t="s">
        <v>354</v>
      </c>
    </row>
    <row r="379" spans="1:1">
      <c r="A379" t="s">
        <v>5166</v>
      </c>
    </row>
    <row r="380" spans="1:1">
      <c r="A380" t="s">
        <v>369</v>
      </c>
    </row>
    <row r="381" spans="1:1">
      <c r="A381" t="s">
        <v>11866</v>
      </c>
    </row>
    <row r="382" spans="1:1">
      <c r="A382" t="s">
        <v>11867</v>
      </c>
    </row>
    <row r="383" spans="1:1">
      <c r="A383" t="s">
        <v>11868</v>
      </c>
    </row>
    <row r="384" spans="1:2">
      <c r="A384" t="s">
        <v>11869</v>
      </c>
      <c r="B384" t="s">
        <v>11870</v>
      </c>
    </row>
    <row r="385" spans="1:1">
      <c r="A385" t="s">
        <v>11871</v>
      </c>
    </row>
    <row r="386" spans="1:1">
      <c r="A386" t="s">
        <v>11872</v>
      </c>
    </row>
    <row r="387" spans="2:2">
      <c r="B387" t="s">
        <v>11873</v>
      </c>
    </row>
    <row r="388" spans="1:1">
      <c r="A388" t="s">
        <v>11874</v>
      </c>
    </row>
    <row r="389" spans="1:1">
      <c r="A389" t="s">
        <v>11875</v>
      </c>
    </row>
    <row r="390" spans="1:1">
      <c r="A390" t="s">
        <v>11876</v>
      </c>
    </row>
    <row r="391" spans="1:1">
      <c r="A391" t="s">
        <v>422</v>
      </c>
    </row>
    <row r="392" spans="1:1">
      <c r="A392" t="s">
        <v>11877</v>
      </c>
    </row>
    <row r="393" spans="1:1">
      <c r="A393" t="s">
        <v>11878</v>
      </c>
    </row>
    <row r="394" spans="1:1">
      <c r="A394" t="s">
        <v>11879</v>
      </c>
    </row>
    <row r="395" spans="1:1">
      <c r="A395" t="s">
        <v>5166</v>
      </c>
    </row>
    <row r="396" spans="1:1">
      <c r="A396" t="s">
        <v>369</v>
      </c>
    </row>
    <row r="397" spans="1:1">
      <c r="A397" t="s">
        <v>11880</v>
      </c>
    </row>
    <row r="398" spans="1:1">
      <c r="A398" t="s">
        <v>350</v>
      </c>
    </row>
    <row r="400" spans="1:1">
      <c r="A400" t="s">
        <v>3697</v>
      </c>
    </row>
    <row r="401" spans="1:1">
      <c r="A401" t="s">
        <v>11881</v>
      </c>
    </row>
    <row r="404" spans="1:1">
      <c r="A404" t="s">
        <v>11882</v>
      </c>
    </row>
    <row r="405" spans="1:1">
      <c r="A405" t="s">
        <v>11883</v>
      </c>
    </row>
    <row r="406" spans="1:1">
      <c r="A406" t="s">
        <v>11884</v>
      </c>
    </row>
    <row r="407" spans="1:1">
      <c r="A407" t="s">
        <v>11885</v>
      </c>
    </row>
    <row r="408" spans="1:1">
      <c r="A408" t="s">
        <v>11886</v>
      </c>
    </row>
    <row r="409" spans="1:1">
      <c r="A409" t="s">
        <v>11887</v>
      </c>
    </row>
    <row r="410" spans="1:1">
      <c r="A410" t="s">
        <v>11888</v>
      </c>
    </row>
    <row r="411" spans="1:1">
      <c r="A411" t="s">
        <v>11889</v>
      </c>
    </row>
    <row r="412" spans="1:1">
      <c r="A412" t="s">
        <v>11890</v>
      </c>
    </row>
    <row r="413" spans="1:1">
      <c r="A413" t="s">
        <v>11891</v>
      </c>
    </row>
    <row r="414" spans="1:1">
      <c r="A414" t="s">
        <v>11892</v>
      </c>
    </row>
    <row r="415" spans="1:1">
      <c r="A415" t="s">
        <v>354</v>
      </c>
    </row>
    <row r="416" spans="1:1">
      <c r="A416" t="s">
        <v>11893</v>
      </c>
    </row>
    <row r="417" spans="1:1">
      <c r="A417" t="s">
        <v>369</v>
      </c>
    </row>
    <row r="418" spans="1:1">
      <c r="A418" t="s">
        <v>11894</v>
      </c>
    </row>
    <row r="419" spans="1:1">
      <c r="A419" t="s">
        <v>11895</v>
      </c>
    </row>
    <row r="420" spans="1:1">
      <c r="A420" t="s">
        <v>11896</v>
      </c>
    </row>
    <row r="421" spans="1:1">
      <c r="A421" t="s">
        <v>11897</v>
      </c>
    </row>
    <row r="422" spans="1:1">
      <c r="A422" t="s">
        <v>443</v>
      </c>
    </row>
    <row r="424" spans="1:1">
      <c r="A424" t="e">
        <f>--select*from serv_mon_t_全省</f>
        <v>#NAME?</v>
      </c>
    </row>
    <row r="425" spans="1:1">
      <c r="A425" t="s">
        <v>11898</v>
      </c>
    </row>
    <row r="426" spans="1:1">
      <c r="A426" t="s">
        <v>11899</v>
      </c>
    </row>
    <row r="427" spans="1:1">
      <c r="A427" t="s">
        <v>11900</v>
      </c>
    </row>
    <row r="428" spans="1:1">
      <c r="A428" t="s">
        <v>11901</v>
      </c>
    </row>
    <row r="429" spans="1:1">
      <c r="A429" t="s">
        <v>11902</v>
      </c>
    </row>
    <row r="430" spans="1:1">
      <c r="A430" t="s">
        <v>11903</v>
      </c>
    </row>
    <row r="431" spans="1:1">
      <c r="A431" t="s">
        <v>776</v>
      </c>
    </row>
    <row r="432" spans="1:1">
      <c r="A432" t="s">
        <v>11904</v>
      </c>
    </row>
    <row r="433" spans="1:1">
      <c r="A433" t="s">
        <v>1564</v>
      </c>
    </row>
    <row r="434" spans="1:1">
      <c r="A434" t="e">
        <f>---KD</f>
        <v>#NAME?</v>
      </c>
    </row>
    <row r="435" spans="1:1">
      <c r="A435" t="s">
        <v>11899</v>
      </c>
    </row>
    <row r="436" spans="1:1">
      <c r="A436" t="s">
        <v>11905</v>
      </c>
    </row>
    <row r="437" spans="1:1">
      <c r="A437" t="s">
        <v>11906</v>
      </c>
    </row>
    <row r="438" spans="1:1">
      <c r="A438" t="s">
        <v>11907</v>
      </c>
    </row>
    <row r="439" spans="1:1">
      <c r="A439" t="s">
        <v>11908</v>
      </c>
    </row>
    <row r="440" spans="1:1">
      <c r="A440" t="s">
        <v>11903</v>
      </c>
    </row>
    <row r="441" spans="1:1">
      <c r="A441" t="s">
        <v>776</v>
      </c>
    </row>
    <row r="442" spans="1:1">
      <c r="A442" t="s">
        <v>11909</v>
      </c>
    </row>
    <row r="443" spans="1:1">
      <c r="A443" t="s">
        <v>1564</v>
      </c>
    </row>
    <row r="444" spans="1:1">
      <c r="A444" t="e">
        <f>---itv</f>
        <v>#NAME?</v>
      </c>
    </row>
    <row r="445" spans="1:1">
      <c r="A445" t="s">
        <v>11899</v>
      </c>
    </row>
    <row r="446" spans="1:1">
      <c r="A446" t="s">
        <v>11910</v>
      </c>
    </row>
    <row r="447" spans="1:1">
      <c r="A447" t="s">
        <v>11906</v>
      </c>
    </row>
    <row r="448" spans="1:1">
      <c r="A448" t="s">
        <v>11911</v>
      </c>
    </row>
    <row r="449" spans="1:1">
      <c r="A449" t="s">
        <v>11908</v>
      </c>
    </row>
    <row r="450" spans="1:1">
      <c r="A450" t="s">
        <v>11903</v>
      </c>
    </row>
    <row r="451" spans="1:1">
      <c r="A451" t="s">
        <v>776</v>
      </c>
    </row>
    <row r="452" spans="1:1">
      <c r="A452" t="s">
        <v>11912</v>
      </c>
    </row>
    <row r="453" spans="1:1">
      <c r="A453" t="s">
        <v>1564</v>
      </c>
    </row>
    <row r="454" spans="1:1">
      <c r="A454" t="s">
        <v>11913</v>
      </c>
    </row>
    <row r="455" spans="1:1">
      <c r="A455" t="s">
        <v>11914</v>
      </c>
    </row>
    <row r="456" spans="1:1">
      <c r="A456" t="s">
        <v>11899</v>
      </c>
    </row>
    <row r="457" spans="1:1">
      <c r="A457" t="s">
        <v>11915</v>
      </c>
    </row>
    <row r="458" spans="1:1">
      <c r="A458" t="s">
        <v>11916</v>
      </c>
    </row>
    <row r="459" spans="1:1">
      <c r="A459" t="s">
        <v>11917</v>
      </c>
    </row>
    <row r="460" spans="1:1">
      <c r="A460" t="s">
        <v>11903</v>
      </c>
    </row>
    <row r="461" spans="1:1">
      <c r="A461" t="s">
        <v>776</v>
      </c>
    </row>
    <row r="462" spans="1:1">
      <c r="A462" t="s">
        <v>11918</v>
      </c>
    </row>
    <row r="463" spans="1:1">
      <c r="A463" t="s">
        <v>1564</v>
      </c>
    </row>
    <row r="465" spans="1:1">
      <c r="A465" t="s">
        <v>11899</v>
      </c>
    </row>
    <row r="466" spans="1:1">
      <c r="A466" t="s">
        <v>11919</v>
      </c>
    </row>
    <row r="467" spans="1:1">
      <c r="A467" t="s">
        <v>11920</v>
      </c>
    </row>
    <row r="468" spans="1:1">
      <c r="A468" t="s">
        <v>11921</v>
      </c>
    </row>
    <row r="469" spans="1:1">
      <c r="A469" t="s">
        <v>11922</v>
      </c>
    </row>
    <row r="470" spans="1:1">
      <c r="A470" t="s">
        <v>11923</v>
      </c>
    </row>
    <row r="471" spans="1:1">
      <c r="A471" t="s">
        <v>11903</v>
      </c>
    </row>
    <row r="472" spans="1:1">
      <c r="A472" t="s">
        <v>776</v>
      </c>
    </row>
    <row r="473" spans="1:1">
      <c r="A473" t="s">
        <v>11924</v>
      </c>
    </row>
    <row r="474" spans="1:1">
      <c r="A474" t="s">
        <v>1564</v>
      </c>
    </row>
    <row r="477" spans="1:1">
      <c r="A477" t="s">
        <v>11899</v>
      </c>
    </row>
    <row r="478" spans="1:1">
      <c r="A478" t="s">
        <v>11925</v>
      </c>
    </row>
    <row r="479" spans="1:1">
      <c r="A479" t="s">
        <v>11920</v>
      </c>
    </row>
    <row r="480" spans="1:1">
      <c r="A480" t="s">
        <v>11921</v>
      </c>
    </row>
    <row r="481" spans="1:1">
      <c r="A481" t="s">
        <v>11926</v>
      </c>
    </row>
    <row r="482" spans="1:1">
      <c r="A482" t="s">
        <v>11917</v>
      </c>
    </row>
    <row r="483" spans="1:1">
      <c r="A483" t="s">
        <v>11903</v>
      </c>
    </row>
    <row r="484" spans="1:1">
      <c r="A484" t="s">
        <v>776</v>
      </c>
    </row>
    <row r="485" spans="1:1">
      <c r="A485" t="s">
        <v>11927</v>
      </c>
    </row>
    <row r="486" spans="1:1">
      <c r="A486" t="s">
        <v>1564</v>
      </c>
    </row>
    <row r="487" spans="1:1">
      <c r="A487" t="s">
        <v>369</v>
      </c>
    </row>
    <row r="488" spans="1:1">
      <c r="A488" t="s">
        <v>369</v>
      </c>
    </row>
    <row r="489" spans="1:1">
      <c r="A489" t="s">
        <v>11928</v>
      </c>
    </row>
    <row r="490" spans="1:1">
      <c r="A490" t="s">
        <v>4383</v>
      </c>
    </row>
    <row r="491" spans="2:3">
      <c r="B491" t="s">
        <v>479</v>
      </c>
      <c r="C491" t="s">
        <v>3067</v>
      </c>
    </row>
    <row r="492" spans="1:1">
      <c r="A492" t="s">
        <v>4424</v>
      </c>
    </row>
    <row r="493" spans="1:1">
      <c r="A493" t="s">
        <v>4425</v>
      </c>
    </row>
    <row r="494" spans="1:1">
      <c r="A494" t="s">
        <v>4426</v>
      </c>
    </row>
    <row r="495" spans="1:1">
      <c r="A495" t="s">
        <v>4427</v>
      </c>
    </row>
    <row r="496" spans="1:1">
      <c r="A496" t="s">
        <v>4606</v>
      </c>
    </row>
    <row r="497" spans="1:1">
      <c r="A497" t="s">
        <v>11929</v>
      </c>
    </row>
    <row r="498" spans="1:1">
      <c r="A498" t="s">
        <v>11930</v>
      </c>
    </row>
    <row r="499" spans="1:1">
      <c r="A499" t="s">
        <v>11931</v>
      </c>
    </row>
    <row r="500" spans="1:1">
      <c r="A500" t="s">
        <v>11932</v>
      </c>
    </row>
    <row r="501" spans="1:1">
      <c r="A501" t="s">
        <v>5166</v>
      </c>
    </row>
    <row r="502" spans="1:1">
      <c r="A502" t="s">
        <v>11933</v>
      </c>
    </row>
    <row r="503" spans="1:1">
      <c r="A503" t="s">
        <v>11934</v>
      </c>
    </row>
    <row r="504" spans="1:1">
      <c r="A504" t="s">
        <v>1269</v>
      </c>
    </row>
    <row r="505" spans="1:1">
      <c r="A505" t="s">
        <v>11935</v>
      </c>
    </row>
    <row r="506" spans="1:1">
      <c r="A506" t="s">
        <v>11936</v>
      </c>
    </row>
    <row r="507" spans="1:1">
      <c r="A507" t="s">
        <v>11937</v>
      </c>
    </row>
    <row r="508" spans="1:1">
      <c r="A508" t="s">
        <v>11938</v>
      </c>
    </row>
    <row r="509" spans="1:1">
      <c r="A509" t="s">
        <v>11939</v>
      </c>
    </row>
    <row r="510" spans="1:1">
      <c r="A510" t="s">
        <v>11940</v>
      </c>
    </row>
    <row r="511" spans="1:1">
      <c r="A511" t="s">
        <v>11941</v>
      </c>
    </row>
    <row r="512" spans="1:1">
      <c r="A512" t="s">
        <v>11942</v>
      </c>
    </row>
    <row r="513" spans="1:1">
      <c r="A513" t="s">
        <v>11943</v>
      </c>
    </row>
    <row r="514" spans="1:1">
      <c r="A514" t="s">
        <v>11944</v>
      </c>
    </row>
    <row r="515" spans="1:1">
      <c r="A515" t="s">
        <v>11945</v>
      </c>
    </row>
    <row r="516" spans="1:1">
      <c r="A516" t="s">
        <v>11946</v>
      </c>
    </row>
    <row r="517" spans="1:1">
      <c r="A517" t="s">
        <v>11947</v>
      </c>
    </row>
    <row r="518" spans="1:1">
      <c r="A518" t="s">
        <v>11948</v>
      </c>
    </row>
    <row r="519" spans="1:1">
      <c r="A519" t="s">
        <v>11949</v>
      </c>
    </row>
    <row r="520" spans="1:1">
      <c r="A520" t="s">
        <v>11950</v>
      </c>
    </row>
    <row r="521" spans="1:1">
      <c r="A521" t="s">
        <v>11951</v>
      </c>
    </row>
    <row r="522" spans="1:1">
      <c r="A522" t="s">
        <v>11952</v>
      </c>
    </row>
    <row r="523" spans="1:1">
      <c r="A523" t="s">
        <v>11953</v>
      </c>
    </row>
    <row r="524" spans="1:1">
      <c r="A524" t="s">
        <v>11954</v>
      </c>
    </row>
    <row r="525" spans="1:1">
      <c r="A525" t="s">
        <v>11955</v>
      </c>
    </row>
    <row r="526" spans="1:1">
      <c r="A526" t="s">
        <v>11956</v>
      </c>
    </row>
    <row r="527" spans="1:1">
      <c r="A527" t="s">
        <v>11957</v>
      </c>
    </row>
    <row r="528" spans="1:1">
      <c r="A528" t="s">
        <v>11958</v>
      </c>
    </row>
    <row r="529" spans="1:1">
      <c r="A529" t="s">
        <v>11959</v>
      </c>
    </row>
    <row r="530" spans="1:1">
      <c r="A530" t="s">
        <v>11960</v>
      </c>
    </row>
    <row r="531" spans="1:1">
      <c r="A531" t="s">
        <v>11961</v>
      </c>
    </row>
    <row r="532" spans="1:1">
      <c r="A532" t="s">
        <v>11962</v>
      </c>
    </row>
    <row r="533" spans="1:1">
      <c r="A533" t="s">
        <v>11963</v>
      </c>
    </row>
    <row r="535" spans="1:1">
      <c r="A535" t="s">
        <v>369</v>
      </c>
    </row>
    <row r="536" spans="1:3">
      <c r="A536" t="s">
        <v>369</v>
      </c>
      <c r="C536" t="s">
        <v>3334</v>
      </c>
    </row>
    <row r="537" spans="3:3">
      <c r="C537" t="s">
        <v>11964</v>
      </c>
    </row>
    <row r="538" spans="3:3">
      <c r="C538" t="s">
        <v>11965</v>
      </c>
    </row>
    <row r="539" spans="3:3">
      <c r="C539" t="s">
        <v>11966</v>
      </c>
    </row>
    <row r="540" spans="3:3">
      <c r="C540" t="s">
        <v>776</v>
      </c>
    </row>
    <row r="541" spans="3:3">
      <c r="C541" t="s">
        <v>3407</v>
      </c>
    </row>
    <row r="542" spans="3:7">
      <c r="C542" t="s">
        <v>11967</v>
      </c>
      <c r="G542" t="s">
        <v>1205</v>
      </c>
    </row>
    <row r="543" spans="3:3">
      <c r="C543" t="s">
        <v>902</v>
      </c>
    </row>
    <row r="544" spans="1:1">
      <c r="A544" t="s">
        <v>350</v>
      </c>
    </row>
    <row r="545" spans="3:3">
      <c r="C545" t="s">
        <v>11968</v>
      </c>
    </row>
    <row r="546" spans="1:1">
      <c r="A546" t="s">
        <v>11969</v>
      </c>
    </row>
    <row r="547" spans="1:1">
      <c r="A547" t="s">
        <v>11970</v>
      </c>
    </row>
    <row r="548" spans="1:1">
      <c r="A548" t="s">
        <v>11971</v>
      </c>
    </row>
    <row r="549" spans="1:1">
      <c r="A549" t="s">
        <v>11972</v>
      </c>
    </row>
    <row r="550" spans="1:1">
      <c r="A550" t="s">
        <v>354</v>
      </c>
    </row>
    <row r="553" spans="1:1">
      <c r="A553" t="s">
        <v>11973</v>
      </c>
    </row>
    <row r="554" spans="1:1">
      <c r="A554" t="s">
        <v>11974</v>
      </c>
    </row>
    <row r="555" spans="1:1">
      <c r="A555" t="s">
        <v>11975</v>
      </c>
    </row>
    <row r="556" spans="1:1">
      <c r="A556" t="s">
        <v>6795</v>
      </c>
    </row>
    <row r="557" spans="1:1">
      <c r="A557" t="s">
        <v>11976</v>
      </c>
    </row>
    <row r="559" spans="1:1">
      <c r="A559" t="s">
        <v>11977</v>
      </c>
    </row>
    <row r="560" spans="1:1">
      <c r="A560" t="s">
        <v>11978</v>
      </c>
    </row>
    <row r="561" spans="1:1">
      <c r="A561" t="s">
        <v>11979</v>
      </c>
    </row>
    <row r="562" spans="1:1">
      <c r="A562" t="s">
        <v>824</v>
      </c>
    </row>
    <row r="563" spans="1:1">
      <c r="A563" t="s">
        <v>11980</v>
      </c>
    </row>
    <row r="564" spans="1:1">
      <c r="A564" t="s">
        <v>11981</v>
      </c>
    </row>
    <row r="565" spans="1:1">
      <c r="A565" t="s">
        <v>11982</v>
      </c>
    </row>
    <row r="567" spans="2:2">
      <c r="B567" t="s">
        <v>561</v>
      </c>
    </row>
    <row r="568" spans="2:2">
      <c r="B568" t="s">
        <v>11983</v>
      </c>
    </row>
    <row r="570" spans="1:1">
      <c r="A570" t="s">
        <v>561</v>
      </c>
    </row>
    <row r="571" spans="1:1">
      <c r="A571" t="s">
        <v>11984</v>
      </c>
    </row>
    <row r="573" spans="1:1">
      <c r="A573" t="s">
        <v>6530</v>
      </c>
    </row>
    <row r="574" spans="1:2">
      <c r="A574" t="s">
        <v>11985</v>
      </c>
      <c r="B574" t="s">
        <v>11986</v>
      </c>
    </row>
    <row r="575" spans="1:1">
      <c r="A575" t="s">
        <v>11987</v>
      </c>
    </row>
    <row r="576" spans="1:1">
      <c r="A576" t="s">
        <v>11988</v>
      </c>
    </row>
    <row r="577" spans="1:1">
      <c r="A577" t="s">
        <v>11989</v>
      </c>
    </row>
    <row r="578" spans="1:1">
      <c r="A578" t="s">
        <v>11990</v>
      </c>
    </row>
    <row r="579" spans="1:1">
      <c r="A579" t="s">
        <v>11991</v>
      </c>
    </row>
    <row r="580" spans="1:1">
      <c r="A580" t="s">
        <v>11992</v>
      </c>
    </row>
    <row r="581" spans="1:1">
      <c r="A581" t="s">
        <v>11993</v>
      </c>
    </row>
    <row r="582" spans="1:1">
      <c r="A582" t="s">
        <v>1128</v>
      </c>
    </row>
    <row r="583" spans="1:1">
      <c r="A583" t="s">
        <v>11994</v>
      </c>
    </row>
    <row r="584" spans="1:1">
      <c r="A584" t="s">
        <v>11995</v>
      </c>
    </row>
    <row r="585" spans="1:1">
      <c r="A585" t="s">
        <v>11996</v>
      </c>
    </row>
    <row r="586" spans="1:1">
      <c r="A586" t="s">
        <v>11997</v>
      </c>
    </row>
    <row r="587" spans="1:1">
      <c r="A587" t="s">
        <v>11998</v>
      </c>
    </row>
    <row r="588" spans="1:1">
      <c r="A588" t="s">
        <v>11999</v>
      </c>
    </row>
    <row r="589" spans="1:1">
      <c r="A589" t="s">
        <v>12000</v>
      </c>
    </row>
    <row r="590" spans="1:1">
      <c r="A590" t="s">
        <v>12001</v>
      </c>
    </row>
    <row r="591" spans="1:1">
      <c r="A591" t="s">
        <v>369</v>
      </c>
    </row>
    <row r="592" spans="1:1">
      <c r="A592" t="s">
        <v>12002</v>
      </c>
    </row>
    <row r="593" spans="1:1">
      <c r="A593" t="s">
        <v>12003</v>
      </c>
    </row>
    <row r="594" spans="1:1">
      <c r="A594" t="s">
        <v>12004</v>
      </c>
    </row>
    <row r="596" spans="1:1">
      <c r="A596" t="s">
        <v>1465</v>
      </c>
    </row>
    <row r="597" spans="1:1">
      <c r="A597" t="s">
        <v>12005</v>
      </c>
    </row>
    <row r="598" spans="1:1">
      <c r="A598" t="s">
        <v>5166</v>
      </c>
    </row>
    <row r="599" spans="1:1">
      <c r="A599" t="s">
        <v>12006</v>
      </c>
    </row>
    <row r="600" spans="1:1">
      <c r="A600" t="s">
        <v>12007</v>
      </c>
    </row>
    <row r="601" spans="3:3">
      <c r="C601" t="s">
        <v>443</v>
      </c>
    </row>
    <row r="602" spans="1:1">
      <c r="A602" t="s">
        <v>12008</v>
      </c>
    </row>
    <row r="603" spans="1:1">
      <c r="A603" t="s">
        <v>369</v>
      </c>
    </row>
    <row r="604" spans="3:3">
      <c r="C604" t="s">
        <v>12009</v>
      </c>
    </row>
    <row r="605" spans="3:3">
      <c r="C605" t="s">
        <v>977</v>
      </c>
    </row>
    <row r="606" spans="3:3">
      <c r="C606" t="s">
        <v>12010</v>
      </c>
    </row>
    <row r="607" spans="3:3">
      <c r="C607" t="s">
        <v>12011</v>
      </c>
    </row>
    <row r="608" spans="8:8">
      <c r="H608" t="s">
        <v>12012</v>
      </c>
    </row>
    <row r="609" spans="3:3">
      <c r="C609" t="s">
        <v>12013</v>
      </c>
    </row>
    <row r="610" spans="3:3">
      <c r="C610" t="s">
        <v>12014</v>
      </c>
    </row>
    <row r="611" spans="3:3">
      <c r="C611" t="s">
        <v>12015</v>
      </c>
    </row>
    <row r="613" spans="5:5">
      <c r="E613" t="s">
        <v>12016</v>
      </c>
    </row>
    <row r="614" spans="3:3">
      <c r="C614" t="s">
        <v>4319</v>
      </c>
    </row>
    <row r="615" spans="3:3">
      <c r="C615" t="s">
        <v>12017</v>
      </c>
    </row>
    <row r="616" spans="3:3">
      <c r="C616" t="s">
        <v>12018</v>
      </c>
    </row>
    <row r="617" spans="3:3">
      <c r="C617" t="s">
        <v>12019</v>
      </c>
    </row>
    <row r="618" spans="3:3">
      <c r="C618" t="s">
        <v>12020</v>
      </c>
    </row>
    <row r="619" spans="3:3">
      <c r="C619" t="s">
        <v>12021</v>
      </c>
    </row>
    <row r="620" spans="3:3">
      <c r="C620" t="s">
        <v>12022</v>
      </c>
    </row>
    <row r="621" spans="3:3">
      <c r="C621" t="s">
        <v>12023</v>
      </c>
    </row>
    <row r="622" spans="3:3">
      <c r="C622" t="s">
        <v>12024</v>
      </c>
    </row>
    <row r="623" spans="3:3">
      <c r="C623" t="s">
        <v>12025</v>
      </c>
    </row>
    <row r="624" spans="3:3">
      <c r="C624" t="s">
        <v>12026</v>
      </c>
    </row>
    <row r="625" spans="3:3">
      <c r="C625" t="s">
        <v>12027</v>
      </c>
    </row>
    <row r="626" spans="8:8">
      <c r="H626" t="s">
        <v>1205</v>
      </c>
    </row>
    <row r="628" spans="3:3">
      <c r="C628" t="e">
        <f>----剔除互联网卡</f>
        <v>#NAME?</v>
      </c>
    </row>
    <row r="629" spans="3:3">
      <c r="C629" t="s">
        <v>12028</v>
      </c>
    </row>
    <row r="630" spans="3:3">
      <c r="C630" t="s">
        <v>443</v>
      </c>
    </row>
    <row r="631" spans="3:3">
      <c r="C631" t="s">
        <v>369</v>
      </c>
    </row>
    <row r="632" spans="3:3">
      <c r="C632" t="s">
        <v>12029</v>
      </c>
    </row>
    <row r="633" spans="3:3">
      <c r="C633" t="s">
        <v>977</v>
      </c>
    </row>
    <row r="634" spans="3:3">
      <c r="C634" t="s">
        <v>12030</v>
      </c>
    </row>
    <row r="635" spans="3:3">
      <c r="C635" t="s">
        <v>12031</v>
      </c>
    </row>
    <row r="636" spans="13:13">
      <c r="M636" t="s">
        <v>12032</v>
      </c>
    </row>
    <row r="637" spans="16:16">
      <c r="P637" t="s">
        <v>12033</v>
      </c>
    </row>
    <row r="638" spans="16:16">
      <c r="P638" t="s">
        <v>12034</v>
      </c>
    </row>
    <row r="639" spans="16:16">
      <c r="P639" t="s">
        <v>12035</v>
      </c>
    </row>
    <row r="640" spans="16:16">
      <c r="P640" t="s">
        <v>12036</v>
      </c>
    </row>
    <row r="641" spans="3:3">
      <c r="C641" t="s">
        <v>12037</v>
      </c>
    </row>
    <row r="642" spans="1:1">
      <c r="A642" t="s">
        <v>879</v>
      </c>
    </row>
    <row r="643" spans="3:3">
      <c r="C643" t="s">
        <v>12038</v>
      </c>
    </row>
    <row r="644" spans="3:3">
      <c r="C644" t="s">
        <v>888</v>
      </c>
    </row>
    <row r="645" spans="2:2">
      <c r="B645" t="s">
        <v>12039</v>
      </c>
    </row>
    <row r="646" spans="1:1">
      <c r="A646" t="s">
        <v>12040</v>
      </c>
    </row>
    <row r="647" spans="1:1">
      <c r="A647" t="s">
        <v>12041</v>
      </c>
    </row>
    <row r="648" spans="1:1">
      <c r="A648" t="s">
        <v>12042</v>
      </c>
    </row>
    <row r="649" spans="1:1">
      <c r="A649" t="s">
        <v>12043</v>
      </c>
    </row>
    <row r="650" spans="1:1">
      <c r="A650" t="s">
        <v>12044</v>
      </c>
    </row>
    <row r="651" spans="1:1">
      <c r="A651" t="s">
        <v>12045</v>
      </c>
    </row>
    <row r="652" spans="1:1">
      <c r="A652" t="s">
        <v>12046</v>
      </c>
    </row>
    <row r="653" spans="1:1">
      <c r="A653" t="s">
        <v>12047</v>
      </c>
    </row>
    <row r="654" spans="1:1">
      <c r="A654" t="s">
        <v>12048</v>
      </c>
    </row>
    <row r="655" spans="1:1">
      <c r="A655" t="s">
        <v>12049</v>
      </c>
    </row>
    <row r="656" spans="1:1">
      <c r="A656" t="s">
        <v>12050</v>
      </c>
    </row>
    <row r="657" spans="1:1">
      <c r="A657" t="s">
        <v>12051</v>
      </c>
    </row>
    <row r="658" spans="1:1">
      <c r="A658" t="s">
        <v>12052</v>
      </c>
    </row>
    <row r="659" spans="1:1">
      <c r="A659" t="s">
        <v>12053</v>
      </c>
    </row>
    <row r="660" spans="1:1">
      <c r="A660" t="s">
        <v>12054</v>
      </c>
    </row>
    <row r="661" spans="1:1">
      <c r="A661" t="s">
        <v>12055</v>
      </c>
    </row>
    <row r="662" spans="1:1">
      <c r="A662" t="s">
        <v>12056</v>
      </c>
    </row>
    <row r="663" spans="1:1">
      <c r="A663" t="s">
        <v>12057</v>
      </c>
    </row>
    <row r="664" spans="1:1">
      <c r="A664" t="s">
        <v>12058</v>
      </c>
    </row>
    <row r="665" spans="1:1">
      <c r="A665" t="s">
        <v>12059</v>
      </c>
    </row>
    <row r="666" spans="1:1">
      <c r="A666" t="s">
        <v>12060</v>
      </c>
    </row>
    <row r="667" spans="1:1">
      <c r="A667" t="s">
        <v>12061</v>
      </c>
    </row>
    <row r="668" spans="1:1">
      <c r="A668" t="s">
        <v>12062</v>
      </c>
    </row>
    <row r="670" spans="1:1">
      <c r="A670" t="s">
        <v>12063</v>
      </c>
    </row>
    <row r="671" spans="1:1">
      <c r="A671" t="s">
        <v>2112</v>
      </c>
    </row>
    <row r="672" spans="1:1">
      <c r="A672" t="s">
        <v>12064</v>
      </c>
    </row>
    <row r="673" spans="1:1">
      <c r="A673" t="s">
        <v>12065</v>
      </c>
    </row>
    <row r="674" spans="1:1">
      <c r="A674" t="s">
        <v>12066</v>
      </c>
    </row>
    <row r="675" spans="3:3">
      <c r="C675" t="s">
        <v>12067</v>
      </c>
    </row>
    <row r="676" spans="1:1">
      <c r="A676" t="s">
        <v>12068</v>
      </c>
    </row>
    <row r="677" spans="3:3">
      <c r="C677" t="s">
        <v>12069</v>
      </c>
    </row>
    <row r="678" spans="5:5">
      <c r="E678" t="s">
        <v>767</v>
      </c>
    </row>
    <row r="679" spans="5:5">
      <c r="E679" t="s">
        <v>369</v>
      </c>
    </row>
    <row r="680" spans="5:5">
      <c r="E680" t="s">
        <v>369</v>
      </c>
    </row>
    <row r="681" spans="1:1">
      <c r="A681" t="s">
        <v>12070</v>
      </c>
    </row>
    <row r="682" spans="2:2">
      <c r="B682" t="s">
        <v>12071</v>
      </c>
    </row>
    <row r="683" spans="3:3">
      <c r="C683" t="s">
        <v>443</v>
      </c>
    </row>
    <row r="684" spans="3:3">
      <c r="C684" t="s">
        <v>3334</v>
      </c>
    </row>
    <row r="685" spans="3:3">
      <c r="C685" t="s">
        <v>11964</v>
      </c>
    </row>
    <row r="686" spans="3:3">
      <c r="C686" t="s">
        <v>12072</v>
      </c>
    </row>
    <row r="687" spans="3:3">
      <c r="C687" t="s">
        <v>12073</v>
      </c>
    </row>
    <row r="688" spans="3:3">
      <c r="C688" t="s">
        <v>776</v>
      </c>
    </row>
    <row r="689" spans="3:3">
      <c r="C689" t="s">
        <v>3407</v>
      </c>
    </row>
    <row r="690" spans="3:3">
      <c r="C690" t="s">
        <v>12074</v>
      </c>
    </row>
    <row r="691" spans="3:3">
      <c r="C691" t="s">
        <v>12075</v>
      </c>
    </row>
    <row r="692" spans="9:9">
      <c r="I692" t="s">
        <v>1205</v>
      </c>
    </row>
    <row r="693" spans="3:3">
      <c r="C693" t="s">
        <v>902</v>
      </c>
    </row>
    <row r="694" spans="1:1">
      <c r="A694" t="s">
        <v>4382</v>
      </c>
    </row>
    <row r="695" spans="1:1">
      <c r="A695" t="s">
        <v>4383</v>
      </c>
    </row>
    <row r="696" spans="2:3">
      <c r="B696" t="s">
        <v>479</v>
      </c>
      <c r="C696" t="s">
        <v>3067</v>
      </c>
    </row>
    <row r="697" spans="1:1">
      <c r="A697" t="s">
        <v>4424</v>
      </c>
    </row>
    <row r="698" spans="1:1">
      <c r="A698" t="s">
        <v>4425</v>
      </c>
    </row>
    <row r="699" spans="1:1">
      <c r="A699" t="s">
        <v>4426</v>
      </c>
    </row>
    <row r="700" spans="1:1">
      <c r="A700" t="s">
        <v>4427</v>
      </c>
    </row>
    <row r="701" spans="1:1">
      <c r="A701" t="s">
        <v>4606</v>
      </c>
    </row>
    <row r="702" spans="1:1">
      <c r="A702" t="s">
        <v>12076</v>
      </c>
    </row>
    <row r="703" spans="1:1">
      <c r="A703" t="s">
        <v>383</v>
      </c>
    </row>
    <row r="704" spans="1:1">
      <c r="A704" t="s">
        <v>12077</v>
      </c>
    </row>
    <row r="705" spans="1:1">
      <c r="A705" t="s">
        <v>12078</v>
      </c>
    </row>
    <row r="706" spans="1:1">
      <c r="A706" t="s">
        <v>350</v>
      </c>
    </row>
    <row r="707" spans="1:1">
      <c r="A707" t="s">
        <v>561</v>
      </c>
    </row>
    <row r="708" spans="2:2">
      <c r="B708" t="s">
        <v>12079</v>
      </c>
    </row>
    <row r="709" spans="2:2">
      <c r="B709" t="s">
        <v>354</v>
      </c>
    </row>
    <row r="711" spans="1:1">
      <c r="A711" t="s">
        <v>12005</v>
      </c>
    </row>
    <row r="712" spans="1:1">
      <c r="A712" t="s">
        <v>525</v>
      </c>
    </row>
    <row r="713" spans="1:1">
      <c r="A713" t="s">
        <v>12080</v>
      </c>
    </row>
    <row r="714" spans="3:3">
      <c r="C714" t="s">
        <v>12081</v>
      </c>
    </row>
    <row r="715" spans="3:3">
      <c r="C715" t="s">
        <v>1027</v>
      </c>
    </row>
    <row r="716" spans="1:1">
      <c r="A716" t="s">
        <v>12082</v>
      </c>
    </row>
    <row r="717" spans="3:3">
      <c r="C717" t="s">
        <v>6481</v>
      </c>
    </row>
    <row r="718" spans="3:3">
      <c r="C718" t="s">
        <v>12083</v>
      </c>
    </row>
    <row r="719" spans="1:1">
      <c r="A719" t="s">
        <v>12084</v>
      </c>
    </row>
    <row r="720" spans="1:1">
      <c r="A720" t="s">
        <v>12085</v>
      </c>
    </row>
    <row r="721" spans="1:1">
      <c r="A721" t="s">
        <v>12086</v>
      </c>
    </row>
    <row r="722" spans="3:3">
      <c r="C722" t="s">
        <v>12073</v>
      </c>
    </row>
    <row r="723" spans="3:3">
      <c r="C723" t="s">
        <v>776</v>
      </c>
    </row>
    <row r="724" spans="3:3">
      <c r="C724" t="s">
        <v>3407</v>
      </c>
    </row>
    <row r="725" spans="3:3">
      <c r="C725" t="s">
        <v>12087</v>
      </c>
    </row>
    <row r="726" spans="1:1">
      <c r="A726" t="s">
        <v>833</v>
      </c>
    </row>
    <row r="727" spans="3:3">
      <c r="C727" t="s">
        <v>1564</v>
      </c>
    </row>
    <row r="728" spans="1:1">
      <c r="A728" t="s">
        <v>4382</v>
      </c>
    </row>
    <row r="729" spans="1:1">
      <c r="A729" t="s">
        <v>4383</v>
      </c>
    </row>
    <row r="730" spans="3:3">
      <c r="C730" t="s">
        <v>3067</v>
      </c>
    </row>
    <row r="731" spans="1:1">
      <c r="A731" t="s">
        <v>4424</v>
      </c>
    </row>
    <row r="732" spans="1:1">
      <c r="A732" t="s">
        <v>4425</v>
      </c>
    </row>
    <row r="733" spans="1:1">
      <c r="A733" t="s">
        <v>4426</v>
      </c>
    </row>
    <row r="734" spans="1:1">
      <c r="A734" t="s">
        <v>4427</v>
      </c>
    </row>
    <row r="735" spans="1:1">
      <c r="A735" t="s">
        <v>7601</v>
      </c>
    </row>
    <row r="736" spans="1:1">
      <c r="A736" t="s">
        <v>12088</v>
      </c>
    </row>
    <row r="737" spans="1:1">
      <c r="A737" t="s">
        <v>4572</v>
      </c>
    </row>
    <row r="738" spans="1:1">
      <c r="A738" t="s">
        <v>12089</v>
      </c>
    </row>
    <row r="739" spans="1:1">
      <c r="A739" t="s">
        <v>12005</v>
      </c>
    </row>
    <row r="740" spans="1:1">
      <c r="A740" t="s">
        <v>6795</v>
      </c>
    </row>
    <row r="741" spans="1:1">
      <c r="A741" t="s">
        <v>561</v>
      </c>
    </row>
    <row r="742" spans="2:2">
      <c r="B742" t="s">
        <v>12090</v>
      </c>
    </row>
    <row r="743" spans="2:2">
      <c r="B743" t="s">
        <v>354</v>
      </c>
    </row>
    <row r="744" spans="1:1">
      <c r="A744" t="s">
        <v>525</v>
      </c>
    </row>
    <row r="745" spans="1:1">
      <c r="A745" t="s">
        <v>12091</v>
      </c>
    </row>
    <row r="746" spans="1:1">
      <c r="A746" t="s">
        <v>12092</v>
      </c>
    </row>
    <row r="747" spans="1:2">
      <c r="A747" t="s">
        <v>3749</v>
      </c>
      <c r="B747" t="s">
        <v>12093</v>
      </c>
    </row>
    <row r="748" spans="3:3">
      <c r="C748" t="s">
        <v>1027</v>
      </c>
    </row>
    <row r="749" spans="1:1">
      <c r="A749" t="s">
        <v>12082</v>
      </c>
    </row>
    <row r="750" spans="3:3">
      <c r="C750" t="s">
        <v>6481</v>
      </c>
    </row>
    <row r="751" spans="3:4">
      <c r="C751" t="s">
        <v>10161</v>
      </c>
      <c r="D751" t="s">
        <v>12094</v>
      </c>
    </row>
    <row r="752" spans="1:1">
      <c r="A752" t="s">
        <v>12095</v>
      </c>
    </row>
    <row r="753" spans="1:1">
      <c r="A753" t="s">
        <v>12096</v>
      </c>
    </row>
    <row r="754" spans="1:1">
      <c r="A754" t="s">
        <v>12086</v>
      </c>
    </row>
    <row r="755" spans="3:3">
      <c r="C755" t="s">
        <v>12073</v>
      </c>
    </row>
    <row r="756" spans="3:3">
      <c r="C756" t="s">
        <v>776</v>
      </c>
    </row>
    <row r="757" spans="3:3">
      <c r="C757" t="s">
        <v>3407</v>
      </c>
    </row>
    <row r="758" spans="3:3">
      <c r="C758" t="s">
        <v>12097</v>
      </c>
    </row>
    <row r="759" spans="1:1">
      <c r="A759" t="s">
        <v>833</v>
      </c>
    </row>
    <row r="760" spans="3:3">
      <c r="C760" t="s">
        <v>1564</v>
      </c>
    </row>
    <row r="761" spans="1:1">
      <c r="A761" t="s">
        <v>12098</v>
      </c>
    </row>
    <row r="762" spans="1:1">
      <c r="A762" t="s">
        <v>12099</v>
      </c>
    </row>
    <row r="763" spans="1:1">
      <c r="A763" t="s">
        <v>12100</v>
      </c>
    </row>
    <row r="764" spans="1:1">
      <c r="A764" t="s">
        <v>6795</v>
      </c>
    </row>
    <row r="765" spans="1:1">
      <c r="A765" t="s">
        <v>561</v>
      </c>
    </row>
    <row r="766" spans="1:1">
      <c r="A766" t="s">
        <v>12101</v>
      </c>
    </row>
    <row r="768" spans="1:1">
      <c r="A768" t="s">
        <v>12102</v>
      </c>
    </row>
    <row r="769" spans="2:2">
      <c r="B769" t="s">
        <v>354</v>
      </c>
    </row>
    <row r="770" spans="1:1">
      <c r="A770" t="s">
        <v>12103</v>
      </c>
    </row>
    <row r="771" spans="1:1">
      <c r="A771" t="s">
        <v>12104</v>
      </c>
    </row>
    <row r="772" spans="1:1">
      <c r="A772" t="s">
        <v>12105</v>
      </c>
    </row>
    <row r="773" spans="1:1">
      <c r="A773" t="s">
        <v>11855</v>
      </c>
    </row>
    <row r="774" spans="1:1">
      <c r="A774" t="s">
        <v>12106</v>
      </c>
    </row>
    <row r="775" spans="1:1">
      <c r="A775" t="s">
        <v>12107</v>
      </c>
    </row>
    <row r="776" spans="1:1">
      <c r="A776" t="s">
        <v>3019</v>
      </c>
    </row>
    <row r="777" spans="1:1">
      <c r="A777" t="s">
        <v>3248</v>
      </c>
    </row>
    <row r="778" spans="1:1">
      <c r="A778" t="s">
        <v>12108</v>
      </c>
    </row>
    <row r="779" spans="1:1">
      <c r="A779" t="s">
        <v>392</v>
      </c>
    </row>
    <row r="780" spans="1:1">
      <c r="A780" t="s">
        <v>10532</v>
      </c>
    </row>
    <row r="781" spans="1:1">
      <c r="A781" t="s">
        <v>12109</v>
      </c>
    </row>
    <row r="782" spans="1:1">
      <c r="A782" t="s">
        <v>12110</v>
      </c>
    </row>
    <row r="783" spans="1:1">
      <c r="A783" t="s">
        <v>369</v>
      </c>
    </row>
    <row r="784" spans="1:2">
      <c r="A784" t="s">
        <v>883</v>
      </c>
      <c r="B784" t="s">
        <v>12111</v>
      </c>
    </row>
    <row r="785" spans="1:1">
      <c r="A785" t="s">
        <v>443</v>
      </c>
    </row>
    <row r="787" spans="1:1">
      <c r="A787" t="s">
        <v>12112</v>
      </c>
    </row>
    <row r="788" spans="1:1">
      <c r="A788" t="s">
        <v>12113</v>
      </c>
    </row>
    <row r="789" spans="1:1">
      <c r="A789" t="s">
        <v>12114</v>
      </c>
    </row>
    <row r="790" spans="1:1">
      <c r="A790" t="s">
        <v>12115</v>
      </c>
    </row>
    <row r="791" spans="1:1">
      <c r="A791" t="s">
        <v>12116</v>
      </c>
    </row>
    <row r="792" spans="1:1">
      <c r="A792" t="s">
        <v>12117</v>
      </c>
    </row>
    <row r="793" spans="1:1">
      <c r="A793" t="s">
        <v>12118</v>
      </c>
    </row>
    <row r="794" spans="1:1">
      <c r="A794" t="s">
        <v>12119</v>
      </c>
    </row>
    <row r="795" spans="1:1">
      <c r="A795" t="s">
        <v>12120</v>
      </c>
    </row>
    <row r="796" spans="2:2">
      <c r="B796" t="s">
        <v>12121</v>
      </c>
    </row>
    <row r="797" spans="1:1">
      <c r="A797" t="s">
        <v>12122</v>
      </c>
    </row>
    <row r="798" spans="1:1">
      <c r="A798" t="s">
        <v>12123</v>
      </c>
    </row>
    <row r="799" spans="1:1">
      <c r="A799" t="s">
        <v>977</v>
      </c>
    </row>
    <row r="800" spans="1:1">
      <c r="A800" t="s">
        <v>12124</v>
      </c>
    </row>
    <row r="801" spans="1:1">
      <c r="A801" t="s">
        <v>1564</v>
      </c>
    </row>
    <row r="803" spans="1:1">
      <c r="A803" t="s">
        <v>800</v>
      </c>
    </row>
    <row r="804" spans="1:1">
      <c r="A804" t="s">
        <v>12125</v>
      </c>
    </row>
    <row r="805" spans="1:1">
      <c r="A805" t="s">
        <v>12126</v>
      </c>
    </row>
    <row r="806" spans="1:1">
      <c r="A806" t="s">
        <v>12127</v>
      </c>
    </row>
    <row r="807" spans="1:1">
      <c r="A807" t="s">
        <v>12128</v>
      </c>
    </row>
    <row r="808" spans="1:1">
      <c r="A808" t="s">
        <v>12129</v>
      </c>
    </row>
    <row r="809" spans="1:1">
      <c r="A809" t="s">
        <v>12130</v>
      </c>
    </row>
    <row r="810" spans="1:1">
      <c r="A810" t="s">
        <v>12131</v>
      </c>
    </row>
    <row r="811" spans="1:1">
      <c r="A811" t="s">
        <v>12132</v>
      </c>
    </row>
    <row r="812" spans="1:1">
      <c r="A812" t="s">
        <v>12133</v>
      </c>
    </row>
    <row r="813" spans="1:1">
      <c r="A813" t="s">
        <v>12134</v>
      </c>
    </row>
    <row r="814" spans="1:1">
      <c r="A814" t="s">
        <v>1389</v>
      </c>
    </row>
    <row r="815" spans="1:1">
      <c r="A815" t="s">
        <v>1564</v>
      </c>
    </row>
    <row r="817" spans="1:1">
      <c r="A817" t="s">
        <v>12135</v>
      </c>
    </row>
    <row r="818" spans="1:1">
      <c r="A818" t="s">
        <v>12136</v>
      </c>
    </row>
    <row r="819" spans="1:1">
      <c r="A819" t="s">
        <v>12137</v>
      </c>
    </row>
    <row r="820" spans="1:1">
      <c r="A820" t="s">
        <v>12138</v>
      </c>
    </row>
    <row r="821" spans="1:1">
      <c r="A821" t="s">
        <v>350</v>
      </c>
    </row>
    <row r="822" spans="1:1">
      <c r="A822" t="s">
        <v>12139</v>
      </c>
    </row>
    <row r="823" spans="1:1">
      <c r="A823" t="s">
        <v>12140</v>
      </c>
    </row>
    <row r="824" spans="1:1">
      <c r="A824" t="s">
        <v>12141</v>
      </c>
    </row>
    <row r="825" spans="1:1">
      <c r="A825" t="s">
        <v>7546</v>
      </c>
    </row>
    <row r="826" spans="1:1">
      <c r="A826" t="s">
        <v>12142</v>
      </c>
    </row>
    <row r="828" spans="1:1">
      <c r="A828" t="s">
        <v>12143</v>
      </c>
    </row>
    <row r="829" spans="1:1">
      <c r="A829" t="s">
        <v>12144</v>
      </c>
    </row>
    <row r="830" spans="1:1">
      <c r="A830" t="s">
        <v>800</v>
      </c>
    </row>
    <row r="831" spans="1:1">
      <c r="A831" t="s">
        <v>12145</v>
      </c>
    </row>
    <row r="832" spans="1:1">
      <c r="A832" t="s">
        <v>12146</v>
      </c>
    </row>
    <row r="833" spans="1:1">
      <c r="A833" t="s">
        <v>12147</v>
      </c>
    </row>
    <row r="834" spans="1:1">
      <c r="A834" t="s">
        <v>12148</v>
      </c>
    </row>
    <row r="835" spans="1:1">
      <c r="A835" t="s">
        <v>12149</v>
      </c>
    </row>
    <row r="836" spans="1:1">
      <c r="A836" t="s">
        <v>12132</v>
      </c>
    </row>
    <row r="837" spans="1:1">
      <c r="A837" t="s">
        <v>12133</v>
      </c>
    </row>
    <row r="838" spans="1:1">
      <c r="A838" t="s">
        <v>12134</v>
      </c>
    </row>
    <row r="839" spans="1:1">
      <c r="A839" t="s">
        <v>1389</v>
      </c>
    </row>
    <row r="840" spans="1:1">
      <c r="A840" t="s">
        <v>1564</v>
      </c>
    </row>
    <row r="841" spans="1:1">
      <c r="A841" t="s">
        <v>12150</v>
      </c>
    </row>
    <row r="842" spans="1:1">
      <c r="A842" t="s">
        <v>9370</v>
      </c>
    </row>
    <row r="843" spans="1:1">
      <c r="A843" t="s">
        <v>8322</v>
      </c>
    </row>
    <row r="844" spans="1:1">
      <c r="A844" t="s">
        <v>374</v>
      </c>
    </row>
    <row r="845" spans="1:1">
      <c r="A845" t="s">
        <v>375</v>
      </c>
    </row>
    <row r="846" spans="1:1">
      <c r="A846" t="s">
        <v>2139</v>
      </c>
    </row>
    <row r="847" spans="1:1">
      <c r="A847" t="s">
        <v>8214</v>
      </c>
    </row>
    <row r="848" spans="1:1">
      <c r="A848" t="s">
        <v>376</v>
      </c>
    </row>
    <row r="849" spans="1:1">
      <c r="A849" t="s">
        <v>377</v>
      </c>
    </row>
    <row r="850" spans="1:1">
      <c r="A850" t="s">
        <v>378</v>
      </c>
    </row>
    <row r="851" spans="1:1">
      <c r="A851" t="s">
        <v>379</v>
      </c>
    </row>
    <row r="852" spans="1:1">
      <c r="A852" t="s">
        <v>380</v>
      </c>
    </row>
    <row r="853" spans="1:1">
      <c r="A853" t="s">
        <v>3068</v>
      </c>
    </row>
    <row r="854" spans="1:1">
      <c r="A854" t="s">
        <v>3950</v>
      </c>
    </row>
    <row r="855" spans="1:1">
      <c r="A855" t="s">
        <v>12151</v>
      </c>
    </row>
    <row r="856" spans="1:1">
      <c r="A856" t="s">
        <v>350</v>
      </c>
    </row>
    <row r="857" spans="1:1">
      <c r="A857" t="s">
        <v>561</v>
      </c>
    </row>
    <row r="858" spans="1:1">
      <c r="A858" t="s">
        <v>12152</v>
      </c>
    </row>
    <row r="860" spans="1:1">
      <c r="A860" t="s">
        <v>12102</v>
      </c>
    </row>
    <row r="861" spans="2:2">
      <c r="B861" t="s">
        <v>354</v>
      </c>
    </row>
    <row r="862" spans="1:1">
      <c r="A862" t="s">
        <v>11855</v>
      </c>
    </row>
    <row r="863" spans="1:1">
      <c r="A863" t="s">
        <v>12106</v>
      </c>
    </row>
    <row r="864" spans="1:1">
      <c r="A864" t="s">
        <v>12153</v>
      </c>
    </row>
    <row r="865" spans="1:1">
      <c r="A865" t="s">
        <v>12154</v>
      </c>
    </row>
    <row r="866" spans="1:1">
      <c r="A866" t="s">
        <v>9640</v>
      </c>
    </row>
    <row r="867" spans="1:1">
      <c r="A867" t="s">
        <v>9641</v>
      </c>
    </row>
    <row r="868" spans="1:1">
      <c r="A868" t="s">
        <v>12155</v>
      </c>
    </row>
    <row r="869" spans="1:1">
      <c r="A869" t="s">
        <v>12113</v>
      </c>
    </row>
    <row r="870" spans="1:1">
      <c r="A870" t="s">
        <v>12114</v>
      </c>
    </row>
    <row r="871" spans="1:1">
      <c r="A871" t="s">
        <v>12115</v>
      </c>
    </row>
    <row r="872" spans="1:1">
      <c r="A872" t="s">
        <v>12156</v>
      </c>
    </row>
    <row r="873" spans="1:1">
      <c r="A873" t="s">
        <v>12157</v>
      </c>
    </row>
    <row r="874" spans="1:1">
      <c r="A874" t="s">
        <v>12158</v>
      </c>
    </row>
    <row r="875" spans="1:1">
      <c r="A875" t="s">
        <v>12123</v>
      </c>
    </row>
    <row r="876" spans="1:1">
      <c r="A876" t="s">
        <v>12159</v>
      </c>
    </row>
    <row r="877" spans="1:1">
      <c r="A877" t="s">
        <v>800</v>
      </c>
    </row>
    <row r="878" spans="1:1">
      <c r="A878" t="s">
        <v>12160</v>
      </c>
    </row>
    <row r="879" spans="1:1">
      <c r="A879" t="s">
        <v>12161</v>
      </c>
    </row>
    <row r="880" spans="1:1">
      <c r="A880" t="s">
        <v>12148</v>
      </c>
    </row>
    <row r="881" spans="1:1">
      <c r="A881" t="s">
        <v>12130</v>
      </c>
    </row>
    <row r="882" spans="1:1">
      <c r="A882" t="s">
        <v>12162</v>
      </c>
    </row>
    <row r="883" spans="1:1">
      <c r="A883" t="s">
        <v>12163</v>
      </c>
    </row>
    <row r="884" spans="1:1">
      <c r="A884" t="s">
        <v>12133</v>
      </c>
    </row>
    <row r="885" spans="1:1">
      <c r="A885" t="s">
        <v>12164</v>
      </c>
    </row>
    <row r="886" spans="2:2">
      <c r="B886" t="s">
        <v>12165</v>
      </c>
    </row>
    <row r="887" spans="1:1">
      <c r="A887" t="s">
        <v>1389</v>
      </c>
    </row>
    <row r="888" spans="1:1">
      <c r="A888" t="s">
        <v>1564</v>
      </c>
    </row>
    <row r="890" spans="1:1">
      <c r="A890" t="s">
        <v>883</v>
      </c>
    </row>
    <row r="891" spans="1:1">
      <c r="A891" t="s">
        <v>12166</v>
      </c>
    </row>
    <row r="892" spans="1:1">
      <c r="A892" t="s">
        <v>12167</v>
      </c>
    </row>
    <row r="893" spans="1:1">
      <c r="A893" t="s">
        <v>12168</v>
      </c>
    </row>
    <row r="894" spans="1:1">
      <c r="A894" t="s">
        <v>779</v>
      </c>
    </row>
    <row r="896" spans="1:1">
      <c r="A896" t="s">
        <v>12169</v>
      </c>
    </row>
    <row r="897" spans="1:1">
      <c r="A897" t="s">
        <v>12170</v>
      </c>
    </row>
    <row r="898" spans="1:1">
      <c r="A898" t="s">
        <v>12171</v>
      </c>
    </row>
    <row r="899" spans="1:1">
      <c r="A899" t="s">
        <v>12172</v>
      </c>
    </row>
    <row r="900" spans="1:1">
      <c r="A900" t="s">
        <v>12173</v>
      </c>
    </row>
    <row r="901" spans="1:1">
      <c r="A901" t="s">
        <v>779</v>
      </c>
    </row>
    <row r="902" spans="1:1">
      <c r="A902" t="s">
        <v>12174</v>
      </c>
    </row>
    <row r="903" spans="1:1">
      <c r="A903" t="s">
        <v>12175</v>
      </c>
    </row>
    <row r="904" spans="1:1">
      <c r="A904" t="s">
        <v>779</v>
      </c>
    </row>
    <row r="906" spans="1:1">
      <c r="A906" t="s">
        <v>350</v>
      </c>
    </row>
    <row r="907" spans="1:1">
      <c r="A907" t="s">
        <v>12139</v>
      </c>
    </row>
    <row r="908" spans="1:1">
      <c r="A908" t="s">
        <v>12140</v>
      </c>
    </row>
    <row r="909" spans="1:1">
      <c r="A909" t="s">
        <v>12176</v>
      </c>
    </row>
    <row r="910" spans="1:1">
      <c r="A910" t="s">
        <v>7546</v>
      </c>
    </row>
    <row r="911" spans="1:1">
      <c r="A911" t="s">
        <v>12142</v>
      </c>
    </row>
    <row r="912" spans="1:1">
      <c r="A912" t="s">
        <v>9370</v>
      </c>
    </row>
    <row r="913" spans="1:1">
      <c r="A913" t="s">
        <v>8322</v>
      </c>
    </row>
    <row r="914" spans="1:1">
      <c r="A914" t="s">
        <v>374</v>
      </c>
    </row>
    <row r="915" spans="1:1">
      <c r="A915" t="s">
        <v>375</v>
      </c>
    </row>
    <row r="916" spans="1:1">
      <c r="A916" t="s">
        <v>2139</v>
      </c>
    </row>
    <row r="917" spans="1:1">
      <c r="A917" t="s">
        <v>8214</v>
      </c>
    </row>
    <row r="918" spans="1:1">
      <c r="A918" t="s">
        <v>376</v>
      </c>
    </row>
    <row r="919" spans="1:1">
      <c r="A919" t="s">
        <v>377</v>
      </c>
    </row>
    <row r="920" spans="1:1">
      <c r="A920" t="s">
        <v>378</v>
      </c>
    </row>
    <row r="921" spans="1:1">
      <c r="A921" t="s">
        <v>379</v>
      </c>
    </row>
    <row r="922" spans="1:1">
      <c r="A922" t="s">
        <v>12177</v>
      </c>
    </row>
    <row r="923" spans="1:1">
      <c r="A923" t="s">
        <v>12178</v>
      </c>
    </row>
    <row r="924" spans="1:1">
      <c r="A924" t="s">
        <v>434</v>
      </c>
    </row>
    <row r="925" spans="1:1">
      <c r="A925" t="s">
        <v>12179</v>
      </c>
    </row>
    <row r="926" spans="1:1">
      <c r="A926" t="s">
        <v>350</v>
      </c>
    </row>
    <row r="927" spans="1:1">
      <c r="A927" t="s">
        <v>561</v>
      </c>
    </row>
    <row r="928" spans="1:1">
      <c r="A928" t="s">
        <v>12180</v>
      </c>
    </row>
    <row r="929" spans="2:2">
      <c r="B929" t="s">
        <v>354</v>
      </c>
    </row>
    <row r="930" spans="1:1">
      <c r="A930" t="s">
        <v>12181</v>
      </c>
    </row>
    <row r="931" spans="1:1">
      <c r="A931" t="s">
        <v>11855</v>
      </c>
    </row>
    <row r="932" spans="1:1">
      <c r="A932" t="s">
        <v>12106</v>
      </c>
    </row>
    <row r="933" spans="1:1">
      <c r="A933" t="s">
        <v>12182</v>
      </c>
    </row>
    <row r="934" spans="1:1">
      <c r="A934" t="s">
        <v>3019</v>
      </c>
    </row>
    <row r="935" spans="1:1">
      <c r="A935" t="s">
        <v>3248</v>
      </c>
    </row>
    <row r="936" spans="1:1">
      <c r="A936" t="s">
        <v>12108</v>
      </c>
    </row>
    <row r="937" spans="1:1">
      <c r="A937" t="s">
        <v>392</v>
      </c>
    </row>
    <row r="938" spans="1:1">
      <c r="A938" t="s">
        <v>12154</v>
      </c>
    </row>
    <row r="939" spans="1:1">
      <c r="A939" t="s">
        <v>9640</v>
      </c>
    </row>
    <row r="940" spans="1:1">
      <c r="A940" t="s">
        <v>9641</v>
      </c>
    </row>
    <row r="942" spans="1:1">
      <c r="A942" t="s">
        <v>12183</v>
      </c>
    </row>
    <row r="943" spans="1:1">
      <c r="A943" t="s">
        <v>12184</v>
      </c>
    </row>
    <row r="944" spans="1:1">
      <c r="A944" t="s">
        <v>888</v>
      </c>
    </row>
    <row r="945" spans="1:1">
      <c r="A945" t="s">
        <v>12185</v>
      </c>
    </row>
    <row r="946" spans="1:1">
      <c r="A946" t="s">
        <v>12186</v>
      </c>
    </row>
    <row r="947" spans="1:1">
      <c r="A947" t="s">
        <v>12187</v>
      </c>
    </row>
    <row r="948" spans="1:1">
      <c r="A948" t="s">
        <v>12188</v>
      </c>
    </row>
    <row r="949" spans="1:1">
      <c r="A949" t="s">
        <v>12189</v>
      </c>
    </row>
    <row r="950" spans="1:1">
      <c r="A950" t="s">
        <v>12190</v>
      </c>
    </row>
    <row r="951" spans="1:1">
      <c r="A951" t="s">
        <v>12191</v>
      </c>
    </row>
    <row r="952" spans="1:1">
      <c r="A952" t="s">
        <v>4016</v>
      </c>
    </row>
    <row r="953" spans="1:1">
      <c r="A953" t="s">
        <v>12192</v>
      </c>
    </row>
    <row r="954" spans="1:1">
      <c r="A954" t="s">
        <v>12193</v>
      </c>
    </row>
    <row r="955" spans="1:1">
      <c r="A955" t="s">
        <v>888</v>
      </c>
    </row>
    <row r="956" spans="1:1">
      <c r="A956" t="s">
        <v>12194</v>
      </c>
    </row>
    <row r="957" spans="1:1">
      <c r="A957" t="s">
        <v>12195</v>
      </c>
    </row>
    <row r="958" spans="1:1">
      <c r="A958" t="s">
        <v>12187</v>
      </c>
    </row>
    <row r="959" spans="1:1">
      <c r="A959" t="s">
        <v>12196</v>
      </c>
    </row>
    <row r="960" spans="1:1">
      <c r="A960" t="s">
        <v>12189</v>
      </c>
    </row>
    <row r="961" spans="1:1">
      <c r="A961" t="s">
        <v>12197</v>
      </c>
    </row>
    <row r="962" spans="1:1">
      <c r="A962" t="s">
        <v>767</v>
      </c>
    </row>
    <row r="963" spans="1:1">
      <c r="A963" t="s">
        <v>888</v>
      </c>
    </row>
    <row r="964" spans="1:1">
      <c r="A964" t="s">
        <v>12198</v>
      </c>
    </row>
    <row r="965" spans="1:1">
      <c r="A965" t="e">
        <f>--select*from XJ_SC_MOB_上月出账上月拆机_t</f>
        <v>#NAME?</v>
      </c>
    </row>
    <row r="966" spans="1:1">
      <c r="A966" t="s">
        <v>12199</v>
      </c>
    </row>
    <row r="967" spans="1:1">
      <c r="A967" t="s">
        <v>4016</v>
      </c>
    </row>
    <row r="968" spans="1:1">
      <c r="A968" t="s">
        <v>779</v>
      </c>
    </row>
    <row r="969" spans="1:1">
      <c r="A969" t="s">
        <v>12200</v>
      </c>
    </row>
    <row r="970" spans="1:1">
      <c r="A970" t="s">
        <v>12201</v>
      </c>
    </row>
    <row r="971" spans="1:1">
      <c r="A971" t="s">
        <v>977</v>
      </c>
    </row>
    <row r="972" spans="1:1">
      <c r="A972" t="s">
        <v>12202</v>
      </c>
    </row>
    <row r="974" spans="1:1">
      <c r="A974" t="s">
        <v>800</v>
      </c>
    </row>
    <row r="975" spans="1:1">
      <c r="A975" t="s">
        <v>12203</v>
      </c>
    </row>
    <row r="976" spans="1:1">
      <c r="A976" t="s">
        <v>12204</v>
      </c>
    </row>
    <row r="977" spans="1:1">
      <c r="A977" t="s">
        <v>12205</v>
      </c>
    </row>
    <row r="978" spans="1:1">
      <c r="A978" t="s">
        <v>12129</v>
      </c>
    </row>
    <row r="979" spans="1:1">
      <c r="A979" t="s">
        <v>12206</v>
      </c>
    </row>
    <row r="980" spans="1:1">
      <c r="A980" t="s">
        <v>12207</v>
      </c>
    </row>
    <row r="981" spans="1:1">
      <c r="A981" t="s">
        <v>12134</v>
      </c>
    </row>
    <row r="982" spans="2:2">
      <c r="B982" t="s">
        <v>12208</v>
      </c>
    </row>
    <row r="983" spans="1:1">
      <c r="A983" t="s">
        <v>1389</v>
      </c>
    </row>
    <row r="984" spans="1:1">
      <c r="A984" t="s">
        <v>1564</v>
      </c>
    </row>
    <row r="985" spans="1:1">
      <c r="A985" t="s">
        <v>12209</v>
      </c>
    </row>
    <row r="986" spans="1:1">
      <c r="A986" t="s">
        <v>12210</v>
      </c>
    </row>
    <row r="988" spans="1:1">
      <c r="A988" t="s">
        <v>12211</v>
      </c>
    </row>
    <row r="989" spans="1:1">
      <c r="A989" t="s">
        <v>12212</v>
      </c>
    </row>
    <row r="990" spans="1:1">
      <c r="A990" t="s">
        <v>369</v>
      </c>
    </row>
    <row r="992" spans="1:1">
      <c r="A992" t="s">
        <v>9370</v>
      </c>
    </row>
    <row r="993" spans="1:1">
      <c r="A993" t="s">
        <v>8322</v>
      </c>
    </row>
    <row r="994" spans="1:1">
      <c r="A994" t="s">
        <v>374</v>
      </c>
    </row>
    <row r="995" spans="1:1">
      <c r="A995" t="s">
        <v>375</v>
      </c>
    </row>
    <row r="996" spans="3:3">
      <c r="C996" t="s">
        <v>12213</v>
      </c>
    </row>
    <row r="997" spans="1:1">
      <c r="A997" t="s">
        <v>2139</v>
      </c>
    </row>
    <row r="998" spans="1:1">
      <c r="A998" t="s">
        <v>8214</v>
      </c>
    </row>
    <row r="999" spans="1:1">
      <c r="A999" t="s">
        <v>376</v>
      </c>
    </row>
    <row r="1000" spans="1:1">
      <c r="A1000" t="s">
        <v>377</v>
      </c>
    </row>
    <row r="1001" spans="1:1">
      <c r="A1001" t="s">
        <v>378</v>
      </c>
    </row>
    <row r="1002" spans="1:1">
      <c r="A1002" t="s">
        <v>379</v>
      </c>
    </row>
    <row r="1003" spans="1:1">
      <c r="A1003" t="s">
        <v>380</v>
      </c>
    </row>
    <row r="1004" spans="1:1">
      <c r="A1004" t="s">
        <v>4259</v>
      </c>
    </row>
    <row r="1005" spans="1:1">
      <c r="A1005" t="s">
        <v>12214</v>
      </c>
    </row>
    <row r="1006" spans="1:1">
      <c r="A1006" t="s">
        <v>12215</v>
      </c>
    </row>
    <row r="1007" spans="1:1">
      <c r="A1007" t="s">
        <v>12181</v>
      </c>
    </row>
    <row r="1008" spans="1:1">
      <c r="A1008" t="s">
        <v>350</v>
      </c>
    </row>
    <row r="1009" spans="1:1">
      <c r="A1009" t="s">
        <v>561</v>
      </c>
    </row>
    <row r="1010" spans="1:1">
      <c r="A1010" t="s">
        <v>12216</v>
      </c>
    </row>
    <row r="1011" spans="2:2">
      <c r="B1011" t="s">
        <v>354</v>
      </c>
    </row>
    <row r="1012" spans="1:1">
      <c r="A1012" t="s">
        <v>11855</v>
      </c>
    </row>
    <row r="1013" spans="1:1">
      <c r="A1013" t="s">
        <v>12106</v>
      </c>
    </row>
    <row r="1014" spans="1:1">
      <c r="A1014" t="s">
        <v>12217</v>
      </c>
    </row>
    <row r="1015" spans="1:1">
      <c r="A1015" t="s">
        <v>3019</v>
      </c>
    </row>
    <row r="1016" spans="1:1">
      <c r="A1016" t="s">
        <v>3248</v>
      </c>
    </row>
    <row r="1017" spans="1:1">
      <c r="A1017" t="s">
        <v>12108</v>
      </c>
    </row>
    <row r="1018" spans="1:1">
      <c r="A1018" t="s">
        <v>392</v>
      </c>
    </row>
    <row r="1019" spans="1:1">
      <c r="A1019" t="s">
        <v>12154</v>
      </c>
    </row>
    <row r="1020" spans="1:1">
      <c r="A1020" t="s">
        <v>9640</v>
      </c>
    </row>
    <row r="1021" spans="1:1">
      <c r="A1021" t="s">
        <v>12218</v>
      </c>
    </row>
    <row r="1022" spans="1:1">
      <c r="A1022" t="e">
        <f>---⑤将回流--主卡上月不出账/本月不欠费</f>
        <v>#NAME?</v>
      </c>
    </row>
    <row r="1023" spans="1:1">
      <c r="A1023" t="s">
        <v>12219</v>
      </c>
    </row>
    <row r="1024" spans="1:1">
      <c r="A1024" t="s">
        <v>888</v>
      </c>
    </row>
    <row r="1025" spans="1:1">
      <c r="A1025" t="s">
        <v>12220</v>
      </c>
    </row>
    <row r="1026" spans="1:1">
      <c r="A1026" t="s">
        <v>12221</v>
      </c>
    </row>
    <row r="1027" spans="1:1">
      <c r="A1027" t="s">
        <v>12222</v>
      </c>
    </row>
    <row r="1028" spans="1:1">
      <c r="A1028" t="s">
        <v>12223</v>
      </c>
    </row>
    <row r="1029" spans="1:1">
      <c r="A1029" t="s">
        <v>12189</v>
      </c>
    </row>
    <row r="1030" spans="1:1">
      <c r="A1030" t="s">
        <v>12224</v>
      </c>
    </row>
    <row r="1031" spans="1:1">
      <c r="A1031" t="s">
        <v>12225</v>
      </c>
    </row>
    <row r="1032" spans="1:1">
      <c r="A1032" t="s">
        <v>4016</v>
      </c>
    </row>
    <row r="1033" spans="1:1">
      <c r="A1033" t="s">
        <v>12226</v>
      </c>
    </row>
    <row r="1034" spans="1:1">
      <c r="A1034" t="s">
        <v>12227</v>
      </c>
    </row>
    <row r="1035" spans="1:1">
      <c r="A1035" t="s">
        <v>12228</v>
      </c>
    </row>
    <row r="1036" spans="1:1">
      <c r="A1036" t="s">
        <v>12229</v>
      </c>
    </row>
    <row r="1037" spans="1:1">
      <c r="A1037" t="s">
        <v>779</v>
      </c>
    </row>
    <row r="1038" spans="1:1">
      <c r="A1038" t="s">
        <v>12230</v>
      </c>
    </row>
    <row r="1039" spans="1:1">
      <c r="A1039" t="s">
        <v>779</v>
      </c>
    </row>
    <row r="1040" spans="1:1">
      <c r="A1040" t="e">
        <f>---④将回流--副卡上月不出账/本月不欠费且活跃</f>
        <v>#NAME?</v>
      </c>
    </row>
    <row r="1041" spans="1:1">
      <c r="A1041" t="s">
        <v>12231</v>
      </c>
    </row>
    <row r="1042" spans="1:1">
      <c r="A1042" t="s">
        <v>888</v>
      </c>
    </row>
    <row r="1043" spans="1:1">
      <c r="A1043" t="s">
        <v>12232</v>
      </c>
    </row>
    <row r="1044" spans="1:1">
      <c r="A1044" t="s">
        <v>12233</v>
      </c>
    </row>
    <row r="1045" spans="1:1">
      <c r="A1045" t="s">
        <v>12222</v>
      </c>
    </row>
    <row r="1046" spans="1:1">
      <c r="A1046" t="s">
        <v>12234</v>
      </c>
    </row>
    <row r="1047" spans="1:1">
      <c r="A1047" t="s">
        <v>12189</v>
      </c>
    </row>
    <row r="1048" spans="1:1">
      <c r="A1048" t="s">
        <v>12224</v>
      </c>
    </row>
    <row r="1049" spans="1:1">
      <c r="A1049" t="s">
        <v>12235</v>
      </c>
    </row>
    <row r="1050" spans="1:1">
      <c r="A1050" t="s">
        <v>4016</v>
      </c>
    </row>
    <row r="1051" spans="1:1">
      <c r="A1051" t="s">
        <v>12236</v>
      </c>
    </row>
    <row r="1052" spans="1:1">
      <c r="A1052" t="s">
        <v>12237</v>
      </c>
    </row>
    <row r="1053" spans="1:1">
      <c r="A1053" t="s">
        <v>12238</v>
      </c>
    </row>
    <row r="1054" spans="1:1">
      <c r="A1054" t="s">
        <v>12239</v>
      </c>
    </row>
    <row r="1055" spans="1:1">
      <c r="A1055" t="s">
        <v>779</v>
      </c>
    </row>
    <row r="1056" spans="1:1">
      <c r="A1056" t="s">
        <v>12240</v>
      </c>
    </row>
    <row r="1057" spans="1:1">
      <c r="A1057" t="s">
        <v>779</v>
      </c>
    </row>
    <row r="1058" spans="1:1">
      <c r="A1058" t="s">
        <v>9370</v>
      </c>
    </row>
    <row r="1059" spans="1:1">
      <c r="A1059" t="s">
        <v>8322</v>
      </c>
    </row>
    <row r="1060" spans="1:1">
      <c r="A1060" t="s">
        <v>374</v>
      </c>
    </row>
    <row r="1061" spans="1:1">
      <c r="A1061" t="s">
        <v>375</v>
      </c>
    </row>
    <row r="1062" spans="1:1">
      <c r="A1062" t="s">
        <v>2139</v>
      </c>
    </row>
    <row r="1063" spans="1:1">
      <c r="A1063" t="s">
        <v>8214</v>
      </c>
    </row>
    <row r="1064" spans="1:1">
      <c r="A1064" t="s">
        <v>376</v>
      </c>
    </row>
    <row r="1065" spans="1:1">
      <c r="A1065" t="s">
        <v>377</v>
      </c>
    </row>
    <row r="1066" spans="1:1">
      <c r="A1066" t="s">
        <v>378</v>
      </c>
    </row>
    <row r="1067" spans="1:1">
      <c r="A1067" t="s">
        <v>379</v>
      </c>
    </row>
    <row r="1068" spans="1:1">
      <c r="A1068" t="s">
        <v>380</v>
      </c>
    </row>
    <row r="1069" spans="1:1">
      <c r="A1069" t="s">
        <v>4259</v>
      </c>
    </row>
    <row r="1070" spans="1:1">
      <c r="A1070" t="s">
        <v>12241</v>
      </c>
    </row>
    <row r="1071" spans="1:1">
      <c r="A1071" t="s">
        <v>12242</v>
      </c>
    </row>
    <row r="1072" spans="1:1">
      <c r="A1072" t="s">
        <v>350</v>
      </c>
    </row>
    <row r="1073" spans="1:1">
      <c r="A1073" t="s">
        <v>561</v>
      </c>
    </row>
    <row r="1074" spans="1:1">
      <c r="A1074" t="s">
        <v>12243</v>
      </c>
    </row>
    <row r="1076" spans="1:1">
      <c r="A1076" t="s">
        <v>3823</v>
      </c>
    </row>
    <row r="1077" spans="1:1">
      <c r="A1077" t="s">
        <v>12244</v>
      </c>
    </row>
    <row r="1078" spans="1:1">
      <c r="A1078" t="s">
        <v>3706</v>
      </c>
    </row>
    <row r="1079" spans="1:1">
      <c r="A1079" t="s">
        <v>2147</v>
      </c>
    </row>
    <row r="1080" spans="2:2">
      <c r="B1080" t="s">
        <v>2149</v>
      </c>
    </row>
    <row r="1081" spans="2:2">
      <c r="B1081" t="s">
        <v>12245</v>
      </c>
    </row>
    <row r="1082" spans="1:1">
      <c r="A1082" t="s">
        <v>2159</v>
      </c>
    </row>
    <row r="1083" spans="1:1">
      <c r="A1083" t="s">
        <v>2160</v>
      </c>
    </row>
    <row r="1084" spans="1:1">
      <c r="A1084" t="s">
        <v>422</v>
      </c>
    </row>
    <row r="1085" spans="1:1">
      <c r="A1085" t="s">
        <v>2161</v>
      </c>
    </row>
    <row r="1086" spans="1:1">
      <c r="A1086" t="s">
        <v>4259</v>
      </c>
    </row>
    <row r="1087" spans="1:1">
      <c r="A1087" t="s">
        <v>3087</v>
      </c>
    </row>
    <row r="1089" spans="2:2">
      <c r="B1089" t="s">
        <v>354</v>
      </c>
    </row>
    <row r="1090" spans="1:1">
      <c r="A1090" t="s">
        <v>11855</v>
      </c>
    </row>
    <row r="1091" spans="1:1">
      <c r="A1091" t="s">
        <v>12106</v>
      </c>
    </row>
    <row r="1092" spans="1:1">
      <c r="A1092" t="s">
        <v>12246</v>
      </c>
    </row>
    <row r="1093" spans="1:1">
      <c r="A1093" t="s">
        <v>12154</v>
      </c>
    </row>
    <row r="1094" spans="1:1">
      <c r="A1094" t="s">
        <v>9640</v>
      </c>
    </row>
    <row r="1095" spans="1:1">
      <c r="A1095" t="s">
        <v>12218</v>
      </c>
    </row>
    <row r="1096" spans="1:1">
      <c r="A1096" t="s">
        <v>12247</v>
      </c>
    </row>
    <row r="1097" spans="2:2">
      <c r="B1097" t="s">
        <v>443</v>
      </c>
    </row>
    <row r="1098" spans="2:2">
      <c r="B1098" t="s">
        <v>977</v>
      </c>
    </row>
    <row r="1099" spans="2:2">
      <c r="B1099" t="s">
        <v>12248</v>
      </c>
    </row>
    <row r="1100" spans="2:2">
      <c r="B1100" t="s">
        <v>12249</v>
      </c>
    </row>
    <row r="1101" spans="2:2">
      <c r="B1101" t="s">
        <v>1756</v>
      </c>
    </row>
    <row r="1102" spans="2:2">
      <c r="B1102" t="s">
        <v>12250</v>
      </c>
    </row>
    <row r="1103" spans="2:2">
      <c r="B1103" t="s">
        <v>12251</v>
      </c>
    </row>
    <row r="1104" spans="2:2">
      <c r="B1104" t="s">
        <v>12252</v>
      </c>
    </row>
    <row r="1105" spans="2:2">
      <c r="B1105" t="s">
        <v>12253</v>
      </c>
    </row>
    <row r="1106" spans="2:2">
      <c r="B1106" t="s">
        <v>1128</v>
      </c>
    </row>
    <row r="1107" spans="2:2">
      <c r="B1107" t="s">
        <v>12254</v>
      </c>
    </row>
    <row r="1108" spans="2:2">
      <c r="B1108" t="s">
        <v>12250</v>
      </c>
    </row>
    <row r="1109" spans="2:2">
      <c r="B1109" t="s">
        <v>12255</v>
      </c>
    </row>
    <row r="1110" spans="2:2">
      <c r="B1110" t="s">
        <v>12252</v>
      </c>
    </row>
    <row r="1111" spans="2:2">
      <c r="B1111" t="s">
        <v>12256</v>
      </c>
    </row>
    <row r="1112" spans="2:2">
      <c r="B1112" t="s">
        <v>12257</v>
      </c>
    </row>
    <row r="1113" spans="2:2">
      <c r="B1113" t="s">
        <v>12258</v>
      </c>
    </row>
    <row r="1114" spans="2:2">
      <c r="B1114" t="s">
        <v>1128</v>
      </c>
    </row>
    <row r="1115" spans="2:2">
      <c r="B1115" t="s">
        <v>12259</v>
      </c>
    </row>
    <row r="1116" spans="2:2">
      <c r="B1116" t="s">
        <v>12260</v>
      </c>
    </row>
    <row r="1117" spans="2:2">
      <c r="B1117" t="s">
        <v>12261</v>
      </c>
    </row>
    <row r="1118" spans="2:2">
      <c r="B1118" t="s">
        <v>12262</v>
      </c>
    </row>
    <row r="1119" spans="2:2">
      <c r="B1119" t="s">
        <v>12263</v>
      </c>
    </row>
    <row r="1123" spans="1:1">
      <c r="A1123" t="s">
        <v>779</v>
      </c>
    </row>
    <row r="1124" spans="1:1">
      <c r="A1124" t="s">
        <v>9370</v>
      </c>
    </row>
    <row r="1125" spans="1:1">
      <c r="A1125" t="s">
        <v>8322</v>
      </c>
    </row>
    <row r="1126" spans="1:1">
      <c r="A1126" t="s">
        <v>374</v>
      </c>
    </row>
    <row r="1127" spans="1:1">
      <c r="A1127" t="s">
        <v>375</v>
      </c>
    </row>
    <row r="1128" spans="1:1">
      <c r="A1128" t="s">
        <v>2139</v>
      </c>
    </row>
    <row r="1129" spans="1:1">
      <c r="A1129" t="s">
        <v>8214</v>
      </c>
    </row>
    <row r="1130" spans="1:1">
      <c r="A1130" t="s">
        <v>376</v>
      </c>
    </row>
    <row r="1131" spans="1:1">
      <c r="A1131" t="s">
        <v>377</v>
      </c>
    </row>
    <row r="1132" spans="1:1">
      <c r="A1132" t="s">
        <v>378</v>
      </c>
    </row>
    <row r="1133" spans="1:1">
      <c r="A1133" t="s">
        <v>379</v>
      </c>
    </row>
    <row r="1134" spans="1:1">
      <c r="A1134" t="s">
        <v>380</v>
      </c>
    </row>
    <row r="1135" spans="1:1">
      <c r="A1135" t="s">
        <v>4259</v>
      </c>
    </row>
    <row r="1136" spans="1:1">
      <c r="A1136" t="s">
        <v>11974</v>
      </c>
    </row>
    <row r="1137" spans="1:1">
      <c r="A1137" t="s">
        <v>12264</v>
      </c>
    </row>
    <row r="1138" spans="1:1">
      <c r="A1138" t="s">
        <v>5166</v>
      </c>
    </row>
    <row r="1139" spans="1:1">
      <c r="A1139" t="s">
        <v>369</v>
      </c>
    </row>
    <row r="1140" spans="1:1">
      <c r="A1140" t="s">
        <v>12265</v>
      </c>
    </row>
    <row r="1141" spans="1:1">
      <c r="A1141" t="s">
        <v>369</v>
      </c>
    </row>
    <row r="1142" spans="1:1">
      <c r="A1142" t="s">
        <v>12266</v>
      </c>
    </row>
    <row r="1143" spans="1:1">
      <c r="A1143" t="s">
        <v>12267</v>
      </c>
    </row>
    <row r="1144" spans="1:1">
      <c r="A1144" t="s">
        <v>11670</v>
      </c>
    </row>
    <row r="1145" spans="1:1">
      <c r="A1145" t="s">
        <v>12268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月表</vt:lpstr>
      <vt:lpstr>字典</vt:lpstr>
      <vt:lpstr>待申请表</vt:lpstr>
      <vt:lpstr>字段待处理</vt:lpstr>
      <vt:lpstr>PAG_XWH_WG_MON</vt:lpstr>
      <vt:lpstr>XJ_SMALLMODULE</vt:lpstr>
      <vt:lpstr>XN_MARKETING_PAC</vt:lpstr>
      <vt:lpstr>XN_MARKETING_PAC_Eight</vt:lpstr>
      <vt:lpstr>serv_mon_yyyymm_t</vt:lpstr>
      <vt:lpstr>xn_backup</vt:lpstr>
      <vt:lpstr>xj_jifei_check</vt:lpstr>
      <vt:lpstr>XJ</vt:lpstr>
      <vt:lpstr>a_boss_serv_counrty</vt:lpstr>
      <vt:lpstr>XN_ZZ_PAC_ONE</vt:lpstr>
      <vt:lpstr>XN_ZQ_PAC_ONE</vt:lpstr>
      <vt:lpstr>XN_KPI</vt:lpstr>
      <vt:lpstr>XJ_OFFER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</cp:lastModifiedBy>
  <dcterms:created xsi:type="dcterms:W3CDTF">2023-05-21T00:45:00Z</dcterms:created>
  <dcterms:modified xsi:type="dcterms:W3CDTF">2023-06-29T22:33:43Z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B8FAB9D96755491CBBA425D6AEF06CA8_12</vt:lpwstr>
  </property>
  <property fmtid="{D5CDD505-2E9C-101B-9397-08002B2CF9AE}" pid="3" name="KSOProductBuildVer">
    <vt:lpwstr>2052-11.1.0.14036</vt:lpwstr>
  </property>
</Properties>
</file>