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4_19_X線\data\"/>
    </mc:Choice>
  </mc:AlternateContent>
  <xr:revisionPtr revIDLastSave="0" documentId="13_ncr:1_{4B9E2BB9-23AA-464B-922A-AC31D9BB4EF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結晶構造因子" sheetId="2" r:id="rId1"/>
    <sheet name="0419_reuslt_Fe" sheetId="1" r:id="rId2"/>
    <sheet name="0419_reuslt_Cu" sheetId="3" r:id="rId3"/>
    <sheet name="0419_reuslt_Si" sheetId="4" r:id="rId4"/>
    <sheet name="0426_reuslt_NaCl" sheetId="5" r:id="rId5"/>
    <sheet name="0426_reuslt_KCl" sheetId="6" r:id="rId6"/>
    <sheet name="0426_reuslt_CsCl" sheetId="7" r:id="rId7"/>
  </sheets>
  <definedNames>
    <definedName name="_xlnm._FilterDatabase" localSheetId="2" hidden="1">'0419_reuslt_Cu'!$G$2:$I$2</definedName>
    <definedName name="_xlnm._FilterDatabase" localSheetId="1" hidden="1">'0419_reuslt_Fe'!$G$6:$J$6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4" l="1"/>
  <c r="K11" i="4"/>
  <c r="K10" i="4"/>
  <c r="K9" i="4"/>
  <c r="K8" i="4"/>
  <c r="K7" i="4"/>
  <c r="K6" i="4"/>
  <c r="K10" i="3"/>
  <c r="K9" i="3"/>
  <c r="K8" i="3"/>
  <c r="K7" i="3"/>
  <c r="K6" i="3"/>
  <c r="J9" i="1"/>
  <c r="F1" i="1" s="1" a="1"/>
  <c r="F1" i="1" s="1"/>
  <c r="J8" i="1"/>
  <c r="J7" i="1"/>
  <c r="J6" i="1"/>
  <c r="L6" i="4"/>
  <c r="L11" i="4"/>
  <c r="L12" i="4"/>
  <c r="L10" i="4"/>
  <c r="L9" i="4"/>
  <c r="L8" i="4"/>
  <c r="L7" i="4"/>
  <c r="L9" i="3"/>
  <c r="L8" i="3"/>
  <c r="L7" i="3"/>
  <c r="L6" i="3"/>
  <c r="L10" i="3"/>
  <c r="K7" i="1"/>
  <c r="K8" i="1"/>
  <c r="K9" i="1"/>
  <c r="K6" i="1"/>
  <c r="C6" i="7"/>
  <c r="C6" i="6"/>
  <c r="C6" i="5"/>
  <c r="C7" i="1"/>
  <c r="C8" i="1"/>
  <c r="C9" i="1"/>
  <c r="E9" i="1" s="1"/>
  <c r="C6" i="1"/>
  <c r="C10" i="3"/>
  <c r="D10" i="3" s="1"/>
  <c r="D7" i="1"/>
  <c r="D8" i="1"/>
  <c r="E8" i="1"/>
  <c r="D9" i="1"/>
  <c r="B2" i="7"/>
  <c r="B1" i="7"/>
  <c r="B2" i="6"/>
  <c r="B1" i="6"/>
  <c r="B2" i="5"/>
  <c r="B1" i="5"/>
  <c r="B2" i="4"/>
  <c r="B1" i="4"/>
  <c r="C7" i="4" s="1"/>
  <c r="D7" i="4" s="1"/>
  <c r="B2" i="3"/>
  <c r="B1" i="3"/>
  <c r="B2" i="1"/>
  <c r="B1" i="1"/>
  <c r="F1" i="4" l="1" a="1"/>
  <c r="F1" i="4" s="1"/>
  <c r="F1" i="3" a="1"/>
  <c r="F1" i="3" s="1"/>
  <c r="C6" i="3"/>
  <c r="C8" i="3"/>
  <c r="D8" i="3" s="1"/>
  <c r="C9" i="3"/>
  <c r="D9" i="3" s="1"/>
  <c r="C7" i="3"/>
  <c r="C6" i="4"/>
  <c r="C10" i="4"/>
  <c r="E10" i="4" s="1"/>
  <c r="H10" i="4" s="1"/>
  <c r="C12" i="4"/>
  <c r="D12" i="4" s="1"/>
  <c r="C9" i="4"/>
  <c r="D9" i="4" s="1"/>
  <c r="C11" i="4"/>
  <c r="D11" i="4" s="1"/>
  <c r="C8" i="4"/>
  <c r="D8" i="4" s="1"/>
  <c r="E7" i="4"/>
  <c r="H7" i="4" s="1"/>
  <c r="G9" i="1"/>
  <c r="F9" i="1"/>
  <c r="F8" i="1"/>
  <c r="G8" i="1"/>
  <c r="E7" i="1"/>
  <c r="E10" i="3"/>
  <c r="E9" i="3"/>
  <c r="E8" i="3"/>
  <c r="E6" i="7"/>
  <c r="G6" i="7" s="1"/>
  <c r="D6" i="7"/>
  <c r="E6" i="6"/>
  <c r="G6" i="6" s="1"/>
  <c r="D6" i="6"/>
  <c r="E6" i="5"/>
  <c r="G6" i="5" s="1"/>
  <c r="D6" i="5"/>
  <c r="D6" i="4"/>
  <c r="E6" i="4"/>
  <c r="E6" i="3"/>
  <c r="D6" i="3"/>
  <c r="E6" i="1"/>
  <c r="D6" i="1"/>
  <c r="E7" i="3" l="1"/>
  <c r="D7" i="3"/>
  <c r="D10" i="4"/>
  <c r="G10" i="4"/>
  <c r="E11" i="4"/>
  <c r="E12" i="4"/>
  <c r="F10" i="4"/>
  <c r="E8" i="4"/>
  <c r="E9" i="4"/>
  <c r="G7" i="4"/>
  <c r="F7" i="4"/>
  <c r="F11" i="4"/>
  <c r="G11" i="4"/>
  <c r="H11" i="4"/>
  <c r="G7" i="1"/>
  <c r="F7" i="1"/>
  <c r="H8" i="3"/>
  <c r="G8" i="3"/>
  <c r="F8" i="3"/>
  <c r="F10" i="3"/>
  <c r="G10" i="3"/>
  <c r="H10" i="3"/>
  <c r="F9" i="3"/>
  <c r="H9" i="3"/>
  <c r="G9" i="3"/>
  <c r="F7" i="3" l="1"/>
  <c r="G7" i="3"/>
  <c r="H7" i="3"/>
  <c r="H9" i="4"/>
  <c r="G9" i="4"/>
  <c r="F9" i="4"/>
  <c r="G8" i="4"/>
  <c r="F8" i="4"/>
  <c r="H8" i="4"/>
  <c r="F12" i="4"/>
  <c r="H12" i="4"/>
  <c r="G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<sst xmlns="http://schemas.openxmlformats.org/spreadsheetml/2006/main" count="100" uniqueCount="26">
  <si>
    <t>結晶構造因子</t>
    <rPh sb="0" eb="2">
      <t>ケッショウ</t>
    </rPh>
    <rPh sb="2" eb="4">
      <t>コウゾウ</t>
    </rPh>
    <rPh sb="4" eb="6">
      <t>インシ</t>
    </rPh>
    <phoneticPr fontId="1"/>
  </si>
  <si>
    <t>s^2</t>
    <phoneticPr fontId="1"/>
  </si>
  <si>
    <t>hkl</t>
    <phoneticPr fontId="1"/>
  </si>
  <si>
    <t>F_hkl sc</t>
    <phoneticPr fontId="1"/>
  </si>
  <si>
    <t>F_hkl bcc</t>
    <phoneticPr fontId="1"/>
  </si>
  <si>
    <t>F_hkl fcc</t>
    <phoneticPr fontId="1"/>
  </si>
  <si>
    <t>F_hkl diamond</t>
    <phoneticPr fontId="1"/>
  </si>
  <si>
    <t>4+4i</t>
    <phoneticPr fontId="1"/>
  </si>
  <si>
    <t>j</t>
    <phoneticPr fontId="1"/>
  </si>
  <si>
    <t>2θ^obs. (deg)</t>
    <phoneticPr fontId="1"/>
  </si>
  <si>
    <t>d_hkl (Å)</t>
    <phoneticPr fontId="1"/>
  </si>
  <si>
    <t>1/d^2_hkl (Å^-2)</t>
    <phoneticPr fontId="1"/>
  </si>
  <si>
    <t>Å</t>
    <phoneticPr fontId="1"/>
  </si>
  <si>
    <t>(d_1/d_j)^2</t>
    <phoneticPr fontId="1"/>
  </si>
  <si>
    <t>λ(Kα線)</t>
    <phoneticPr fontId="1"/>
  </si>
  <si>
    <t>λ(Kα2線)</t>
    <phoneticPr fontId="1"/>
  </si>
  <si>
    <t>λ(Kα1線)</t>
    <phoneticPr fontId="1"/>
  </si>
  <si>
    <t>結果</t>
    <rPh sb="0" eb="2">
      <t>ケッカ</t>
    </rPh>
    <phoneticPr fontId="1"/>
  </si>
  <si>
    <t>4-4i</t>
    <phoneticPr fontId="1"/>
  </si>
  <si>
    <t>s^2 = 1</t>
    <phoneticPr fontId="1"/>
  </si>
  <si>
    <t>2sinθ</t>
    <phoneticPr fontId="1"/>
  </si>
  <si>
    <t>sλ</t>
    <phoneticPr fontId="1"/>
  </si>
  <si>
    <t>格子定数</t>
    <rPh sb="0" eb="4">
      <t>コウシテイスウ</t>
    </rPh>
    <phoneticPr fontId="1"/>
  </si>
  <si>
    <t>hkl</t>
    <phoneticPr fontId="1"/>
  </si>
  <si>
    <t>格子定数</t>
    <rPh sb="0" eb="4">
      <t>コウシテイスウ</t>
    </rPh>
    <phoneticPr fontId="1"/>
  </si>
  <si>
    <t>333 or 511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</si>
</sst>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0391-3175-44AF-9BCF-55D27B187292}">
  <dimension ref="A1:F32"/>
  <sheetViews>
    <sheetView topLeftCell="A2" zoomScale="109" workbookViewId="0">
      <selection activeCell="E7" sqref="E7"/>
    </sheetView>
  </sheetViews>
  <sheetFormatPr defaultRowHeight="18.7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>
        <v>100</v>
      </c>
      <c r="C3">
        <v>1</v>
      </c>
      <c r="D3">
        <v>0</v>
      </c>
      <c r="E3">
        <v>0</v>
      </c>
      <c r="F3">
        <v>0</v>
      </c>
    </row>
    <row r="4" spans="1:6">
      <c r="A4">
        <v>2</v>
      </c>
      <c r="B4">
        <v>110</v>
      </c>
      <c r="C4">
        <v>1</v>
      </c>
      <c r="D4">
        <v>2</v>
      </c>
      <c r="E4">
        <v>0</v>
      </c>
      <c r="F4">
        <v>0</v>
      </c>
    </row>
    <row r="5" spans="1:6">
      <c r="A5">
        <v>3</v>
      </c>
      <c r="B5">
        <v>111</v>
      </c>
      <c r="C5">
        <v>1</v>
      </c>
      <c r="D5">
        <v>0</v>
      </c>
      <c r="E5">
        <v>4</v>
      </c>
      <c r="F5" t="s">
        <v>18</v>
      </c>
    </row>
    <row r="6" spans="1:6">
      <c r="A6">
        <v>4</v>
      </c>
      <c r="B6">
        <v>200</v>
      </c>
      <c r="C6">
        <v>1</v>
      </c>
      <c r="D6">
        <v>2</v>
      </c>
      <c r="E6">
        <v>4</v>
      </c>
      <c r="F6">
        <v>0</v>
      </c>
    </row>
    <row r="7" spans="1:6">
      <c r="A7">
        <v>5</v>
      </c>
      <c r="B7">
        <v>210</v>
      </c>
      <c r="C7">
        <v>1</v>
      </c>
      <c r="D7">
        <v>0</v>
      </c>
      <c r="E7">
        <v>0</v>
      </c>
      <c r="F7">
        <v>0</v>
      </c>
    </row>
    <row r="8" spans="1:6">
      <c r="A8">
        <v>6</v>
      </c>
      <c r="B8">
        <v>211</v>
      </c>
      <c r="C8">
        <v>1</v>
      </c>
      <c r="D8">
        <v>2</v>
      </c>
      <c r="E8">
        <v>0</v>
      </c>
      <c r="F8">
        <v>0</v>
      </c>
    </row>
    <row r="9" spans="1:6">
      <c r="A9">
        <v>8</v>
      </c>
      <c r="B9">
        <v>220</v>
      </c>
      <c r="C9">
        <v>1</v>
      </c>
      <c r="D9">
        <v>2</v>
      </c>
      <c r="E9">
        <v>4</v>
      </c>
      <c r="F9">
        <v>8</v>
      </c>
    </row>
    <row r="10" spans="1:6">
      <c r="A10">
        <v>9</v>
      </c>
      <c r="B10">
        <v>221</v>
      </c>
      <c r="C10">
        <v>1</v>
      </c>
      <c r="D10">
        <v>0</v>
      </c>
      <c r="E10">
        <v>0</v>
      </c>
      <c r="F10">
        <v>0</v>
      </c>
    </row>
    <row r="11" spans="1:6">
      <c r="A11">
        <v>10</v>
      </c>
      <c r="B11">
        <v>310</v>
      </c>
      <c r="C11">
        <v>1</v>
      </c>
      <c r="D11">
        <v>2</v>
      </c>
      <c r="E11">
        <v>0</v>
      </c>
      <c r="F11">
        <v>0</v>
      </c>
    </row>
    <row r="12" spans="1:6">
      <c r="A12">
        <v>11</v>
      </c>
      <c r="B12">
        <v>311</v>
      </c>
      <c r="C12">
        <v>1</v>
      </c>
      <c r="D12">
        <v>0</v>
      </c>
      <c r="E12">
        <v>4</v>
      </c>
      <c r="F12" t="s">
        <v>7</v>
      </c>
    </row>
    <row r="13" spans="1:6">
      <c r="A13">
        <v>12</v>
      </c>
      <c r="B13">
        <v>222</v>
      </c>
      <c r="C13">
        <v>1</v>
      </c>
      <c r="D13">
        <v>2</v>
      </c>
      <c r="E13">
        <v>4</v>
      </c>
      <c r="F13">
        <v>0</v>
      </c>
    </row>
    <row r="14" spans="1:6">
      <c r="A14">
        <v>13</v>
      </c>
      <c r="B14">
        <v>320</v>
      </c>
      <c r="C14">
        <v>1</v>
      </c>
      <c r="D14">
        <v>0</v>
      </c>
      <c r="E14">
        <v>0</v>
      </c>
      <c r="F14">
        <v>0</v>
      </c>
    </row>
    <row r="15" spans="1:6">
      <c r="A15">
        <v>14</v>
      </c>
      <c r="B15">
        <v>321</v>
      </c>
      <c r="C15">
        <v>1</v>
      </c>
      <c r="D15">
        <v>2</v>
      </c>
      <c r="E15">
        <v>0</v>
      </c>
      <c r="F15">
        <v>0</v>
      </c>
    </row>
    <row r="16" spans="1:6">
      <c r="A16">
        <v>16</v>
      </c>
      <c r="B16">
        <v>400</v>
      </c>
      <c r="C16">
        <v>1</v>
      </c>
      <c r="D16">
        <v>2</v>
      </c>
      <c r="E16">
        <v>4</v>
      </c>
      <c r="F16">
        <v>8</v>
      </c>
    </row>
    <row r="17" spans="1:6">
      <c r="A17">
        <v>17</v>
      </c>
      <c r="B17">
        <v>410</v>
      </c>
      <c r="C17">
        <v>1</v>
      </c>
      <c r="D17">
        <v>0</v>
      </c>
      <c r="E17">
        <v>0</v>
      </c>
      <c r="F17">
        <v>0</v>
      </c>
    </row>
    <row r="18" spans="1:6">
      <c r="A18">
        <v>18</v>
      </c>
      <c r="B18">
        <v>330</v>
      </c>
      <c r="C18">
        <v>1</v>
      </c>
      <c r="D18">
        <v>2</v>
      </c>
      <c r="E18">
        <v>0</v>
      </c>
      <c r="F18">
        <v>0</v>
      </c>
    </row>
    <row r="19" spans="1:6">
      <c r="A19">
        <v>18</v>
      </c>
      <c r="B19">
        <v>411</v>
      </c>
      <c r="C19">
        <v>1</v>
      </c>
      <c r="D19">
        <v>2</v>
      </c>
      <c r="E19">
        <v>0</v>
      </c>
      <c r="F19">
        <v>0</v>
      </c>
    </row>
    <row r="20" spans="1:6">
      <c r="A20">
        <v>19</v>
      </c>
      <c r="B20">
        <v>331</v>
      </c>
      <c r="C20">
        <v>1</v>
      </c>
      <c r="D20">
        <v>0</v>
      </c>
      <c r="E20">
        <v>4</v>
      </c>
      <c r="F20" t="s">
        <v>18</v>
      </c>
    </row>
    <row r="21" spans="1:6">
      <c r="A21">
        <v>20</v>
      </c>
      <c r="B21">
        <v>420</v>
      </c>
      <c r="C21">
        <v>1</v>
      </c>
      <c r="D21">
        <v>2</v>
      </c>
      <c r="E21">
        <v>4</v>
      </c>
      <c r="F21">
        <v>0</v>
      </c>
    </row>
    <row r="22" spans="1:6">
      <c r="A22">
        <v>21</v>
      </c>
      <c r="B22">
        <v>421</v>
      </c>
      <c r="C22">
        <v>1</v>
      </c>
      <c r="D22">
        <v>0</v>
      </c>
      <c r="E22">
        <v>0</v>
      </c>
      <c r="F22">
        <v>0</v>
      </c>
    </row>
    <row r="23" spans="1:6">
      <c r="A23">
        <v>22</v>
      </c>
      <c r="B23">
        <v>332</v>
      </c>
      <c r="C23">
        <v>1</v>
      </c>
      <c r="D23">
        <v>2</v>
      </c>
      <c r="E23">
        <v>0</v>
      </c>
      <c r="F23">
        <v>0</v>
      </c>
    </row>
    <row r="24" spans="1:6">
      <c r="A24">
        <v>24</v>
      </c>
      <c r="B24">
        <v>422</v>
      </c>
      <c r="C24">
        <v>1</v>
      </c>
      <c r="D24">
        <v>2</v>
      </c>
      <c r="E24">
        <v>4</v>
      </c>
      <c r="F24">
        <v>8</v>
      </c>
    </row>
    <row r="25" spans="1:6">
      <c r="A25">
        <v>25</v>
      </c>
      <c r="B25">
        <v>430</v>
      </c>
      <c r="C25">
        <v>1</v>
      </c>
      <c r="D25">
        <v>0</v>
      </c>
      <c r="E25">
        <v>0</v>
      </c>
      <c r="F25">
        <v>0</v>
      </c>
    </row>
    <row r="26" spans="1:6">
      <c r="A26">
        <v>25</v>
      </c>
      <c r="B26">
        <v>500</v>
      </c>
      <c r="C26">
        <v>1</v>
      </c>
      <c r="D26">
        <v>0</v>
      </c>
      <c r="E26">
        <v>0</v>
      </c>
      <c r="F26">
        <v>0</v>
      </c>
    </row>
    <row r="27" spans="1:6">
      <c r="A27">
        <v>26</v>
      </c>
      <c r="B27">
        <v>431</v>
      </c>
      <c r="C27">
        <v>1</v>
      </c>
      <c r="D27">
        <v>2</v>
      </c>
      <c r="E27">
        <v>0</v>
      </c>
      <c r="F27">
        <v>0</v>
      </c>
    </row>
    <row r="28" spans="1:6">
      <c r="A28">
        <v>26</v>
      </c>
      <c r="B28">
        <v>510</v>
      </c>
      <c r="C28">
        <v>1</v>
      </c>
      <c r="D28">
        <v>2</v>
      </c>
      <c r="E28">
        <v>0</v>
      </c>
      <c r="F28">
        <v>0</v>
      </c>
    </row>
    <row r="29" spans="1:6">
      <c r="A29">
        <v>27</v>
      </c>
      <c r="B29">
        <v>333</v>
      </c>
      <c r="C29">
        <v>1</v>
      </c>
      <c r="D29">
        <v>0</v>
      </c>
      <c r="E29">
        <v>4</v>
      </c>
      <c r="F29" t="s">
        <v>7</v>
      </c>
    </row>
    <row r="30" spans="1:6">
      <c r="A30">
        <v>27</v>
      </c>
      <c r="B30">
        <v>511</v>
      </c>
      <c r="C30">
        <v>1</v>
      </c>
      <c r="D30">
        <v>0</v>
      </c>
      <c r="E30">
        <v>4</v>
      </c>
      <c r="F30" t="s">
        <v>18</v>
      </c>
    </row>
    <row r="31" spans="1:6">
      <c r="A31">
        <v>29</v>
      </c>
      <c r="B31">
        <v>432</v>
      </c>
      <c r="C31">
        <v>1</v>
      </c>
      <c r="D31">
        <v>0</v>
      </c>
      <c r="E31">
        <v>0</v>
      </c>
      <c r="F31">
        <v>0</v>
      </c>
    </row>
    <row r="32" spans="1:6">
      <c r="A32">
        <v>29</v>
      </c>
      <c r="B32">
        <v>520</v>
      </c>
      <c r="C32">
        <v>1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workbookViewId="0">
      <selection activeCell="H7" sqref="H7"/>
    </sheetView>
  </sheetViews>
  <sheetFormatPr defaultRowHeight="18.75"/>
  <cols>
    <col min="1" max="1" width="9.875" bestFit="1" customWidth="1"/>
    <col min="2" max="2" width="14.625" bestFit="1" customWidth="1"/>
    <col min="3" max="3" width="12.75" bestFit="1" customWidth="1"/>
    <col min="4" max="4" width="17.625" bestFit="1" customWidth="1"/>
    <col min="5" max="5" width="11.75" bestFit="1" customWidth="1"/>
    <col min="6" max="6" width="26.75" bestFit="1" customWidth="1"/>
  </cols>
  <sheetData>
    <row r="1" spans="1:34">
      <c r="A1" t="s">
        <v>14</v>
      </c>
      <c r="B1">
        <f>1.54187</f>
        <v>1.5418700000000001</v>
      </c>
      <c r="C1" t="s">
        <v>12</v>
      </c>
      <c r="E1" t="s">
        <v>22</v>
      </c>
      <c r="F1" cm="1">
        <f t="array" ref="F1:G1">LINEST(K6:K9,J6:J9,FALSE)</f>
        <v>2.8770474527582115</v>
      </c>
      <c r="G1">
        <v>0</v>
      </c>
    </row>
    <row r="2" spans="1:34">
      <c r="A2" t="s">
        <v>16</v>
      </c>
      <c r="B2">
        <f>1.540562</f>
        <v>1.540562</v>
      </c>
      <c r="C2" t="s">
        <v>12</v>
      </c>
    </row>
    <row r="3" spans="1:34">
      <c r="A3" t="s">
        <v>15</v>
      </c>
      <c r="B3">
        <v>1.5443899999999999</v>
      </c>
      <c r="C3" t="s">
        <v>12</v>
      </c>
    </row>
    <row r="5" spans="1:34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19</v>
      </c>
      <c r="H5" t="s">
        <v>2</v>
      </c>
      <c r="J5" t="s">
        <v>20</v>
      </c>
      <c r="K5" t="s">
        <v>21</v>
      </c>
    </row>
    <row r="6" spans="1:34">
      <c r="A6" s="1">
        <v>1</v>
      </c>
      <c r="B6" s="1">
        <v>44.537730000000003</v>
      </c>
      <c r="C6">
        <f>$B$1/(2*SIN(RADIANS(B6/2)))</f>
        <v>2.0343797636408145</v>
      </c>
      <c r="D6">
        <f>1/C6^2</f>
        <v>0.24162170558164689</v>
      </c>
      <c r="E6">
        <f>($C$6/C6)^2</f>
        <v>1</v>
      </c>
      <c r="F6" s="2">
        <v>1</v>
      </c>
      <c r="G6" s="2">
        <v>2</v>
      </c>
      <c r="H6" s="2">
        <v>110</v>
      </c>
      <c r="I6" s="2"/>
      <c r="J6" s="2">
        <f>2*SIN(RADIANS(B6/2))</f>
        <v>0.75790667384569466</v>
      </c>
      <c r="K6" s="2">
        <f>SQRT(G6)*$B$1</f>
        <v>2.1805334654162043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1">
        <v>2</v>
      </c>
      <c r="B7" s="1">
        <v>64.88588</v>
      </c>
      <c r="C7">
        <f t="shared" ref="C7:C9" si="0">$B$1/(2*SIN(RADIANS(B7/2)))</f>
        <v>1.437079804075069</v>
      </c>
      <c r="D7">
        <f t="shared" ref="D7:D9" si="1">1/C7^2</f>
        <v>0.48421498766421761</v>
      </c>
      <c r="E7">
        <f t="shared" ref="E7:E9" si="2">($C$6/C7)^2</f>
        <v>2.0040210646580161</v>
      </c>
      <c r="F7" s="2">
        <f>$E7*F$6</f>
        <v>2.0040210646580161</v>
      </c>
      <c r="G7" s="2">
        <f t="shared" ref="G7:AH9" si="3">$E7*G$6</f>
        <v>4.0080421293160322</v>
      </c>
      <c r="H7" s="2">
        <v>200</v>
      </c>
      <c r="I7" s="2"/>
      <c r="J7" s="2">
        <f>2*SIN(RADIANS(B7/2))</f>
        <v>1.072918842522024</v>
      </c>
      <c r="K7" s="2">
        <f t="shared" ref="K7:K9" si="4">SQRT(G7)*$B$1</f>
        <v>3.0868384228942776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1">
        <v>3</v>
      </c>
      <c r="B8" s="1">
        <v>82.223600000000005</v>
      </c>
      <c r="C8">
        <f t="shared" si="0"/>
        <v>1.1724704559863617</v>
      </c>
      <c r="D8">
        <f t="shared" si="1"/>
        <v>0.72743833447623296</v>
      </c>
      <c r="E8">
        <f t="shared" si="2"/>
        <v>3.0106497788561586</v>
      </c>
      <c r="F8" s="2">
        <f t="shared" ref="F8:U9" si="5">$E8*F$6</f>
        <v>3.0106497788561586</v>
      </c>
      <c r="G8" s="2">
        <f>$E8*G$6</f>
        <v>6.0212995577123172</v>
      </c>
      <c r="H8" s="2">
        <v>211</v>
      </c>
      <c r="I8" s="2"/>
      <c r="J8" s="2">
        <f>2*SIN(RADIANS(B8/2))</f>
        <v>1.3150608547341813</v>
      </c>
      <c r="K8" s="2">
        <f t="shared" si="4"/>
        <v>3.7834924823350127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1">
        <v>4</v>
      </c>
      <c r="B9" s="1">
        <v>98.862110000000001</v>
      </c>
      <c r="C9">
        <f t="shared" si="0"/>
        <v>1.0148903640739424</v>
      </c>
      <c r="D9">
        <f t="shared" si="1"/>
        <v>0.97087147602572677</v>
      </c>
      <c r="E9">
        <f t="shared" si="2"/>
        <v>4.0181467707488627</v>
      </c>
      <c r="F9">
        <f t="shared" si="5"/>
        <v>4.0181467707488627</v>
      </c>
      <c r="G9">
        <f t="shared" si="3"/>
        <v>8.0362935414977255</v>
      </c>
      <c r="H9" s="2">
        <v>220</v>
      </c>
      <c r="J9" s="2">
        <f>2*SIN(RADIANS(B9/2))</f>
        <v>1.5192478464478387</v>
      </c>
      <c r="K9" s="2">
        <f t="shared" si="4"/>
        <v>4.3709481467311528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CC1-BC8C-4B99-B096-FEB85461EDAE}">
  <dimension ref="A1:P10"/>
  <sheetViews>
    <sheetView zoomScale="120" workbookViewId="0">
      <selection activeCell="K10" sqref="K10"/>
    </sheetView>
  </sheetViews>
  <sheetFormatPr defaultRowHeight="18.75"/>
  <sheetData>
    <row r="1" spans="1:16">
      <c r="A1" t="s">
        <v>14</v>
      </c>
      <c r="B1">
        <f>1.54187</f>
        <v>1.5418700000000001</v>
      </c>
      <c r="C1" t="s">
        <v>12</v>
      </c>
      <c r="E1" t="s">
        <v>24</v>
      </c>
      <c r="F1" cm="1">
        <f t="array" ref="F1:G1">LINEST(L6:L10,K6:K10)</f>
        <v>3.6266903830300494</v>
      </c>
      <c r="G1">
        <v>0</v>
      </c>
    </row>
    <row r="2" spans="1:16">
      <c r="A2" t="s">
        <v>16</v>
      </c>
      <c r="B2">
        <f>1.540562</f>
        <v>1.540562</v>
      </c>
      <c r="C2" t="s">
        <v>12</v>
      </c>
    </row>
    <row r="3" spans="1:16">
      <c r="A3" t="s">
        <v>15</v>
      </c>
      <c r="B3">
        <v>1.5443899999999999</v>
      </c>
      <c r="C3" t="s">
        <v>12</v>
      </c>
    </row>
    <row r="5" spans="1:16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19</v>
      </c>
      <c r="I5" t="s">
        <v>23</v>
      </c>
      <c r="K5" t="s">
        <v>20</v>
      </c>
      <c r="L5" t="s">
        <v>21</v>
      </c>
    </row>
    <row r="6" spans="1:16">
      <c r="A6" s="1">
        <v>1</v>
      </c>
      <c r="B6" s="1">
        <v>43.207639999999998</v>
      </c>
      <c r="C6">
        <f>$B$1/(2*SIN(RADIANS(B6/2)))</f>
        <v>2.0938706689098261</v>
      </c>
      <c r="D6">
        <f>1/C6^2</f>
        <v>0.22808687413654052</v>
      </c>
      <c r="E6">
        <f>($C$6/C6)^2</f>
        <v>1</v>
      </c>
      <c r="F6">
        <v>1</v>
      </c>
      <c r="G6">
        <v>2</v>
      </c>
      <c r="H6">
        <v>3</v>
      </c>
      <c r="I6" s="2">
        <v>111</v>
      </c>
      <c r="J6" s="2"/>
      <c r="K6" s="2">
        <f>2*SIN(RADIANS(B6/2))</f>
        <v>0.73637308306284976</v>
      </c>
      <c r="L6" s="2">
        <f>SQRT(H6)*$B$1</f>
        <v>2.6705971786662248</v>
      </c>
      <c r="M6" s="2"/>
      <c r="N6" s="2"/>
      <c r="O6" s="2"/>
      <c r="P6" s="2"/>
    </row>
    <row r="7" spans="1:16">
      <c r="A7" s="1">
        <v>2</v>
      </c>
      <c r="B7" s="1">
        <v>50.342669999999998</v>
      </c>
      <c r="C7">
        <f t="shared" ref="C7:C10" si="0">$B$1/(2*SIN(RADIANS(B7/2)))</f>
        <v>1.812571991400441</v>
      </c>
      <c r="D7">
        <f t="shared" ref="D7:D10" si="1">1/C7^2</f>
        <v>0.30437534468747007</v>
      </c>
      <c r="E7">
        <f t="shared" ref="E7:E10" si="2">($C$6/C7)^2</f>
        <v>1.3344711125518804</v>
      </c>
      <c r="F7">
        <f>$E7*F$6</f>
        <v>1.3344711125518804</v>
      </c>
      <c r="G7">
        <f t="shared" ref="G7:H10" si="3">$E7*G$6</f>
        <v>2.6689422251037609</v>
      </c>
      <c r="H7" s="3">
        <f t="shared" si="3"/>
        <v>4.0034133376556413</v>
      </c>
      <c r="I7" s="2">
        <v>200</v>
      </c>
      <c r="J7" s="2"/>
      <c r="K7" s="2">
        <f>2*SIN(RADIANS(B7/2))</f>
        <v>0.85065310912628112</v>
      </c>
      <c r="L7" s="2">
        <f>SQRT(H7)*$B$1</f>
        <v>3.0850554501628946</v>
      </c>
      <c r="M7" s="2"/>
      <c r="N7" s="2"/>
      <c r="O7" s="2"/>
      <c r="P7" s="2"/>
    </row>
    <row r="8" spans="1:16">
      <c r="A8" s="1">
        <v>3</v>
      </c>
      <c r="B8" s="1">
        <v>74.028509999999997</v>
      </c>
      <c r="C8">
        <f t="shared" si="0"/>
        <v>1.2805937754204513</v>
      </c>
      <c r="D8">
        <f t="shared" si="1"/>
        <v>0.60978568791507348</v>
      </c>
      <c r="E8">
        <f t="shared" si="2"/>
        <v>2.6734799633846316</v>
      </c>
      <c r="F8">
        <f t="shared" ref="F8:H10" si="4">$E8*F$6</f>
        <v>2.6734799633846316</v>
      </c>
      <c r="G8">
        <f t="shared" si="4"/>
        <v>5.3469599267692631</v>
      </c>
      <c r="H8" s="3">
        <f t="shared" si="4"/>
        <v>8.0204398901538951</v>
      </c>
      <c r="I8" s="2">
        <v>220</v>
      </c>
      <c r="J8" s="2"/>
      <c r="K8" s="2">
        <f>2*SIN(RADIANS(B8/2))</f>
        <v>1.2040274047824144</v>
      </c>
      <c r="L8" s="2">
        <f>SQRT(H8)*$B$1</f>
        <v>4.3666346098290116</v>
      </c>
      <c r="M8" s="2"/>
      <c r="N8" s="2"/>
      <c r="O8" s="2"/>
      <c r="P8" s="2"/>
    </row>
    <row r="9" spans="1:16">
      <c r="A9" s="1">
        <v>4</v>
      </c>
      <c r="B9" s="1">
        <v>89.845349999999996</v>
      </c>
      <c r="C9">
        <f t="shared" si="0"/>
        <v>1.0917411139200994</v>
      </c>
      <c r="D9">
        <f t="shared" si="1"/>
        <v>0.83899750348581104</v>
      </c>
      <c r="E9">
        <f t="shared" si="2"/>
        <v>3.6784120377902965</v>
      </c>
      <c r="F9">
        <f t="shared" si="4"/>
        <v>3.6784120377902965</v>
      </c>
      <c r="G9">
        <f t="shared" si="3"/>
        <v>7.3568240755805929</v>
      </c>
      <c r="H9" s="3">
        <f t="shared" si="3"/>
        <v>11.035236113370889</v>
      </c>
      <c r="I9" s="2">
        <v>311</v>
      </c>
      <c r="J9" s="2"/>
      <c r="K9" s="2">
        <f>2*SIN(RADIANS(B9/2))</f>
        <v>1.4123036865980336</v>
      </c>
      <c r="L9" s="2">
        <f>SQRT(H9)*$B$1</f>
        <v>5.1219881981029731</v>
      </c>
      <c r="M9" s="2"/>
      <c r="N9" s="2"/>
      <c r="O9" s="2"/>
      <c r="P9" s="2"/>
    </row>
    <row r="10" spans="1:16">
      <c r="A10" s="1">
        <v>5</v>
      </c>
      <c r="B10" s="1">
        <v>95.063360000000003</v>
      </c>
      <c r="C10">
        <f t="shared" si="0"/>
        <v>1.045121932551655</v>
      </c>
      <c r="D10">
        <f t="shared" si="1"/>
        <v>0.91551629047173499</v>
      </c>
      <c r="E10">
        <f t="shared" si="2"/>
        <v>4.0138929253933124</v>
      </c>
      <c r="F10">
        <f t="shared" si="4"/>
        <v>4.0138929253933124</v>
      </c>
      <c r="G10">
        <f t="shared" si="3"/>
        <v>8.0277858507866249</v>
      </c>
      <c r="H10" s="3">
        <f t="shared" si="3"/>
        <v>12.041678776179937</v>
      </c>
      <c r="I10" s="2">
        <v>222</v>
      </c>
      <c r="J10" s="2"/>
      <c r="K10" s="2">
        <f>2*SIN(RADIANS(B10/2))</f>
        <v>1.475301543271166</v>
      </c>
      <c r="L10" s="2">
        <f>SQRT(H10)*$B$1</f>
        <v>5.3504619190509279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EA8-5786-4977-8983-49D688EA22E1}">
  <dimension ref="A1:M12"/>
  <sheetViews>
    <sheetView tabSelected="1" workbookViewId="0">
      <selection activeCell="I12" sqref="I12"/>
    </sheetView>
  </sheetViews>
  <sheetFormatPr defaultRowHeight="18.75"/>
  <sheetData>
    <row r="1" spans="1:13">
      <c r="A1" t="s">
        <v>14</v>
      </c>
      <c r="B1">
        <f>1.54187</f>
        <v>1.5418700000000001</v>
      </c>
      <c r="C1" t="s">
        <v>12</v>
      </c>
      <c r="E1" t="s">
        <v>24</v>
      </c>
      <c r="F1" cm="1">
        <f t="array" ref="F1:G1">LINEST(L6:L12,K6:K12)</f>
        <v>5.4567671420820369</v>
      </c>
      <c r="G1">
        <v>0</v>
      </c>
    </row>
    <row r="2" spans="1:13">
      <c r="A2" t="s">
        <v>16</v>
      </c>
      <c r="B2">
        <f>1.540562</f>
        <v>1.540562</v>
      </c>
      <c r="C2" t="s">
        <v>12</v>
      </c>
    </row>
    <row r="3" spans="1:13">
      <c r="A3" t="s">
        <v>15</v>
      </c>
      <c r="B3">
        <v>1.5443899999999999</v>
      </c>
      <c r="C3" t="s">
        <v>12</v>
      </c>
    </row>
    <row r="5" spans="1:13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19</v>
      </c>
      <c r="I5" t="s">
        <v>23</v>
      </c>
      <c r="K5" t="s">
        <v>20</v>
      </c>
      <c r="L5" t="s">
        <v>21</v>
      </c>
    </row>
    <row r="6" spans="1:13">
      <c r="A6" s="1">
        <v>1</v>
      </c>
      <c r="B6" s="1">
        <v>28.328810000000001</v>
      </c>
      <c r="C6">
        <f>$B$1/(2*SIN(RADIANS(B6/2)))</f>
        <v>3.1504659783861695</v>
      </c>
      <c r="D6">
        <f>1/C6^2</f>
        <v>0.10075124276581392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 s="2">
        <f>2*SIN(RADIANS(B6/2))</f>
        <v>0.48941014141337436</v>
      </c>
      <c r="L6" s="2">
        <f>SQRT(H6)*$B$1</f>
        <v>2.6705971786662248</v>
      </c>
      <c r="M6" s="2"/>
    </row>
    <row r="7" spans="1:13">
      <c r="A7" s="1">
        <v>2</v>
      </c>
      <c r="B7" s="1">
        <v>47.193269999999998</v>
      </c>
      <c r="C7">
        <f t="shared" ref="C7:C12" si="0">$B$1/(2*SIN(RADIANS(B7/2)))</f>
        <v>1.9259161085194485</v>
      </c>
      <c r="D7">
        <f t="shared" ref="D7:D12" si="1">1/C7^2</f>
        <v>0.26960334031476496</v>
      </c>
      <c r="E7">
        <f t="shared" ref="E7:E12" si="2">($C$6/C7)^2</f>
        <v>2.6759306675891903</v>
      </c>
      <c r="F7">
        <f>$E7*F$6</f>
        <v>2.6759306675891903</v>
      </c>
      <c r="G7">
        <f t="shared" ref="G7:H12" si="3">$E7*G$6</f>
        <v>5.3518613351783806</v>
      </c>
      <c r="H7">
        <f t="shared" si="3"/>
        <v>8.0277920027675709</v>
      </c>
      <c r="I7">
        <v>220</v>
      </c>
      <c r="K7" s="2">
        <f>2*SIN(RADIANS(B7/2))</f>
        <v>0.80059042716316209</v>
      </c>
      <c r="L7" s="2">
        <f>SQRT(H7)*$B$1</f>
        <v>4.3686355372093661</v>
      </c>
      <c r="M7" s="2"/>
    </row>
    <row r="8" spans="1:13">
      <c r="A8" s="1">
        <v>3</v>
      </c>
      <c r="B8" s="1">
        <v>56.030740000000002</v>
      </c>
      <c r="C8">
        <f t="shared" si="0"/>
        <v>1.6413055319229761</v>
      </c>
      <c r="D8">
        <f t="shared" si="1"/>
        <v>0.37121125334572541</v>
      </c>
      <c r="E8">
        <f t="shared" si="2"/>
        <v>3.6844334933770346</v>
      </c>
      <c r="F8">
        <f t="shared" ref="F8:H12" si="4">$E8*F$6</f>
        <v>3.6844334933770346</v>
      </c>
      <c r="G8">
        <f t="shared" si="4"/>
        <v>7.3688669867540693</v>
      </c>
      <c r="H8">
        <f t="shared" si="4"/>
        <v>11.053300480131103</v>
      </c>
      <c r="I8">
        <v>311</v>
      </c>
      <c r="K8" s="2">
        <f>2*SIN(RADIANS(B8/2))</f>
        <v>0.93941680571412201</v>
      </c>
      <c r="L8" s="2">
        <f>SQRT(H8)*$B$1</f>
        <v>5.1261787581404858</v>
      </c>
      <c r="M8" s="2"/>
    </row>
    <row r="9" spans="1:13">
      <c r="A9" s="1">
        <v>4</v>
      </c>
      <c r="B9" s="1">
        <v>69.03819</v>
      </c>
      <c r="C9">
        <f t="shared" si="0"/>
        <v>1.3604394483766102</v>
      </c>
      <c r="D9">
        <f t="shared" si="1"/>
        <v>0.54030821014242369</v>
      </c>
      <c r="E9">
        <f t="shared" si="2"/>
        <v>5.3627944957296014</v>
      </c>
      <c r="F9">
        <f t="shared" si="4"/>
        <v>5.3627944957296014</v>
      </c>
      <c r="G9">
        <f t="shared" si="3"/>
        <v>10.725588991459203</v>
      </c>
      <c r="H9">
        <f t="shared" si="3"/>
        <v>16.088383487188803</v>
      </c>
      <c r="I9">
        <v>400</v>
      </c>
      <c r="K9" s="2">
        <f>2*SIN(RADIANS(B9/2))</f>
        <v>1.1333617250219317</v>
      </c>
      <c r="L9" s="2">
        <f>SQRT(H9)*$B$1</f>
        <v>6.1844910211930939</v>
      </c>
      <c r="M9" s="2"/>
    </row>
    <row r="10" spans="1:13">
      <c r="A10" s="1">
        <v>5</v>
      </c>
      <c r="B10" s="1">
        <v>76.284829999999999</v>
      </c>
      <c r="C10">
        <f t="shared" si="0"/>
        <v>1.248238678660071</v>
      </c>
      <c r="D10">
        <f t="shared" si="1"/>
        <v>0.64180741227489857</v>
      </c>
      <c r="E10">
        <f t="shared" si="2"/>
        <v>6.3702183184649659</v>
      </c>
      <c r="F10">
        <f t="shared" si="4"/>
        <v>6.3702183184649659</v>
      </c>
      <c r="G10">
        <f t="shared" si="3"/>
        <v>12.740436636929932</v>
      </c>
      <c r="H10">
        <f t="shared" si="3"/>
        <v>19.110654955394899</v>
      </c>
      <c r="I10">
        <v>331</v>
      </c>
      <c r="K10" s="2">
        <f>2*SIN(RADIANS(B10/2))</f>
        <v>1.2352365187522705</v>
      </c>
      <c r="L10" s="2">
        <f>SQRT(H10)*$B$1</f>
        <v>6.7403980482271928</v>
      </c>
    </row>
    <row r="11" spans="1:13">
      <c r="A11" s="1">
        <v>6</v>
      </c>
      <c r="B11" s="1">
        <v>87.950090000000003</v>
      </c>
      <c r="C11">
        <f t="shared" si="0"/>
        <v>1.1103053983720685</v>
      </c>
      <c r="D11">
        <f t="shared" si="1"/>
        <v>0.81117600817731184</v>
      </c>
      <c r="E11">
        <f t="shared" si="2"/>
        <v>8.0512754573440706</v>
      </c>
      <c r="F11">
        <f t="shared" si="4"/>
        <v>8.0512754573440706</v>
      </c>
      <c r="G11">
        <f t="shared" si="3"/>
        <v>16.102550914688141</v>
      </c>
      <c r="H11">
        <f t="shared" si="3"/>
        <v>24.153826372032213</v>
      </c>
      <c r="I11">
        <v>422</v>
      </c>
      <c r="K11" s="2">
        <f>2*SIN(RADIANS(B11/2))</f>
        <v>1.3886899966988293</v>
      </c>
      <c r="L11" s="2">
        <f t="shared" ref="L11:L12" si="5">SQRT(H11)*$B$1</f>
        <v>7.5777579445241852</v>
      </c>
    </row>
    <row r="12" spans="1:13">
      <c r="A12" s="1">
        <v>7</v>
      </c>
      <c r="B12" s="1">
        <v>94.874110000000002</v>
      </c>
      <c r="C12">
        <f t="shared" si="0"/>
        <v>1.0467056204136818</v>
      </c>
      <c r="D12">
        <f t="shared" si="1"/>
        <v>0.91274799507002813</v>
      </c>
      <c r="E12">
        <f t="shared" si="2"/>
        <v>9.0594217005503204</v>
      </c>
      <c r="F12">
        <f t="shared" si="4"/>
        <v>9.0594217005503204</v>
      </c>
      <c r="G12">
        <f t="shared" si="3"/>
        <v>18.118843401100641</v>
      </c>
      <c r="H12">
        <f t="shared" si="3"/>
        <v>27.178265101650961</v>
      </c>
      <c r="I12" t="s">
        <v>25</v>
      </c>
      <c r="K12" s="2">
        <f>2*SIN(RADIANS(B12/2))</f>
        <v>1.4730693806637039</v>
      </c>
      <c r="L12" s="2">
        <f t="shared" si="5"/>
        <v>8.0381965944128364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BA-6C02-46CE-8285-753B249673DA}">
  <dimension ref="A1:G6"/>
  <sheetViews>
    <sheetView workbookViewId="0">
      <selection activeCell="C7" sqref="C7"/>
    </sheetView>
  </sheetViews>
  <sheetFormatPr defaultRowHeight="18.75"/>
  <sheetData>
    <row r="1" spans="1:7">
      <c r="A1" t="s">
        <v>14</v>
      </c>
      <c r="B1">
        <f>1.54187</f>
        <v>1.5418700000000001</v>
      </c>
      <c r="C1" t="s">
        <v>12</v>
      </c>
    </row>
    <row r="2" spans="1:7">
      <c r="A2" t="s">
        <v>16</v>
      </c>
      <c r="B2">
        <f>1.540562</f>
        <v>1.540562</v>
      </c>
      <c r="C2" t="s">
        <v>12</v>
      </c>
    </row>
    <row r="3" spans="1:7">
      <c r="A3" t="s">
        <v>15</v>
      </c>
      <c r="B3">
        <v>1.5443899999999999</v>
      </c>
      <c r="C3" t="s">
        <v>12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G5" t="s">
        <v>17</v>
      </c>
    </row>
    <row r="6" spans="1:7">
      <c r="A6">
        <v>1</v>
      </c>
      <c r="B6">
        <v>1</v>
      </c>
      <c r="C6">
        <f>$B$1/(2*SIN(RADIANS(B6/2)))</f>
        <v>88.343764847304271</v>
      </c>
      <c r="D6">
        <f>1/C6^2</f>
        <v>1.2812922334611915E-4</v>
      </c>
      <c r="E6">
        <f>($C$6/C6)^2</f>
        <v>1</v>
      </c>
      <c r="F6">
        <v>1</v>
      </c>
      <c r="G6">
        <f>E6*F6</f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FD5-F0FF-44B8-89E4-272E9E07103D}">
  <dimension ref="A1:G6"/>
  <sheetViews>
    <sheetView workbookViewId="0">
      <selection activeCell="C7" sqref="C7"/>
    </sheetView>
  </sheetViews>
  <sheetFormatPr defaultRowHeight="18.75"/>
  <sheetData>
    <row r="1" spans="1:7">
      <c r="A1" t="s">
        <v>14</v>
      </c>
      <c r="B1">
        <f>1.54187</f>
        <v>1.5418700000000001</v>
      </c>
      <c r="C1" t="s">
        <v>12</v>
      </c>
    </row>
    <row r="2" spans="1:7">
      <c r="A2" t="s">
        <v>16</v>
      </c>
      <c r="B2">
        <f>1.540562</f>
        <v>1.540562</v>
      </c>
      <c r="C2" t="s">
        <v>12</v>
      </c>
    </row>
    <row r="3" spans="1:7">
      <c r="A3" t="s">
        <v>15</v>
      </c>
      <c r="B3">
        <v>1.5443899999999999</v>
      </c>
      <c r="C3" t="s">
        <v>12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G5" t="s">
        <v>17</v>
      </c>
    </row>
    <row r="6" spans="1:7">
      <c r="A6">
        <v>1</v>
      </c>
      <c r="B6">
        <v>1</v>
      </c>
      <c r="C6">
        <f>$B$1/(2*SIN(RADIANS(B6/2)))</f>
        <v>88.343764847304271</v>
      </c>
      <c r="D6">
        <f>1/C6^2</f>
        <v>1.2812922334611915E-4</v>
      </c>
      <c r="E6">
        <f>($C$6/C6)^2</f>
        <v>1</v>
      </c>
      <c r="F6">
        <v>1</v>
      </c>
      <c r="G6">
        <f>E6*F6</f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086-5D7A-4A3E-816B-011E2CEE4D20}">
  <dimension ref="A1:G6"/>
  <sheetViews>
    <sheetView workbookViewId="0">
      <selection activeCell="C7" sqref="C7"/>
    </sheetView>
  </sheetViews>
  <sheetFormatPr defaultRowHeight="18.75"/>
  <sheetData>
    <row r="1" spans="1:7">
      <c r="A1" t="s">
        <v>14</v>
      </c>
      <c r="B1">
        <f>1.54187</f>
        <v>1.5418700000000001</v>
      </c>
      <c r="C1" t="s">
        <v>12</v>
      </c>
    </row>
    <row r="2" spans="1:7">
      <c r="A2" t="s">
        <v>16</v>
      </c>
      <c r="B2">
        <f>1.540562</f>
        <v>1.540562</v>
      </c>
      <c r="C2" t="s">
        <v>12</v>
      </c>
    </row>
    <row r="3" spans="1:7">
      <c r="A3" t="s">
        <v>15</v>
      </c>
      <c r="B3">
        <v>1.5443899999999999</v>
      </c>
      <c r="C3" t="s">
        <v>12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G5" t="s">
        <v>17</v>
      </c>
    </row>
    <row r="6" spans="1:7">
      <c r="A6">
        <v>1</v>
      </c>
      <c r="B6">
        <v>1</v>
      </c>
      <c r="C6">
        <f>$B$1/(2*SIN(RADIANS(B6/2)))</f>
        <v>88.343764847304271</v>
      </c>
      <c r="D6">
        <f>1/C6^2</f>
        <v>1.2812922334611915E-4</v>
      </c>
      <c r="E6">
        <f>($C$6/C6)^2</f>
        <v>1</v>
      </c>
      <c r="F6">
        <v>1</v>
      </c>
      <c r="G6">
        <f>E6*F6</f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結晶構造因子</vt:lpstr>
      <vt:lpstr>0419_reuslt_Fe</vt:lpstr>
      <vt:lpstr>0419_reuslt_Cu</vt:lpstr>
      <vt:lpstr>0419_reuslt_Si</vt:lpstr>
      <vt:lpstr>0426_reuslt_NaCl</vt:lpstr>
      <vt:lpstr>0426_reuslt_KCl</vt:lpstr>
      <vt:lpstr>0426_reuslt_CsCl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2024-04-19T12:50:35Z</dcterms:modified>
</cp:coreProperties>
</file>