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ml.chartshape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Documents\codes\TUS\B3\レポート\2024_06_28_半導体\data\"/>
    </mc:Choice>
  </mc:AlternateContent>
  <xr:revisionPtr revIDLastSave="0" documentId="13_ncr:1_{3DE5410A-4348-4A2E-9D76-0216736E252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0628_n-Ge" sheetId="1" r:id="rId1"/>
    <sheet name="0628_p-Ge" sheetId="2" r:id="rId2"/>
    <sheet name="0705_p-Ge" sheetId="4" r:id="rId3"/>
    <sheet name="0705_n-Ge" sheetId="5" r:id="rId4"/>
    <sheet name="Arrrhenius" sheetId="3" r:id="rId5"/>
    <sheet name="n-vs-R" sheetId="6" r:id="rId6"/>
    <sheet name="IB校正070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6" l="1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I45" i="5"/>
  <c r="I44" i="5" a="1"/>
  <c r="I44" i="5" s="1"/>
  <c r="J34" i="5"/>
  <c r="J35" i="5"/>
  <c r="J36" i="5"/>
  <c r="J37" i="5"/>
  <c r="J38" i="5"/>
  <c r="J39" i="5"/>
  <c r="J40" i="5"/>
  <c r="J41" i="5"/>
  <c r="J42" i="5"/>
  <c r="J33" i="5"/>
  <c r="J32" i="5"/>
  <c r="J31" i="5"/>
  <c r="H42" i="5"/>
  <c r="I42" i="5" s="1"/>
  <c r="G42" i="5"/>
  <c r="F42" i="5"/>
  <c r="K42" i="5" s="1"/>
  <c r="H41" i="5"/>
  <c r="I41" i="5" s="1"/>
  <c r="G41" i="5"/>
  <c r="F41" i="5"/>
  <c r="K41" i="5" s="1"/>
  <c r="H40" i="5"/>
  <c r="I40" i="5" s="1"/>
  <c r="G40" i="5"/>
  <c r="F40" i="5"/>
  <c r="K40" i="5" s="1"/>
  <c r="H39" i="5"/>
  <c r="I39" i="5" s="1"/>
  <c r="G39" i="5"/>
  <c r="F39" i="5"/>
  <c r="K39" i="5" s="1"/>
  <c r="H38" i="5"/>
  <c r="I38" i="5" s="1"/>
  <c r="G38" i="5"/>
  <c r="F38" i="5"/>
  <c r="K38" i="5" s="1"/>
  <c r="H37" i="5"/>
  <c r="I37" i="5" s="1"/>
  <c r="G37" i="5"/>
  <c r="F37" i="5"/>
  <c r="K37" i="5" s="1"/>
  <c r="H36" i="5"/>
  <c r="I36" i="5" s="1"/>
  <c r="G36" i="5"/>
  <c r="F36" i="5"/>
  <c r="K36" i="5" s="1"/>
  <c r="H35" i="5"/>
  <c r="I35" i="5" s="1"/>
  <c r="G35" i="5"/>
  <c r="F35" i="5"/>
  <c r="K35" i="5" s="1"/>
  <c r="H34" i="5"/>
  <c r="I34" i="5" s="1"/>
  <c r="G34" i="5"/>
  <c r="F34" i="5"/>
  <c r="K34" i="5" s="1"/>
  <c r="H33" i="5"/>
  <c r="I33" i="5" s="1"/>
  <c r="G33" i="5"/>
  <c r="F33" i="5"/>
  <c r="K33" i="5" s="1"/>
  <c r="H32" i="5"/>
  <c r="I32" i="5" s="1"/>
  <c r="G32" i="5"/>
  <c r="F32" i="5"/>
  <c r="K32" i="5" s="1"/>
  <c r="H31" i="5"/>
  <c r="F31" i="5"/>
  <c r="C31" i="5"/>
  <c r="D31" i="5"/>
  <c r="B31" i="5"/>
  <c r="A42" i="5"/>
  <c r="Q2" i="5"/>
  <c r="N38" i="5" l="1"/>
  <c r="M38" i="5"/>
  <c r="L38" i="5"/>
  <c r="M33" i="5"/>
  <c r="N33" i="5"/>
  <c r="L33" i="5"/>
  <c r="N39" i="5"/>
  <c r="L39" i="5"/>
  <c r="M39" i="5"/>
  <c r="N34" i="5"/>
  <c r="M34" i="5"/>
  <c r="L34" i="5"/>
  <c r="N40" i="5"/>
  <c r="M40" i="5"/>
  <c r="L40" i="5"/>
  <c r="N35" i="5"/>
  <c r="L35" i="5"/>
  <c r="M35" i="5"/>
  <c r="M41" i="5"/>
  <c r="N41" i="5"/>
  <c r="L41" i="5"/>
  <c r="N36" i="5"/>
  <c r="M36" i="5"/>
  <c r="L36" i="5"/>
  <c r="N42" i="5"/>
  <c r="M42" i="5"/>
  <c r="L42" i="5"/>
  <c r="M37" i="5"/>
  <c r="N37" i="5"/>
  <c r="L37" i="5"/>
  <c r="N32" i="5"/>
  <c r="M32" i="5"/>
  <c r="L32" i="5"/>
  <c r="L31" i="1"/>
  <c r="B31" i="4"/>
  <c r="R5" i="2"/>
  <c r="R4" i="2"/>
  <c r="R3" i="2"/>
  <c r="N8" i="2" a="1"/>
  <c r="N8" i="2" s="1"/>
  <c r="R2" i="2"/>
  <c r="A33" i="5"/>
  <c r="A34" i="5" s="1"/>
  <c r="A32" i="5"/>
  <c r="I31" i="5"/>
  <c r="A31" i="5"/>
  <c r="G31" i="5" s="1"/>
  <c r="L27" i="5"/>
  <c r="K27" i="5"/>
  <c r="J27" i="5"/>
  <c r="I27" i="5"/>
  <c r="L26" i="5"/>
  <c r="K26" i="5"/>
  <c r="J26" i="5"/>
  <c r="I26" i="5"/>
  <c r="L25" i="5"/>
  <c r="K25" i="5"/>
  <c r="J25" i="5"/>
  <c r="I25" i="5"/>
  <c r="L24" i="5"/>
  <c r="K24" i="5"/>
  <c r="J24" i="5"/>
  <c r="I24" i="5"/>
  <c r="L23" i="5"/>
  <c r="K23" i="5"/>
  <c r="J23" i="5"/>
  <c r="I23" i="5"/>
  <c r="L22" i="5"/>
  <c r="K22" i="5"/>
  <c r="J22" i="5"/>
  <c r="I22" i="5"/>
  <c r="L21" i="5"/>
  <c r="K21" i="5"/>
  <c r="J21" i="5"/>
  <c r="I21" i="5"/>
  <c r="L20" i="5"/>
  <c r="K20" i="5"/>
  <c r="J20" i="5"/>
  <c r="I20" i="5"/>
  <c r="L19" i="5"/>
  <c r="K19" i="5"/>
  <c r="J19" i="5"/>
  <c r="I19" i="5"/>
  <c r="L18" i="5"/>
  <c r="K18" i="5"/>
  <c r="J18" i="5"/>
  <c r="I18" i="5"/>
  <c r="L17" i="5"/>
  <c r="K17" i="5"/>
  <c r="J17" i="5"/>
  <c r="I17" i="5"/>
  <c r="L16" i="5"/>
  <c r="K16" i="5"/>
  <c r="J16" i="5"/>
  <c r="I16" i="5"/>
  <c r="L15" i="5"/>
  <c r="K15" i="5"/>
  <c r="J15" i="5"/>
  <c r="I15" i="5"/>
  <c r="L14" i="5"/>
  <c r="K14" i="5"/>
  <c r="J14" i="5"/>
  <c r="I14" i="5"/>
  <c r="L13" i="5"/>
  <c r="K13" i="5"/>
  <c r="J13" i="5"/>
  <c r="I13" i="5"/>
  <c r="L12" i="5"/>
  <c r="K12" i="5"/>
  <c r="J12" i="5"/>
  <c r="I12" i="5"/>
  <c r="N11" i="5"/>
  <c r="L11" i="5"/>
  <c r="K11" i="5"/>
  <c r="J11" i="5"/>
  <c r="I11" i="5"/>
  <c r="L10" i="5"/>
  <c r="K10" i="5"/>
  <c r="J10" i="5"/>
  <c r="I10" i="5"/>
  <c r="L9" i="5"/>
  <c r="K9" i="5"/>
  <c r="J9" i="5"/>
  <c r="I9" i="5"/>
  <c r="N8" i="5" a="1"/>
  <c r="N8" i="5" s="1"/>
  <c r="L8" i="5"/>
  <c r="K8" i="5"/>
  <c r="J8" i="5"/>
  <c r="I8" i="5"/>
  <c r="L7" i="5"/>
  <c r="K7" i="5"/>
  <c r="J7" i="5"/>
  <c r="I7" i="5"/>
  <c r="L6" i="5"/>
  <c r="K6" i="5"/>
  <c r="J6" i="5"/>
  <c r="I6" i="5"/>
  <c r="L5" i="5"/>
  <c r="K5" i="5"/>
  <c r="J5" i="5"/>
  <c r="I5" i="5"/>
  <c r="L4" i="5"/>
  <c r="K4" i="5"/>
  <c r="J4" i="5"/>
  <c r="I4" i="5"/>
  <c r="L3" i="5"/>
  <c r="K3" i="5"/>
  <c r="J3" i="5"/>
  <c r="I3" i="5"/>
  <c r="H42" i="4"/>
  <c r="I42" i="4" s="1"/>
  <c r="F42" i="4"/>
  <c r="J42" i="4" s="1"/>
  <c r="H41" i="4"/>
  <c r="I41" i="4" s="1"/>
  <c r="F41" i="4"/>
  <c r="J41" i="4" s="1"/>
  <c r="H40" i="4"/>
  <c r="I40" i="4" s="1"/>
  <c r="F40" i="4"/>
  <c r="J40" i="4" s="1"/>
  <c r="H39" i="4"/>
  <c r="I39" i="4" s="1"/>
  <c r="F39" i="4"/>
  <c r="J39" i="4" s="1"/>
  <c r="H38" i="4"/>
  <c r="I38" i="4" s="1"/>
  <c r="F38" i="4"/>
  <c r="J38" i="4" s="1"/>
  <c r="H37" i="4"/>
  <c r="I37" i="4" s="1"/>
  <c r="F37" i="4"/>
  <c r="J37" i="4" s="1"/>
  <c r="H36" i="4"/>
  <c r="I36" i="4" s="1"/>
  <c r="F36" i="4"/>
  <c r="J36" i="4" s="1"/>
  <c r="H35" i="4"/>
  <c r="I35" i="4" s="1"/>
  <c r="F35" i="4"/>
  <c r="J35" i="4" s="1"/>
  <c r="H34" i="4"/>
  <c r="I34" i="4" s="1"/>
  <c r="F34" i="4"/>
  <c r="J34" i="4" s="1"/>
  <c r="H33" i="4"/>
  <c r="I33" i="4" s="1"/>
  <c r="F33" i="4"/>
  <c r="J33" i="4" s="1"/>
  <c r="K33" i="4" s="1"/>
  <c r="H32" i="4"/>
  <c r="I32" i="4" s="1"/>
  <c r="G32" i="4"/>
  <c r="F32" i="4"/>
  <c r="J32" i="4" s="1"/>
  <c r="A32" i="4"/>
  <c r="A33" i="4" s="1"/>
  <c r="D31" i="4"/>
  <c r="C31" i="4"/>
  <c r="F31" i="4" s="1"/>
  <c r="J31" i="4" s="1"/>
  <c r="H31" i="4"/>
  <c r="I31" i="4" s="1"/>
  <c r="A31" i="4"/>
  <c r="G31" i="4" s="1"/>
  <c r="L27" i="4"/>
  <c r="K27" i="4"/>
  <c r="J27" i="4"/>
  <c r="I27" i="4"/>
  <c r="L26" i="4"/>
  <c r="K26" i="4"/>
  <c r="J26" i="4"/>
  <c r="I26" i="4"/>
  <c r="L25" i="4"/>
  <c r="K25" i="4"/>
  <c r="J25" i="4"/>
  <c r="I25" i="4"/>
  <c r="L24" i="4"/>
  <c r="K24" i="4"/>
  <c r="J24" i="4"/>
  <c r="I24" i="4"/>
  <c r="L23" i="4"/>
  <c r="K23" i="4"/>
  <c r="J23" i="4"/>
  <c r="I23" i="4"/>
  <c r="L22" i="4"/>
  <c r="K22" i="4"/>
  <c r="J22" i="4"/>
  <c r="I22" i="4"/>
  <c r="L21" i="4"/>
  <c r="K21" i="4"/>
  <c r="J21" i="4"/>
  <c r="I21" i="4"/>
  <c r="L20" i="4"/>
  <c r="K20" i="4"/>
  <c r="J20" i="4"/>
  <c r="I20" i="4"/>
  <c r="L19" i="4"/>
  <c r="K19" i="4"/>
  <c r="J19" i="4"/>
  <c r="I19" i="4"/>
  <c r="L18" i="4"/>
  <c r="K18" i="4"/>
  <c r="J18" i="4"/>
  <c r="I18" i="4"/>
  <c r="L17" i="4"/>
  <c r="K17" i="4"/>
  <c r="J17" i="4"/>
  <c r="I17" i="4"/>
  <c r="L16" i="4"/>
  <c r="K16" i="4"/>
  <c r="J16" i="4"/>
  <c r="I16" i="4"/>
  <c r="L15" i="4"/>
  <c r="K15" i="4"/>
  <c r="J15" i="4"/>
  <c r="I15" i="4"/>
  <c r="L14" i="4"/>
  <c r="K14" i="4"/>
  <c r="J14" i="4"/>
  <c r="I14" i="4"/>
  <c r="L13" i="4"/>
  <c r="K13" i="4"/>
  <c r="J13" i="4"/>
  <c r="I13" i="4"/>
  <c r="L12" i="4"/>
  <c r="K12" i="4"/>
  <c r="J12" i="4"/>
  <c r="I12" i="4"/>
  <c r="N11" i="4"/>
  <c r="L36" i="4" s="1"/>
  <c r="L11" i="4"/>
  <c r="K11" i="4"/>
  <c r="J11" i="4"/>
  <c r="I11" i="4"/>
  <c r="L10" i="4"/>
  <c r="K10" i="4"/>
  <c r="J10" i="4"/>
  <c r="I10" i="4"/>
  <c r="L9" i="4"/>
  <c r="K9" i="4"/>
  <c r="J9" i="4"/>
  <c r="I9" i="4"/>
  <c r="N8" i="4" a="1"/>
  <c r="N8" i="4" s="1"/>
  <c r="L8" i="4"/>
  <c r="K8" i="4"/>
  <c r="J8" i="4"/>
  <c r="I8" i="4"/>
  <c r="L7" i="4"/>
  <c r="K7" i="4"/>
  <c r="J7" i="4"/>
  <c r="I7" i="4"/>
  <c r="L6" i="4"/>
  <c r="K6" i="4"/>
  <c r="J6" i="4"/>
  <c r="I6" i="4"/>
  <c r="L5" i="4"/>
  <c r="K5" i="4"/>
  <c r="J5" i="4"/>
  <c r="I5" i="4"/>
  <c r="L4" i="4"/>
  <c r="K4" i="4"/>
  <c r="J4" i="4"/>
  <c r="I4" i="4"/>
  <c r="L3" i="4"/>
  <c r="K3" i="4"/>
  <c r="J3" i="4"/>
  <c r="I3" i="4"/>
  <c r="L43" i="2"/>
  <c r="L32" i="2"/>
  <c r="L33" i="2"/>
  <c r="L34" i="2"/>
  <c r="L35" i="2"/>
  <c r="L36" i="2"/>
  <c r="L37" i="2"/>
  <c r="L38" i="2"/>
  <c r="L39" i="2"/>
  <c r="L40" i="2"/>
  <c r="L41" i="2"/>
  <c r="L42" i="2"/>
  <c r="L31" i="2"/>
  <c r="N8" i="1" a="1"/>
  <c r="N8" i="1" s="1"/>
  <c r="H32" i="1"/>
  <c r="H33" i="1"/>
  <c r="H34" i="1"/>
  <c r="H35" i="1"/>
  <c r="H36" i="1"/>
  <c r="H37" i="1"/>
  <c r="H38" i="1"/>
  <c r="I38" i="1" s="1"/>
  <c r="H39" i="1"/>
  <c r="I39" i="1" s="1"/>
  <c r="H40" i="1"/>
  <c r="I40" i="1" s="1"/>
  <c r="H41" i="1"/>
  <c r="I41" i="1" s="1"/>
  <c r="H42" i="1"/>
  <c r="I42" i="1" s="1"/>
  <c r="H31" i="1"/>
  <c r="I31" i="1" s="1"/>
  <c r="H32" i="2"/>
  <c r="H33" i="2"/>
  <c r="H34" i="2"/>
  <c r="I34" i="2" s="1"/>
  <c r="H35" i="2"/>
  <c r="I35" i="2" s="1"/>
  <c r="H36" i="2"/>
  <c r="I36" i="2" s="1"/>
  <c r="H37" i="2"/>
  <c r="I37" i="2" s="1"/>
  <c r="H38" i="2"/>
  <c r="I38" i="2" s="1"/>
  <c r="H39" i="2"/>
  <c r="I39" i="2" s="1"/>
  <c r="H40" i="2"/>
  <c r="H41" i="2"/>
  <c r="H42" i="2"/>
  <c r="H43" i="2"/>
  <c r="I43" i="2" s="1"/>
  <c r="H31" i="2"/>
  <c r="I31" i="2" s="1"/>
  <c r="F43" i="2"/>
  <c r="G43" i="2"/>
  <c r="J43" i="2"/>
  <c r="B31" i="2"/>
  <c r="C31" i="2"/>
  <c r="D31" i="2"/>
  <c r="A43" i="2"/>
  <c r="I42" i="2"/>
  <c r="F42" i="2"/>
  <c r="J42" i="2" s="1"/>
  <c r="I41" i="2"/>
  <c r="F41" i="2"/>
  <c r="J41" i="2" s="1"/>
  <c r="I40" i="2"/>
  <c r="F40" i="2"/>
  <c r="J40" i="2" s="1"/>
  <c r="F39" i="2"/>
  <c r="J39" i="2" s="1"/>
  <c r="F38" i="2"/>
  <c r="J38" i="2" s="1"/>
  <c r="F37" i="2"/>
  <c r="J37" i="2" s="1"/>
  <c r="F36" i="2"/>
  <c r="J36" i="2" s="1"/>
  <c r="F35" i="2"/>
  <c r="J35" i="2" s="1"/>
  <c r="F34" i="2"/>
  <c r="J34" i="2" s="1"/>
  <c r="A34" i="2"/>
  <c r="A35" i="2" s="1"/>
  <c r="I33" i="2"/>
  <c r="F33" i="2"/>
  <c r="J33" i="2" s="1"/>
  <c r="A33" i="2"/>
  <c r="G33" i="2" s="1"/>
  <c r="I32" i="2"/>
  <c r="G32" i="2"/>
  <c r="F32" i="2"/>
  <c r="J32" i="2" s="1"/>
  <c r="A32" i="2"/>
  <c r="G31" i="2"/>
  <c r="F31" i="2"/>
  <c r="J31" i="2" s="1"/>
  <c r="A31" i="2"/>
  <c r="L27" i="2"/>
  <c r="K27" i="2"/>
  <c r="J27" i="2"/>
  <c r="I27" i="2"/>
  <c r="L26" i="2"/>
  <c r="K26" i="2"/>
  <c r="J26" i="2"/>
  <c r="I26" i="2"/>
  <c r="L25" i="2"/>
  <c r="O5" i="2" s="1" a="1"/>
  <c r="O5" i="2" s="1"/>
  <c r="Q5" i="2" s="1"/>
  <c r="K25" i="2"/>
  <c r="J25" i="2"/>
  <c r="I25" i="2"/>
  <c r="L24" i="2"/>
  <c r="K24" i="2"/>
  <c r="J24" i="2"/>
  <c r="I24" i="2"/>
  <c r="L23" i="2"/>
  <c r="K23" i="2"/>
  <c r="J23" i="2"/>
  <c r="I23" i="2"/>
  <c r="L22" i="2"/>
  <c r="K22" i="2"/>
  <c r="J22" i="2"/>
  <c r="I22" i="2"/>
  <c r="L21" i="2"/>
  <c r="K21" i="2"/>
  <c r="J21" i="2"/>
  <c r="I21" i="2"/>
  <c r="L20" i="2"/>
  <c r="K20" i="2"/>
  <c r="J20" i="2"/>
  <c r="I20" i="2"/>
  <c r="L19" i="2"/>
  <c r="K19" i="2"/>
  <c r="J19" i="2"/>
  <c r="I19" i="2"/>
  <c r="L18" i="2"/>
  <c r="K18" i="2"/>
  <c r="J18" i="2"/>
  <c r="I18" i="2"/>
  <c r="L17" i="2"/>
  <c r="K17" i="2"/>
  <c r="J17" i="2"/>
  <c r="I17" i="2"/>
  <c r="L16" i="2"/>
  <c r="K16" i="2"/>
  <c r="J16" i="2"/>
  <c r="I16" i="2"/>
  <c r="L15" i="2"/>
  <c r="K15" i="2"/>
  <c r="J15" i="2"/>
  <c r="I15" i="2"/>
  <c r="L14" i="2"/>
  <c r="K14" i="2"/>
  <c r="J14" i="2"/>
  <c r="I14" i="2"/>
  <c r="L13" i="2"/>
  <c r="K13" i="2"/>
  <c r="J13" i="2"/>
  <c r="I13" i="2"/>
  <c r="L12" i="2"/>
  <c r="K12" i="2"/>
  <c r="J12" i="2"/>
  <c r="I12" i="2"/>
  <c r="N11" i="2"/>
  <c r="L11" i="2"/>
  <c r="K11" i="2"/>
  <c r="J11" i="2"/>
  <c r="I11" i="2"/>
  <c r="L10" i="2"/>
  <c r="K10" i="2"/>
  <c r="J10" i="2"/>
  <c r="I10" i="2"/>
  <c r="L9" i="2"/>
  <c r="K9" i="2"/>
  <c r="J9" i="2"/>
  <c r="I9" i="2"/>
  <c r="L8" i="2"/>
  <c r="K8" i="2"/>
  <c r="J8" i="2"/>
  <c r="I8" i="2"/>
  <c r="L7" i="2"/>
  <c r="K7" i="2"/>
  <c r="O4" i="2" s="1" a="1"/>
  <c r="O4" i="2" s="1"/>
  <c r="Q4" i="2" s="1"/>
  <c r="J7" i="2"/>
  <c r="I7" i="2"/>
  <c r="L6" i="2"/>
  <c r="K6" i="2"/>
  <c r="J6" i="2"/>
  <c r="I6" i="2"/>
  <c r="L5" i="2"/>
  <c r="K5" i="2"/>
  <c r="J5" i="2"/>
  <c r="I5" i="2"/>
  <c r="L4" i="2"/>
  <c r="K4" i="2"/>
  <c r="J4" i="2"/>
  <c r="I4" i="2"/>
  <c r="O2" i="2" s="1" a="1"/>
  <c r="O2" i="2" s="1"/>
  <c r="Q2" i="2" s="1"/>
  <c r="O3" i="2" a="1"/>
  <c r="O3" i="2" s="1"/>
  <c r="Q3" i="2" s="1"/>
  <c r="L3" i="2"/>
  <c r="K3" i="2"/>
  <c r="J3" i="2"/>
  <c r="I3" i="2"/>
  <c r="K32" i="1"/>
  <c r="K33" i="1"/>
  <c r="K34" i="1"/>
  <c r="K35" i="1"/>
  <c r="K36" i="1"/>
  <c r="K37" i="1"/>
  <c r="K38" i="1"/>
  <c r="K39" i="1"/>
  <c r="K40" i="1"/>
  <c r="K41" i="1"/>
  <c r="K42" i="1"/>
  <c r="K31" i="1"/>
  <c r="I32" i="1"/>
  <c r="I33" i="1"/>
  <c r="I34" i="1"/>
  <c r="I35" i="1"/>
  <c r="I36" i="1"/>
  <c r="I37" i="1"/>
  <c r="F31" i="1"/>
  <c r="J31" i="1" s="1"/>
  <c r="G31" i="1"/>
  <c r="D31" i="1"/>
  <c r="C31" i="1"/>
  <c r="B31" i="1"/>
  <c r="A31" i="1"/>
  <c r="O5" i="5" l="1" a="1"/>
  <c r="O5" i="5" s="1"/>
  <c r="Q5" i="5" s="1"/>
  <c r="S5" i="5" s="1"/>
  <c r="O2" i="5" a="1"/>
  <c r="O2" i="5" s="1"/>
  <c r="S2" i="5" s="1"/>
  <c r="K31" i="5"/>
  <c r="M31" i="5" s="1"/>
  <c r="O3" i="5" a="1"/>
  <c r="O3" i="5" s="1"/>
  <c r="Q3" i="5" s="1"/>
  <c r="S3" i="5" s="1"/>
  <c r="O4" i="5" a="1"/>
  <c r="O4" i="5" s="1"/>
  <c r="Q4" i="5" s="1"/>
  <c r="S4" i="5" s="1"/>
  <c r="M33" i="4"/>
  <c r="O5" i="4" a="1"/>
  <c r="O5" i="4" s="1"/>
  <c r="Q5" i="4" s="1"/>
  <c r="S5" i="4" s="1"/>
  <c r="O2" i="4" a="1"/>
  <c r="O2" i="4" s="1"/>
  <c r="Q2" i="4" s="1"/>
  <c r="S2" i="4" s="1"/>
  <c r="O4" i="4" a="1"/>
  <c r="O4" i="4" s="1"/>
  <c r="Q4" i="4" s="1"/>
  <c r="R4" i="4" s="1"/>
  <c r="O3" i="4" a="1"/>
  <c r="O3" i="4" s="1"/>
  <c r="Q3" i="4" s="1"/>
  <c r="R3" i="4" s="1"/>
  <c r="M40" i="4"/>
  <c r="A35" i="5"/>
  <c r="L38" i="4"/>
  <c r="M38" i="4"/>
  <c r="K38" i="4"/>
  <c r="M39" i="4"/>
  <c r="K39" i="4"/>
  <c r="M41" i="4"/>
  <c r="K41" i="4"/>
  <c r="K34" i="4"/>
  <c r="M34" i="4"/>
  <c r="K35" i="4"/>
  <c r="M35" i="4"/>
  <c r="M31" i="4"/>
  <c r="K31" i="4"/>
  <c r="L31" i="4"/>
  <c r="K36" i="4"/>
  <c r="M36" i="4"/>
  <c r="G33" i="4"/>
  <c r="A34" i="4"/>
  <c r="M32" i="4"/>
  <c r="K32" i="4"/>
  <c r="M42" i="4"/>
  <c r="M37" i="4"/>
  <c r="K37" i="4"/>
  <c r="K40" i="4"/>
  <c r="L40" i="4"/>
  <c r="L33" i="4"/>
  <c r="K42" i="4"/>
  <c r="L42" i="4"/>
  <c r="L35" i="4"/>
  <c r="L37" i="4"/>
  <c r="L39" i="4"/>
  <c r="R5" i="4"/>
  <c r="L32" i="4"/>
  <c r="L41" i="4"/>
  <c r="L34" i="4"/>
  <c r="M32" i="2"/>
  <c r="M33" i="2"/>
  <c r="M34" i="2"/>
  <c r="M35" i="2"/>
  <c r="M36" i="2"/>
  <c r="M37" i="2"/>
  <c r="M38" i="2"/>
  <c r="M39" i="2"/>
  <c r="M40" i="2"/>
  <c r="M41" i="2"/>
  <c r="M42" i="2"/>
  <c r="M43" i="2"/>
  <c r="M31" i="2"/>
  <c r="S2" i="2"/>
  <c r="S4" i="2"/>
  <c r="S5" i="2"/>
  <c r="K43" i="2"/>
  <c r="S3" i="2"/>
  <c r="K34" i="2"/>
  <c r="K38" i="2"/>
  <c r="K40" i="2"/>
  <c r="K35" i="2"/>
  <c r="G35" i="2"/>
  <c r="A36" i="2"/>
  <c r="K41" i="2"/>
  <c r="K31" i="2"/>
  <c r="K39" i="2"/>
  <c r="K33" i="2"/>
  <c r="K32" i="2"/>
  <c r="K37" i="2"/>
  <c r="G34" i="2"/>
  <c r="K36" i="2"/>
  <c r="K42" i="2"/>
  <c r="M31" i="1"/>
  <c r="F33" i="1"/>
  <c r="F34" i="1"/>
  <c r="F35" i="1"/>
  <c r="F36" i="1"/>
  <c r="F37" i="1"/>
  <c r="J37" i="1" s="1"/>
  <c r="M37" i="1" s="1"/>
  <c r="F38" i="1"/>
  <c r="J38" i="1" s="1"/>
  <c r="M38" i="1" s="1"/>
  <c r="F39" i="1"/>
  <c r="J39" i="1" s="1"/>
  <c r="M39" i="1" s="1"/>
  <c r="F40" i="1"/>
  <c r="J40" i="1" s="1"/>
  <c r="F41" i="1"/>
  <c r="J41" i="1" s="1"/>
  <c r="F42" i="1"/>
  <c r="J42" i="1" s="1"/>
  <c r="F32" i="1"/>
  <c r="J32" i="1" s="1"/>
  <c r="R3" i="1"/>
  <c r="R4" i="1"/>
  <c r="R5" i="1"/>
  <c r="R2" i="1"/>
  <c r="J34" i="1"/>
  <c r="J35" i="1"/>
  <c r="G32" i="1"/>
  <c r="J33" i="1"/>
  <c r="M33" i="1" s="1"/>
  <c r="J36" i="1"/>
  <c r="L36" i="1" s="1"/>
  <c r="A33" i="1"/>
  <c r="A34" i="1" s="1"/>
  <c r="A35" i="1" s="1"/>
  <c r="A36" i="1" s="1"/>
  <c r="A37" i="1" s="1"/>
  <c r="A38" i="1" s="1"/>
  <c r="A39" i="1" s="1"/>
  <c r="A40" i="1" s="1"/>
  <c r="A41" i="1" s="1"/>
  <c r="A42" i="1" s="1"/>
  <c r="G42" i="1" s="1"/>
  <c r="A32" i="1"/>
  <c r="N11" i="1"/>
  <c r="Q3" i="1"/>
  <c r="Q4" i="1"/>
  <c r="Q5" i="1"/>
  <c r="Q2" i="1"/>
  <c r="O5" i="1" a="1"/>
  <c r="O5" i="1" s="1"/>
  <c r="O4" i="1" a="1"/>
  <c r="O4" i="1" s="1"/>
  <c r="O3" i="1" a="1"/>
  <c r="O3" i="1" s="1"/>
  <c r="O2" i="1" a="1"/>
  <c r="O2" i="1" s="1"/>
  <c r="I4" i="1"/>
  <c r="J4" i="1"/>
  <c r="K4" i="1"/>
  <c r="L4" i="1"/>
  <c r="I5" i="1"/>
  <c r="J5" i="1"/>
  <c r="K5" i="1"/>
  <c r="L5" i="1"/>
  <c r="I6" i="1"/>
  <c r="J6" i="1"/>
  <c r="K6" i="1"/>
  <c r="L6" i="1"/>
  <c r="I7" i="1"/>
  <c r="J7" i="1"/>
  <c r="K7" i="1"/>
  <c r="L7" i="1"/>
  <c r="I8" i="1"/>
  <c r="J8" i="1"/>
  <c r="K8" i="1"/>
  <c r="L8" i="1"/>
  <c r="I9" i="1"/>
  <c r="J9" i="1"/>
  <c r="K9" i="1"/>
  <c r="L9" i="1"/>
  <c r="I10" i="1"/>
  <c r="J10" i="1"/>
  <c r="K10" i="1"/>
  <c r="L10" i="1"/>
  <c r="I11" i="1"/>
  <c r="J11" i="1"/>
  <c r="K11" i="1"/>
  <c r="L11" i="1"/>
  <c r="I12" i="1"/>
  <c r="J12" i="1"/>
  <c r="K12" i="1"/>
  <c r="L12" i="1"/>
  <c r="I13" i="1"/>
  <c r="J13" i="1"/>
  <c r="K13" i="1"/>
  <c r="L13" i="1"/>
  <c r="I14" i="1"/>
  <c r="J14" i="1"/>
  <c r="K14" i="1"/>
  <c r="L14" i="1"/>
  <c r="I15" i="1"/>
  <c r="J15" i="1"/>
  <c r="K15" i="1"/>
  <c r="L15" i="1"/>
  <c r="I16" i="1"/>
  <c r="J16" i="1"/>
  <c r="K16" i="1"/>
  <c r="L16" i="1"/>
  <c r="I17" i="1"/>
  <c r="J17" i="1"/>
  <c r="K17" i="1"/>
  <c r="L17" i="1"/>
  <c r="I18" i="1"/>
  <c r="J18" i="1"/>
  <c r="K18" i="1"/>
  <c r="L18" i="1"/>
  <c r="I19" i="1"/>
  <c r="J19" i="1"/>
  <c r="K19" i="1"/>
  <c r="L19" i="1"/>
  <c r="I20" i="1"/>
  <c r="J20" i="1"/>
  <c r="K20" i="1"/>
  <c r="L20" i="1"/>
  <c r="I21" i="1"/>
  <c r="J21" i="1"/>
  <c r="K21" i="1"/>
  <c r="L21" i="1"/>
  <c r="I22" i="1"/>
  <c r="J22" i="1"/>
  <c r="K22" i="1"/>
  <c r="L22" i="1"/>
  <c r="I23" i="1"/>
  <c r="J23" i="1"/>
  <c r="K23" i="1"/>
  <c r="L23" i="1"/>
  <c r="I24" i="1"/>
  <c r="J24" i="1"/>
  <c r="K24" i="1"/>
  <c r="L24" i="1"/>
  <c r="I25" i="1"/>
  <c r="J25" i="1"/>
  <c r="K25" i="1"/>
  <c r="L25" i="1"/>
  <c r="I26" i="1"/>
  <c r="J26" i="1"/>
  <c r="K26" i="1"/>
  <c r="L26" i="1"/>
  <c r="I27" i="1"/>
  <c r="J27" i="1"/>
  <c r="K27" i="1"/>
  <c r="L27" i="1"/>
  <c r="J3" i="1"/>
  <c r="K3" i="1"/>
  <c r="L3" i="1"/>
  <c r="I3" i="1"/>
  <c r="S4" i="4" l="1"/>
  <c r="S3" i="4"/>
  <c r="R2" i="4"/>
  <c r="R5" i="5"/>
  <c r="R2" i="5"/>
  <c r="L31" i="5"/>
  <c r="N31" i="5"/>
  <c r="R3" i="5"/>
  <c r="R4" i="5"/>
  <c r="A36" i="5"/>
  <c r="A35" i="4"/>
  <c r="G34" i="4"/>
  <c r="A37" i="2"/>
  <c r="G36" i="2"/>
  <c r="G33" i="1"/>
  <c r="L32" i="1"/>
  <c r="M32" i="1"/>
  <c r="G34" i="1"/>
  <c r="M36" i="1"/>
  <c r="G39" i="1"/>
  <c r="G40" i="1"/>
  <c r="G38" i="1"/>
  <c r="G41" i="1"/>
  <c r="G37" i="1"/>
  <c r="G36" i="1"/>
  <c r="G35" i="1"/>
  <c r="L33" i="1"/>
  <c r="M34" i="1"/>
  <c r="L34" i="1"/>
  <c r="M42" i="1"/>
  <c r="L42" i="1"/>
  <c r="L41" i="1"/>
  <c r="M41" i="1"/>
  <c r="M40" i="1"/>
  <c r="L40" i="1"/>
  <c r="M35" i="1"/>
  <c r="L35" i="1"/>
  <c r="L39" i="1"/>
  <c r="L38" i="1"/>
  <c r="L37" i="1"/>
  <c r="S3" i="1"/>
  <c r="S5" i="1"/>
  <c r="S2" i="1"/>
  <c r="S4" i="1"/>
  <c r="A37" i="5" l="1"/>
  <c r="G35" i="4"/>
  <c r="A36" i="4"/>
  <c r="G37" i="2"/>
  <c r="A38" i="2"/>
  <c r="A38" i="5" l="1"/>
  <c r="A37" i="4"/>
  <c r="G36" i="4"/>
  <c r="A39" i="2"/>
  <c r="G38" i="2"/>
  <c r="A39" i="5" l="1"/>
  <c r="A38" i="4"/>
  <c r="G37" i="4"/>
  <c r="G39" i="2"/>
  <c r="A40" i="2"/>
  <c r="A40" i="5" l="1"/>
  <c r="G38" i="4"/>
  <c r="A39" i="4"/>
  <c r="A41" i="2"/>
  <c r="G40" i="2"/>
  <c r="A41" i="5" l="1"/>
  <c r="A40" i="4"/>
  <c r="G39" i="4"/>
  <c r="A42" i="2"/>
  <c r="G42" i="2" s="1"/>
  <c r="G41" i="2"/>
  <c r="G40" i="4" l="1"/>
  <c r="A41" i="4"/>
  <c r="A42" i="4" l="1"/>
  <c r="G41" i="4"/>
  <c r="G42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<sst xmlns="http://schemas.openxmlformats.org/spreadsheetml/2006/main" count="130" uniqueCount="28">
  <si>
    <t>I(mA)</t>
    <phoneticPr fontId="3"/>
  </si>
  <si>
    <t>B=</t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</si>
  <si>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R</t>
    </r>
    <r>
      <rPr>
        <sz val="11"/>
        <color theme="1"/>
        <rFont val="Yu Gothic"/>
        <family val="2"/>
        <scheme val="minor"/>
      </rPr>
      <t>(mV)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</si>
  <si>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</t>
    </r>
    <r>
      <rPr>
        <sz val="11"/>
        <color theme="1"/>
        <rFont val="Yu Gothic"/>
        <family val="2"/>
        <scheme val="minor"/>
      </rPr>
      <t>(mV)</t>
    </r>
    <phoneticPr fontId="3"/>
  </si>
  <si>
    <r>
      <t>ΔV</t>
    </r>
    <r>
      <rPr>
        <vertAlign val="subscript"/>
        <sz val="11"/>
        <color theme="1"/>
        <rFont val="Yu Gothic"/>
        <family val="3"/>
        <charset val="128"/>
        <scheme val="minor"/>
      </rPr>
      <t>H</t>
    </r>
    <r>
      <rPr>
        <sz val="11"/>
        <color theme="1"/>
        <rFont val="Yu Gothic"/>
        <family val="2"/>
        <scheme val="minor"/>
      </rPr>
      <t>(mV)</t>
    </r>
    <phoneticPr fontId="3"/>
  </si>
  <si>
    <t>B (mT)</t>
    <phoneticPr fontId="2"/>
  </si>
  <si>
    <t>γ(S)</t>
    <phoneticPr fontId="2"/>
  </si>
  <si>
    <t>e (C)</t>
    <phoneticPr fontId="2"/>
  </si>
  <si>
    <t>温度特性</t>
    <rPh sb="0" eb="4">
      <t>オンドトクセイ</t>
    </rPh>
    <phoneticPr fontId="2"/>
  </si>
  <si>
    <t>T(K)</t>
    <phoneticPr fontId="2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</si>
  <si>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H0</t>
    </r>
    <r>
      <rPr>
        <sz val="11"/>
        <color theme="1"/>
        <rFont val="Yu Gothic"/>
        <family val="2"/>
        <scheme val="minor"/>
      </rPr>
      <t>(mV)</t>
    </r>
    <phoneticPr fontId="3"/>
  </si>
  <si>
    <r>
      <t>V</t>
    </r>
    <r>
      <rPr>
        <vertAlign val="subscript"/>
        <sz val="11"/>
        <color theme="1"/>
        <rFont val="Yu Gothic"/>
        <family val="3"/>
        <charset val="128"/>
        <scheme val="minor"/>
      </rPr>
      <t>H100</t>
    </r>
    <r>
      <rPr>
        <sz val="11"/>
        <color theme="1"/>
        <rFont val="Yu Gothic"/>
        <family val="2"/>
        <scheme val="minor"/>
      </rPr>
      <t>(mV)</t>
    </r>
    <phoneticPr fontId="3"/>
  </si>
  <si>
    <t>1000/T (1/K)</t>
    <phoneticPr fontId="2"/>
  </si>
  <si>
    <t>σ(S/cm)</t>
    <phoneticPr fontId="2"/>
  </si>
  <si>
    <r>
      <t>R (m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/C)</t>
    </r>
    <phoneticPr fontId="2"/>
  </si>
  <si>
    <r>
      <t>μ (cm</t>
    </r>
    <r>
      <rPr>
        <vertAlign val="superscript"/>
        <sz val="11"/>
        <color theme="1"/>
        <rFont val="Yu Gothic"/>
        <family val="3"/>
        <charset val="128"/>
        <scheme val="minor"/>
      </rPr>
      <t>2</t>
    </r>
    <r>
      <rPr>
        <sz val="11"/>
        <color theme="1"/>
        <rFont val="Yu Gothic"/>
        <family val="2"/>
        <scheme val="minor"/>
      </rPr>
      <t>/Vs)</t>
    </r>
    <phoneticPr fontId="2"/>
  </si>
  <si>
    <r>
      <t>n (1/cm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)</t>
    </r>
    <phoneticPr fontId="2"/>
  </si>
  <si>
    <r>
      <t>4</t>
    </r>
    <r>
      <rPr>
        <sz val="11"/>
        <color theme="1"/>
        <rFont val="MS UI Gothic"/>
        <family val="3"/>
        <charset val="128"/>
      </rPr>
      <t>端子</t>
    </r>
    <r>
      <rPr>
        <sz val="11"/>
        <color theme="1"/>
        <rFont val="Arial"/>
        <family val="2"/>
      </rPr>
      <t>log</t>
    </r>
    <rPh sb="1" eb="3">
      <t>タンシ</t>
    </rPh>
    <phoneticPr fontId="8"/>
  </si>
  <si>
    <t>アレニウス</t>
  </si>
  <si>
    <r>
      <t>p (1/cm</t>
    </r>
    <r>
      <rPr>
        <vertAlign val="superscript"/>
        <sz val="11"/>
        <color theme="1"/>
        <rFont val="Yu Gothic"/>
        <family val="3"/>
        <charset val="128"/>
        <scheme val="minor"/>
      </rPr>
      <t>3</t>
    </r>
    <r>
      <rPr>
        <sz val="11"/>
        <color theme="1"/>
        <rFont val="Yu Gothic"/>
        <family val="2"/>
        <scheme val="minor"/>
      </rPr>
      <t>)</t>
    </r>
    <phoneticPr fontId="2"/>
  </si>
  <si>
    <t>ln</t>
    <phoneticPr fontId="2"/>
  </si>
  <si>
    <t>log</t>
    <phoneticPr fontId="2"/>
  </si>
  <si>
    <t>σ (n-Ge)</t>
    <phoneticPr fontId="2"/>
  </si>
  <si>
    <t>R (n-Ge)</t>
    <phoneticPr fontId="2"/>
  </si>
  <si>
    <t>σ (p-Ge)</t>
    <phoneticPr fontId="2"/>
  </si>
  <si>
    <t>R (p-Ge)</t>
    <phoneticPr fontId="2"/>
  </si>
  <si>
    <t>I[A]</t>
  </si>
  <si>
    <t>B[mT]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</si>
</sst>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00"/>
    <numFmt numFmtId="178" formatCode="0.000_ "/>
    <numFmt numFmtId="179" formatCode="0.00.E+00"/>
  </numFmts>
  <fonts count="12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sz val="11"/>
      <color theme="1"/>
      <name val="Segoe UI Symbol"/>
      <family val="2"/>
    </font>
    <font>
      <vertAlign val="subscript"/>
      <sz val="11"/>
      <color theme="1"/>
      <name val="Yu Gothic"/>
      <family val="3"/>
      <charset val="128"/>
      <scheme val="minor"/>
    </font>
    <font>
      <vertAlign val="superscript"/>
      <sz val="11"/>
      <color theme="1"/>
      <name val="Yu Gothic"/>
      <family val="3"/>
      <charset val="128"/>
      <scheme val="minor"/>
    </font>
    <font>
      <sz val="12"/>
      <color rgb="FF000000"/>
      <name val="游ゴシック"/>
      <family val="3"/>
      <charset val="128"/>
    </font>
    <font>
      <b/>
      <sz val="11"/>
      <color theme="0"/>
      <name val="Yu Gothic"/>
      <family val="2"/>
      <charset val="128"/>
      <scheme val="minor"/>
    </font>
    <font>
      <sz val="11"/>
      <color theme="1"/>
      <name val="Arial"/>
      <family val="2"/>
    </font>
    <font>
      <sz val="11"/>
      <color theme="1"/>
      <name val="MS UI Gothic"/>
      <family val="3"/>
      <charset val="128"/>
    </font>
    <font>
      <sz val="11"/>
      <color rgb="FF00000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7" fontId="0" fillId="0" borderId="0" xfId="0" applyNumberFormat="1" applyAlignment="1">
      <alignment vertical="center"/>
    </xf>
    <xf numFmtId="0" fontId="4" fillId="0" borderId="0" xfId="0" applyFont="1"/>
    <xf numFmtId="178" fontId="0" fillId="0" borderId="0" xfId="0" applyNumberFormat="1" applyAlignment="1">
      <alignment vertical="center"/>
    </xf>
    <xf numFmtId="178" fontId="0" fillId="0" borderId="0" xfId="0" applyNumberFormat="1"/>
    <xf numFmtId="177" fontId="0" fillId="0" borderId="0" xfId="0" applyNumberFormat="1"/>
    <xf numFmtId="0" fontId="7" fillId="0" borderId="0" xfId="0" applyFont="1" applyAlignment="1">
      <alignment vertical="center"/>
    </xf>
    <xf numFmtId="179" fontId="0" fillId="0" borderId="0" xfId="0" applyNumberFormat="1"/>
    <xf numFmtId="176" fontId="0" fillId="0" borderId="0" xfId="0" applyNumberFormat="1"/>
    <xf numFmtId="2" fontId="0" fillId="0" borderId="0" xfId="0" applyNumberFormat="1"/>
    <xf numFmtId="0" fontId="0" fillId="2" borderId="0" xfId="0" applyFill="1"/>
    <xf numFmtId="0" fontId="11" fillId="0" borderId="0" xfId="0" applyFont="1" applyAlignment="1">
      <alignment vertical="center"/>
    </xf>
  </cellXfs>
  <cellStyles count="2">
    <cellStyle name="標準" xfId="0" builtinId="0"/>
    <cellStyle name="標準 2" xfId="1" xr:uid="{32760AAF-CE3D-4803-A197-4EDD33AFD9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0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3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'0628_n-Ge'!$J$3:$J$27</c:f>
              <c:numCache>
                <c:formatCode>0.000_ </c:formatCode>
                <c:ptCount val="25"/>
                <c:pt idx="0">
                  <c:v>1.7149999999999999</c:v>
                </c:pt>
                <c:pt idx="1">
                  <c:v>1.5739999999999998</c:v>
                </c:pt>
                <c:pt idx="2">
                  <c:v>1.4310000000000005</c:v>
                </c:pt>
                <c:pt idx="3">
                  <c:v>1.2880000000000003</c:v>
                </c:pt>
                <c:pt idx="4">
                  <c:v>1.145</c:v>
                </c:pt>
                <c:pt idx="5">
                  <c:v>1.0019999999999998</c:v>
                </c:pt>
                <c:pt idx="6">
                  <c:v>0.85899999999999999</c:v>
                </c:pt>
                <c:pt idx="7">
                  <c:v>0.71599999999999975</c:v>
                </c:pt>
                <c:pt idx="8">
                  <c:v>0.57400000000000007</c:v>
                </c:pt>
                <c:pt idx="9">
                  <c:v>0.43099999999999983</c:v>
                </c:pt>
                <c:pt idx="10">
                  <c:v>0.28899999999999992</c:v>
                </c:pt>
                <c:pt idx="11">
                  <c:v>0.13900000000000001</c:v>
                </c:pt>
                <c:pt idx="12">
                  <c:v>-1E-3</c:v>
                </c:pt>
                <c:pt idx="13">
                  <c:v>-0.13900000000000001</c:v>
                </c:pt>
                <c:pt idx="14">
                  <c:v>-0.28200000000000003</c:v>
                </c:pt>
                <c:pt idx="15">
                  <c:v>-0.42399999999999993</c:v>
                </c:pt>
                <c:pt idx="16">
                  <c:v>-0.56800000000000006</c:v>
                </c:pt>
                <c:pt idx="17">
                  <c:v>-0.71</c:v>
                </c:pt>
                <c:pt idx="18">
                  <c:v>-0.85200000000000031</c:v>
                </c:pt>
                <c:pt idx="19">
                  <c:v>-0.99500000000000011</c:v>
                </c:pt>
                <c:pt idx="20">
                  <c:v>-1.137</c:v>
                </c:pt>
                <c:pt idx="21">
                  <c:v>-1.2810000000000001</c:v>
                </c:pt>
                <c:pt idx="22">
                  <c:v>-1.4219999999999997</c:v>
                </c:pt>
                <c:pt idx="23">
                  <c:v>-1.5640000000000001</c:v>
                </c:pt>
                <c:pt idx="24">
                  <c:v>-1.7069999999999999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D45-45CF-8DFC-07A255D525AD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'0628_n-Ge'!$I$3:$I$27</c:f>
              <c:numCache>
                <c:formatCode>0.000_ </c:formatCode>
                <c:ptCount val="25"/>
                <c:pt idx="0">
                  <c:v>3.4529999999999998</c:v>
                </c:pt>
                <c:pt idx="1">
                  <c:v>3.165</c:v>
                </c:pt>
                <c:pt idx="2">
                  <c:v>2.8770000000000002</c:v>
                </c:pt>
                <c:pt idx="3">
                  <c:v>2.5910000000000002</c:v>
                </c:pt>
                <c:pt idx="4">
                  <c:v>2.3010000000000002</c:v>
                </c:pt>
                <c:pt idx="5">
                  <c:v>2.0149999999999997</c:v>
                </c:pt>
                <c:pt idx="6">
                  <c:v>1.7250000000000001</c:v>
                </c:pt>
                <c:pt idx="7">
                  <c:v>1.4389999999999998</c:v>
                </c:pt>
                <c:pt idx="8">
                  <c:v>1.153</c:v>
                </c:pt>
                <c:pt idx="9">
                  <c:v>0.86499999999999988</c:v>
                </c:pt>
                <c:pt idx="10">
                  <c:v>0.57899999999999996</c:v>
                </c:pt>
                <c:pt idx="11">
                  <c:v>0.28400000000000003</c:v>
                </c:pt>
                <c:pt idx="12">
                  <c:v>0</c:v>
                </c:pt>
                <c:pt idx="13">
                  <c:v>-0.28100000000000003</c:v>
                </c:pt>
                <c:pt idx="14">
                  <c:v>-0.57200000000000006</c:v>
                </c:pt>
                <c:pt idx="15">
                  <c:v>-0.85699999999999987</c:v>
                </c:pt>
                <c:pt idx="16">
                  <c:v>-1.147</c:v>
                </c:pt>
                <c:pt idx="17">
                  <c:v>-1.4329999999999998</c:v>
                </c:pt>
                <c:pt idx="18">
                  <c:v>-1.7190000000000001</c:v>
                </c:pt>
                <c:pt idx="19">
                  <c:v>-2.0070000000000001</c:v>
                </c:pt>
                <c:pt idx="20">
                  <c:v>-2.2930000000000001</c:v>
                </c:pt>
                <c:pt idx="21">
                  <c:v>-2.5830000000000002</c:v>
                </c:pt>
                <c:pt idx="22">
                  <c:v>-2.8689999999999998</c:v>
                </c:pt>
                <c:pt idx="23">
                  <c:v>-3.153</c:v>
                </c:pt>
                <c:pt idx="24">
                  <c:v>-3.4419999999999997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D45-45CF-8DFC-07A255D525AD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'0628_n-Ge'!$K$3:$K$27</c:f>
              <c:numCache>
                <c:formatCode>0.000_ </c:formatCode>
                <c:ptCount val="25"/>
                <c:pt idx="0">
                  <c:v>-1.7520000000000007</c:v>
                </c:pt>
                <c:pt idx="1">
                  <c:v>-1.6059999999999999</c:v>
                </c:pt>
                <c:pt idx="2">
                  <c:v>-1.4579999999999993</c:v>
                </c:pt>
                <c:pt idx="3">
                  <c:v>-1.3140000000000001</c:v>
                </c:pt>
                <c:pt idx="4">
                  <c:v>-1.1659999999999995</c:v>
                </c:pt>
                <c:pt idx="5">
                  <c:v>-1.0209999999999999</c:v>
                </c:pt>
                <c:pt idx="6">
                  <c:v>-0.87299999999999978</c:v>
                </c:pt>
                <c:pt idx="7">
                  <c:v>-0.7280000000000002</c:v>
                </c:pt>
                <c:pt idx="8">
                  <c:v>-0.58300000000000018</c:v>
                </c:pt>
                <c:pt idx="9">
                  <c:v>-0.43400000000000016</c:v>
                </c:pt>
                <c:pt idx="10">
                  <c:v>-0.29000000000000004</c:v>
                </c:pt>
                <c:pt idx="11">
                  <c:v>-0.14800000000000002</c:v>
                </c:pt>
                <c:pt idx="12">
                  <c:v>0</c:v>
                </c:pt>
                <c:pt idx="13">
                  <c:v>0.14800000000000002</c:v>
                </c:pt>
                <c:pt idx="14">
                  <c:v>0.29600000000000004</c:v>
                </c:pt>
                <c:pt idx="15">
                  <c:v>0.44200000000000017</c:v>
                </c:pt>
                <c:pt idx="16">
                  <c:v>0.58999999999999986</c:v>
                </c:pt>
                <c:pt idx="17">
                  <c:v>0.73399999999999999</c:v>
                </c:pt>
                <c:pt idx="18">
                  <c:v>0.87999999999999989</c:v>
                </c:pt>
                <c:pt idx="19">
                  <c:v>1.0289999999999999</c:v>
                </c:pt>
                <c:pt idx="20">
                  <c:v>1.1740000000000004</c:v>
                </c:pt>
                <c:pt idx="21">
                  <c:v>1.3209999999999997</c:v>
                </c:pt>
                <c:pt idx="22">
                  <c:v>1.4660000000000002</c:v>
                </c:pt>
                <c:pt idx="23">
                  <c:v>1.6120000000000001</c:v>
                </c:pt>
                <c:pt idx="24">
                  <c:v>1.7610000000000001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D45-45CF-8DFC-07A255D525AD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'0628_n-Ge'!$A$3:$A$27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'0628_n-Ge'!$L$3:$L$27</c:f>
              <c:numCache>
                <c:formatCode>0.000_ </c:formatCode>
                <c:ptCount val="25"/>
                <c:pt idx="0">
                  <c:v>-3.5359999999999996</c:v>
                </c:pt>
                <c:pt idx="1">
                  <c:v>-3.2440000000000007</c:v>
                </c:pt>
                <c:pt idx="2">
                  <c:v>-2.9450000000000003</c:v>
                </c:pt>
                <c:pt idx="3">
                  <c:v>-2.6520000000000001</c:v>
                </c:pt>
                <c:pt idx="4">
                  <c:v>-2.3549999999999995</c:v>
                </c:pt>
                <c:pt idx="5">
                  <c:v>-2.0629999999999997</c:v>
                </c:pt>
                <c:pt idx="6">
                  <c:v>-1.7640000000000002</c:v>
                </c:pt>
                <c:pt idx="7">
                  <c:v>-1.4720000000000004</c:v>
                </c:pt>
                <c:pt idx="8">
                  <c:v>-1.1800000000000002</c:v>
                </c:pt>
                <c:pt idx="9">
                  <c:v>-0.87999999999999989</c:v>
                </c:pt>
                <c:pt idx="10">
                  <c:v>-0.58800000000000008</c:v>
                </c:pt>
                <c:pt idx="11">
                  <c:v>-0.29500000000000004</c:v>
                </c:pt>
                <c:pt idx="12">
                  <c:v>-1E-3</c:v>
                </c:pt>
                <c:pt idx="13">
                  <c:v>0.29600000000000004</c:v>
                </c:pt>
                <c:pt idx="14">
                  <c:v>0.59499999999999997</c:v>
                </c:pt>
                <c:pt idx="15">
                  <c:v>0.88700000000000023</c:v>
                </c:pt>
                <c:pt idx="16">
                  <c:v>1.1850000000000001</c:v>
                </c:pt>
                <c:pt idx="17">
                  <c:v>1.4780000000000002</c:v>
                </c:pt>
                <c:pt idx="18">
                  <c:v>1.7709999999999995</c:v>
                </c:pt>
                <c:pt idx="19">
                  <c:v>2.0699999999999994</c:v>
                </c:pt>
                <c:pt idx="20">
                  <c:v>2.3620000000000001</c:v>
                </c:pt>
                <c:pt idx="21">
                  <c:v>2.66</c:v>
                </c:pt>
                <c:pt idx="22">
                  <c:v>2.9530000000000003</c:v>
                </c:pt>
                <c:pt idx="23">
                  <c:v>3.2450000000000001</c:v>
                </c:pt>
                <c:pt idx="24">
                  <c:v>3.5449999999999999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D45-45CF-8DFC-07A255D5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'0628_n-Ge'!$I$31:$I$42</c:f>
              <c:numCache>
                <c:formatCode>0.000</c:formatCode>
                <c:ptCount val="12"/>
                <c:pt idx="0">
                  <c:v>-0.52087638168834194</c:v>
                </c:pt>
                <c:pt idx="1">
                  <c:v>-0.55044544602732426</c:v>
                </c:pt>
                <c:pt idx="2">
                  <c:v>-0.56552315663787833</c:v>
                </c:pt>
                <c:pt idx="3">
                  <c:v>-0.57141765212503215</c:v>
                </c:pt>
                <c:pt idx="4">
                  <c:v>-0.56487162504104271</c:v>
                </c:pt>
                <c:pt idx="5">
                  <c:v>-0.53472555663751242</c:v>
                </c:pt>
                <c:pt idx="6">
                  <c:v>-0.4820603061925352</c:v>
                </c:pt>
                <c:pt idx="7">
                  <c:v>-0.40442744421118781</c:v>
                </c:pt>
                <c:pt idx="8">
                  <c:v>-0.31769778917393182</c:v>
                </c:pt>
                <c:pt idx="9">
                  <c:v>-0.23083833443816687</c:v>
                </c:pt>
                <c:pt idx="10">
                  <c:v>-0.12626131886388139</c:v>
                </c:pt>
                <c:pt idx="11">
                  <c:v>-2.4311175981981906E-2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24D-4683-9F0E-519A08F46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'0628_p-Ge'!$G$31:$G$43</c:f>
              <c:numCache>
                <c:formatCode>General</c:formatCode>
                <c:ptCount val="13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  <c:pt idx="12">
                  <c:v>2.4204284158296021</c:v>
                </c:pt>
              </c:numCache>
            </c:numRef>
          </c:xVal>
          <c:yVal>
            <c:numRef>
              <c:f>'0628_p-Ge'!$I$31:$I$43</c:f>
              <c:numCache>
                <c:formatCode>General</c:formatCode>
                <c:ptCount val="13"/>
                <c:pt idx="0">
                  <c:v>-0.39390408967826479</c:v>
                </c:pt>
                <c:pt idx="1">
                  <c:v>-9.9464821156538888E-2</c:v>
                </c:pt>
                <c:pt idx="2">
                  <c:v>-0.28066371860101352</c:v>
                </c:pt>
                <c:pt idx="3">
                  <c:v>-0.42430982024575598</c:v>
                </c:pt>
                <c:pt idx="4">
                  <c:v>-0.4892727650339132</c:v>
                </c:pt>
                <c:pt idx="5">
                  <c:v>-0.51084649892535172</c:v>
                </c:pt>
                <c:pt idx="6">
                  <c:v>-0.49331860823210155</c:v>
                </c:pt>
                <c:pt idx="7">
                  <c:v>-0.5161385767170743</c:v>
                </c:pt>
                <c:pt idx="8">
                  <c:v>-0.49789674291322028</c:v>
                </c:pt>
                <c:pt idx="9">
                  <c:v>-0.45180561771911687</c:v>
                </c:pt>
                <c:pt idx="10">
                  <c:v>-0.38814562385684426</c:v>
                </c:pt>
                <c:pt idx="11">
                  <c:v>-0.29534714833361791</c:v>
                </c:pt>
                <c:pt idx="12">
                  <c:v>-0.20139712432045143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66-4FC5-AA25-F9D3FFEE4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'0628_p-Ge'!$J$3:$J$27</c:f>
              <c:numCache>
                <c:formatCode>General</c:formatCode>
                <c:ptCount val="25"/>
                <c:pt idx="0">
                  <c:v>-1.0570000000000004</c:v>
                </c:pt>
                <c:pt idx="1">
                  <c:v>-0.95099999999999962</c:v>
                </c:pt>
                <c:pt idx="2">
                  <c:v>-0.86399999999999988</c:v>
                </c:pt>
                <c:pt idx="3">
                  <c:v>-0.77800000000000002</c:v>
                </c:pt>
                <c:pt idx="4">
                  <c:v>-0.69</c:v>
                </c:pt>
                <c:pt idx="5">
                  <c:v>-0.60400000000000009</c:v>
                </c:pt>
                <c:pt idx="6">
                  <c:v>-0.5169999999999999</c:v>
                </c:pt>
                <c:pt idx="7">
                  <c:v>-0.43100000000000027</c:v>
                </c:pt>
                <c:pt idx="8">
                  <c:v>-0.34499999999999997</c:v>
                </c:pt>
                <c:pt idx="9">
                  <c:v>-0.2579999999999999</c:v>
                </c:pt>
                <c:pt idx="10">
                  <c:v>-0.17299999999999993</c:v>
                </c:pt>
                <c:pt idx="11">
                  <c:v>-8.4999999999999964E-2</c:v>
                </c:pt>
                <c:pt idx="12">
                  <c:v>1E-3</c:v>
                </c:pt>
                <c:pt idx="13">
                  <c:v>8.6999999999999966E-2</c:v>
                </c:pt>
                <c:pt idx="14">
                  <c:v>0.17499999999999993</c:v>
                </c:pt>
                <c:pt idx="15">
                  <c:v>0.26</c:v>
                </c:pt>
                <c:pt idx="16">
                  <c:v>0.34799999999999986</c:v>
                </c:pt>
                <c:pt idx="17">
                  <c:v>0.43300000000000005</c:v>
                </c:pt>
                <c:pt idx="18">
                  <c:v>0.51900000000000013</c:v>
                </c:pt>
                <c:pt idx="19">
                  <c:v>0.60599999999999987</c:v>
                </c:pt>
                <c:pt idx="20">
                  <c:v>0.69099999999999984</c:v>
                </c:pt>
                <c:pt idx="21">
                  <c:v>0.7799999999999998</c:v>
                </c:pt>
                <c:pt idx="22">
                  <c:v>0.86400000000000032</c:v>
                </c:pt>
                <c:pt idx="23">
                  <c:v>0.95099999999999962</c:v>
                </c:pt>
                <c:pt idx="24">
                  <c:v>1.0380000000000003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D3B-47A9-A01A-1B589CE6E476}"/>
            </c:ext>
          </c:extLst>
        </c:ser>
        <c:ser>
          <c:idx val="0"/>
          <c:order val="1"/>
          <c:tx>
            <c:v>100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'0628_p-Ge'!$I$3:$I$27</c:f>
              <c:numCache>
                <c:formatCode>General</c:formatCode>
                <c:ptCount val="25"/>
                <c:pt idx="0">
                  <c:v>-2.0590000000000002</c:v>
                </c:pt>
                <c:pt idx="1">
                  <c:v>-1.8879999999999999</c:v>
                </c:pt>
                <c:pt idx="2">
                  <c:v>-1.714</c:v>
                </c:pt>
                <c:pt idx="3">
                  <c:v>-1.544</c:v>
                </c:pt>
                <c:pt idx="4">
                  <c:v>-1.369</c:v>
                </c:pt>
                <c:pt idx="5">
                  <c:v>-1.1989999999999998</c:v>
                </c:pt>
                <c:pt idx="6">
                  <c:v>-1.0259999999999998</c:v>
                </c:pt>
                <c:pt idx="7">
                  <c:v>-0.85600000000000009</c:v>
                </c:pt>
                <c:pt idx="8">
                  <c:v>-0.68499999999999994</c:v>
                </c:pt>
                <c:pt idx="9">
                  <c:v>-0.5109999999999999</c:v>
                </c:pt>
                <c:pt idx="10">
                  <c:v>-0.34199999999999997</c:v>
                </c:pt>
                <c:pt idx="11">
                  <c:v>-0.16699999999999998</c:v>
                </c:pt>
                <c:pt idx="12">
                  <c:v>3.0000000000000001E-3</c:v>
                </c:pt>
                <c:pt idx="13">
                  <c:v>0.17299999999999999</c:v>
                </c:pt>
                <c:pt idx="14">
                  <c:v>0.34799999999999998</c:v>
                </c:pt>
                <c:pt idx="15">
                  <c:v>0.5169999999999999</c:v>
                </c:pt>
                <c:pt idx="16">
                  <c:v>0.69100000000000006</c:v>
                </c:pt>
                <c:pt idx="17">
                  <c:v>0.86100000000000021</c:v>
                </c:pt>
                <c:pt idx="18">
                  <c:v>1.0320000000000003</c:v>
                </c:pt>
                <c:pt idx="19">
                  <c:v>1.2049999999999998</c:v>
                </c:pt>
                <c:pt idx="20">
                  <c:v>1.375</c:v>
                </c:pt>
                <c:pt idx="21">
                  <c:v>1.5489999999999999</c:v>
                </c:pt>
                <c:pt idx="22">
                  <c:v>1.7190000000000003</c:v>
                </c:pt>
                <c:pt idx="23">
                  <c:v>1.8899999999999997</c:v>
                </c:pt>
                <c:pt idx="24">
                  <c:v>2.0630000000000002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D3B-47A9-A01A-1B589CE6E476}"/>
            </c:ext>
          </c:extLst>
        </c:ser>
        <c:ser>
          <c:idx val="2"/>
          <c:order val="2"/>
          <c:tx>
            <c:v>-50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'0628_p-Ge'!$K$3:$K$27</c:f>
              <c:numCache>
                <c:formatCode>General</c:formatCode>
                <c:ptCount val="25"/>
                <c:pt idx="0">
                  <c:v>1.0449999999999999</c:v>
                </c:pt>
                <c:pt idx="1">
                  <c:v>0.95900000000000052</c:v>
                </c:pt>
                <c:pt idx="2">
                  <c:v>0.87099999999999955</c:v>
                </c:pt>
                <c:pt idx="3">
                  <c:v>0.78399999999999981</c:v>
                </c:pt>
                <c:pt idx="4">
                  <c:v>0.69699999999999962</c:v>
                </c:pt>
                <c:pt idx="5">
                  <c:v>0.60999999999999988</c:v>
                </c:pt>
                <c:pt idx="6">
                  <c:v>0.52099999999999991</c:v>
                </c:pt>
                <c:pt idx="7">
                  <c:v>0.43499999999999961</c:v>
                </c:pt>
                <c:pt idx="8">
                  <c:v>0.34800000000000009</c:v>
                </c:pt>
                <c:pt idx="9">
                  <c:v>0.26</c:v>
                </c:pt>
                <c:pt idx="10">
                  <c:v>0.17300000000000004</c:v>
                </c:pt>
                <c:pt idx="11">
                  <c:v>8.4000000000000019E-2</c:v>
                </c:pt>
                <c:pt idx="12">
                  <c:v>-1.9999999999999992E-3</c:v>
                </c:pt>
                <c:pt idx="13">
                  <c:v>-8.9000000000000024E-2</c:v>
                </c:pt>
                <c:pt idx="14">
                  <c:v>-0.17700000000000005</c:v>
                </c:pt>
                <c:pt idx="15">
                  <c:v>-0.26400000000000001</c:v>
                </c:pt>
                <c:pt idx="16">
                  <c:v>-0.35199999999999987</c:v>
                </c:pt>
                <c:pt idx="17">
                  <c:v>-0.43900000000000006</c:v>
                </c:pt>
                <c:pt idx="18">
                  <c:v>-0.52499999999999991</c:v>
                </c:pt>
                <c:pt idx="19">
                  <c:v>-0.61299999999999999</c:v>
                </c:pt>
                <c:pt idx="20">
                  <c:v>-0.70100000000000007</c:v>
                </c:pt>
                <c:pt idx="21">
                  <c:v>-0.78799999999999981</c:v>
                </c:pt>
                <c:pt idx="22">
                  <c:v>-0.87599999999999945</c:v>
                </c:pt>
                <c:pt idx="23">
                  <c:v>-0.96200000000000063</c:v>
                </c:pt>
                <c:pt idx="24">
                  <c:v>-1.0510000000000002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D3B-47A9-A01A-1B589CE6E476}"/>
            </c:ext>
          </c:extLst>
        </c:ser>
        <c:ser>
          <c:idx val="3"/>
          <c:order val="3"/>
          <c:tx>
            <c:v>-100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'0628_p-Ge'!$L$3:$L$27</c:f>
              <c:numCache>
                <c:formatCode>General</c:formatCode>
                <c:ptCount val="25"/>
                <c:pt idx="0">
                  <c:v>2.0830000000000002</c:v>
                </c:pt>
                <c:pt idx="1">
                  <c:v>1.9110000000000005</c:v>
                </c:pt>
                <c:pt idx="2">
                  <c:v>1.7350000000000003</c:v>
                </c:pt>
                <c:pt idx="3">
                  <c:v>1.5629999999999997</c:v>
                </c:pt>
                <c:pt idx="4">
                  <c:v>1.387</c:v>
                </c:pt>
                <c:pt idx="5">
                  <c:v>1.214</c:v>
                </c:pt>
                <c:pt idx="6">
                  <c:v>1.0380000000000003</c:v>
                </c:pt>
                <c:pt idx="7">
                  <c:v>0.86599999999999966</c:v>
                </c:pt>
                <c:pt idx="8">
                  <c:v>0.69299999999999984</c:v>
                </c:pt>
                <c:pt idx="9">
                  <c:v>0.51700000000000013</c:v>
                </c:pt>
                <c:pt idx="10">
                  <c:v>0.34400000000000008</c:v>
                </c:pt>
                <c:pt idx="11">
                  <c:v>0.16799999999999998</c:v>
                </c:pt>
                <c:pt idx="12">
                  <c:v>-3.9999999999999992E-3</c:v>
                </c:pt>
                <c:pt idx="13">
                  <c:v>-0.17699999999999999</c:v>
                </c:pt>
                <c:pt idx="14">
                  <c:v>-0.35299999999999998</c:v>
                </c:pt>
                <c:pt idx="15">
                  <c:v>-0.52600000000000002</c:v>
                </c:pt>
                <c:pt idx="16">
                  <c:v>-0.70199999999999996</c:v>
                </c:pt>
                <c:pt idx="17">
                  <c:v>-0.87599999999999989</c:v>
                </c:pt>
                <c:pt idx="18">
                  <c:v>-1.048</c:v>
                </c:pt>
                <c:pt idx="19">
                  <c:v>-1.2239999999999998</c:v>
                </c:pt>
                <c:pt idx="20">
                  <c:v>-1.3980000000000001</c:v>
                </c:pt>
                <c:pt idx="21">
                  <c:v>-1.573</c:v>
                </c:pt>
                <c:pt idx="22">
                  <c:v>-1.7469999999999999</c:v>
                </c:pt>
                <c:pt idx="23">
                  <c:v>-1.9190000000000005</c:v>
                </c:pt>
                <c:pt idx="24">
                  <c:v>-2.0960000000000001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D3B-47A9-A01A-1B589CE6E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6974968213478748"/>
          <c:y val="5.3740129859942615E-2"/>
          <c:w val="0.3562647552002432"/>
          <c:h val="0.13239438798226555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0 mT (p-Ge)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'0628_p-Ge'!$C$3:$C$27</c:f>
              <c:numCache>
                <c:formatCode>General</c:formatCode>
                <c:ptCount val="25"/>
                <c:pt idx="0">
                  <c:v>5.0590000000000002</c:v>
                </c:pt>
                <c:pt idx="1">
                  <c:v>4.6399999999999997</c:v>
                </c:pt>
                <c:pt idx="2">
                  <c:v>4.2130000000000001</c:v>
                </c:pt>
                <c:pt idx="3">
                  <c:v>3.7949999999999999</c:v>
                </c:pt>
                <c:pt idx="4">
                  <c:v>3.3660000000000001</c:v>
                </c:pt>
                <c:pt idx="5">
                  <c:v>2.948</c:v>
                </c:pt>
                <c:pt idx="6">
                  <c:v>2.5209999999999999</c:v>
                </c:pt>
                <c:pt idx="7">
                  <c:v>2.1030000000000002</c:v>
                </c:pt>
                <c:pt idx="8">
                  <c:v>1.6839999999999999</c:v>
                </c:pt>
                <c:pt idx="9">
                  <c:v>1.2569999999999999</c:v>
                </c:pt>
                <c:pt idx="10">
                  <c:v>0.83899999999999997</c:v>
                </c:pt>
                <c:pt idx="11">
                  <c:v>0.41199999999999998</c:v>
                </c:pt>
                <c:pt idx="12">
                  <c:v>-7.0000000000000001E-3</c:v>
                </c:pt>
                <c:pt idx="13">
                  <c:v>-0.42499999999999999</c:v>
                </c:pt>
                <c:pt idx="14">
                  <c:v>-0.85299999999999998</c:v>
                </c:pt>
                <c:pt idx="15">
                  <c:v>-1.2709999999999999</c:v>
                </c:pt>
                <c:pt idx="16">
                  <c:v>-1.698</c:v>
                </c:pt>
                <c:pt idx="17">
                  <c:v>-2.1160000000000001</c:v>
                </c:pt>
                <c:pt idx="18">
                  <c:v>-2.5350000000000001</c:v>
                </c:pt>
                <c:pt idx="19">
                  <c:v>-2.9609999999999999</c:v>
                </c:pt>
                <c:pt idx="20">
                  <c:v>-3.379</c:v>
                </c:pt>
                <c:pt idx="21">
                  <c:v>-3.8069999999999999</c:v>
                </c:pt>
                <c:pt idx="22">
                  <c:v>-4.2240000000000002</c:v>
                </c:pt>
                <c:pt idx="23">
                  <c:v>-4.6429999999999998</c:v>
                </c:pt>
                <c:pt idx="24">
                  <c:v>-5.069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B21-4A36-9DFA-9421396FBF0E}"/>
            </c:ext>
          </c:extLst>
        </c:ser>
        <c:ser>
          <c:idx val="3"/>
          <c:order val="1"/>
          <c:tx>
            <c:v>100 mT no fixed (p-Ge)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'0628_p-Ge'!$A$3:$A$27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'0628_p-Ge'!$D$3:$D$27</c:f>
              <c:numCache>
                <c:formatCode>General</c:formatCode>
                <c:ptCount val="25"/>
                <c:pt idx="0">
                  <c:v>3</c:v>
                </c:pt>
                <c:pt idx="1">
                  <c:v>2.7519999999999998</c:v>
                </c:pt>
                <c:pt idx="2">
                  <c:v>2.4990000000000001</c:v>
                </c:pt>
                <c:pt idx="3">
                  <c:v>2.2509999999999999</c:v>
                </c:pt>
                <c:pt idx="4">
                  <c:v>1.9970000000000001</c:v>
                </c:pt>
                <c:pt idx="5">
                  <c:v>1.7490000000000001</c:v>
                </c:pt>
                <c:pt idx="6">
                  <c:v>1.4950000000000001</c:v>
                </c:pt>
                <c:pt idx="7">
                  <c:v>1.2470000000000001</c:v>
                </c:pt>
                <c:pt idx="8">
                  <c:v>0.999</c:v>
                </c:pt>
                <c:pt idx="9">
                  <c:v>0.746</c:v>
                </c:pt>
                <c:pt idx="10">
                  <c:v>0.497</c:v>
                </c:pt>
                <c:pt idx="11">
                  <c:v>0.245</c:v>
                </c:pt>
                <c:pt idx="12">
                  <c:v>-4.0000000000000001E-3</c:v>
                </c:pt>
                <c:pt idx="13">
                  <c:v>-0.252</c:v>
                </c:pt>
                <c:pt idx="14">
                  <c:v>-0.505</c:v>
                </c:pt>
                <c:pt idx="15">
                  <c:v>-0.754</c:v>
                </c:pt>
                <c:pt idx="16">
                  <c:v>-1.0069999999999999</c:v>
                </c:pt>
                <c:pt idx="17">
                  <c:v>-1.2549999999999999</c:v>
                </c:pt>
                <c:pt idx="18">
                  <c:v>-1.5029999999999999</c:v>
                </c:pt>
                <c:pt idx="19">
                  <c:v>-1.756</c:v>
                </c:pt>
                <c:pt idx="20">
                  <c:v>-2.004</c:v>
                </c:pt>
                <c:pt idx="21">
                  <c:v>-2.258</c:v>
                </c:pt>
                <c:pt idx="22">
                  <c:v>-2.5049999999999999</c:v>
                </c:pt>
                <c:pt idx="23">
                  <c:v>-2.7530000000000001</c:v>
                </c:pt>
                <c:pt idx="24">
                  <c:v>-3.0059999999999998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B21-4A36-9DFA-9421396FBF0E}"/>
            </c:ext>
          </c:extLst>
        </c:ser>
        <c:ser>
          <c:idx val="1"/>
          <c:order val="2"/>
          <c:tx>
            <c:v>0 mT (n-Ge)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'0705_n-Ge'!$C$3:$C$27</c:f>
              <c:numCache>
                <c:formatCode>General</c:formatCode>
                <c:ptCount val="25"/>
                <c:pt idx="0">
                  <c:v>-6.1070000000000002</c:v>
                </c:pt>
                <c:pt idx="1">
                  <c:v>-5.6</c:v>
                </c:pt>
                <c:pt idx="2">
                  <c:v>-5.0860000000000003</c:v>
                </c:pt>
                <c:pt idx="3">
                  <c:v>-4.58</c:v>
                </c:pt>
                <c:pt idx="4">
                  <c:v>-4.069</c:v>
                </c:pt>
                <c:pt idx="5">
                  <c:v>-3.5609999999999999</c:v>
                </c:pt>
                <c:pt idx="6">
                  <c:v>-3.0489999999999999</c:v>
                </c:pt>
                <c:pt idx="7">
                  <c:v>-2.5430000000000001</c:v>
                </c:pt>
                <c:pt idx="8">
                  <c:v>-2.0369999999999999</c:v>
                </c:pt>
                <c:pt idx="9">
                  <c:v>-1.526</c:v>
                </c:pt>
                <c:pt idx="10">
                  <c:v>-1.02</c:v>
                </c:pt>
                <c:pt idx="11">
                  <c:v>-0.50800000000000001</c:v>
                </c:pt>
                <c:pt idx="12">
                  <c:v>-0.02</c:v>
                </c:pt>
                <c:pt idx="13">
                  <c:v>0.503</c:v>
                </c:pt>
                <c:pt idx="14">
                  <c:v>1.016</c:v>
                </c:pt>
                <c:pt idx="15">
                  <c:v>1.52</c:v>
                </c:pt>
                <c:pt idx="16">
                  <c:v>2.036</c:v>
                </c:pt>
                <c:pt idx="17">
                  <c:v>2.5379999999999998</c:v>
                </c:pt>
                <c:pt idx="18">
                  <c:v>3.0430000000000001</c:v>
                </c:pt>
                <c:pt idx="19">
                  <c:v>3.556</c:v>
                </c:pt>
                <c:pt idx="20">
                  <c:v>4.0609999999999999</c:v>
                </c:pt>
                <c:pt idx="21">
                  <c:v>4.5730000000000004</c:v>
                </c:pt>
                <c:pt idx="22">
                  <c:v>5.0789999999999997</c:v>
                </c:pt>
                <c:pt idx="23">
                  <c:v>5.5839999999999996</c:v>
                </c:pt>
                <c:pt idx="24">
                  <c:v>6.0970000000000004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AB21-4A36-9DFA-9421396FBF0E}"/>
            </c:ext>
          </c:extLst>
        </c:ser>
        <c:ser>
          <c:idx val="0"/>
          <c:order val="3"/>
          <c:tx>
            <c:v>100 mT no fixed (n-Ge)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'0705_n-Ge'!$D$3:$D$27</c:f>
              <c:numCache>
                <c:formatCode>General</c:formatCode>
                <c:ptCount val="25"/>
                <c:pt idx="0">
                  <c:v>-2.9169999999999998</c:v>
                </c:pt>
                <c:pt idx="1">
                  <c:v>-2.6739999999999999</c:v>
                </c:pt>
                <c:pt idx="2">
                  <c:v>-2.4300000000000002</c:v>
                </c:pt>
                <c:pt idx="3">
                  <c:v>-2.1880000000000002</c:v>
                </c:pt>
                <c:pt idx="4">
                  <c:v>-1.9419999999999999</c:v>
                </c:pt>
                <c:pt idx="5">
                  <c:v>-1.7</c:v>
                </c:pt>
                <c:pt idx="6">
                  <c:v>-1.4550000000000001</c:v>
                </c:pt>
                <c:pt idx="7">
                  <c:v>-1.2130000000000001</c:v>
                </c:pt>
                <c:pt idx="8">
                  <c:v>-0.97799999999999998</c:v>
                </c:pt>
                <c:pt idx="9">
                  <c:v>-0.73199999999999998</c:v>
                </c:pt>
                <c:pt idx="10">
                  <c:v>-0.48499999999999999</c:v>
                </c:pt>
                <c:pt idx="11">
                  <c:v>-0.24</c:v>
                </c:pt>
                <c:pt idx="12">
                  <c:v>-2E-3</c:v>
                </c:pt>
                <c:pt idx="13">
                  <c:v>0.24399999999999999</c:v>
                </c:pt>
                <c:pt idx="14">
                  <c:v>0.48799999999999999</c:v>
                </c:pt>
                <c:pt idx="15">
                  <c:v>0.73</c:v>
                </c:pt>
                <c:pt idx="16">
                  <c:v>0.97399999999999998</c:v>
                </c:pt>
                <c:pt idx="17">
                  <c:v>1.216</c:v>
                </c:pt>
                <c:pt idx="18">
                  <c:v>1.458</c:v>
                </c:pt>
                <c:pt idx="19">
                  <c:v>1.7030000000000001</c:v>
                </c:pt>
                <c:pt idx="20">
                  <c:v>1.944</c:v>
                </c:pt>
                <c:pt idx="21">
                  <c:v>2.19</c:v>
                </c:pt>
                <c:pt idx="22">
                  <c:v>2.4319999999999999</c:v>
                </c:pt>
                <c:pt idx="23">
                  <c:v>2.6739999999999999</c:v>
                </c:pt>
                <c:pt idx="24">
                  <c:v>2.919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B21-4A36-9DFA-9421396FB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8"/>
        <c:crossBetween val="midCat"/>
        <c:majorUnit val="1"/>
        <c:minorUnit val="0.5"/>
      </c:valAx>
      <c:valAx>
        <c:axId val="1012506256"/>
        <c:scaling>
          <c:orientation val="minMax"/>
          <c:min val="-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4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3203991823917722"/>
          <c:y val="6.6639722222222225E-2"/>
          <c:w val="0.4097537827479425"/>
          <c:h val="0.2422972222222222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'0705_p-Ge'!$J$3:$J$27</c:f>
              <c:numCache>
                <c:formatCode>General</c:formatCode>
                <c:ptCount val="25"/>
                <c:pt idx="0">
                  <c:v>-1.117</c:v>
                </c:pt>
                <c:pt idx="1">
                  <c:v>-1.0250000000000004</c:v>
                </c:pt>
                <c:pt idx="2">
                  <c:v>-0.93099999999999961</c:v>
                </c:pt>
                <c:pt idx="3">
                  <c:v>-0.83899999999999997</c:v>
                </c:pt>
                <c:pt idx="4">
                  <c:v>-0.74499999999999966</c:v>
                </c:pt>
                <c:pt idx="5">
                  <c:v>-0.65200000000000014</c:v>
                </c:pt>
                <c:pt idx="6">
                  <c:v>-0.55799999999999983</c:v>
                </c:pt>
                <c:pt idx="7">
                  <c:v>-0.46600000000000019</c:v>
                </c:pt>
                <c:pt idx="8">
                  <c:v>-0.37399999999999989</c:v>
                </c:pt>
                <c:pt idx="9">
                  <c:v>-0.27999999999999992</c:v>
                </c:pt>
                <c:pt idx="10">
                  <c:v>-0.18799999999999994</c:v>
                </c:pt>
                <c:pt idx="11">
                  <c:v>-9.2999999999999972E-2</c:v>
                </c:pt>
                <c:pt idx="12">
                  <c:v>-9.0000000000000011E-3</c:v>
                </c:pt>
                <c:pt idx="13">
                  <c:v>9.1999999999999971E-2</c:v>
                </c:pt>
                <c:pt idx="14">
                  <c:v>0.18599999999999994</c:v>
                </c:pt>
                <c:pt idx="15">
                  <c:v>0.27800000000000002</c:v>
                </c:pt>
                <c:pt idx="16">
                  <c:v>0.37199999999999989</c:v>
                </c:pt>
                <c:pt idx="17">
                  <c:v>0.46399999999999997</c:v>
                </c:pt>
                <c:pt idx="18">
                  <c:v>0.55699999999999994</c:v>
                </c:pt>
                <c:pt idx="19">
                  <c:v>0.65100000000000025</c:v>
                </c:pt>
                <c:pt idx="20">
                  <c:v>0.74400000000000022</c:v>
                </c:pt>
                <c:pt idx="21">
                  <c:v>0.83800000000000008</c:v>
                </c:pt>
                <c:pt idx="22">
                  <c:v>0.92899999999999983</c:v>
                </c:pt>
                <c:pt idx="23">
                  <c:v>1.0239999999999996</c:v>
                </c:pt>
                <c:pt idx="24">
                  <c:v>1.1180000000000003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3-4858-B81B-562FAF97A19D}"/>
            </c:ext>
          </c:extLst>
        </c:ser>
        <c:ser>
          <c:idx val="0"/>
          <c:order val="1"/>
          <c:tx>
            <c:v>100 mT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'0705_p-Ge'!$I$3:$I$27</c:f>
              <c:numCache>
                <c:formatCode>General</c:formatCode>
                <c:ptCount val="25"/>
                <c:pt idx="0">
                  <c:v>-2.1640000000000001</c:v>
                </c:pt>
                <c:pt idx="1">
                  <c:v>-1.9850000000000003</c:v>
                </c:pt>
                <c:pt idx="2">
                  <c:v>-1.8019999999999996</c:v>
                </c:pt>
                <c:pt idx="3">
                  <c:v>-1.6240000000000001</c:v>
                </c:pt>
                <c:pt idx="4">
                  <c:v>-1.4409999999999998</c:v>
                </c:pt>
                <c:pt idx="5">
                  <c:v>-1.2620000000000002</c:v>
                </c:pt>
                <c:pt idx="6">
                  <c:v>-1.0799999999999998</c:v>
                </c:pt>
                <c:pt idx="7">
                  <c:v>-0.90200000000000014</c:v>
                </c:pt>
                <c:pt idx="8">
                  <c:v>-0.72299999999999998</c:v>
                </c:pt>
                <c:pt idx="9">
                  <c:v>-0.54099999999999993</c:v>
                </c:pt>
                <c:pt idx="10">
                  <c:v>-0.36199999999999999</c:v>
                </c:pt>
                <c:pt idx="11">
                  <c:v>-0.17899999999999999</c:v>
                </c:pt>
                <c:pt idx="12">
                  <c:v>-1.0999999999999999E-2</c:v>
                </c:pt>
                <c:pt idx="13">
                  <c:v>0.17899999999999999</c:v>
                </c:pt>
                <c:pt idx="14">
                  <c:v>0.36199999999999999</c:v>
                </c:pt>
                <c:pt idx="15">
                  <c:v>0.54099999999999993</c:v>
                </c:pt>
                <c:pt idx="16">
                  <c:v>0.72299999999999998</c:v>
                </c:pt>
                <c:pt idx="17">
                  <c:v>0.90199999999999991</c:v>
                </c:pt>
                <c:pt idx="18">
                  <c:v>1.081</c:v>
                </c:pt>
                <c:pt idx="19">
                  <c:v>1.264</c:v>
                </c:pt>
                <c:pt idx="20">
                  <c:v>1.4430000000000001</c:v>
                </c:pt>
                <c:pt idx="21">
                  <c:v>1.6259999999999999</c:v>
                </c:pt>
                <c:pt idx="22">
                  <c:v>1.8039999999999998</c:v>
                </c:pt>
                <c:pt idx="23">
                  <c:v>1.9849999999999994</c:v>
                </c:pt>
                <c:pt idx="24">
                  <c:v>2.1680000000000001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13-4858-B81B-562FAF97A19D}"/>
            </c:ext>
          </c:extLst>
        </c:ser>
        <c:ser>
          <c:idx val="2"/>
          <c:order val="2"/>
          <c:tx>
            <c:v>-50 mT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'0705_p-Ge'!$K$3:$K$27</c:f>
              <c:numCache>
                <c:formatCode>General</c:formatCode>
                <c:ptCount val="25"/>
                <c:pt idx="0">
                  <c:v>1.0549999999999997</c:v>
                </c:pt>
                <c:pt idx="1">
                  <c:v>0.96699999999999964</c:v>
                </c:pt>
                <c:pt idx="2">
                  <c:v>0.87900000000000045</c:v>
                </c:pt>
                <c:pt idx="3">
                  <c:v>0.79099999999999948</c:v>
                </c:pt>
                <c:pt idx="4">
                  <c:v>0.70100000000000007</c:v>
                </c:pt>
                <c:pt idx="5">
                  <c:v>0.61399999999999988</c:v>
                </c:pt>
                <c:pt idx="6">
                  <c:v>0.52500000000000036</c:v>
                </c:pt>
                <c:pt idx="7">
                  <c:v>0.43699999999999983</c:v>
                </c:pt>
                <c:pt idx="8">
                  <c:v>0.3510000000000002</c:v>
                </c:pt>
                <c:pt idx="9">
                  <c:v>0.26100000000000012</c:v>
                </c:pt>
                <c:pt idx="10">
                  <c:v>0.17400000000000004</c:v>
                </c:pt>
                <c:pt idx="11">
                  <c:v>8.6000000000000021E-2</c:v>
                </c:pt>
                <c:pt idx="12">
                  <c:v>-8.0000000000000002E-3</c:v>
                </c:pt>
                <c:pt idx="13">
                  <c:v>-8.9000000000000024E-2</c:v>
                </c:pt>
                <c:pt idx="14">
                  <c:v>-0.17800000000000005</c:v>
                </c:pt>
                <c:pt idx="15">
                  <c:v>-0.26600000000000001</c:v>
                </c:pt>
                <c:pt idx="16">
                  <c:v>-0.35499999999999998</c:v>
                </c:pt>
                <c:pt idx="17">
                  <c:v>-0.44200000000000017</c:v>
                </c:pt>
                <c:pt idx="18">
                  <c:v>-0.5299999999999998</c:v>
                </c:pt>
                <c:pt idx="19">
                  <c:v>-0.61799999999999988</c:v>
                </c:pt>
                <c:pt idx="20">
                  <c:v>-0.70500000000000007</c:v>
                </c:pt>
                <c:pt idx="21">
                  <c:v>-0.79400000000000004</c:v>
                </c:pt>
                <c:pt idx="22">
                  <c:v>-0.88200000000000056</c:v>
                </c:pt>
                <c:pt idx="23">
                  <c:v>-0.96700000000000053</c:v>
                </c:pt>
                <c:pt idx="24">
                  <c:v>-1.056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3-4858-B81B-562FAF97A19D}"/>
            </c:ext>
          </c:extLst>
        </c:ser>
        <c:ser>
          <c:idx val="3"/>
          <c:order val="3"/>
          <c:tx>
            <c:v>-100 mT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'0705_p-Ge'!$A$3:$A$27</c:f>
              <c:numCache>
                <c:formatCode>General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'0705_p-Ge'!$L$3:$L$27</c:f>
              <c:numCache>
                <c:formatCode>General</c:formatCode>
                <c:ptCount val="25"/>
                <c:pt idx="0">
                  <c:v>2.1150000000000002</c:v>
                </c:pt>
                <c:pt idx="1">
                  <c:v>1.9409999999999998</c:v>
                </c:pt>
                <c:pt idx="2">
                  <c:v>1.7620000000000005</c:v>
                </c:pt>
                <c:pt idx="3">
                  <c:v>1.5869999999999997</c:v>
                </c:pt>
                <c:pt idx="4">
                  <c:v>1.4079999999999999</c:v>
                </c:pt>
                <c:pt idx="5">
                  <c:v>1.2329999999999997</c:v>
                </c:pt>
                <c:pt idx="6">
                  <c:v>1.0540000000000003</c:v>
                </c:pt>
                <c:pt idx="7">
                  <c:v>0.879</c:v>
                </c:pt>
                <c:pt idx="8">
                  <c:v>0.70399999999999996</c:v>
                </c:pt>
                <c:pt idx="9">
                  <c:v>0.52500000000000013</c:v>
                </c:pt>
                <c:pt idx="10">
                  <c:v>0.35</c:v>
                </c:pt>
                <c:pt idx="11">
                  <c:v>0.17199999999999999</c:v>
                </c:pt>
                <c:pt idx="12">
                  <c:v>-9.0000000000000011E-3</c:v>
                </c:pt>
                <c:pt idx="13">
                  <c:v>-0.17899999999999999</c:v>
                </c:pt>
                <c:pt idx="14">
                  <c:v>-0.35799999999999998</c:v>
                </c:pt>
                <c:pt idx="15">
                  <c:v>-0.53300000000000014</c:v>
                </c:pt>
                <c:pt idx="16">
                  <c:v>-0.71099999999999985</c:v>
                </c:pt>
                <c:pt idx="17">
                  <c:v>-0.88700000000000001</c:v>
                </c:pt>
                <c:pt idx="18">
                  <c:v>-1.0619999999999998</c:v>
                </c:pt>
                <c:pt idx="19">
                  <c:v>-1.2410000000000001</c:v>
                </c:pt>
                <c:pt idx="20">
                  <c:v>-1.415</c:v>
                </c:pt>
                <c:pt idx="21">
                  <c:v>-1.5930000000000004</c:v>
                </c:pt>
                <c:pt idx="22">
                  <c:v>-1.7700000000000005</c:v>
                </c:pt>
                <c:pt idx="23">
                  <c:v>-1.9430000000000005</c:v>
                </c:pt>
                <c:pt idx="24">
                  <c:v>-2.12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13-4858-B81B-562FAF97A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6220879261447841"/>
          <c:y val="5.3740062942377265E-2"/>
          <c:w val="0.42118418356894072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'0705_p-Ge'!$G$31:$G$42</c:f>
              <c:numCache>
                <c:formatCode>General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'0705_p-Ge'!$I$31:$I$42</c:f>
              <c:numCache>
                <c:formatCode>General</c:formatCode>
                <c:ptCount val="12"/>
                <c:pt idx="0">
                  <c:v>-0.39416701959814887</c:v>
                </c:pt>
                <c:pt idx="1">
                  <c:v>-9.9464821156538888E-2</c:v>
                </c:pt>
                <c:pt idx="2">
                  <c:v>-0.28066371860101352</c:v>
                </c:pt>
                <c:pt idx="3">
                  <c:v>-0.42430982024575598</c:v>
                </c:pt>
                <c:pt idx="4">
                  <c:v>-0.4892727650339132</c:v>
                </c:pt>
                <c:pt idx="5">
                  <c:v>-0.51084649892535172</c:v>
                </c:pt>
                <c:pt idx="6">
                  <c:v>-0.49331860823210155</c:v>
                </c:pt>
                <c:pt idx="7">
                  <c:v>-0.5161385767170743</c:v>
                </c:pt>
                <c:pt idx="8">
                  <c:v>-0.49789674291322028</c:v>
                </c:pt>
                <c:pt idx="9">
                  <c:v>-0.45180561771911687</c:v>
                </c:pt>
                <c:pt idx="10">
                  <c:v>-0.38814562385684426</c:v>
                </c:pt>
                <c:pt idx="11">
                  <c:v>-0.29534714833361791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5F-4DE0-BB66-2EEFDB967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50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'0705_n-Ge'!$J$3:$J$27</c:f>
              <c:numCache>
                <c:formatCode>0.000_ </c:formatCode>
                <c:ptCount val="25"/>
                <c:pt idx="0">
                  <c:v>1.5510000000000002</c:v>
                </c:pt>
                <c:pt idx="1">
                  <c:v>1.4209999999999994</c:v>
                </c:pt>
                <c:pt idx="2">
                  <c:v>1.2910000000000004</c:v>
                </c:pt>
                <c:pt idx="3">
                  <c:v>1.1619999999999999</c:v>
                </c:pt>
                <c:pt idx="4">
                  <c:v>1.0339999999999998</c:v>
                </c:pt>
                <c:pt idx="5">
                  <c:v>0.90399999999999991</c:v>
                </c:pt>
                <c:pt idx="6">
                  <c:v>0.7759999999999998</c:v>
                </c:pt>
                <c:pt idx="7">
                  <c:v>0.64700000000000024</c:v>
                </c:pt>
                <c:pt idx="8">
                  <c:v>0.51800000000000002</c:v>
                </c:pt>
                <c:pt idx="9">
                  <c:v>0.38900000000000001</c:v>
                </c:pt>
                <c:pt idx="10">
                  <c:v>0.26100000000000001</c:v>
                </c:pt>
                <c:pt idx="11">
                  <c:v>0.13200000000000001</c:v>
                </c:pt>
                <c:pt idx="12">
                  <c:v>2.1999999999999999E-2</c:v>
                </c:pt>
                <c:pt idx="13">
                  <c:v>-0.125</c:v>
                </c:pt>
                <c:pt idx="14">
                  <c:v>-0.254</c:v>
                </c:pt>
                <c:pt idx="15">
                  <c:v>-0.38100000000000001</c:v>
                </c:pt>
                <c:pt idx="16">
                  <c:v>-0.51400000000000001</c:v>
                </c:pt>
                <c:pt idx="17">
                  <c:v>-0.6379999999999999</c:v>
                </c:pt>
                <c:pt idx="18">
                  <c:v>-0.76600000000000001</c:v>
                </c:pt>
                <c:pt idx="19">
                  <c:v>-0.89700000000000024</c:v>
                </c:pt>
                <c:pt idx="20">
                  <c:v>-1.0249999999999999</c:v>
                </c:pt>
                <c:pt idx="21">
                  <c:v>-1.1540000000000004</c:v>
                </c:pt>
                <c:pt idx="22">
                  <c:v>-1.2829999999999999</c:v>
                </c:pt>
                <c:pt idx="23">
                  <c:v>-1.4099999999999993</c:v>
                </c:pt>
                <c:pt idx="24">
                  <c:v>-1.54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6-4E57-A256-30F4CFD77A91}"/>
            </c:ext>
          </c:extLst>
        </c:ser>
        <c:ser>
          <c:idx val="0"/>
          <c:order val="1"/>
          <c:tx>
            <c:v>100 mT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'0705_n-Ge'!$I$3:$I$27</c:f>
              <c:numCache>
                <c:formatCode>0.000_ </c:formatCode>
                <c:ptCount val="25"/>
                <c:pt idx="0">
                  <c:v>3.1900000000000004</c:v>
                </c:pt>
                <c:pt idx="1">
                  <c:v>2.9259999999999997</c:v>
                </c:pt>
                <c:pt idx="2">
                  <c:v>2.6560000000000001</c:v>
                </c:pt>
                <c:pt idx="3">
                  <c:v>2.3919999999999999</c:v>
                </c:pt>
                <c:pt idx="4">
                  <c:v>2.1269999999999998</c:v>
                </c:pt>
                <c:pt idx="5">
                  <c:v>1.861</c:v>
                </c:pt>
                <c:pt idx="6">
                  <c:v>1.5939999999999999</c:v>
                </c:pt>
                <c:pt idx="7">
                  <c:v>1.33</c:v>
                </c:pt>
                <c:pt idx="8">
                  <c:v>1.0589999999999999</c:v>
                </c:pt>
                <c:pt idx="9">
                  <c:v>0.79400000000000004</c:v>
                </c:pt>
                <c:pt idx="10">
                  <c:v>0.53500000000000003</c:v>
                </c:pt>
                <c:pt idx="11">
                  <c:v>0.26800000000000002</c:v>
                </c:pt>
                <c:pt idx="12">
                  <c:v>1.8000000000000002E-2</c:v>
                </c:pt>
                <c:pt idx="13">
                  <c:v>-0.25900000000000001</c:v>
                </c:pt>
                <c:pt idx="14">
                  <c:v>-0.52800000000000002</c:v>
                </c:pt>
                <c:pt idx="15">
                  <c:v>-0.79</c:v>
                </c:pt>
                <c:pt idx="16">
                  <c:v>-1.0620000000000001</c:v>
                </c:pt>
                <c:pt idx="17">
                  <c:v>-1.3219999999999998</c:v>
                </c:pt>
                <c:pt idx="18">
                  <c:v>-1.5850000000000002</c:v>
                </c:pt>
                <c:pt idx="19">
                  <c:v>-1.853</c:v>
                </c:pt>
                <c:pt idx="20">
                  <c:v>-2.117</c:v>
                </c:pt>
                <c:pt idx="21">
                  <c:v>-2.3830000000000005</c:v>
                </c:pt>
                <c:pt idx="22">
                  <c:v>-2.6469999999999998</c:v>
                </c:pt>
                <c:pt idx="23">
                  <c:v>-2.9099999999999997</c:v>
                </c:pt>
                <c:pt idx="24">
                  <c:v>-3.1780000000000004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F6-4E57-A256-30F4CFD77A91}"/>
            </c:ext>
          </c:extLst>
        </c:ser>
        <c:ser>
          <c:idx val="2"/>
          <c:order val="2"/>
          <c:tx>
            <c:v>-50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'0705_n-Ge'!$K$3:$K$27</c:f>
              <c:numCache>
                <c:formatCode>0.000_ </c:formatCode>
                <c:ptCount val="25"/>
                <c:pt idx="0">
                  <c:v>-1.6429999999999998</c:v>
                </c:pt>
                <c:pt idx="1">
                  <c:v>-1.508</c:v>
                </c:pt>
                <c:pt idx="2">
                  <c:v>-1.3689999999999998</c:v>
                </c:pt>
                <c:pt idx="3">
                  <c:v>-1.2329999999999997</c:v>
                </c:pt>
                <c:pt idx="4">
                  <c:v>-1.0940000000000003</c:v>
                </c:pt>
                <c:pt idx="5">
                  <c:v>-0.96</c:v>
                </c:pt>
                <c:pt idx="6">
                  <c:v>-0.82000000000000028</c:v>
                </c:pt>
                <c:pt idx="7">
                  <c:v>-0.68399999999999972</c:v>
                </c:pt>
                <c:pt idx="8">
                  <c:v>-0.54800000000000004</c:v>
                </c:pt>
                <c:pt idx="9">
                  <c:v>-0.40799999999999992</c:v>
                </c:pt>
                <c:pt idx="10">
                  <c:v>-0.27299999999999991</c:v>
                </c:pt>
                <c:pt idx="11">
                  <c:v>-0.13200000000000001</c:v>
                </c:pt>
                <c:pt idx="12">
                  <c:v>2.3E-2</c:v>
                </c:pt>
                <c:pt idx="13">
                  <c:v>0.14100000000000001</c:v>
                </c:pt>
                <c:pt idx="14">
                  <c:v>0.27899999999999991</c:v>
                </c:pt>
                <c:pt idx="15">
                  <c:v>0.41700000000000004</c:v>
                </c:pt>
                <c:pt idx="16">
                  <c:v>0.55200000000000005</c:v>
                </c:pt>
                <c:pt idx="17">
                  <c:v>0.69200000000000017</c:v>
                </c:pt>
                <c:pt idx="18">
                  <c:v>0.82899999999999974</c:v>
                </c:pt>
                <c:pt idx="19">
                  <c:v>0.96799999999999997</c:v>
                </c:pt>
                <c:pt idx="20">
                  <c:v>1.1040000000000001</c:v>
                </c:pt>
                <c:pt idx="21">
                  <c:v>1.2429999999999994</c:v>
                </c:pt>
                <c:pt idx="22">
                  <c:v>1.3790000000000004</c:v>
                </c:pt>
                <c:pt idx="23">
                  <c:v>1.516</c:v>
                </c:pt>
                <c:pt idx="24">
                  <c:v>1.6549999999999994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F6-4E57-A256-30F4CFD77A91}"/>
            </c:ext>
          </c:extLst>
        </c:ser>
        <c:ser>
          <c:idx val="3"/>
          <c:order val="3"/>
          <c:tx>
            <c:v>-100 mT</c:v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'0705_n-Ge'!$L$3:$L$27</c:f>
              <c:numCache>
                <c:formatCode>0.000_ </c:formatCode>
                <c:ptCount val="25"/>
                <c:pt idx="0">
                  <c:v>-3.3090000000000002</c:v>
                </c:pt>
                <c:pt idx="1">
                  <c:v>-3.0359999999999996</c:v>
                </c:pt>
                <c:pt idx="2">
                  <c:v>-2.758</c:v>
                </c:pt>
                <c:pt idx="3">
                  <c:v>-2.484</c:v>
                </c:pt>
                <c:pt idx="4">
                  <c:v>-2.2039999999999997</c:v>
                </c:pt>
                <c:pt idx="5">
                  <c:v>-1.9329999999999998</c:v>
                </c:pt>
                <c:pt idx="6">
                  <c:v>-1.6519999999999997</c:v>
                </c:pt>
                <c:pt idx="7">
                  <c:v>-1.379</c:v>
                </c:pt>
                <c:pt idx="8">
                  <c:v>-1.1040000000000001</c:v>
                </c:pt>
                <c:pt idx="9">
                  <c:v>-0.82499999999999996</c:v>
                </c:pt>
                <c:pt idx="10">
                  <c:v>-0.55099999999999993</c:v>
                </c:pt>
                <c:pt idx="11">
                  <c:v>-0.27100000000000002</c:v>
                </c:pt>
                <c:pt idx="12">
                  <c:v>2.1999999999999999E-2</c:v>
                </c:pt>
                <c:pt idx="13">
                  <c:v>0.27800000000000002</c:v>
                </c:pt>
                <c:pt idx="14">
                  <c:v>0.55699999999999994</c:v>
                </c:pt>
                <c:pt idx="15">
                  <c:v>0.83300000000000018</c:v>
                </c:pt>
                <c:pt idx="16">
                  <c:v>1.1080000000000001</c:v>
                </c:pt>
                <c:pt idx="17">
                  <c:v>1.3860000000000001</c:v>
                </c:pt>
                <c:pt idx="18">
                  <c:v>1.6600000000000001</c:v>
                </c:pt>
                <c:pt idx="19">
                  <c:v>1.9390000000000001</c:v>
                </c:pt>
                <c:pt idx="20">
                  <c:v>2.2130000000000001</c:v>
                </c:pt>
                <c:pt idx="21">
                  <c:v>2.4929999999999994</c:v>
                </c:pt>
                <c:pt idx="22">
                  <c:v>2.766</c:v>
                </c:pt>
                <c:pt idx="23">
                  <c:v>3.0410000000000004</c:v>
                </c:pt>
                <c:pt idx="24">
                  <c:v>3.3199999999999994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F6-4E57-A256-30F4CFD77A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4"/>
        <c:crossBetween val="midCat"/>
        <c:majorUnit val="1"/>
        <c:minorUnit val="0.5"/>
      </c:valAx>
      <c:valAx>
        <c:axId val="1012506256"/>
        <c:scaling>
          <c:orientation val="minMax"/>
          <c:max val="5"/>
          <c:min val="-4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2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ayout>
        <c:manualLayout>
          <c:xMode val="edge"/>
          <c:yMode val="edge"/>
          <c:x val="0.36974968213478748"/>
          <c:y val="5.3740129859942615E-2"/>
          <c:w val="0.3562647552002432"/>
          <c:h val="0.13239438798226555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'0705_n-Ge'!$G$31:$G$42</c:f>
              <c:numCache>
                <c:formatCode>0.0</c:formatCode>
                <c:ptCount val="12"/>
                <c:pt idx="0">
                  <c:v>3.3540164346805303</c:v>
                </c:pt>
                <c:pt idx="1">
                  <c:v>3.2986970146792021</c:v>
                </c:pt>
                <c:pt idx="2">
                  <c:v>3.1933578157432541</c:v>
                </c:pt>
                <c:pt idx="3">
                  <c:v>3.094538140182578</c:v>
                </c:pt>
                <c:pt idx="4">
                  <c:v>3.0016509079993998</c:v>
                </c:pt>
                <c:pt idx="5">
                  <c:v>2.9141774734081309</c:v>
                </c:pt>
                <c:pt idx="6">
                  <c:v>2.8316579357213651</c:v>
                </c:pt>
                <c:pt idx="7">
                  <c:v>2.7536830510808206</c:v>
                </c:pt>
                <c:pt idx="8">
                  <c:v>2.6798874447273215</c:v>
                </c:pt>
                <c:pt idx="9">
                  <c:v>2.6099438862064468</c:v>
                </c:pt>
                <c:pt idx="10">
                  <c:v>2.5435584382551188</c:v>
                </c:pt>
                <c:pt idx="11">
                  <c:v>2.480466327669602</c:v>
                </c:pt>
              </c:numCache>
            </c:numRef>
          </c:xVal>
          <c:yVal>
            <c:numRef>
              <c:f>'0705_n-Ge'!$I$31:$I$42</c:f>
              <c:numCache>
                <c:formatCode>0.000</c:formatCode>
                <c:ptCount val="12"/>
                <c:pt idx="0">
                  <c:v>-0.51995262234431971</c:v>
                </c:pt>
                <c:pt idx="1">
                  <c:v>-0.53468276549056237</c:v>
                </c:pt>
                <c:pt idx="2">
                  <c:v>-0.55353411651512008</c:v>
                </c:pt>
                <c:pt idx="3">
                  <c:v>-0.56729109916445564</c:v>
                </c:pt>
                <c:pt idx="4">
                  <c:v>-0.57116853858496053</c:v>
                </c:pt>
                <c:pt idx="5">
                  <c:v>-0.5580272017281005</c:v>
                </c:pt>
                <c:pt idx="6">
                  <c:v>-0.52371883492134774</c:v>
                </c:pt>
                <c:pt idx="7">
                  <c:v>-0.4640944190875434</c:v>
                </c:pt>
                <c:pt idx="8">
                  <c:v>-0.38486170534465364</c:v>
                </c:pt>
                <c:pt idx="9">
                  <c:v>-0.29650888192489405</c:v>
                </c:pt>
                <c:pt idx="10">
                  <c:v>-0.20753002186540767</c:v>
                </c:pt>
                <c:pt idx="11">
                  <c:v>-0.10706574636353003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7C-4060-B89B-50A18FC3C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.4"/>
          <c:min val="2.4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 val="autoZero"/>
        <c:crossBetween val="midCat"/>
      </c:valAx>
      <c:valAx>
        <c:axId val="101250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 val="autoZero"/>
        <c:crossBetween val="midCat"/>
        <c:maj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7465880857817062"/>
          <c:y val="0.61134274541944056"/>
          <c:w val="0.24684194488730257"/>
          <c:h val="0.1359023059719372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0 mT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'0705_n-Ge'!$C$3:$C$27</c:f>
              <c:numCache>
                <c:formatCode>General</c:formatCode>
                <c:ptCount val="25"/>
                <c:pt idx="0">
                  <c:v>-6.1070000000000002</c:v>
                </c:pt>
                <c:pt idx="1">
                  <c:v>-5.6</c:v>
                </c:pt>
                <c:pt idx="2">
                  <c:v>-5.0860000000000003</c:v>
                </c:pt>
                <c:pt idx="3">
                  <c:v>-4.58</c:v>
                </c:pt>
                <c:pt idx="4">
                  <c:v>-4.069</c:v>
                </c:pt>
                <c:pt idx="5">
                  <c:v>-3.5609999999999999</c:v>
                </c:pt>
                <c:pt idx="6">
                  <c:v>-3.0489999999999999</c:v>
                </c:pt>
                <c:pt idx="7">
                  <c:v>-2.5430000000000001</c:v>
                </c:pt>
                <c:pt idx="8">
                  <c:v>-2.0369999999999999</c:v>
                </c:pt>
                <c:pt idx="9">
                  <c:v>-1.526</c:v>
                </c:pt>
                <c:pt idx="10">
                  <c:v>-1.02</c:v>
                </c:pt>
                <c:pt idx="11">
                  <c:v>-0.50800000000000001</c:v>
                </c:pt>
                <c:pt idx="12">
                  <c:v>-0.02</c:v>
                </c:pt>
                <c:pt idx="13">
                  <c:v>0.503</c:v>
                </c:pt>
                <c:pt idx="14">
                  <c:v>1.016</c:v>
                </c:pt>
                <c:pt idx="15">
                  <c:v>1.52</c:v>
                </c:pt>
                <c:pt idx="16">
                  <c:v>2.036</c:v>
                </c:pt>
                <c:pt idx="17">
                  <c:v>2.5379999999999998</c:v>
                </c:pt>
                <c:pt idx="18">
                  <c:v>3.0430000000000001</c:v>
                </c:pt>
                <c:pt idx="19">
                  <c:v>3.556</c:v>
                </c:pt>
                <c:pt idx="20">
                  <c:v>4.0609999999999999</c:v>
                </c:pt>
                <c:pt idx="21">
                  <c:v>4.5730000000000004</c:v>
                </c:pt>
                <c:pt idx="22">
                  <c:v>5.0789999999999997</c:v>
                </c:pt>
                <c:pt idx="23">
                  <c:v>5.5839999999999996</c:v>
                </c:pt>
                <c:pt idx="24">
                  <c:v>6.0970000000000004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F6-4E57-A256-30F4CFD77A91}"/>
            </c:ext>
          </c:extLst>
        </c:ser>
        <c:ser>
          <c:idx val="0"/>
          <c:order val="1"/>
          <c:tx>
            <c:v>100 mT no 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forward val="1"/>
            <c:backward val="1"/>
            <c:dispRSqr val="0"/>
            <c:dispEq val="0"/>
          </c:trendline>
          <c:xVal>
            <c:numRef>
              <c:f>'0705_n-Ge'!$A$3:$A$27</c:f>
              <c:numCache>
                <c:formatCode>0.0</c:formatCode>
                <c:ptCount val="25"/>
                <c:pt idx="0">
                  <c:v>-2.4</c:v>
                </c:pt>
                <c:pt idx="1">
                  <c:v>-2.2000000000000002</c:v>
                </c:pt>
                <c:pt idx="2">
                  <c:v>-2</c:v>
                </c:pt>
                <c:pt idx="3">
                  <c:v>-1.8</c:v>
                </c:pt>
                <c:pt idx="4">
                  <c:v>-1.6</c:v>
                </c:pt>
                <c:pt idx="5">
                  <c:v>-1.4</c:v>
                </c:pt>
                <c:pt idx="6">
                  <c:v>-1.2</c:v>
                </c:pt>
                <c:pt idx="7">
                  <c:v>-1</c:v>
                </c:pt>
                <c:pt idx="8">
                  <c:v>-0.8</c:v>
                </c:pt>
                <c:pt idx="9">
                  <c:v>-0.6</c:v>
                </c:pt>
                <c:pt idx="10">
                  <c:v>-0.4</c:v>
                </c:pt>
                <c:pt idx="11">
                  <c:v>-0.2</c:v>
                </c:pt>
                <c:pt idx="12">
                  <c:v>0</c:v>
                </c:pt>
                <c:pt idx="13">
                  <c:v>0.2</c:v>
                </c:pt>
                <c:pt idx="14">
                  <c:v>0.4</c:v>
                </c:pt>
                <c:pt idx="15">
                  <c:v>0.6</c:v>
                </c:pt>
                <c:pt idx="16">
                  <c:v>0.8</c:v>
                </c:pt>
                <c:pt idx="17">
                  <c:v>1</c:v>
                </c:pt>
                <c:pt idx="18">
                  <c:v>1.2</c:v>
                </c:pt>
                <c:pt idx="19">
                  <c:v>1.3999999999999899</c:v>
                </c:pt>
                <c:pt idx="20">
                  <c:v>1.5999999999999901</c:v>
                </c:pt>
                <c:pt idx="21">
                  <c:v>1.7999999999999901</c:v>
                </c:pt>
                <c:pt idx="22">
                  <c:v>1.99999999999999</c:v>
                </c:pt>
                <c:pt idx="23">
                  <c:v>2.19999999999999</c:v>
                </c:pt>
                <c:pt idx="24">
                  <c:v>2.3999999999999901</c:v>
                </c:pt>
              </c:numCache>
            </c:numRef>
          </c:xVal>
          <c:yVal>
            <c:numRef>
              <c:f>'0705_n-Ge'!$D$3:$D$27</c:f>
              <c:numCache>
                <c:formatCode>General</c:formatCode>
                <c:ptCount val="25"/>
                <c:pt idx="0">
                  <c:v>-2.9169999999999998</c:v>
                </c:pt>
                <c:pt idx="1">
                  <c:v>-2.6739999999999999</c:v>
                </c:pt>
                <c:pt idx="2">
                  <c:v>-2.4300000000000002</c:v>
                </c:pt>
                <c:pt idx="3">
                  <c:v>-2.1880000000000002</c:v>
                </c:pt>
                <c:pt idx="4">
                  <c:v>-1.9419999999999999</c:v>
                </c:pt>
                <c:pt idx="5">
                  <c:v>-1.7</c:v>
                </c:pt>
                <c:pt idx="6">
                  <c:v>-1.4550000000000001</c:v>
                </c:pt>
                <c:pt idx="7">
                  <c:v>-1.2130000000000001</c:v>
                </c:pt>
                <c:pt idx="8">
                  <c:v>-0.97799999999999998</c:v>
                </c:pt>
                <c:pt idx="9">
                  <c:v>-0.73199999999999998</c:v>
                </c:pt>
                <c:pt idx="10">
                  <c:v>-0.48499999999999999</c:v>
                </c:pt>
                <c:pt idx="11">
                  <c:v>-0.24</c:v>
                </c:pt>
                <c:pt idx="12">
                  <c:v>-2E-3</c:v>
                </c:pt>
                <c:pt idx="13">
                  <c:v>0.24399999999999999</c:v>
                </c:pt>
                <c:pt idx="14">
                  <c:v>0.48799999999999999</c:v>
                </c:pt>
                <c:pt idx="15">
                  <c:v>0.73</c:v>
                </c:pt>
                <c:pt idx="16">
                  <c:v>0.97399999999999998</c:v>
                </c:pt>
                <c:pt idx="17">
                  <c:v>1.216</c:v>
                </c:pt>
                <c:pt idx="18">
                  <c:v>1.458</c:v>
                </c:pt>
                <c:pt idx="19">
                  <c:v>1.7030000000000001</c:v>
                </c:pt>
                <c:pt idx="20">
                  <c:v>1.944</c:v>
                </c:pt>
                <c:pt idx="21">
                  <c:v>2.19</c:v>
                </c:pt>
                <c:pt idx="22">
                  <c:v>2.4319999999999999</c:v>
                </c:pt>
                <c:pt idx="23">
                  <c:v>2.6739999999999999</c:v>
                </c:pt>
                <c:pt idx="24">
                  <c:v>2.919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46-4AC6-ABEB-E42423B37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508656"/>
        <c:axId val="1012506256"/>
      </c:scatterChart>
      <c:valAx>
        <c:axId val="1012508656"/>
        <c:scaling>
          <c:orientation val="minMax"/>
          <c:max val="3"/>
          <c:min val="-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" sourceLinked="1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6256"/>
        <c:crossesAt val="-8"/>
        <c:crossBetween val="midCat"/>
        <c:majorUnit val="1"/>
        <c:minorUnit val="0.5"/>
      </c:valAx>
      <c:valAx>
        <c:axId val="1012506256"/>
        <c:scaling>
          <c:orientation val="minMax"/>
          <c:min val="-8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V</a:t>
                </a:r>
                <a:r>
                  <a:rPr lang="en-US" altLang="ja-JP" i="1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(mV)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in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1012508656"/>
        <c:crossesAt val="-4"/>
        <c:crossBetween val="midCat"/>
        <c:majorUnit val="4"/>
        <c:minorUnit val="1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56645032106333537"/>
          <c:y val="0.58522299820816215"/>
          <c:w val="0.35682231291890237"/>
          <c:h val="0.16115833143256125"/>
        </c:manualLayout>
      </c:layout>
      <c:overlay val="1"/>
      <c:spPr>
        <a:solidFill>
          <a:schemeClr val="bg1"/>
        </a:solidFill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solidFill>
      <a:schemeClr val="bg1"/>
    </a:solidFill>
    <a:ln w="19050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842420634920635"/>
          <c:y val="5.0361833733127706E-2"/>
          <c:w val="0.7897642857142857"/>
          <c:h val="0.69479500000000005"/>
        </c:manualLayout>
      </c:layout>
      <c:scatterChart>
        <c:scatterStyle val="lineMarker"/>
        <c:varyColors val="0"/>
        <c:ser>
          <c:idx val="0"/>
          <c:order val="0"/>
          <c:tx>
            <c:v>Sample 1(This experiment)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Arrrhenius!$A$2:$A$13</c:f>
              <c:numCache>
                <c:formatCode>0.00</c:formatCode>
                <c:ptCount val="12"/>
                <c:pt idx="0">
                  <c:v>2.480466327669602</c:v>
                </c:pt>
                <c:pt idx="1">
                  <c:v>2.5435584382551188</c:v>
                </c:pt>
                <c:pt idx="2">
                  <c:v>2.6099438862064468</c:v>
                </c:pt>
                <c:pt idx="3">
                  <c:v>2.6798874447273215</c:v>
                </c:pt>
                <c:pt idx="4">
                  <c:v>2.7536830510808206</c:v>
                </c:pt>
                <c:pt idx="5">
                  <c:v>2.8316579357213651</c:v>
                </c:pt>
                <c:pt idx="6">
                  <c:v>2.9141774734081309</c:v>
                </c:pt>
                <c:pt idx="7">
                  <c:v>3.0016509079993998</c:v>
                </c:pt>
                <c:pt idx="8">
                  <c:v>3.094538140182578</c:v>
                </c:pt>
                <c:pt idx="9">
                  <c:v>3.1933578157432541</c:v>
                </c:pt>
                <c:pt idx="10">
                  <c:v>3.2986970146792021</c:v>
                </c:pt>
                <c:pt idx="11">
                  <c:v>3.3540164346805303</c:v>
                </c:pt>
              </c:numCache>
            </c:numRef>
          </c:xVal>
          <c:yVal>
            <c:numRef>
              <c:f>Arrrhenius!$B$2:$B$13</c:f>
              <c:numCache>
                <c:formatCode>General</c:formatCode>
                <c:ptCount val="12"/>
                <c:pt idx="0">
                  <c:v>-0.10706574636353003</c:v>
                </c:pt>
                <c:pt idx="1">
                  <c:v>-0.20753002186540767</c:v>
                </c:pt>
                <c:pt idx="2">
                  <c:v>-0.29650888192489405</c:v>
                </c:pt>
                <c:pt idx="3">
                  <c:v>-0.38486170534465403</c:v>
                </c:pt>
                <c:pt idx="4">
                  <c:v>-0.4640944190875434</c:v>
                </c:pt>
                <c:pt idx="5">
                  <c:v>-0.52371883492134774</c:v>
                </c:pt>
                <c:pt idx="6">
                  <c:v>-0.5580272017281005</c:v>
                </c:pt>
                <c:pt idx="7">
                  <c:v>-0.57116853858496053</c:v>
                </c:pt>
                <c:pt idx="8">
                  <c:v>-0.56729109916445564</c:v>
                </c:pt>
                <c:pt idx="9">
                  <c:v>-0.55353411651512008</c:v>
                </c:pt>
                <c:pt idx="10">
                  <c:v>-0.53468276549056237</c:v>
                </c:pt>
                <c:pt idx="11">
                  <c:v>-0.51995262234431971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F9-47D5-A8D3-41FAE33F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17775"/>
        <c:axId val="1008518735"/>
      </c:scatterChart>
      <c:scatterChart>
        <c:scatterStyle val="lineMarker"/>
        <c:varyColors val="0"/>
        <c:ser>
          <c:idx val="1"/>
          <c:order val="1"/>
          <c:tx>
            <c:v>Sample 2 (Previous experiment)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Arrrhenius!$A$14:$A$320</c:f>
              <c:numCache>
                <c:formatCode>0.00</c:formatCode>
                <c:ptCount val="307"/>
                <c:pt idx="0">
                  <c:v>5.4036528693396733</c:v>
                </c:pt>
                <c:pt idx="1">
                  <c:v>5.4068667207353345</c:v>
                </c:pt>
                <c:pt idx="2">
                  <c:v>5.4212295348585053</c:v>
                </c:pt>
                <c:pt idx="3">
                  <c:v>5.4359643400739293</c:v>
                </c:pt>
                <c:pt idx="4">
                  <c:v>5.4540496318516496</c:v>
                </c:pt>
                <c:pt idx="5">
                  <c:v>5.4683655055503912</c:v>
                </c:pt>
                <c:pt idx="6">
                  <c:v>5.4830573527799098</c:v>
                </c:pt>
                <c:pt idx="7">
                  <c:v>5.49782835779867</c:v>
                </c:pt>
                <c:pt idx="8">
                  <c:v>5.5160240498648578</c:v>
                </c:pt>
                <c:pt idx="9">
                  <c:v>5.5309734513274336</c:v>
                </c:pt>
                <c:pt idx="10">
                  <c:v>5.5463117027176922</c:v>
                </c:pt>
                <c:pt idx="11">
                  <c:v>5.5643658014077841</c:v>
                </c:pt>
                <c:pt idx="12">
                  <c:v>5.5798589411659671</c:v>
                </c:pt>
                <c:pt idx="13">
                  <c:v>5.5950316119286079</c:v>
                </c:pt>
                <c:pt idx="14">
                  <c:v>5.6100667036931071</c:v>
                </c:pt>
                <c:pt idx="15">
                  <c:v>5.6258473932636104</c:v>
                </c:pt>
                <c:pt idx="16">
                  <c:v>5.6408578616636023</c:v>
                </c:pt>
                <c:pt idx="17">
                  <c:v>5.656684504078469</c:v>
                </c:pt>
                <c:pt idx="18">
                  <c:v>5.6723106157293177</c:v>
                </c:pt>
                <c:pt idx="19">
                  <c:v>5.692459199298689</c:v>
                </c:pt>
                <c:pt idx="20">
                  <c:v>5.7077625570776256</c:v>
                </c:pt>
                <c:pt idx="21">
                  <c:v>5.7237380588514739</c:v>
                </c:pt>
                <c:pt idx="22">
                  <c:v>5.7440563377045608</c:v>
                </c:pt>
                <c:pt idx="23">
                  <c:v>5.7602027591371217</c:v>
                </c:pt>
                <c:pt idx="24">
                  <c:v>5.7765069462496026</c:v>
                </c:pt>
                <c:pt idx="25">
                  <c:v>5.7971014492753623</c:v>
                </c:pt>
                <c:pt idx="26">
                  <c:v>5.8139534883720927</c:v>
                </c:pt>
                <c:pt idx="27">
                  <c:v>5.8308697908467009</c:v>
                </c:pt>
                <c:pt idx="28">
                  <c:v>5.8472351348664793</c:v>
                </c:pt>
                <c:pt idx="29">
                  <c:v>5.8635550734410273</c:v>
                </c:pt>
                <c:pt idx="30">
                  <c:v>5.8807616762523081</c:v>
                </c:pt>
                <c:pt idx="31">
                  <c:v>5.9016199946885424</c:v>
                </c:pt>
                <c:pt idx="32">
                  <c:v>5.9187707896823989</c:v>
                </c:pt>
                <c:pt idx="33">
                  <c:v>5.9360567961914263</c:v>
                </c:pt>
                <c:pt idx="34">
                  <c:v>5.9535503997809087</c:v>
                </c:pt>
                <c:pt idx="35">
                  <c:v>5.9707195911251221</c:v>
                </c:pt>
                <c:pt idx="36">
                  <c:v>5.9921502831291011</c:v>
                </c:pt>
                <c:pt idx="37">
                  <c:v>6.0098320852915368</c:v>
                </c:pt>
                <c:pt idx="38">
                  <c:v>6.0320907226444689</c:v>
                </c:pt>
                <c:pt idx="39">
                  <c:v>6.0497531700706615</c:v>
                </c:pt>
                <c:pt idx="40">
                  <c:v>6.0678875256368254</c:v>
                </c:pt>
                <c:pt idx="41">
                  <c:v>6.0907274764897918</c:v>
                </c:pt>
                <c:pt idx="42">
                  <c:v>6.1085862288032056</c:v>
                </c:pt>
                <c:pt idx="43">
                  <c:v>6.1267001592942041</c:v>
                </c:pt>
                <c:pt idx="44">
                  <c:v>6.149607655031609</c:v>
                </c:pt>
                <c:pt idx="45">
                  <c:v>6.1685367613948294</c:v>
                </c:pt>
                <c:pt idx="46">
                  <c:v>6.1867405775941009</c:v>
                </c:pt>
                <c:pt idx="47">
                  <c:v>6.2057452789792791</c:v>
                </c:pt>
                <c:pt idx="48">
                  <c:v>6.2293264229338883</c:v>
                </c:pt>
                <c:pt idx="49">
                  <c:v>6.2488673927850575</c:v>
                </c:pt>
                <c:pt idx="50">
                  <c:v>6.267313453415059</c:v>
                </c:pt>
                <c:pt idx="51">
                  <c:v>6.291524058788001</c:v>
                </c:pt>
                <c:pt idx="52">
                  <c:v>6.311178991347373</c:v>
                </c:pt>
                <c:pt idx="53">
                  <c:v>6.3305964054873609</c:v>
                </c:pt>
                <c:pt idx="54">
                  <c:v>6.355258976803305</c:v>
                </c:pt>
                <c:pt idx="55">
                  <c:v>6.3751115644523777</c:v>
                </c:pt>
                <c:pt idx="56">
                  <c:v>6.3953748648977058</c:v>
                </c:pt>
                <c:pt idx="57">
                  <c:v>6.4213290866943646</c:v>
                </c:pt>
                <c:pt idx="58">
                  <c:v>6.441265322159885</c:v>
                </c:pt>
                <c:pt idx="59">
                  <c:v>6.4611169979065988</c:v>
                </c:pt>
                <c:pt idx="60">
                  <c:v>6.4863883141228129</c:v>
                </c:pt>
                <c:pt idx="61">
                  <c:v>6.5064771980506588</c:v>
                </c:pt>
                <c:pt idx="62">
                  <c:v>6.53278806328965</c:v>
                </c:pt>
                <c:pt idx="63">
                  <c:v>6.5539818716861422</c:v>
                </c:pt>
                <c:pt idx="64">
                  <c:v>6.580159503066354</c:v>
                </c:pt>
                <c:pt idx="65">
                  <c:v>6.6012265078851655</c:v>
                </c:pt>
                <c:pt idx="66">
                  <c:v>6.6279593838648951</c:v>
                </c:pt>
                <c:pt idx="67">
                  <c:v>6.6499531178305187</c:v>
                </c:pt>
                <c:pt idx="68">
                  <c:v>6.6710695725845719</c:v>
                </c:pt>
                <c:pt idx="69">
                  <c:v>6.6949640480430617</c:v>
                </c:pt>
                <c:pt idx="70">
                  <c:v>6.7206559360193561</c:v>
                </c:pt>
                <c:pt idx="71">
                  <c:v>6.7431792741641825</c:v>
                </c:pt>
                <c:pt idx="72">
                  <c:v>6.764252279553018</c:v>
                </c:pt>
                <c:pt idx="73">
                  <c:v>6.7921862689162387</c:v>
                </c:pt>
                <c:pt idx="74">
                  <c:v>6.8150530892635652</c:v>
                </c:pt>
                <c:pt idx="75">
                  <c:v>6.8376068376068373</c:v>
                </c:pt>
                <c:pt idx="76">
                  <c:v>6.8662926825918875</c:v>
                </c:pt>
                <c:pt idx="77">
                  <c:v>6.8894247330347911</c:v>
                </c:pt>
                <c:pt idx="78">
                  <c:v>6.9134300291746751</c:v>
                </c:pt>
                <c:pt idx="79">
                  <c:v>6.9425641666493112</c:v>
                </c:pt>
                <c:pt idx="80">
                  <c:v>6.9662623912392281</c:v>
                </c:pt>
                <c:pt idx="81">
                  <c:v>6.989732083569236</c:v>
                </c:pt>
                <c:pt idx="82">
                  <c:v>7.019957739854406</c:v>
                </c:pt>
                <c:pt idx="83">
                  <c:v>7.0437416355568079</c:v>
                </c:pt>
                <c:pt idx="84">
                  <c:v>7.0685365301967877</c:v>
                </c:pt>
                <c:pt idx="85">
                  <c:v>7.0996002925035313</c:v>
                </c:pt>
                <c:pt idx="86">
                  <c:v>7.1254506847558101</c:v>
                </c:pt>
                <c:pt idx="87">
                  <c:v>7.1556862660913501</c:v>
                </c:pt>
                <c:pt idx="88">
                  <c:v>7.1801941524498831</c:v>
                </c:pt>
                <c:pt idx="89">
                  <c:v>7.2126134183460042</c:v>
                </c:pt>
                <c:pt idx="90">
                  <c:v>7.2371992039080872</c:v>
                </c:pt>
                <c:pt idx="91">
                  <c:v>7.2691851970312644</c:v>
                </c:pt>
                <c:pt idx="92">
                  <c:v>7.2954359752538807</c:v>
                </c:pt>
                <c:pt idx="93">
                  <c:v>7.3285844106352416</c:v>
                </c:pt>
                <c:pt idx="94">
                  <c:v>7.3542930685787828</c:v>
                </c:pt>
                <c:pt idx="95">
                  <c:v>7.3872156845363417</c:v>
                </c:pt>
                <c:pt idx="96">
                  <c:v>7.4146023178046843</c:v>
                </c:pt>
                <c:pt idx="97">
                  <c:v>7.4478464551974799</c:v>
                </c:pt>
                <c:pt idx="98">
                  <c:v>7.475461796652489</c:v>
                </c:pt>
                <c:pt idx="99">
                  <c:v>7.509762691498949</c:v>
                </c:pt>
                <c:pt idx="100">
                  <c:v>7.5381240624458199</c:v>
                </c:pt>
                <c:pt idx="101">
                  <c:v>7.5719142556429686</c:v>
                </c:pt>
                <c:pt idx="102">
                  <c:v>7.5997659272094422</c:v>
                </c:pt>
                <c:pt idx="103">
                  <c:v>7.6356861427567884</c:v>
                </c:pt>
                <c:pt idx="104">
                  <c:v>7.6635399423701793</c:v>
                </c:pt>
                <c:pt idx="105">
                  <c:v>7.7004227532091516</c:v>
                </c:pt>
                <c:pt idx="106">
                  <c:v>7.7294685990338161</c:v>
                </c:pt>
                <c:pt idx="107">
                  <c:v>7.7668696408599471</c:v>
                </c:pt>
                <c:pt idx="108">
                  <c:v>7.7953259225768221</c:v>
                </c:pt>
                <c:pt idx="109">
                  <c:v>7.8328777209458984</c:v>
                </c:pt>
                <c:pt idx="110">
                  <c:v>7.8632424866718038</c:v>
                </c:pt>
                <c:pt idx="111">
                  <c:v>7.9007663743383114</c:v>
                </c:pt>
                <c:pt idx="112">
                  <c:v>7.9317866349395203</c:v>
                </c:pt>
                <c:pt idx="113">
                  <c:v>7.970922076265782</c:v>
                </c:pt>
                <c:pt idx="114">
                  <c:v>8.0025608194622286</c:v>
                </c:pt>
                <c:pt idx="115">
                  <c:v>8.0412354554153698</c:v>
                </c:pt>
                <c:pt idx="116">
                  <c:v>8.0726538849646818</c:v>
                </c:pt>
                <c:pt idx="117">
                  <c:v>8.1128003764339383</c:v>
                </c:pt>
                <c:pt idx="118">
                  <c:v>8.1445162971771108</c:v>
                </c:pt>
                <c:pt idx="119">
                  <c:v>8.1764143152661841</c:v>
                </c:pt>
                <c:pt idx="120">
                  <c:v>8.2176696332454053</c:v>
                </c:pt>
                <c:pt idx="121">
                  <c:v>8.2516420767732779</c:v>
                </c:pt>
                <c:pt idx="122">
                  <c:v>8.2932492950738101</c:v>
                </c:pt>
                <c:pt idx="123">
                  <c:v>8.3269493388402225</c:v>
                </c:pt>
                <c:pt idx="124">
                  <c:v>8.3686910530323964</c:v>
                </c:pt>
                <c:pt idx="125">
                  <c:v>8.4034319616131228</c:v>
                </c:pt>
                <c:pt idx="126">
                  <c:v>8.4463026310232703</c:v>
                </c:pt>
                <c:pt idx="127">
                  <c:v>8.4816922672411597</c:v>
                </c:pt>
                <c:pt idx="128">
                  <c:v>8.526457597926365</c:v>
                </c:pt>
                <c:pt idx="129">
                  <c:v>8.5609108809177297</c:v>
                </c:pt>
                <c:pt idx="130">
                  <c:v>8.6059260406716067</c:v>
                </c:pt>
                <c:pt idx="131">
                  <c:v>8.6415485655029389</c:v>
                </c:pt>
                <c:pt idx="132">
                  <c:v>8.6874180124925076</c:v>
                </c:pt>
                <c:pt idx="133">
                  <c:v>8.7234914902340517</c:v>
                </c:pt>
                <c:pt idx="134">
                  <c:v>8.7710065607129071</c:v>
                </c:pt>
                <c:pt idx="135">
                  <c:v>8.8191198518387868</c:v>
                </c:pt>
                <c:pt idx="136">
                  <c:v>8.8662700488531474</c:v>
                </c:pt>
                <c:pt idx="137">
                  <c:v>8.9054332047982481</c:v>
                </c:pt>
                <c:pt idx="138">
                  <c:v>8.9536736923159559</c:v>
                </c:pt>
                <c:pt idx="139">
                  <c:v>9.0030880592043072</c:v>
                </c:pt>
                <c:pt idx="140">
                  <c:v>9.052968921157694</c:v>
                </c:pt>
                <c:pt idx="141">
                  <c:v>9.093554488578496</c:v>
                </c:pt>
                <c:pt idx="142">
                  <c:v>9.145114679738084</c:v>
                </c:pt>
                <c:pt idx="143">
                  <c:v>9.1877141885870213</c:v>
                </c:pt>
                <c:pt idx="144">
                  <c:v>9.2375339479372585</c:v>
                </c:pt>
                <c:pt idx="145">
                  <c:v>9.2797089883261261</c:v>
                </c:pt>
                <c:pt idx="146">
                  <c:v>9.3319273229500084</c:v>
                </c:pt>
                <c:pt idx="147">
                  <c:v>9.3853532177683494</c:v>
                </c:pt>
                <c:pt idx="148">
                  <c:v>9.4400181248347987</c:v>
                </c:pt>
                <c:pt idx="149">
                  <c:v>9.4845165267700473</c:v>
                </c:pt>
                <c:pt idx="150">
                  <c:v>9.5380712112396626</c:v>
                </c:pt>
                <c:pt idx="151">
                  <c:v>9.5940746994656099</c:v>
                </c:pt>
                <c:pt idx="152">
                  <c:v>9.6514848809489333</c:v>
                </c:pt>
                <c:pt idx="153">
                  <c:v>9.6962175055510844</c:v>
                </c:pt>
                <c:pt idx="154">
                  <c:v>9.7551458394302983</c:v>
                </c:pt>
                <c:pt idx="155">
                  <c:v>9.8135426889106956</c:v>
                </c:pt>
                <c:pt idx="156">
                  <c:v>9.8734227207203649</c:v>
                </c:pt>
                <c:pt idx="157">
                  <c:v>9.9317687486964559</c:v>
                </c:pt>
                <c:pt idx="158">
                  <c:v>9.9793427604857943</c:v>
                </c:pt>
                <c:pt idx="159">
                  <c:v>10.042177144004821</c:v>
                </c:pt>
                <c:pt idx="160">
                  <c:v>10.102132560183454</c:v>
                </c:pt>
                <c:pt idx="161">
                  <c:v>10.165804267604631</c:v>
                </c:pt>
                <c:pt idx="162">
                  <c:v>10.23049300745803</c:v>
                </c:pt>
                <c:pt idx="163">
                  <c:v>10.281296265833197</c:v>
                </c:pt>
                <c:pt idx="164">
                  <c:v>10.346718538215605</c:v>
                </c:pt>
                <c:pt idx="165">
                  <c:v>10.412002957008839</c:v>
                </c:pt>
                <c:pt idx="166">
                  <c:v>10.465834283979946</c:v>
                </c:pt>
                <c:pt idx="167">
                  <c:v>10.532968190436065</c:v>
                </c:pt>
                <c:pt idx="168">
                  <c:v>10.601530861056338</c:v>
                </c:pt>
                <c:pt idx="169">
                  <c:v>10.672016904474777</c:v>
                </c:pt>
                <c:pt idx="170">
                  <c:v>10.742407803285028</c:v>
                </c:pt>
                <c:pt idx="171">
                  <c:v>10.812681112408633</c:v>
                </c:pt>
                <c:pt idx="172">
                  <c:v>10.900489431975496</c:v>
                </c:pt>
                <c:pt idx="173">
                  <c:v>10.970204923427969</c:v>
                </c:pt>
                <c:pt idx="174">
                  <c:v>11.045086041220262</c:v>
                </c:pt>
                <c:pt idx="175">
                  <c:v>11.106175033318525</c:v>
                </c:pt>
                <c:pt idx="176">
                  <c:v>11.181304858276961</c:v>
                </c:pt>
                <c:pt idx="177">
                  <c:v>11.258725512272012</c:v>
                </c:pt>
                <c:pt idx="178">
                  <c:v>11.351510886098941</c:v>
                </c:pt>
                <c:pt idx="179">
                  <c:v>11.429877700308607</c:v>
                </c:pt>
                <c:pt idx="180">
                  <c:v>11.511321384581736</c:v>
                </c:pt>
                <c:pt idx="181">
                  <c:v>11.593127593962299</c:v>
                </c:pt>
                <c:pt idx="182">
                  <c:v>11.691120593908927</c:v>
                </c:pt>
                <c:pt idx="183">
                  <c:v>11.757651291577995</c:v>
                </c:pt>
                <c:pt idx="184">
                  <c:v>11.842307828949705</c:v>
                </c:pt>
                <c:pt idx="185">
                  <c:v>11.928192282459595</c:v>
                </c:pt>
                <c:pt idx="186">
                  <c:v>12.033115132845591</c:v>
                </c:pt>
                <c:pt idx="187">
                  <c:v>12.123416378735527</c:v>
                </c:pt>
                <c:pt idx="188">
                  <c:v>12.233313760031317</c:v>
                </c:pt>
                <c:pt idx="189">
                  <c:v>12.32422573051848</c:v>
                </c:pt>
                <c:pt idx="190">
                  <c:v>12.398179947183754</c:v>
                </c:pt>
                <c:pt idx="191">
                  <c:v>12.513608549297361</c:v>
                </c:pt>
                <c:pt idx="192">
                  <c:v>12.609068442023503</c:v>
                </c:pt>
                <c:pt idx="193">
                  <c:v>12.728800183294723</c:v>
                </c:pt>
                <c:pt idx="194">
                  <c:v>12.833346166679501</c:v>
                </c:pt>
                <c:pt idx="195">
                  <c:v>12.941800722152479</c:v>
                </c:pt>
                <c:pt idx="196">
                  <c:v>13.03152325475325</c:v>
                </c:pt>
                <c:pt idx="197">
                  <c:v>13.166730305863146</c:v>
                </c:pt>
                <c:pt idx="198">
                  <c:v>13.284623048820988</c:v>
                </c:pt>
                <c:pt idx="199">
                  <c:v>13.416875746313714</c:v>
                </c:pt>
                <c:pt idx="200">
                  <c:v>13.549768298962087</c:v>
                </c:pt>
                <c:pt idx="201">
                  <c:v>13.663815483835705</c:v>
                </c:pt>
                <c:pt idx="202">
                  <c:v>13.824566254233774</c:v>
                </c:pt>
                <c:pt idx="203">
                  <c:v>13.941945737947188</c:v>
                </c:pt>
                <c:pt idx="204">
                  <c:v>14.085697382877425</c:v>
                </c:pt>
                <c:pt idx="205">
                  <c:v>14.235686017709195</c:v>
                </c:pt>
                <c:pt idx="206">
                  <c:v>14.382074182738632</c:v>
                </c:pt>
                <c:pt idx="207">
                  <c:v>14.535940111926738</c:v>
                </c:pt>
                <c:pt idx="208">
                  <c:v>14.691191161779397</c:v>
                </c:pt>
                <c:pt idx="209">
                  <c:v>14.852882201791259</c:v>
                </c:pt>
                <c:pt idx="210">
                  <c:v>15.017044345331954</c:v>
                </c:pt>
                <c:pt idx="211">
                  <c:v>15.210744870176294</c:v>
                </c:pt>
                <c:pt idx="212">
                  <c:v>15.353436098998955</c:v>
                </c:pt>
                <c:pt idx="213">
                  <c:v>15.560085269267276</c:v>
                </c:pt>
                <c:pt idx="214">
                  <c:v>15.770383220312254</c:v>
                </c:pt>
                <c:pt idx="215">
                  <c:v>15.924834779839159</c:v>
                </c:pt>
                <c:pt idx="216">
                  <c:v>16.147263038914904</c:v>
                </c:pt>
                <c:pt idx="217">
                  <c:v>16.334798020222479</c:v>
                </c:pt>
                <c:pt idx="218">
                  <c:v>16.56479318855704</c:v>
                </c:pt>
                <c:pt idx="219">
                  <c:v>16.802769096347077</c:v>
                </c:pt>
                <c:pt idx="220">
                  <c:v>17.049135608824631</c:v>
                </c:pt>
                <c:pt idx="221">
                  <c:v>17.279513408902407</c:v>
                </c:pt>
                <c:pt idx="222">
                  <c:v>17.557104482328775</c:v>
                </c:pt>
                <c:pt idx="223">
                  <c:v>17.825629690368814</c:v>
                </c:pt>
                <c:pt idx="224">
                  <c:v>18.143222599198069</c:v>
                </c:pt>
                <c:pt idx="225">
                  <c:v>18.441338103492789</c:v>
                </c:pt>
                <c:pt idx="226">
                  <c:v>18.757854851719156</c:v>
                </c:pt>
                <c:pt idx="227">
                  <c:v>19.074868860276588</c:v>
                </c:pt>
                <c:pt idx="228">
                  <c:v>19.473438230253937</c:v>
                </c:pt>
                <c:pt idx="229">
                  <c:v>19.86807597552253</c:v>
                </c:pt>
                <c:pt idx="230">
                  <c:v>20.297150280100674</c:v>
                </c:pt>
                <c:pt idx="231">
                  <c:v>20.709936627593919</c:v>
                </c:pt>
                <c:pt idx="232">
                  <c:v>21.139861322509724</c:v>
                </c:pt>
                <c:pt idx="233">
                  <c:v>21.646427257181202</c:v>
                </c:pt>
                <c:pt idx="234">
                  <c:v>22.172457373450701</c:v>
                </c:pt>
                <c:pt idx="235">
                  <c:v>22.788906360383766</c:v>
                </c:pt>
                <c:pt idx="236">
                  <c:v>23.443910444262102</c:v>
                </c:pt>
                <c:pt idx="237">
                  <c:v>24.137098720733768</c:v>
                </c:pt>
                <c:pt idx="238">
                  <c:v>24.937033989177326</c:v>
                </c:pt>
                <c:pt idx="239">
                  <c:v>25.887286753475369</c:v>
                </c:pt>
                <c:pt idx="240">
                  <c:v>26.997840172786177</c:v>
                </c:pt>
                <c:pt idx="241">
                  <c:v>28.20397111913357</c:v>
                </c:pt>
                <c:pt idx="242">
                  <c:v>29.522909777987717</c:v>
                </c:pt>
                <c:pt idx="243">
                  <c:v>31.221705329545095</c:v>
                </c:pt>
                <c:pt idx="244">
                  <c:v>33.252419113490504</c:v>
                </c:pt>
                <c:pt idx="245">
                  <c:v>35.710459593614971</c:v>
                </c:pt>
                <c:pt idx="246">
                  <c:v>38.75217981011432</c:v>
                </c:pt>
                <c:pt idx="247">
                  <c:v>42.151407857022427</c:v>
                </c:pt>
                <c:pt idx="248">
                  <c:v>45.896823939783367</c:v>
                </c:pt>
                <c:pt idx="249">
                  <c:v>49.207755142210416</c:v>
                </c:pt>
                <c:pt idx="250">
                  <c:v>52.770448548812666</c:v>
                </c:pt>
                <c:pt idx="251">
                  <c:v>55.953133655250362</c:v>
                </c:pt>
                <c:pt idx="252">
                  <c:v>58.7785810850526</c:v>
                </c:pt>
                <c:pt idx="253">
                  <c:v>61.44091227466545</c:v>
                </c:pt>
                <c:pt idx="254">
                  <c:v>63.366135869668533</c:v>
                </c:pt>
                <c:pt idx="255">
                  <c:v>65.496034215128276</c:v>
                </c:pt>
                <c:pt idx="256">
                  <c:v>66.998981615479451</c:v>
                </c:pt>
                <c:pt idx="257">
                  <c:v>68.135671749587772</c:v>
                </c:pt>
                <c:pt idx="258">
                  <c:v>69.846059285335116</c:v>
                </c:pt>
                <c:pt idx="259">
                  <c:v>70.421047442659656</c:v>
                </c:pt>
                <c:pt idx="260">
                  <c:v>71.666093337919961</c:v>
                </c:pt>
                <c:pt idx="261">
                  <c:v>73.689252422534182</c:v>
                </c:pt>
                <c:pt idx="262">
                  <c:v>73.675679658144844</c:v>
                </c:pt>
                <c:pt idx="263">
                  <c:v>74.26716871272717</c:v>
                </c:pt>
                <c:pt idx="264">
                  <c:v>76.327720701604406</c:v>
                </c:pt>
                <c:pt idx="265">
                  <c:v>76.327138113956423</c:v>
                </c:pt>
                <c:pt idx="266">
                  <c:v>77.012529938621014</c:v>
                </c:pt>
                <c:pt idx="267">
                  <c:v>76.989998999130009</c:v>
                </c:pt>
                <c:pt idx="268">
                  <c:v>79.311575524447804</c:v>
                </c:pt>
                <c:pt idx="269">
                  <c:v>79.319753791484231</c:v>
                </c:pt>
                <c:pt idx="270">
                  <c:v>79.314720812182742</c:v>
                </c:pt>
                <c:pt idx="271">
                  <c:v>80.053155295115957</c:v>
                </c:pt>
                <c:pt idx="272">
                  <c:v>80.043543687766146</c:v>
                </c:pt>
                <c:pt idx="273">
                  <c:v>81.644649826096895</c:v>
                </c:pt>
                <c:pt idx="274">
                  <c:v>81.66065099870977</c:v>
                </c:pt>
                <c:pt idx="275">
                  <c:v>81.645316416423768</c:v>
                </c:pt>
                <c:pt idx="276">
                  <c:v>83.350003334000135</c:v>
                </c:pt>
                <c:pt idx="277">
                  <c:v>82.511654771236437</c:v>
                </c:pt>
                <c:pt idx="278">
                  <c:v>83.338889259283945</c:v>
                </c:pt>
                <c:pt idx="279">
                  <c:v>83.337500208343755</c:v>
                </c:pt>
                <c:pt idx="280">
                  <c:v>83.338194728025798</c:v>
                </c:pt>
                <c:pt idx="281">
                  <c:v>84.289314643582642</c:v>
                </c:pt>
                <c:pt idx="282">
                  <c:v>84.226839724746682</c:v>
                </c:pt>
                <c:pt idx="283">
                  <c:v>85.127393143839754</c:v>
                </c:pt>
                <c:pt idx="284">
                  <c:v>86.079261784250932</c:v>
                </c:pt>
                <c:pt idx="285">
                  <c:v>85.126668482702271</c:v>
                </c:pt>
                <c:pt idx="286">
                  <c:v>86.054076381598193</c:v>
                </c:pt>
                <c:pt idx="287">
                  <c:v>87.000400201840932</c:v>
                </c:pt>
                <c:pt idx="288">
                  <c:v>86.050373888874546</c:v>
                </c:pt>
                <c:pt idx="289">
                  <c:v>87.877323256733604</c:v>
                </c:pt>
                <c:pt idx="290">
                  <c:v>87.902041964434829</c:v>
                </c:pt>
                <c:pt idx="291">
                  <c:v>86.972403656319855</c:v>
                </c:pt>
                <c:pt idx="292">
                  <c:v>87.874234395732827</c:v>
                </c:pt>
                <c:pt idx="293">
                  <c:v>87.898951365510214</c:v>
                </c:pt>
                <c:pt idx="294">
                  <c:v>87.872690046660395</c:v>
                </c:pt>
                <c:pt idx="295">
                  <c:v>88.76264867743653</c:v>
                </c:pt>
                <c:pt idx="296">
                  <c:v>88.77604467210567</c:v>
                </c:pt>
                <c:pt idx="297">
                  <c:v>88.763436565210057</c:v>
                </c:pt>
                <c:pt idx="298">
                  <c:v>90.670873795210767</c:v>
                </c:pt>
                <c:pt idx="299">
                  <c:v>88.760285098035737</c:v>
                </c:pt>
                <c:pt idx="300">
                  <c:v>91.716193411108662</c:v>
                </c:pt>
                <c:pt idx="301">
                  <c:v>90.696366703549856</c:v>
                </c:pt>
                <c:pt idx="302">
                  <c:v>90.668407500090666</c:v>
                </c:pt>
                <c:pt idx="303">
                  <c:v>91.711987673908851</c:v>
                </c:pt>
                <c:pt idx="304">
                  <c:v>91.718717038586064</c:v>
                </c:pt>
                <c:pt idx="305">
                  <c:v>91.714511069941494</c:v>
                </c:pt>
                <c:pt idx="306">
                  <c:v>92.77556662677317</c:v>
                </c:pt>
              </c:numCache>
            </c:numRef>
          </c:xVal>
          <c:yVal>
            <c:numRef>
              <c:f>Arrrhenius!$B$14:$B$320</c:f>
              <c:numCache>
                <c:formatCode>0.00</c:formatCode>
                <c:ptCount val="307"/>
                <c:pt idx="0">
                  <c:v>-0.49486482530393344</c:v>
                </c:pt>
                <c:pt idx="1">
                  <c:v>-0.49493664396116327</c:v>
                </c:pt>
                <c:pt idx="2">
                  <c:v>-0.49281169894560167</c:v>
                </c:pt>
                <c:pt idx="3">
                  <c:v>-0.4906809092421201</c:v>
                </c:pt>
                <c:pt idx="4">
                  <c:v>-0.48894877390336228</c:v>
                </c:pt>
                <c:pt idx="5">
                  <c:v>-0.48675957926119917</c:v>
                </c:pt>
                <c:pt idx="6">
                  <c:v>-0.48458266000692468</c:v>
                </c:pt>
                <c:pt idx="7">
                  <c:v>-0.48235250058457319</c:v>
                </c:pt>
                <c:pt idx="8">
                  <c:v>-0.48053419552103921</c:v>
                </c:pt>
                <c:pt idx="9">
                  <c:v>-0.47829985379186946</c:v>
                </c:pt>
                <c:pt idx="10">
                  <c:v>-0.47604441617099075</c:v>
                </c:pt>
                <c:pt idx="11">
                  <c:v>-0.47418653072213784</c:v>
                </c:pt>
                <c:pt idx="12">
                  <c:v>-0.47158901040516399</c:v>
                </c:pt>
                <c:pt idx="13">
                  <c:v>-0.46931549070000739</c:v>
                </c:pt>
                <c:pt idx="14">
                  <c:v>-0.46787854508039728</c:v>
                </c:pt>
                <c:pt idx="15">
                  <c:v>-0.46559562242612695</c:v>
                </c:pt>
                <c:pt idx="16">
                  <c:v>-0.4632661432140513</c:v>
                </c:pt>
                <c:pt idx="17">
                  <c:v>-0.46136379209358164</c:v>
                </c:pt>
                <c:pt idx="18">
                  <c:v>-0.45857932405821261</c:v>
                </c:pt>
                <c:pt idx="19">
                  <c:v>-0.45665159992849164</c:v>
                </c:pt>
                <c:pt idx="20">
                  <c:v>-0.45470639853372735</c:v>
                </c:pt>
                <c:pt idx="21">
                  <c:v>-0.45231286204761534</c:v>
                </c:pt>
                <c:pt idx="22">
                  <c:v>-0.45032651140998969</c:v>
                </c:pt>
                <c:pt idx="23">
                  <c:v>-0.44791136107473867</c:v>
                </c:pt>
                <c:pt idx="24">
                  <c:v>-0.4458931699432131</c:v>
                </c:pt>
                <c:pt idx="25">
                  <c:v>-0.44389776382693541</c:v>
                </c:pt>
                <c:pt idx="26">
                  <c:v>-0.44142598522708987</c:v>
                </c:pt>
                <c:pt idx="27">
                  <c:v>-0.4393615017956411</c:v>
                </c:pt>
                <c:pt idx="28">
                  <c:v>-0.43722506363717684</c:v>
                </c:pt>
                <c:pt idx="29">
                  <c:v>-0.43472048709742045</c:v>
                </c:pt>
                <c:pt idx="30">
                  <c:v>-0.43267147109202242</c:v>
                </c:pt>
                <c:pt idx="31">
                  <c:v>-0.43072653284529738</c:v>
                </c:pt>
                <c:pt idx="32">
                  <c:v>-0.42816282575667863</c:v>
                </c:pt>
                <c:pt idx="33">
                  <c:v>-0.42602838401084114</c:v>
                </c:pt>
                <c:pt idx="34">
                  <c:v>-0.42388455444914036</c:v>
                </c:pt>
                <c:pt idx="35">
                  <c:v>-0.42168735173555849</c:v>
                </c:pt>
                <c:pt idx="36">
                  <c:v>-0.41906167793252624</c:v>
                </c:pt>
                <c:pt idx="37">
                  <c:v>-0.41735146282334346</c:v>
                </c:pt>
                <c:pt idx="38">
                  <c:v>-0.41471079092324226</c:v>
                </c:pt>
                <c:pt idx="39">
                  <c:v>-0.41250102882088879</c:v>
                </c:pt>
                <c:pt idx="40">
                  <c:v>-0.41025851916581629</c:v>
                </c:pt>
                <c:pt idx="41">
                  <c:v>-0.40800551482286052</c:v>
                </c:pt>
                <c:pt idx="42">
                  <c:v>-0.40574764331949581</c:v>
                </c:pt>
                <c:pt idx="43">
                  <c:v>-0.4035194886200848</c:v>
                </c:pt>
                <c:pt idx="44">
                  <c:v>-0.40091266770862488</c:v>
                </c:pt>
                <c:pt idx="45">
                  <c:v>-0.39872229005054582</c:v>
                </c:pt>
                <c:pt idx="46">
                  <c:v>-0.39684374157108948</c:v>
                </c:pt>
                <c:pt idx="47">
                  <c:v>-0.39409385918211004</c:v>
                </c:pt>
                <c:pt idx="48">
                  <c:v>-0.39220559289974344</c:v>
                </c:pt>
                <c:pt idx="49">
                  <c:v>-0.38940249047992354</c:v>
                </c:pt>
                <c:pt idx="50">
                  <c:v>-0.38702141589794337</c:v>
                </c:pt>
                <c:pt idx="51">
                  <c:v>-0.38462233999757556</c:v>
                </c:pt>
                <c:pt idx="52">
                  <c:v>-0.38264660144024948</c:v>
                </c:pt>
                <c:pt idx="53">
                  <c:v>-0.37983063163878955</c:v>
                </c:pt>
                <c:pt idx="54">
                  <c:v>-0.37780042376242184</c:v>
                </c:pt>
                <c:pt idx="55">
                  <c:v>-0.37444906476342282</c:v>
                </c:pt>
                <c:pt idx="56">
                  <c:v>-0.37291074983186312</c:v>
                </c:pt>
                <c:pt idx="57">
                  <c:v>-0.37042491116655307</c:v>
                </c:pt>
                <c:pt idx="58">
                  <c:v>-0.3679132780221403</c:v>
                </c:pt>
                <c:pt idx="59">
                  <c:v>-0.36538184309980498</c:v>
                </c:pt>
                <c:pt idx="60">
                  <c:v>-0.36330818112369323</c:v>
                </c:pt>
                <c:pt idx="61">
                  <c:v>-0.36074995012965005</c:v>
                </c:pt>
                <c:pt idx="62">
                  <c:v>-0.35816472090154461</c:v>
                </c:pt>
                <c:pt idx="63">
                  <c:v>-0.35557178696018832</c:v>
                </c:pt>
                <c:pt idx="64">
                  <c:v>-0.35363090241384115</c:v>
                </c:pt>
                <c:pt idx="65">
                  <c:v>-0.35144001182996193</c:v>
                </c:pt>
                <c:pt idx="66">
                  <c:v>-0.34832970129989566</c:v>
                </c:pt>
                <c:pt idx="67">
                  <c:v>-0.34568010829590068</c:v>
                </c:pt>
                <c:pt idx="68">
                  <c:v>-0.34399144371149204</c:v>
                </c:pt>
                <c:pt idx="69">
                  <c:v>-0.34084823068210529</c:v>
                </c:pt>
                <c:pt idx="70">
                  <c:v>-0.33813331773809557</c:v>
                </c:pt>
                <c:pt idx="71">
                  <c:v>-0.33632127936709222</c:v>
                </c:pt>
                <c:pt idx="72">
                  <c:v>-0.33358959751571871</c:v>
                </c:pt>
                <c:pt idx="73">
                  <c:v>-0.33087016915592654</c:v>
                </c:pt>
                <c:pt idx="74">
                  <c:v>-0.3290089250481541</c:v>
                </c:pt>
                <c:pt idx="75">
                  <c:v>-0.32583166009892356</c:v>
                </c:pt>
                <c:pt idx="76">
                  <c:v>-0.32358571793319124</c:v>
                </c:pt>
                <c:pt idx="77">
                  <c:v>-0.32177596278347709</c:v>
                </c:pt>
                <c:pt idx="78">
                  <c:v>-0.31843280506221794</c:v>
                </c:pt>
                <c:pt idx="79">
                  <c:v>-0.31645355743879933</c:v>
                </c:pt>
                <c:pt idx="80">
                  <c:v>-0.31353989447956421</c:v>
                </c:pt>
                <c:pt idx="81">
                  <c:v>-0.31049529616198834</c:v>
                </c:pt>
                <c:pt idx="82">
                  <c:v>-0.30801202932029187</c:v>
                </c:pt>
                <c:pt idx="83">
                  <c:v>-0.30556478946378846</c:v>
                </c:pt>
                <c:pt idx="84">
                  <c:v>-0.30303171105477383</c:v>
                </c:pt>
                <c:pt idx="85">
                  <c:v>-0.3000478222252938</c:v>
                </c:pt>
                <c:pt idx="86">
                  <c:v>-0.29748547635124911</c:v>
                </c:pt>
                <c:pt idx="87">
                  <c:v>-0.29497551574980796</c:v>
                </c:pt>
                <c:pt idx="88">
                  <c:v>-0.29236077911928066</c:v>
                </c:pt>
                <c:pt idx="89">
                  <c:v>-0.28990273632041663</c:v>
                </c:pt>
                <c:pt idx="90">
                  <c:v>-0.28726689832896968</c:v>
                </c:pt>
                <c:pt idx="91">
                  <c:v>-0.28460346200879422</c:v>
                </c:pt>
                <c:pt idx="92">
                  <c:v>-0.28191194074495224</c:v>
                </c:pt>
                <c:pt idx="93">
                  <c:v>-0.27874533709824423</c:v>
                </c:pt>
                <c:pt idx="94">
                  <c:v>-0.27601199110154334</c:v>
                </c:pt>
                <c:pt idx="95">
                  <c:v>-0.27372265495179043</c:v>
                </c:pt>
                <c:pt idx="96">
                  <c:v>-0.27044828200596188</c:v>
                </c:pt>
                <c:pt idx="97">
                  <c:v>-0.26821183217866634</c:v>
                </c:pt>
                <c:pt idx="98">
                  <c:v>-0.26543746585925132</c:v>
                </c:pt>
                <c:pt idx="99">
                  <c:v>-0.26212932890373675</c:v>
                </c:pt>
                <c:pt idx="100">
                  <c:v>-0.25973625644721254</c:v>
                </c:pt>
                <c:pt idx="101">
                  <c:v>-0.25734932652094161</c:v>
                </c:pt>
                <c:pt idx="102">
                  <c:v>-0.25398808425758868</c:v>
                </c:pt>
                <c:pt idx="103">
                  <c:v>-0.25109285597105407</c:v>
                </c:pt>
                <c:pt idx="104">
                  <c:v>-0.24811061943072682</c:v>
                </c:pt>
                <c:pt idx="105">
                  <c:v>-0.24559711554452002</c:v>
                </c:pt>
                <c:pt idx="106">
                  <c:v>-0.2425936723790291</c:v>
                </c:pt>
                <c:pt idx="107">
                  <c:v>-0.23961179138067676</c:v>
                </c:pt>
                <c:pt idx="108">
                  <c:v>-0.23704626337507173</c:v>
                </c:pt>
                <c:pt idx="109">
                  <c:v>-0.23396758551147154</c:v>
                </c:pt>
                <c:pt idx="110">
                  <c:v>-0.23096820539618387</c:v>
                </c:pt>
                <c:pt idx="111">
                  <c:v>-0.22878510406156116</c:v>
                </c:pt>
                <c:pt idx="112">
                  <c:v>-0.22567143443456728</c:v>
                </c:pt>
                <c:pt idx="113">
                  <c:v>-0.22298622940841381</c:v>
                </c:pt>
                <c:pt idx="114">
                  <c:v>-0.22025573735101009</c:v>
                </c:pt>
                <c:pt idx="115">
                  <c:v>-0.21743363381199846</c:v>
                </c:pt>
                <c:pt idx="116">
                  <c:v>-0.21485603723031155</c:v>
                </c:pt>
                <c:pt idx="117">
                  <c:v>-0.21106884261125267</c:v>
                </c:pt>
                <c:pt idx="118">
                  <c:v>-0.20826319114031994</c:v>
                </c:pt>
                <c:pt idx="119">
                  <c:v>-0.20539864580881784</c:v>
                </c:pt>
                <c:pt idx="120">
                  <c:v>-0.20250544432545686</c:v>
                </c:pt>
                <c:pt idx="121">
                  <c:v>-0.19910802005178657</c:v>
                </c:pt>
                <c:pt idx="122">
                  <c:v>-0.19617596923616498</c:v>
                </c:pt>
                <c:pt idx="123">
                  <c:v>-0.19323581081833152</c:v>
                </c:pt>
                <c:pt idx="124">
                  <c:v>-0.19025459502456421</c:v>
                </c:pt>
                <c:pt idx="125">
                  <c:v>-0.18675112482482401</c:v>
                </c:pt>
                <c:pt idx="126">
                  <c:v>-0.18372847522030589</c:v>
                </c:pt>
                <c:pt idx="127">
                  <c:v>-0.18081059353867399</c:v>
                </c:pt>
                <c:pt idx="128">
                  <c:v>-0.17788629484053015</c:v>
                </c:pt>
                <c:pt idx="129">
                  <c:v>-0.17482808359705057</c:v>
                </c:pt>
                <c:pt idx="130">
                  <c:v>-0.17125048618285976</c:v>
                </c:pt>
                <c:pt idx="131">
                  <c:v>-0.16806627302577154</c:v>
                </c:pt>
                <c:pt idx="132">
                  <c:v>-0.16488311383008816</c:v>
                </c:pt>
                <c:pt idx="133">
                  <c:v>-0.16167723163349124</c:v>
                </c:pt>
                <c:pt idx="134">
                  <c:v>-0.15899051079662141</c:v>
                </c:pt>
                <c:pt idx="135">
                  <c:v>-0.15530753732143837</c:v>
                </c:pt>
                <c:pt idx="136">
                  <c:v>-0.15213301641745472</c:v>
                </c:pt>
                <c:pt idx="137">
                  <c:v>-0.14887336551337421</c:v>
                </c:pt>
                <c:pt idx="138">
                  <c:v>-0.14607677939564545</c:v>
                </c:pt>
                <c:pt idx="139">
                  <c:v>-0.14287487828051609</c:v>
                </c:pt>
                <c:pt idx="140">
                  <c:v>-0.13949388188298797</c:v>
                </c:pt>
                <c:pt idx="141">
                  <c:v>-0.13604737373455794</c:v>
                </c:pt>
                <c:pt idx="142">
                  <c:v>-0.13310701608569495</c:v>
                </c:pt>
                <c:pt idx="143">
                  <c:v>-0.12958072119287686</c:v>
                </c:pt>
                <c:pt idx="144">
                  <c:v>-0.1260258666954584</c:v>
                </c:pt>
                <c:pt idx="145">
                  <c:v>-0.12296775887557934</c:v>
                </c:pt>
                <c:pt idx="146">
                  <c:v>-0.11927166416536084</c:v>
                </c:pt>
                <c:pt idx="147">
                  <c:v>-0.11581435995705691</c:v>
                </c:pt>
                <c:pt idx="148">
                  <c:v>-0.11225895013626264</c:v>
                </c:pt>
                <c:pt idx="149">
                  <c:v>-0.10964135719958996</c:v>
                </c:pt>
                <c:pt idx="150">
                  <c:v>-0.10524399139240737</c:v>
                </c:pt>
                <c:pt idx="151">
                  <c:v>-0.10249754415465469</c:v>
                </c:pt>
                <c:pt idx="152">
                  <c:v>-9.8583010804808857E-2</c:v>
                </c:pt>
                <c:pt idx="153">
                  <c:v>-9.5221642158897168E-2</c:v>
                </c:pt>
                <c:pt idx="154">
                  <c:v>-9.1298645135854103E-2</c:v>
                </c:pt>
                <c:pt idx="155">
                  <c:v>-8.785594325085605E-2</c:v>
                </c:pt>
                <c:pt idx="156">
                  <c:v>-8.4883647864021139E-2</c:v>
                </c:pt>
                <c:pt idx="157">
                  <c:v>-8.08548925538978E-2</c:v>
                </c:pt>
                <c:pt idx="158">
                  <c:v>-7.7294753613392483E-2</c:v>
                </c:pt>
                <c:pt idx="159">
                  <c:v>-7.3040424839710141E-2</c:v>
                </c:pt>
                <c:pt idx="160">
                  <c:v>-6.998293674836982E-2</c:v>
                </c:pt>
                <c:pt idx="161">
                  <c:v>-6.6295930133802056E-2</c:v>
                </c:pt>
                <c:pt idx="162">
                  <c:v>-6.2605451783050714E-2</c:v>
                </c:pt>
                <c:pt idx="163">
                  <c:v>-5.8130540207686564E-2</c:v>
                </c:pt>
                <c:pt idx="164">
                  <c:v>-5.4268203760078237E-2</c:v>
                </c:pt>
                <c:pt idx="165">
                  <c:v>-5.0866573946873377E-2</c:v>
                </c:pt>
                <c:pt idx="166">
                  <c:v>-4.755510020218106E-2</c:v>
                </c:pt>
                <c:pt idx="167">
                  <c:v>-4.3530685370969255E-2</c:v>
                </c:pt>
                <c:pt idx="168">
                  <c:v>-3.9440711386476202E-2</c:v>
                </c:pt>
                <c:pt idx="169">
                  <c:v>-3.5418169492550861E-2</c:v>
                </c:pt>
                <c:pt idx="170">
                  <c:v>-3.1883550033928357E-2</c:v>
                </c:pt>
                <c:pt idx="171">
                  <c:v>-2.7471986709913396E-2</c:v>
                </c:pt>
                <c:pt idx="172">
                  <c:v>-2.3865257291558455E-2</c:v>
                </c:pt>
                <c:pt idx="173">
                  <c:v>-1.9488150478091555E-2</c:v>
                </c:pt>
                <c:pt idx="174">
                  <c:v>-1.5682966700330737E-2</c:v>
                </c:pt>
                <c:pt idx="175">
                  <c:v>-1.1828508574825699E-2</c:v>
                </c:pt>
                <c:pt idx="176">
                  <c:v>-7.243303274423513E-3</c:v>
                </c:pt>
                <c:pt idx="177">
                  <c:v>-3.8565030442937495E-3</c:v>
                </c:pt>
                <c:pt idx="178">
                  <c:v>9.1409329456982019E-4</c:v>
                </c:pt>
                <c:pt idx="179">
                  <c:v>5.0795255292749707E-3</c:v>
                </c:pt>
                <c:pt idx="180">
                  <c:v>9.2588986537184472E-3</c:v>
                </c:pt>
                <c:pt idx="181">
                  <c:v>1.3592710321253195E-2</c:v>
                </c:pt>
                <c:pt idx="182">
                  <c:v>1.7254340248478349E-2</c:v>
                </c:pt>
                <c:pt idx="183">
                  <c:v>2.2434903023613915E-2</c:v>
                </c:pt>
                <c:pt idx="184">
                  <c:v>2.5543456998665722E-2</c:v>
                </c:pt>
                <c:pt idx="185">
                  <c:v>3.0216323496445055E-2</c:v>
                </c:pt>
                <c:pt idx="186">
                  <c:v>3.4940718016573516E-2</c:v>
                </c:pt>
                <c:pt idx="187">
                  <c:v>3.9049594691208125E-2</c:v>
                </c:pt>
                <c:pt idx="188">
                  <c:v>4.4036551720233977E-2</c:v>
                </c:pt>
                <c:pt idx="189">
                  <c:v>4.8378170476144018E-2</c:v>
                </c:pt>
                <c:pt idx="190">
                  <c:v>5.208308736716645E-2</c:v>
                </c:pt>
                <c:pt idx="191">
                  <c:v>5.744223868256608E-2</c:v>
                </c:pt>
                <c:pt idx="192">
                  <c:v>6.1360163359217686E-2</c:v>
                </c:pt>
                <c:pt idx="193">
                  <c:v>6.6917003650566326E-2</c:v>
                </c:pt>
                <c:pt idx="194">
                  <c:v>7.1873233768849631E-2</c:v>
                </c:pt>
                <c:pt idx="195">
                  <c:v>7.6150218545342693E-2</c:v>
                </c:pt>
                <c:pt idx="196">
                  <c:v>8.1374095406693533E-2</c:v>
                </c:pt>
                <c:pt idx="197">
                  <c:v>8.5010789708348689E-2</c:v>
                </c:pt>
                <c:pt idx="198">
                  <c:v>9.0585550924129773E-2</c:v>
                </c:pt>
                <c:pt idx="199">
                  <c:v>9.4611154763635977E-2</c:v>
                </c:pt>
                <c:pt idx="200">
                  <c:v>0.10036887475738321</c:v>
                </c:pt>
                <c:pt idx="201">
                  <c:v>0.10549536990875763</c:v>
                </c:pt>
                <c:pt idx="202">
                  <c:v>0.10993145777230501</c:v>
                </c:pt>
                <c:pt idx="203">
                  <c:v>0.1153175925155996</c:v>
                </c:pt>
                <c:pt idx="204">
                  <c:v>0.11931107512310123</c:v>
                </c:pt>
                <c:pt idx="205">
                  <c:v>0.12517907667082734</c:v>
                </c:pt>
                <c:pt idx="206">
                  <c:v>0.13018261634271747</c:v>
                </c:pt>
                <c:pt idx="207">
                  <c:v>0.13550419728260291</c:v>
                </c:pt>
                <c:pt idx="208">
                  <c:v>0.14108122202786549</c:v>
                </c:pt>
                <c:pt idx="209">
                  <c:v>0.14601198139119728</c:v>
                </c:pt>
                <c:pt idx="210">
                  <c:v>0.15204428683101032</c:v>
                </c:pt>
                <c:pt idx="211">
                  <c:v>0.15792841461593099</c:v>
                </c:pt>
                <c:pt idx="212">
                  <c:v>0.16334375534698631</c:v>
                </c:pt>
                <c:pt idx="213">
                  <c:v>0.16775921487641393</c:v>
                </c:pt>
                <c:pt idx="214">
                  <c:v>0.17469945994393815</c:v>
                </c:pt>
                <c:pt idx="215">
                  <c:v>0.17967934954151374</c:v>
                </c:pt>
                <c:pt idx="216">
                  <c:v>0.18532585111457692</c:v>
                </c:pt>
                <c:pt idx="217">
                  <c:v>0.192944927463709</c:v>
                </c:pt>
                <c:pt idx="218">
                  <c:v>0.19874150843718244</c:v>
                </c:pt>
                <c:pt idx="219">
                  <c:v>0.20359979156884431</c:v>
                </c:pt>
                <c:pt idx="220">
                  <c:v>0.20994952631664865</c:v>
                </c:pt>
                <c:pt idx="221">
                  <c:v>0.21513087973028422</c:v>
                </c:pt>
                <c:pt idx="222">
                  <c:v>0.22155189760076371</c:v>
                </c:pt>
                <c:pt idx="223">
                  <c:v>0.22856418065883347</c:v>
                </c:pt>
                <c:pt idx="224">
                  <c:v>0.23363296902956948</c:v>
                </c:pt>
                <c:pt idx="225">
                  <c:v>0.24104162889221611</c:v>
                </c:pt>
                <c:pt idx="226">
                  <c:v>0.24639967801262341</c:v>
                </c:pt>
                <c:pt idx="227">
                  <c:v>0.25135093846865264</c:v>
                </c:pt>
                <c:pt idx="228">
                  <c:v>0.25810971666239263</c:v>
                </c:pt>
                <c:pt idx="229">
                  <c:v>0.2638303087385715</c:v>
                </c:pt>
                <c:pt idx="230">
                  <c:v>0.26838598440005013</c:v>
                </c:pt>
                <c:pt idx="231">
                  <c:v>0.27409812976397718</c:v>
                </c:pt>
                <c:pt idx="232">
                  <c:v>0.27700758791351321</c:v>
                </c:pt>
                <c:pt idx="233">
                  <c:v>0.2812216023104287</c:v>
                </c:pt>
                <c:pt idx="234">
                  <c:v>0.2832273125291046</c:v>
                </c:pt>
                <c:pt idx="235">
                  <c:v>0.28051087384248319</c:v>
                </c:pt>
                <c:pt idx="236">
                  <c:v>0.2800088648369588</c:v>
                </c:pt>
                <c:pt idx="237">
                  <c:v>0.26838296411399964</c:v>
                </c:pt>
                <c:pt idx="238">
                  <c:v>0.25675347663869807</c:v>
                </c:pt>
                <c:pt idx="239">
                  <c:v>0.23264275867006068</c:v>
                </c:pt>
                <c:pt idx="240">
                  <c:v>0.19701380659015558</c:v>
                </c:pt>
                <c:pt idx="241">
                  <c:v>0.13637791018419726</c:v>
                </c:pt>
                <c:pt idx="242">
                  <c:v>5.0982909290801195E-2</c:v>
                </c:pt>
                <c:pt idx="243">
                  <c:v>-4.5353307672587731E-2</c:v>
                </c:pt>
                <c:pt idx="244">
                  <c:v>-0.18076453254195304</c:v>
                </c:pt>
                <c:pt idx="245">
                  <c:v>-0.31881061558631579</c:v>
                </c:pt>
                <c:pt idx="246">
                  <c:v>-0.48027133348774415</c:v>
                </c:pt>
                <c:pt idx="247">
                  <c:v>-0.63649445179124664</c:v>
                </c:pt>
                <c:pt idx="248">
                  <c:v>-0.78636043464462568</c:v>
                </c:pt>
                <c:pt idx="249">
                  <c:v>-0.95239469597422743</c:v>
                </c:pt>
                <c:pt idx="250">
                  <c:v>-1.0742036043726744</c:v>
                </c:pt>
                <c:pt idx="251">
                  <c:v>-1.1558419134475988</c:v>
                </c:pt>
                <c:pt idx="252">
                  <c:v>-1.225917111750769</c:v>
                </c:pt>
                <c:pt idx="253">
                  <c:v>-1.2777133741515514</c:v>
                </c:pt>
                <c:pt idx="254">
                  <c:v>-1.3404441148401185</c:v>
                </c:pt>
                <c:pt idx="255">
                  <c:v>-1.3397205145076962</c:v>
                </c:pt>
                <c:pt idx="256">
                  <c:v>-1.3622351301786531</c:v>
                </c:pt>
                <c:pt idx="257">
                  <c:v>-1.3953069741473103</c:v>
                </c:pt>
                <c:pt idx="258">
                  <c:v>-1.4311418456657052</c:v>
                </c:pt>
                <c:pt idx="259">
                  <c:v>-1.4503774269735383</c:v>
                </c:pt>
                <c:pt idx="260">
                  <c:v>-1.4509566013191968</c:v>
                </c:pt>
                <c:pt idx="261">
                  <c:v>-1.4526322923602046</c:v>
                </c:pt>
                <c:pt idx="262">
                  <c:v>-1.4729826942186299</c:v>
                </c:pt>
                <c:pt idx="263">
                  <c:v>-1.4791844152834357</c:v>
                </c:pt>
                <c:pt idx="264">
                  <c:v>-1.4868182794463969</c:v>
                </c:pt>
                <c:pt idx="265">
                  <c:v>-1.5054682102767649</c:v>
                </c:pt>
                <c:pt idx="266">
                  <c:v>-1.5202974926183048</c:v>
                </c:pt>
                <c:pt idx="267">
                  <c:v>-1.5112890475342249</c:v>
                </c:pt>
                <c:pt idx="268">
                  <c:v>-1.5188225318673916</c:v>
                </c:pt>
                <c:pt idx="269">
                  <c:v>-1.5126909829734432</c:v>
                </c:pt>
                <c:pt idx="270">
                  <c:v>-1.5356222609589507</c:v>
                </c:pt>
                <c:pt idx="271">
                  <c:v>-1.5508396050657851</c:v>
                </c:pt>
                <c:pt idx="272">
                  <c:v>-1.5228948299632861</c:v>
                </c:pt>
                <c:pt idx="273">
                  <c:v>-1.5476327249533091</c:v>
                </c:pt>
                <c:pt idx="274">
                  <c:v>-1.5401850389549756</c:v>
                </c:pt>
                <c:pt idx="275">
                  <c:v>-1.5486885786688538</c:v>
                </c:pt>
                <c:pt idx="276">
                  <c:v>-1.5401749325922807</c:v>
                </c:pt>
                <c:pt idx="277">
                  <c:v>-1.5515751008059175</c:v>
                </c:pt>
                <c:pt idx="278">
                  <c:v>-1.5587547107172095</c:v>
                </c:pt>
                <c:pt idx="279">
                  <c:v>-1.5611472703289975</c:v>
                </c:pt>
                <c:pt idx="280">
                  <c:v>-1.5624301329026167</c:v>
                </c:pt>
                <c:pt idx="281">
                  <c:v>-1.5620945111842881</c:v>
                </c:pt>
                <c:pt idx="282">
                  <c:v>-1.562704539703176</c:v>
                </c:pt>
                <c:pt idx="283">
                  <c:v>-1.5785933717199001</c:v>
                </c:pt>
                <c:pt idx="284">
                  <c:v>-1.5641954981922106</c:v>
                </c:pt>
                <c:pt idx="285">
                  <c:v>-1.5861370252307931</c:v>
                </c:pt>
                <c:pt idx="286">
                  <c:v>-1.5695089584314448</c:v>
                </c:pt>
                <c:pt idx="287">
                  <c:v>-1.5876960019883011</c:v>
                </c:pt>
                <c:pt idx="288">
                  <c:v>-1.5703033952084757</c:v>
                </c:pt>
                <c:pt idx="289">
                  <c:v>-1.5864072489138261</c:v>
                </c:pt>
                <c:pt idx="290">
                  <c:v>-1.6061125353391592</c:v>
                </c:pt>
                <c:pt idx="291">
                  <c:v>-1.5707673930792565</c:v>
                </c:pt>
                <c:pt idx="292">
                  <c:v>-1.5892195817849117</c:v>
                </c:pt>
                <c:pt idx="293">
                  <c:v>-1.592250799588852</c:v>
                </c:pt>
                <c:pt idx="294">
                  <c:v>-1.5904405565499711</c:v>
                </c:pt>
                <c:pt idx="295">
                  <c:v>-1.591969372074147</c:v>
                </c:pt>
                <c:pt idx="296">
                  <c:v>-1.6072261987713188</c:v>
                </c:pt>
                <c:pt idx="297">
                  <c:v>-1.6148972160331345</c:v>
                </c:pt>
                <c:pt idx="298">
                  <c:v>-1.598659214028129</c:v>
                </c:pt>
                <c:pt idx="299">
                  <c:v>-1.6172770777834415</c:v>
                </c:pt>
                <c:pt idx="300">
                  <c:v>-1.6190063238184975</c:v>
                </c:pt>
                <c:pt idx="301">
                  <c:v>-1.6195860402256113</c:v>
                </c:pt>
                <c:pt idx="302">
                  <c:v>-1.6195860402256113</c:v>
                </c:pt>
                <c:pt idx="303">
                  <c:v>-1.6354837468149122</c:v>
                </c:pt>
                <c:pt idx="304">
                  <c:v>-1.6165945303270794</c:v>
                </c:pt>
                <c:pt idx="305">
                  <c:v>-1.612006374324616</c:v>
                </c:pt>
                <c:pt idx="306">
                  <c:v>-1.6264116601968948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F9-47D5-A8D3-41FAE33FA8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326016"/>
        <c:axId val="1093838304"/>
      </c:scatterChart>
      <c:valAx>
        <c:axId val="1008517775"/>
        <c:scaling>
          <c:orientation val="minMax"/>
          <c:max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1000/</a:t>
                </a:r>
                <a:r>
                  <a:rPr lang="en-US" altLang="ja-JP" sz="1400" b="0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(1/K)</a:t>
                </a:r>
              </a:p>
            </c:rich>
          </c:tx>
          <c:layout>
            <c:manualLayout>
              <c:xMode val="edge"/>
              <c:yMode val="edge"/>
              <c:x val="0.46653055555555556"/>
              <c:y val="0.88512999999999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8735"/>
        <c:crossesAt val="-2"/>
        <c:crossBetween val="midCat"/>
      </c:valAx>
      <c:valAx>
        <c:axId val="1008518735"/>
        <c:scaling>
          <c:orientation val="minMax"/>
          <c:max val="1"/>
          <c:min val="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log σ</a:t>
                </a: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7446428571428553E-3"/>
              <c:y val="0.2996900000000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7775"/>
        <c:crossesAt val="-2"/>
        <c:crossBetween val="midCat"/>
        <c:majorUnit val="1"/>
      </c:valAx>
      <c:valAx>
        <c:axId val="1093838304"/>
        <c:scaling>
          <c:orientation val="minMax"/>
          <c:max val="1"/>
        </c:scaling>
        <c:delete val="0"/>
        <c:axPos val="r"/>
        <c:numFmt formatCode="General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2326016"/>
        <c:crosses val="max"/>
        <c:crossBetween val="midCat"/>
        <c:majorUnit val="1"/>
      </c:valAx>
      <c:valAx>
        <c:axId val="1092326016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93838304"/>
        <c:crosses val="max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7343087671238351"/>
          <c:y val="0.12314859254620997"/>
          <c:w val="0.53076030724567069"/>
          <c:h val="0.1612851973590915"/>
        </c:manualLayout>
      </c:layout>
      <c:overlay val="1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'n-vs-R'!$B$1</c:f>
              <c:strCache>
                <c:ptCount val="1"/>
                <c:pt idx="0">
                  <c:v>σ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'n-vs-R'!$B$2:$B$14</c:f>
              <c:numCache>
                <c:formatCode>General</c:formatCode>
                <c:ptCount val="13"/>
                <c:pt idx="0">
                  <c:v>0.30202811881786196</c:v>
                </c:pt>
                <c:pt idx="1">
                  <c:v>0.29195588546570617</c:v>
                </c:pt>
                <c:pt idx="2">
                  <c:v>0.27955411119264773</c:v>
                </c:pt>
                <c:pt idx="3">
                  <c:v>0.27083756517028917</c:v>
                </c:pt>
                <c:pt idx="4">
                  <c:v>0.26843025343171301</c:v>
                </c:pt>
                <c:pt idx="5">
                  <c:v>0.27667683454033604</c:v>
                </c:pt>
                <c:pt idx="6">
                  <c:v>0.29942024754568963</c:v>
                </c:pt>
                <c:pt idx="7">
                  <c:v>0.34348326377797245</c:v>
                </c:pt>
                <c:pt idx="8">
                  <c:v>0.41222876635388817</c:v>
                </c:pt>
                <c:pt idx="9">
                  <c:v>0.50523231213252251</c:v>
                </c:pt>
                <c:pt idx="10">
                  <c:v>0.6201117751474704</c:v>
                </c:pt>
                <c:pt idx="11">
                  <c:v>0.78150948557138111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F-4173-92A1-B056EE183604}"/>
            </c:ext>
          </c:extLst>
        </c:ser>
        <c:ser>
          <c:idx val="1"/>
          <c:order val="1"/>
          <c:tx>
            <c:strRef>
              <c:f>'n-vs-R'!$C$1</c:f>
              <c:strCache>
                <c:ptCount val="1"/>
                <c:pt idx="0">
                  <c:v>σ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'n-vs-R'!$C$2:$C$14</c:f>
              <c:numCache>
                <c:formatCode>General</c:formatCode>
                <c:ptCount val="13"/>
                <c:pt idx="0">
                  <c:v>0.403734544536967</c:v>
                </c:pt>
                <c:pt idx="1">
                  <c:v>0.79530768466050306</c:v>
                </c:pt>
                <c:pt idx="2">
                  <c:v>0.5240060260692998</c:v>
                </c:pt>
                <c:pt idx="3">
                  <c:v>0.37643515904385472</c:v>
                </c:pt>
                <c:pt idx="4">
                  <c:v>0.32413597504152997</c:v>
                </c:pt>
                <c:pt idx="5">
                  <c:v>0.30842778934381992</c:v>
                </c:pt>
                <c:pt idx="6">
                  <c:v>0.3211303789338471</c:v>
                </c:pt>
                <c:pt idx="7">
                  <c:v>0.3046922608165753</c:v>
                </c:pt>
                <c:pt idx="8">
                  <c:v>0.31776294884016526</c:v>
                </c:pt>
                <c:pt idx="9">
                  <c:v>0.35334128351221239</c:v>
                </c:pt>
                <c:pt idx="10">
                  <c:v>0.4091234530019433</c:v>
                </c:pt>
                <c:pt idx="11">
                  <c:v>0.50658561296859173</c:v>
                </c:pt>
                <c:pt idx="12">
                  <c:v>0.62893081761006298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403296"/>
        <c:axId val="981403776"/>
      </c:scatterChart>
      <c:scatterChart>
        <c:scatterStyle val="lineMarker"/>
        <c:varyColors val="0"/>
        <c:ser>
          <c:idx val="2"/>
          <c:order val="2"/>
          <c:tx>
            <c:strRef>
              <c:f>'n-vs-R'!$D$1</c:f>
              <c:strCache>
                <c:ptCount val="1"/>
                <c:pt idx="0">
                  <c:v>R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'n-vs-R'!$D$2:$D$14</c:f>
              <c:numCache>
                <c:formatCode>General</c:formatCode>
                <c:ptCount val="13"/>
                <c:pt idx="0">
                  <c:v>-1.3219999999999998</c:v>
                </c:pt>
                <c:pt idx="1">
                  <c:v>-1.319</c:v>
                </c:pt>
                <c:pt idx="2">
                  <c:v>-1.304</c:v>
                </c:pt>
                <c:pt idx="3">
                  <c:v>-1.266</c:v>
                </c:pt>
                <c:pt idx="4">
                  <c:v>-1.1920000000000002</c:v>
                </c:pt>
                <c:pt idx="5">
                  <c:v>-1.0580000000000001</c:v>
                </c:pt>
                <c:pt idx="6">
                  <c:v>-0.874</c:v>
                </c:pt>
                <c:pt idx="7">
                  <c:v>-0.74099999999999988</c:v>
                </c:pt>
                <c:pt idx="8">
                  <c:v>-0.49099999999999988</c:v>
                </c:pt>
                <c:pt idx="9">
                  <c:v>-0.34899999999999998</c:v>
                </c:pt>
                <c:pt idx="10">
                  <c:v>-0.27600000000000002</c:v>
                </c:pt>
                <c:pt idx="11">
                  <c:v>-0.19499999999999984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9F-4173-92A1-B056EE183604}"/>
            </c:ext>
          </c:extLst>
        </c:ser>
        <c:ser>
          <c:idx val="3"/>
          <c:order val="3"/>
          <c:tx>
            <c:strRef>
              <c:f>'n-vs-R'!$E$1</c:f>
              <c:strCache>
                <c:ptCount val="1"/>
                <c:pt idx="0">
                  <c:v>R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'n-vs-R'!$E$2:$E$14</c:f>
              <c:numCache>
                <c:formatCode>General</c:formatCode>
                <c:ptCount val="13"/>
                <c:pt idx="0">
                  <c:v>0.8610000000000001</c:v>
                </c:pt>
                <c:pt idx="1">
                  <c:v>0.85699999999999998</c:v>
                </c:pt>
                <c:pt idx="2">
                  <c:v>0.85499999999999998</c:v>
                </c:pt>
                <c:pt idx="3">
                  <c:v>0.85300000000000031</c:v>
                </c:pt>
                <c:pt idx="4">
                  <c:v>0.84200000000000008</c:v>
                </c:pt>
                <c:pt idx="5">
                  <c:v>0.81299999999999961</c:v>
                </c:pt>
                <c:pt idx="6">
                  <c:v>0.74799999999999978</c:v>
                </c:pt>
                <c:pt idx="7">
                  <c:v>0.60099999999999998</c:v>
                </c:pt>
                <c:pt idx="8">
                  <c:v>0.46700000000000008</c:v>
                </c:pt>
                <c:pt idx="9">
                  <c:v>0.27200000000000024</c:v>
                </c:pt>
                <c:pt idx="10">
                  <c:v>0.125</c:v>
                </c:pt>
                <c:pt idx="11">
                  <c:v>1.0000000000001119E-3</c:v>
                </c:pt>
                <c:pt idx="12">
                  <c:v>-6.0000000000000046E-2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135136"/>
        <c:axId val="1063115936"/>
      </c:scatterChart>
      <c:valAx>
        <c:axId val="98140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(</a:t>
                </a:r>
                <a:r>
                  <a:rPr lang="ja-JP" altLang="en-US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776"/>
        <c:crosses val="autoZero"/>
        <c:crossBetween val="midCat"/>
        <c:majorUnit val="25"/>
      </c:valAx>
      <c:valAx>
        <c:axId val="98140377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296"/>
        <c:crosses val="autoZero"/>
        <c:crossBetween val="midCat"/>
        <c:majorUnit val="0.2"/>
      </c:valAx>
      <c:valAx>
        <c:axId val="10631159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</a:t>
                </a:r>
                <a:r>
                  <a:rPr lang="en-US" altLang="ja-JP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× 100 (m</a:t>
                </a:r>
                <a:r>
                  <a:rPr lang="en-US" altLang="ja-JP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altLang="ja-JP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/C)</a:t>
                </a:r>
                <a:endParaRPr lang="ja-JP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135136"/>
        <c:crosses val="max"/>
        <c:crossBetween val="midCat"/>
      </c:valAx>
      <c:valAx>
        <c:axId val="1063135136"/>
        <c:scaling>
          <c:orientation val="minMax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115936"/>
        <c:crosses val="max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92380952380953"/>
          <c:y val="0.1465636111111111"/>
          <c:w val="0.74982698412698412"/>
          <c:h val="8.085305555555555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'n-vs-R'!$B$1</c:f>
              <c:strCache>
                <c:ptCount val="1"/>
                <c:pt idx="0">
                  <c:v>σ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'n-vs-R'!$B$2:$B$14</c:f>
              <c:numCache>
                <c:formatCode>General</c:formatCode>
                <c:ptCount val="13"/>
                <c:pt idx="0">
                  <c:v>0.30202811881786196</c:v>
                </c:pt>
                <c:pt idx="1">
                  <c:v>0.29195588546570617</c:v>
                </c:pt>
                <c:pt idx="2">
                  <c:v>0.27955411119264773</c:v>
                </c:pt>
                <c:pt idx="3">
                  <c:v>0.27083756517028917</c:v>
                </c:pt>
                <c:pt idx="4">
                  <c:v>0.26843025343171301</c:v>
                </c:pt>
                <c:pt idx="5">
                  <c:v>0.27667683454033604</c:v>
                </c:pt>
                <c:pt idx="6">
                  <c:v>0.29942024754568963</c:v>
                </c:pt>
                <c:pt idx="7">
                  <c:v>0.34348326377797245</c:v>
                </c:pt>
                <c:pt idx="8">
                  <c:v>0.41222876635388817</c:v>
                </c:pt>
                <c:pt idx="9">
                  <c:v>0.50523231213252251</c:v>
                </c:pt>
                <c:pt idx="10">
                  <c:v>0.6201117751474704</c:v>
                </c:pt>
                <c:pt idx="11">
                  <c:v>0.78150948557138111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9F-4173-92A1-B056EE183604}"/>
            </c:ext>
          </c:extLst>
        </c:ser>
        <c:ser>
          <c:idx val="1"/>
          <c:order val="1"/>
          <c:tx>
            <c:strRef>
              <c:f>'n-vs-R'!$C$1</c:f>
              <c:strCache>
                <c:ptCount val="1"/>
                <c:pt idx="0">
                  <c:v>σ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'n-vs-R'!$C$2:$C$14</c:f>
              <c:numCache>
                <c:formatCode>General</c:formatCode>
                <c:ptCount val="13"/>
                <c:pt idx="0">
                  <c:v>0.403734544536967</c:v>
                </c:pt>
                <c:pt idx="1">
                  <c:v>0.79530768466050306</c:v>
                </c:pt>
                <c:pt idx="2">
                  <c:v>0.5240060260692998</c:v>
                </c:pt>
                <c:pt idx="3">
                  <c:v>0.37643515904385472</c:v>
                </c:pt>
                <c:pt idx="4">
                  <c:v>0.32413597504152997</c:v>
                </c:pt>
                <c:pt idx="5">
                  <c:v>0.30842778934381992</c:v>
                </c:pt>
                <c:pt idx="6">
                  <c:v>0.3211303789338471</c:v>
                </c:pt>
                <c:pt idx="7">
                  <c:v>0.3046922608165753</c:v>
                </c:pt>
                <c:pt idx="8">
                  <c:v>0.31776294884016526</c:v>
                </c:pt>
                <c:pt idx="9">
                  <c:v>0.35334128351221239</c:v>
                </c:pt>
                <c:pt idx="10">
                  <c:v>0.4091234530019433</c:v>
                </c:pt>
                <c:pt idx="11">
                  <c:v>0.50658561296859173</c:v>
                </c:pt>
                <c:pt idx="12">
                  <c:v>0.62893081761006298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1403296"/>
        <c:axId val="981403776"/>
      </c:scatterChart>
      <c:scatterChart>
        <c:scatterStyle val="lineMarker"/>
        <c:varyColors val="0"/>
        <c:ser>
          <c:idx val="2"/>
          <c:order val="2"/>
          <c:tx>
            <c:strRef>
              <c:f>'n-vs-R'!$D$1</c:f>
              <c:strCache>
                <c:ptCount val="1"/>
                <c:pt idx="0">
                  <c:v>R (n-Ge)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'n-vs-R'!$D$2:$D$14</c:f>
              <c:numCache>
                <c:formatCode>General</c:formatCode>
                <c:ptCount val="13"/>
                <c:pt idx="0">
                  <c:v>-1.3219999999999998</c:v>
                </c:pt>
                <c:pt idx="1">
                  <c:v>-1.319</c:v>
                </c:pt>
                <c:pt idx="2">
                  <c:v>-1.304</c:v>
                </c:pt>
                <c:pt idx="3">
                  <c:v>-1.266</c:v>
                </c:pt>
                <c:pt idx="4">
                  <c:v>-1.1920000000000002</c:v>
                </c:pt>
                <c:pt idx="5">
                  <c:v>-1.0580000000000001</c:v>
                </c:pt>
                <c:pt idx="6">
                  <c:v>-0.874</c:v>
                </c:pt>
                <c:pt idx="7">
                  <c:v>-0.74099999999999988</c:v>
                </c:pt>
                <c:pt idx="8">
                  <c:v>-0.49099999999999988</c:v>
                </c:pt>
                <c:pt idx="9">
                  <c:v>-0.34899999999999998</c:v>
                </c:pt>
                <c:pt idx="10">
                  <c:v>-0.27600000000000002</c:v>
                </c:pt>
                <c:pt idx="11">
                  <c:v>-0.19499999999999984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79F-4173-92A1-B056EE183604}"/>
            </c:ext>
          </c:extLst>
        </c:ser>
        <c:ser>
          <c:idx val="3"/>
          <c:order val="3"/>
          <c:tx>
            <c:strRef>
              <c:f>'n-vs-R'!$E$1</c:f>
              <c:strCache>
                <c:ptCount val="1"/>
                <c:pt idx="0">
                  <c:v>R (p-Ge)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'n-vs-R'!$A$2:$A$14</c:f>
              <c:numCache>
                <c:formatCode>General</c:formatCode>
                <c:ptCount val="13"/>
                <c:pt idx="0">
                  <c:v>25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  <c:pt idx="5">
                  <c:v>70</c:v>
                </c:pt>
                <c:pt idx="6">
                  <c:v>80</c:v>
                </c:pt>
                <c:pt idx="7">
                  <c:v>90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130</c:v>
                </c:pt>
                <c:pt idx="12">
                  <c:v>140</c:v>
                </c:pt>
              </c:numCache>
            </c:numRef>
          </c:xVal>
          <c:yVal>
            <c:numRef>
              <c:f>'n-vs-R'!$E$2:$E$14</c:f>
              <c:numCache>
                <c:formatCode>General</c:formatCode>
                <c:ptCount val="13"/>
                <c:pt idx="0">
                  <c:v>0.8610000000000001</c:v>
                </c:pt>
                <c:pt idx="1">
                  <c:v>0.85699999999999998</c:v>
                </c:pt>
                <c:pt idx="2">
                  <c:v>0.85499999999999998</c:v>
                </c:pt>
                <c:pt idx="3">
                  <c:v>0.85300000000000031</c:v>
                </c:pt>
                <c:pt idx="4">
                  <c:v>0.84200000000000008</c:v>
                </c:pt>
                <c:pt idx="5">
                  <c:v>0.81299999999999961</c:v>
                </c:pt>
                <c:pt idx="6">
                  <c:v>0.74799999999999978</c:v>
                </c:pt>
                <c:pt idx="7">
                  <c:v>0.60099999999999998</c:v>
                </c:pt>
                <c:pt idx="8">
                  <c:v>0.46700000000000008</c:v>
                </c:pt>
                <c:pt idx="9">
                  <c:v>0.27200000000000024</c:v>
                </c:pt>
                <c:pt idx="10">
                  <c:v>0.125</c:v>
                </c:pt>
                <c:pt idx="11">
                  <c:v>1.0000000000001119E-3</c:v>
                </c:pt>
                <c:pt idx="12">
                  <c:v>-6.0000000000000046E-2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79F-4173-92A1-B056EE18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3135136"/>
        <c:axId val="1063115936"/>
      </c:scatterChart>
      <c:valAx>
        <c:axId val="98140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 (</a:t>
                </a:r>
                <a:r>
                  <a:rPr lang="ja-JP" altLang="en-US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℃</a:t>
                </a:r>
                <a:r>
                  <a:rPr lang="en-US" altLang="ja-JP" i="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776"/>
        <c:crosses val="autoZero"/>
        <c:crossBetween val="midCat"/>
        <c:majorUnit val="25"/>
      </c:valAx>
      <c:valAx>
        <c:axId val="981403776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σ</a:t>
                </a: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(S/cm)</a:t>
                </a:r>
                <a:endParaRPr lang="ja-JP" altLang="en-US" i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81403296"/>
        <c:crosses val="autoZero"/>
        <c:crossBetween val="midCat"/>
        <c:majorUnit val="0.2"/>
      </c:valAx>
      <c:valAx>
        <c:axId val="106311593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R</a:t>
                </a:r>
                <a:r>
                  <a:rPr lang="en-US" altLang="ja-JP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× 100 (m</a:t>
                </a:r>
                <a:r>
                  <a:rPr lang="en-US" altLang="ja-JP" baseline="30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3</a:t>
                </a:r>
                <a:r>
                  <a:rPr lang="en-US" altLang="ja-JP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/C)</a:t>
                </a:r>
                <a:endParaRPr lang="ja-JP" altLang="en-US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135136"/>
        <c:crosses val="max"/>
        <c:crossBetween val="midCat"/>
      </c:valAx>
      <c:valAx>
        <c:axId val="1063135136"/>
        <c:scaling>
          <c:orientation val="minMax"/>
        </c:scaling>
        <c:delete val="0"/>
        <c:axPos val="t"/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63115936"/>
        <c:crosses val="max"/>
        <c:crossBetween val="midCat"/>
        <c:majorUnit val="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6792380952380953"/>
          <c:y val="0.1465636111111111"/>
          <c:w val="0.74982698412698412"/>
          <c:h val="8.0853055555555553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42420634920635"/>
          <c:y val="5.0361833733127706E-2"/>
          <c:w val="0.7897642857142857"/>
          <c:h val="0.69479500000000005"/>
        </c:manualLayout>
      </c:layout>
      <c:scatterChart>
        <c:scatterStyle val="lineMarker"/>
        <c:varyColors val="0"/>
        <c:ser>
          <c:idx val="0"/>
          <c:order val="0"/>
          <c:tx>
            <c:v>meas.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IB校正0705!$A$2:$A$16</c:f>
              <c:numCache>
                <c:formatCode>General</c:formatCode>
                <c:ptCount val="15"/>
                <c:pt idx="0">
                  <c:v>1.4</c:v>
                </c:pt>
                <c:pt idx="1">
                  <c:v>1.2</c:v>
                </c:pt>
                <c:pt idx="2">
                  <c:v>1</c:v>
                </c:pt>
                <c:pt idx="3">
                  <c:v>0.8</c:v>
                </c:pt>
                <c:pt idx="4">
                  <c:v>0.6</c:v>
                </c:pt>
                <c:pt idx="5">
                  <c:v>0.4</c:v>
                </c:pt>
                <c:pt idx="6">
                  <c:v>0.2</c:v>
                </c:pt>
                <c:pt idx="7">
                  <c:v>0</c:v>
                </c:pt>
                <c:pt idx="8">
                  <c:v>-0.2</c:v>
                </c:pt>
                <c:pt idx="9">
                  <c:v>-0.4</c:v>
                </c:pt>
                <c:pt idx="10">
                  <c:v>-0.6</c:v>
                </c:pt>
                <c:pt idx="11">
                  <c:v>-0.8</c:v>
                </c:pt>
                <c:pt idx="12">
                  <c:v>-1</c:v>
                </c:pt>
                <c:pt idx="13">
                  <c:v>-1.2</c:v>
                </c:pt>
                <c:pt idx="14">
                  <c:v>-1.4</c:v>
                </c:pt>
              </c:numCache>
            </c:numRef>
          </c:xVal>
          <c:yVal>
            <c:numRef>
              <c:f>IB校正0705!$B$2:$B$16</c:f>
              <c:numCache>
                <c:formatCode>General</c:formatCode>
                <c:ptCount val="15"/>
                <c:pt idx="0">
                  <c:v>141.1</c:v>
                </c:pt>
                <c:pt idx="1">
                  <c:v>121.3</c:v>
                </c:pt>
                <c:pt idx="2">
                  <c:v>102</c:v>
                </c:pt>
                <c:pt idx="3">
                  <c:v>82.5</c:v>
                </c:pt>
                <c:pt idx="4">
                  <c:v>61.9</c:v>
                </c:pt>
                <c:pt idx="5">
                  <c:v>42.3</c:v>
                </c:pt>
                <c:pt idx="6">
                  <c:v>21.3</c:v>
                </c:pt>
                <c:pt idx="7">
                  <c:v>2</c:v>
                </c:pt>
                <c:pt idx="8">
                  <c:v>-18.2</c:v>
                </c:pt>
                <c:pt idx="9">
                  <c:v>-38.5</c:v>
                </c:pt>
                <c:pt idx="10">
                  <c:v>-58.6</c:v>
                </c:pt>
                <c:pt idx="11">
                  <c:v>-78.3</c:v>
                </c:pt>
                <c:pt idx="12">
                  <c:v>-98.6</c:v>
                </c:pt>
                <c:pt idx="13">
                  <c:v>-118.5</c:v>
                </c:pt>
                <c:pt idx="14">
                  <c:v>-138.9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8-4619-8CD1-990C3F9CBA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517775"/>
        <c:axId val="1008518735"/>
      </c:scatterChart>
      <c:valAx>
        <c:axId val="1008517775"/>
        <c:scaling>
          <c:orientation val="minMax"/>
          <c:max val="1.5"/>
          <c:min val="-1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400" b="0" i="1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I</a:t>
                </a:r>
                <a:r>
                  <a:rPr lang="en-US" altLang="ja-JP" sz="1400" b="0" i="0" u="none" strike="noStrike" kern="1200" baseline="0">
                    <a:solidFill>
                      <a:sysClr val="windowText" lastClr="000000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(A)</a:t>
                </a:r>
              </a:p>
            </c:rich>
          </c:tx>
          <c:layout>
            <c:manualLayout>
              <c:xMode val="edge"/>
              <c:yMode val="edge"/>
              <c:x val="0.46653055555555556"/>
              <c:y val="0.885129999999999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.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8735"/>
        <c:crossesAt val="-150"/>
        <c:crossBetween val="midCat"/>
        <c:majorUnit val="0.5"/>
      </c:valAx>
      <c:valAx>
        <c:axId val="1008518735"/>
        <c:scaling>
          <c:orientation val="minMax"/>
          <c:max val="150"/>
          <c:min val="-15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i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B (mT)</a:t>
                </a:r>
                <a:endParaRPr lang="ja-JP" altLang="en-US" i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8.7446428571428553E-3"/>
              <c:y val="0.299690000000000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0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08517775"/>
        <c:crossesAt val="-1.5"/>
        <c:crossBetween val="midCat"/>
      </c:valAx>
      <c:spPr>
        <a:noFill/>
        <a:ln w="19050">
          <a:solidFill>
            <a:schemeClr val="tx1"/>
          </a:solidFill>
        </a:ln>
        <a:effectLst/>
      </c:spPr>
    </c:plotArea>
    <c:legend>
      <c:legendPos val="b"/>
      <c:legendEntry>
        <c:idx val="1"/>
        <c:delete val="1"/>
      </c:legendEntry>
      <c:layout>
        <c:manualLayout>
          <c:xMode val="edge"/>
          <c:yMode val="edge"/>
          <c:x val="0.18223144015704826"/>
          <c:y val="9.0720864465405948E-2"/>
          <c:w val="0.19364536967154175"/>
          <c:h val="0.13306305555555553"/>
        </c:manualLayout>
      </c:layout>
      <c:overlay val="1"/>
      <c:spPr>
        <a:noFill/>
        <a:ln w="19050"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12</xdr:row>
      <xdr:rowOff>19050</xdr:rowOff>
    </xdr:from>
    <xdr:to>
      <xdr:col>19</xdr:col>
      <xdr:colOff>350085</xdr:colOff>
      <xdr:row>27</xdr:row>
      <xdr:rowOff>136899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2C681B17-CE0D-471A-83A5-B8E176B060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66675</xdr:colOff>
      <xdr:row>27</xdr:row>
      <xdr:rowOff>209550</xdr:rowOff>
    </xdr:from>
    <xdr:to>
      <xdr:col>19</xdr:col>
      <xdr:colOff>359610</xdr:colOff>
      <xdr:row>43</xdr:row>
      <xdr:rowOff>70224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1F02F9C8-1D90-A0B0-07FA-B7DA611C78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419100</xdr:colOff>
      <xdr:row>27</xdr:row>
      <xdr:rowOff>123825</xdr:rowOff>
    </xdr:from>
    <xdr:to>
      <xdr:col>19</xdr:col>
      <xdr:colOff>550110</xdr:colOff>
      <xdr:row>42</xdr:row>
      <xdr:rowOff>232149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5615189-1135-478D-B0F2-02C1F99DDB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177614</xdr:colOff>
      <xdr:row>10</xdr:row>
      <xdr:rowOff>104774</xdr:rowOff>
    </xdr:from>
    <xdr:to>
      <xdr:col>19</xdr:col>
      <xdr:colOff>540839</xdr:colOff>
      <xdr:row>24</xdr:row>
      <xdr:rowOff>237674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047F207-2615-4294-93AA-93B2184567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123825</xdr:colOff>
      <xdr:row>9</xdr:row>
      <xdr:rowOff>180975</xdr:rowOff>
    </xdr:from>
    <xdr:to>
      <xdr:col>12</xdr:col>
      <xdr:colOff>314199</xdr:colOff>
      <xdr:row>24</xdr:row>
      <xdr:rowOff>66225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C382A4A4-9ECA-4E28-80E5-4E4774757C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0.14379</cdr:x>
      <cdr:y>0.46534</cdr:y>
    </cdr:from>
    <cdr:to>
      <cdr:x>0.93727</cdr:x>
      <cdr:y>0.46534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 flipV="1">
          <a:off x="726484" y="1684783"/>
          <a:ext cx="400900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0.55215</cdr:x>
      <cdr:y>0.18635</cdr:y>
    </cdr:from>
    <cdr:to>
      <cdr:x>0.55215</cdr:x>
      <cdr:y>0.80744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782834" y="670860"/>
          <a:ext cx="0" cy="2235924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0.5559</cdr:x>
      <cdr:y>0.31485</cdr:y>
    </cdr:from>
    <cdr:to>
      <cdr:x>0.5559</cdr:x>
      <cdr:y>0.79063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800973" y="1133475"/>
          <a:ext cx="0" cy="1712802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0.15731</cdr:x>
      <cdr:y>0.49955</cdr:y>
    </cdr:from>
    <cdr:to>
      <cdr:x>0.966</cdr:x>
      <cdr:y>0.49955</cdr:y>
    </cdr:to>
    <cdr:cxnSp macro="">
      <cdr:nvCxnSpPr>
        <cdr:cNvPr id="4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>
          <a:off x="792622" y="1798380"/>
          <a:ext cx="407465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438150</xdr:colOff>
      <xdr:row>11</xdr:row>
      <xdr:rowOff>228600</xdr:rowOff>
    </xdr:from>
    <xdr:to>
      <xdr:col>19</xdr:col>
      <xdr:colOff>569160</xdr:colOff>
      <xdr:row>27</xdr:row>
      <xdr:rowOff>108324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0215DAC-7940-4096-89F4-638452AB0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419100</xdr:colOff>
      <xdr:row>27</xdr:row>
      <xdr:rowOff>123825</xdr:rowOff>
    </xdr:from>
    <xdr:to>
      <xdr:col>19</xdr:col>
      <xdr:colOff>550110</xdr:colOff>
      <xdr:row>42</xdr:row>
      <xdr:rowOff>232149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6BA4EF2-1D16-45C0-A3C3-630E21C2B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57150</xdr:colOff>
      <xdr:row>12</xdr:row>
      <xdr:rowOff>19050</xdr:rowOff>
    </xdr:from>
    <xdr:to>
      <xdr:col>19</xdr:col>
      <xdr:colOff>420375</xdr:colOff>
      <xdr:row>26</xdr:row>
      <xdr:rowOff>151950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64699B2-E77B-4594-8EC3-067C74873E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447675</xdr:colOff>
      <xdr:row>27</xdr:row>
      <xdr:rowOff>142875</xdr:rowOff>
    </xdr:from>
    <xdr:to>
      <xdr:col>20</xdr:col>
      <xdr:colOff>54810</xdr:colOff>
      <xdr:row>43</xdr:row>
      <xdr:rowOff>3549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98F744F-712B-4A12-B51C-D55E488FF9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534519</xdr:colOff>
      <xdr:row>11</xdr:row>
      <xdr:rowOff>227480</xdr:rowOff>
    </xdr:from>
    <xdr:to>
      <xdr:col>12</xdr:col>
      <xdr:colOff>597707</xdr:colOff>
      <xdr:row>26</xdr:row>
      <xdr:rowOff>90749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A2F4E33-DD67-72B2-F8D9-03B675761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0.14379</cdr:x>
      <cdr:y>0.46534</cdr:y>
    </cdr:from>
    <cdr:to>
      <cdr:x>0.93727</cdr:x>
      <cdr:y>0.46534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 flipV="1">
          <a:off x="726484" y="1684783"/>
          <a:ext cx="4009007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0.54459</cdr:x>
      <cdr:y>0.18635</cdr:y>
    </cdr:from>
    <cdr:to>
      <cdr:x>0.54459</cdr:x>
      <cdr:y>0.80744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751515" y="674700"/>
          <a:ext cx="0" cy="2248666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0.15731</cdr:x>
      <cdr:y>0.49955</cdr:y>
    </cdr:from>
    <cdr:to>
      <cdr:x>0.94795</cdr:x>
      <cdr:y>0.49955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7BDAAE7B-3EF2-1AD0-DC0F-B6E77C823BAA}"/>
            </a:ext>
          </a:extLst>
        </cdr:cNvPr>
        <cdr:cNvCxnSpPr/>
      </cdr:nvCxnSpPr>
      <cdr:spPr>
        <a:xfrm xmlns:a="http://schemas.openxmlformats.org/drawingml/2006/main">
          <a:off x="791638" y="1787786"/>
          <a:ext cx="3978783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0.54859</cdr:x>
      <cdr:y>0.04451</cdr:y>
    </cdr:from>
    <cdr:to>
      <cdr:x>0.54859</cdr:x>
      <cdr:y>0.78849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2FDC688A-E9A3-B73C-FCEF-FA0987B0197D}"/>
            </a:ext>
          </a:extLst>
        </cdr:cNvPr>
        <cdr:cNvCxnSpPr/>
      </cdr:nvCxnSpPr>
      <cdr:spPr>
        <a:xfrm xmlns:a="http://schemas.openxmlformats.org/drawingml/2006/main">
          <a:off x="2762690" y="158468"/>
          <a:ext cx="0" cy="2649019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80227</xdr:colOff>
      <xdr:row>8</xdr:row>
      <xdr:rowOff>145015</xdr:rowOff>
    </xdr:from>
    <xdr:to>
      <xdr:col>13</xdr:col>
      <xdr:colOff>316759</xdr:colOff>
      <xdr:row>23</xdr:row>
      <xdr:rowOff>134732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9012F56-357E-C042-6C17-7E1253DBC3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0.15315</cdr:x>
      <cdr:y>0.13098</cdr:y>
    </cdr:from>
    <cdr:to>
      <cdr:x>0.16951</cdr:x>
      <cdr:y>0.78527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6B769CF8-4801-0342-C776-CCA204D1A992}"/>
            </a:ext>
          </a:extLst>
        </cdr:cNvPr>
        <cdr:cNvCxnSpPr/>
      </cdr:nvCxnSpPr>
      <cdr:spPr>
        <a:xfrm xmlns:a="http://schemas.openxmlformats.org/drawingml/2006/main">
          <a:off x="774097" y="469501"/>
          <a:ext cx="82689" cy="2345407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0.17416</cdr:x>
      <cdr:y>0.5952</cdr:y>
    </cdr:from>
    <cdr:to>
      <cdr:x>0.4874</cdr:x>
      <cdr:y>0.75976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5" name="テキスト ボックス 4">
              <a:extLst xmlns:a="http://schemas.openxmlformats.org/drawingml/2006/main">
                <a:ext uri="{FF2B5EF4-FFF2-40B4-BE49-F238E27FC236}">
                  <a16:creationId xmlns:a16="http://schemas.microsoft.com/office/drawing/2014/main" id="{24A699CE-E12D-6AFB-F4F9-D7A39D12BC7B}"/>
                </a:ext>
              </a:extLst>
            </cdr:cNvPr>
            <cdr:cNvSpPr txBox="1"/>
          </cdr:nvSpPr>
          <cdr:spPr>
            <a:xfrm xmlns:a="http://schemas.openxmlformats.org/drawingml/2006/main">
              <a:off x="872273" y="2161528"/>
              <a:ext cx="1568823" cy="59764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∝</m:t>
                    </m:r>
                    <m:func>
                      <m:funcPr>
                        <m:ctrlPr>
                          <a:rPr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ja-JP" sz="14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0.63 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400" b="0" i="0">
                                    <a:latin typeface="Cambria Math" panose="02040503050406030204" pitchFamily="18" charset="0"/>
                                  </a:rPr>
                                  <m:t>eV</m:t>
                                </m:r>
                              </m:num>
                              <m:den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ja-JP" altLang="en-US" sz="1400"/>
            </a:p>
          </cdr:txBody>
        </cdr:sp>
      </mc:Choice>
      <mc:Fallback xmlns="">
        <cdr:sp macro="" textlink="">
          <cdr:nvSpPr>
            <cdr:cNvPr id="5" name="テキスト ボックス 4">
              <a:extLst xmlns:a="http://schemas.openxmlformats.org/drawingml/2006/main">
                <a:ext uri="{FF2B5EF4-FFF2-40B4-BE49-F238E27FC236}">
                  <a16:creationId xmlns:a16="http://schemas.microsoft.com/office/drawing/2014/main" id="{24A699CE-E12D-6AFB-F4F9-D7A39D12BC7B}"/>
                </a:ext>
              </a:extLst>
            </cdr:cNvPr>
            <cdr:cNvSpPr txBox="1"/>
          </cdr:nvSpPr>
          <cdr:spPr>
            <a:xfrm xmlns:a="http://schemas.openxmlformats.org/drawingml/2006/main">
              <a:off x="872273" y="2161528"/>
              <a:ext cx="1568823" cy="597647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altLang="ja-JP" sz="1400" b="0" i="0">
                  <a:latin typeface="Cambria Math" panose="02040503050406030204" pitchFamily="18" charset="0"/>
                </a:rPr>
                <a:t>𝜎∝exp⁡(−(0.63 eV)/(2𝑘_𝐵 𝑇))</a:t>
              </a:r>
              <a:endParaRPr lang="ja-JP" altLang="en-US" sz="1400"/>
            </a:p>
          </cdr:txBody>
        </cdr:sp>
      </mc:Fallback>
    </mc:AlternateContent>
  </cdr:relSizeAnchor>
  <cdr:relSizeAnchor xmlns:cdr="http://schemas.openxmlformats.org/drawingml/2006/chartDrawing">
    <cdr:from>
      <cdr:x>0.24431</cdr:x>
      <cdr:y>0.10698</cdr:y>
    </cdr:from>
    <cdr:to>
      <cdr:x>0.62486</cdr:x>
      <cdr:y>0.73441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AB94852D-72C8-57F4-C3D6-EAFA01D194FE}"/>
            </a:ext>
          </a:extLst>
        </cdr:cNvPr>
        <cdr:cNvCxnSpPr/>
      </cdr:nvCxnSpPr>
      <cdr:spPr>
        <a:xfrm xmlns:a="http://schemas.openxmlformats.org/drawingml/2006/main">
          <a:off x="1234838" y="383469"/>
          <a:ext cx="1923435" cy="2249129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0.46207</cdr:x>
      <cdr:y>0.34285</cdr:y>
    </cdr:from>
    <cdr:to>
      <cdr:x>0.77531</cdr:x>
      <cdr:y>0.50742</cdr:y>
    </cdr:to>
    <mc:AlternateContent xmlns:mc="http://schemas.openxmlformats.org/markup-compatibility/2006" xmlns:a14="http://schemas.microsoft.com/office/drawing/2010/main">
      <mc:Choice Requires="a14">
        <cdr:sp macro="" textlink="">
          <cdr:nvSpPr>
            <cdr:cNvPr id="13" name="テキスト ボックス 12">
              <a:extLst xmlns:a="http://schemas.openxmlformats.org/drawingml/2006/main">
                <a:ext uri="{FF2B5EF4-FFF2-40B4-BE49-F238E27FC236}">
                  <a16:creationId xmlns:a16="http://schemas.microsoft.com/office/drawing/2014/main" id="{47CF36B5-D335-BD71-62FE-3A4DE00B262D}"/>
                </a:ext>
              </a:extLst>
            </cdr:cNvPr>
            <cdr:cNvSpPr txBox="1"/>
          </cdr:nvSpPr>
          <cdr:spPr>
            <a:xfrm xmlns:a="http://schemas.openxmlformats.org/drawingml/2006/main">
              <a:off x="2335454" y="1228991"/>
              <a:ext cx="1583222" cy="58991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𝜎</m:t>
                    </m:r>
                    <m:r>
                      <a:rPr lang="en-US" altLang="ja-JP" sz="1400" b="0" i="1">
                        <a:latin typeface="Cambria Math" panose="02040503050406030204" pitchFamily="18" charset="0"/>
                      </a:rPr>
                      <m:t>∝</m:t>
                    </m:r>
                    <m:func>
                      <m:funcPr>
                        <m:ctrlPr>
                          <a:rPr lang="en-US" altLang="ja-JP" sz="14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ja-JP" sz="1400" b="0" i="0">
                            <a:latin typeface="Cambria Math" panose="02040503050406030204" pitchFamily="18" charset="0"/>
                          </a:rPr>
                          <m:t>exp</m:t>
                        </m:r>
                      </m:fName>
                      <m:e>
                        <m:d>
                          <m:dPr>
                            <m:ctrlP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altLang="ja-JP" sz="1400" b="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f>
                              <m:fPr>
                                <m:ctrlP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20 </m:t>
                                </m:r>
                                <m:r>
                                  <m:rPr>
                                    <m:sty m:val="p"/>
                                  </m:rPr>
                                  <a:rPr lang="en-US" altLang="ja-JP" sz="1400" b="0" i="0">
                                    <a:latin typeface="Cambria Math" panose="02040503050406030204" pitchFamily="18" charset="0"/>
                                  </a:rPr>
                                  <m:t>meV</m:t>
                                </m:r>
                              </m:num>
                              <m:den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sSub>
                                  <m:sSubPr>
                                    <m:ctrlP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altLang="ja-JP" sz="14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en-US" altLang="ja-JP" sz="14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e>
                        </m:d>
                      </m:e>
                    </m:func>
                  </m:oMath>
                </m:oMathPara>
              </a14:m>
              <a:endParaRPr lang="ja-JP" altLang="en-US" sz="1400"/>
            </a:p>
          </cdr:txBody>
        </cdr:sp>
      </mc:Choice>
      <mc:Fallback xmlns="">
        <cdr:sp macro="" textlink="">
          <cdr:nvSpPr>
            <cdr:cNvPr id="13" name="テキスト ボックス 12">
              <a:extLst xmlns:a="http://schemas.openxmlformats.org/drawingml/2006/main">
                <a:ext uri="{FF2B5EF4-FFF2-40B4-BE49-F238E27FC236}">
                  <a16:creationId xmlns:a16="http://schemas.microsoft.com/office/drawing/2014/main" id="{47CF36B5-D335-BD71-62FE-3A4DE00B262D}"/>
                </a:ext>
              </a:extLst>
            </cdr:cNvPr>
            <cdr:cNvSpPr txBox="1"/>
          </cdr:nvSpPr>
          <cdr:spPr>
            <a:xfrm xmlns:a="http://schemas.openxmlformats.org/drawingml/2006/main">
              <a:off x="2335454" y="1228991"/>
              <a:ext cx="1583222" cy="589913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none" rtlCol="0"/>
            <a:lstStyle xmlns:a="http://schemas.openxmlformats.org/drawingml/2006/main"/>
            <a:p xmlns:a="http://schemas.openxmlformats.org/drawingml/2006/main">
              <a:r>
                <a:rPr lang="en-US" altLang="ja-JP" sz="1400" b="0" i="0">
                  <a:latin typeface="Cambria Math" panose="02040503050406030204" pitchFamily="18" charset="0"/>
                </a:rPr>
                <a:t>𝜎∝exp⁡(−(20 meV)/(2𝑘_𝐵 𝑇))</a:t>
              </a:r>
              <a:endParaRPr lang="ja-JP" altLang="en-US" sz="1400"/>
            </a:p>
          </cdr:txBody>
        </cdr:sp>
      </mc:Fallback>
    </mc:AlternateContent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242887</xdr:colOff>
      <xdr:row>0</xdr:row>
      <xdr:rowOff>171450</xdr:rowOff>
    </xdr:from>
    <xdr:to>
      <xdr:col>16</xdr:col>
      <xdr:colOff>482287</xdr:colOff>
      <xdr:row>15</xdr:row>
      <xdr:rowOff>199575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C5AE0947-F61E-12CD-686B-03C7A2317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204787</xdr:colOff>
      <xdr:row>15</xdr:row>
      <xdr:rowOff>142875</xdr:rowOff>
    </xdr:from>
    <xdr:to>
      <xdr:col>16</xdr:col>
      <xdr:colOff>444187</xdr:colOff>
      <xdr:row>30</xdr:row>
      <xdr:rowOff>171000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BFBD8C90-BFBD-79DD-5507-5F3B24504C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176579</xdr:colOff>
      <xdr:row>2</xdr:row>
      <xdr:rowOff>229332</xdr:rowOff>
    </xdr:from>
    <xdr:to>
      <xdr:col>14</xdr:col>
      <xdr:colOff>395463</xdr:colOff>
      <xdr:row>17</xdr:row>
      <xdr:rowOff>99928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6BB1CA60-750E-47DE-8693-536FE2A85C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0.14228</cdr:x>
      <cdr:y>0.39674</cdr:y>
    </cdr:from>
    <cdr:to>
      <cdr:x>0.9244</cdr:x>
      <cdr:y>0.39674</cdr:y>
    </cdr:to>
    <cdr:cxnSp macro="">
      <cdr:nvCxnSpPr>
        <cdr:cNvPr id="2" name="直線コネクタ 1">
          <a:extLst xmlns:a="http://schemas.openxmlformats.org/drawingml/2006/main">
            <a:ext uri="{FF2B5EF4-FFF2-40B4-BE49-F238E27FC236}">
              <a16:creationId xmlns:a16="http://schemas.microsoft.com/office/drawing/2014/main" id="{E1DA1C29-5082-F1AF-E7A2-81FFA7A501E3}"/>
            </a:ext>
          </a:extLst>
        </cdr:cNvPr>
        <cdr:cNvCxnSpPr/>
      </cdr:nvCxnSpPr>
      <cdr:spPr>
        <a:xfrm xmlns:a="http://schemas.openxmlformats.org/drawingml/2006/main">
          <a:off x="717115" y="1428262"/>
          <a:ext cx="3941885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0.53189</cdr:x>
      <cdr:y>0.04824</cdr:y>
    </cdr:from>
    <cdr:to>
      <cdr:x>0.53189</cdr:x>
      <cdr:y>0.74152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9B8589A6-5D62-8330-F331-DF2C11036279}"/>
            </a:ext>
          </a:extLst>
        </cdr:cNvPr>
        <cdr:cNvCxnSpPr/>
      </cdr:nvCxnSpPr>
      <cdr:spPr>
        <a:xfrm xmlns:a="http://schemas.openxmlformats.org/drawingml/2006/main">
          <a:off x="2680731" y="173649"/>
          <a:ext cx="0" cy="2495832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workbookViewId="0">
      <selection activeCell="L24" sqref="L24"/>
    </sheetView>
  </sheetViews>
  <sheetFormatPr defaultRowHeight="18.75"/>
  <cols>
    <col min="7" max="9" width="9.125" bestFit="1" customWidth="1"/>
    <col min="10" max="10" width="13.5" bestFit="1" customWidth="1"/>
    <col min="11" max="11" width="9.125" bestFit="1" customWidth="1"/>
    <col min="12" max="12" width="24.375" bestFit="1" customWidth="1"/>
    <col min="13" max="13" width="11.1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t="s">
        <v>16</v>
      </c>
      <c r="S1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s="7" cm="1">
        <f t="array" ref="O2:P2">LINEST(I$3:I$27,$A$3:$A$27,FALSE)</f>
        <v>-1.4362576923076953</v>
      </c>
      <c r="P2">
        <v>0</v>
      </c>
      <c r="Q2">
        <f>O2/N2</f>
        <v>-1.4362576923076954E-2</v>
      </c>
      <c r="R2">
        <f>-1/$N$11/Q2*10^(-6)</f>
        <v>434615409676491.19</v>
      </c>
      <c r="S2">
        <f>-Q2*$N$8*10^6</f>
        <v>4319.3723121593903</v>
      </c>
    </row>
    <row r="3" spans="1:19">
      <c r="A3" s="2">
        <v>-2.4</v>
      </c>
      <c r="B3" s="3">
        <v>-213.05</v>
      </c>
      <c r="C3" s="3">
        <v>-6.1029999999999998</v>
      </c>
      <c r="D3" s="5">
        <v>-2.65</v>
      </c>
      <c r="E3" s="5">
        <v>-4.3879999999999999</v>
      </c>
      <c r="F3" s="5">
        <v>-7.8550000000000004</v>
      </c>
      <c r="G3" s="5">
        <v>-9.6389999999999993</v>
      </c>
      <c r="H3" s="5"/>
      <c r="I3" s="6">
        <f>D3-$C3</f>
        <v>3.4529999999999998</v>
      </c>
      <c r="J3" s="6">
        <f t="shared" ref="J3:L3" si="0">E3-$C3</f>
        <v>1.7149999999999999</v>
      </c>
      <c r="K3" s="6">
        <f t="shared" si="0"/>
        <v>-1.7520000000000007</v>
      </c>
      <c r="L3" s="6">
        <f t="shared" si="0"/>
        <v>-3.5359999999999996</v>
      </c>
      <c r="N3">
        <v>50</v>
      </c>
      <c r="O3" s="7" cm="1">
        <f t="array" ref="O3:P3">LINEST(J$3:J$27,$A$3:$A$27,FALSE)</f>
        <v>-0.71314230769230913</v>
      </c>
      <c r="P3">
        <v>0</v>
      </c>
      <c r="Q3">
        <f t="shared" ref="Q3:Q5" si="1">O3/N3</f>
        <v>-1.4262846153846183E-2</v>
      </c>
      <c r="R3">
        <f t="shared" ref="R3:R5" si="2">-1/$N$11/Q3*10^(-6)</f>
        <v>437654391423826</v>
      </c>
      <c r="S3">
        <f t="shared" ref="S3:S5" si="3">-Q3*$N$8*10^6</f>
        <v>4289.37948248872</v>
      </c>
    </row>
    <row r="4" spans="1:19">
      <c r="A4" s="2">
        <v>-2.2000000000000002</v>
      </c>
      <c r="B4" s="3">
        <v>-195.4</v>
      </c>
      <c r="C4" s="3">
        <v>-5.5979999999999999</v>
      </c>
      <c r="D4" s="5">
        <v>-2.4329999999999998</v>
      </c>
      <c r="E4" s="5">
        <v>-4.024</v>
      </c>
      <c r="F4" s="1">
        <v>-7.2039999999999997</v>
      </c>
      <c r="G4" s="5">
        <v>-8.8420000000000005</v>
      </c>
      <c r="H4" s="5"/>
      <c r="I4" s="6">
        <f t="shared" ref="I4:I27" si="4">D4-$C4</f>
        <v>3.165</v>
      </c>
      <c r="J4" s="6">
        <f t="shared" ref="J4:J27" si="5">E4-$C4</f>
        <v>1.5739999999999998</v>
      </c>
      <c r="K4" s="6">
        <f t="shared" ref="K4:K27" si="6">F4-$C4</f>
        <v>-1.6059999999999999</v>
      </c>
      <c r="L4" s="6">
        <f t="shared" ref="L4:L27" si="7">G4-$C4</f>
        <v>-3.2440000000000007</v>
      </c>
      <c r="N4">
        <v>-50</v>
      </c>
      <c r="O4" s="7" cm="1">
        <f t="array" ref="O4:P4">LINEST(K$3:K$27,$A$3:$A$27,FALSE)</f>
        <v>0.73151923076923242</v>
      </c>
      <c r="P4">
        <v>0</v>
      </c>
      <c r="Q4">
        <f t="shared" si="1"/>
        <v>-1.4630384615384649E-2</v>
      </c>
      <c r="R4">
        <f t="shared" si="2"/>
        <v>426659819104768.94</v>
      </c>
      <c r="S4">
        <f t="shared" si="3"/>
        <v>4399.9122554670948</v>
      </c>
    </row>
    <row r="5" spans="1:19">
      <c r="A5" s="2">
        <v>-2</v>
      </c>
      <c r="B5" s="3">
        <v>-177.488</v>
      </c>
      <c r="C5" s="3">
        <v>-5.0860000000000003</v>
      </c>
      <c r="D5" s="5">
        <v>-2.2090000000000001</v>
      </c>
      <c r="E5" s="5">
        <v>-3.6549999999999998</v>
      </c>
      <c r="F5" s="5">
        <v>-6.5439999999999996</v>
      </c>
      <c r="G5" s="5">
        <v>-8.0310000000000006</v>
      </c>
      <c r="H5" s="5"/>
      <c r="I5" s="6">
        <f t="shared" si="4"/>
        <v>2.8770000000000002</v>
      </c>
      <c r="J5" s="6">
        <f t="shared" si="5"/>
        <v>1.4310000000000005</v>
      </c>
      <c r="K5" s="6">
        <f t="shared" si="6"/>
        <v>-1.4579999999999993</v>
      </c>
      <c r="L5" s="6">
        <f t="shared" si="7"/>
        <v>-2.9450000000000003</v>
      </c>
      <c r="N5">
        <v>-100</v>
      </c>
      <c r="O5" s="7" cm="1">
        <f t="array" ref="O5:P5">LINEST(L$3:L$27,$A$3:$A$27,FALSE)</f>
        <v>1.4749384615384642</v>
      </c>
      <c r="P5">
        <v>0</v>
      </c>
      <c r="Q5">
        <f t="shared" si="1"/>
        <v>-1.4749384615384642E-2</v>
      </c>
      <c r="R5">
        <f t="shared" si="2"/>
        <v>423217470844319.81</v>
      </c>
      <c r="S5">
        <f t="shared" si="3"/>
        <v>4435.7000745959213</v>
      </c>
    </row>
    <row r="6" spans="1:19">
      <c r="A6" s="2">
        <v>-1.8</v>
      </c>
      <c r="B6" s="3">
        <v>-159.85</v>
      </c>
      <c r="C6" s="3">
        <v>-4.58</v>
      </c>
      <c r="D6" s="5">
        <v>-1.9890000000000001</v>
      </c>
      <c r="E6" s="5">
        <v>-3.2919999999999998</v>
      </c>
      <c r="F6" s="5">
        <v>-5.8940000000000001</v>
      </c>
      <c r="G6" s="5">
        <v>-7.2320000000000002</v>
      </c>
      <c r="H6" s="5"/>
      <c r="I6" s="6">
        <f t="shared" si="4"/>
        <v>2.5910000000000002</v>
      </c>
      <c r="J6" s="6">
        <f t="shared" si="5"/>
        <v>1.2880000000000003</v>
      </c>
      <c r="K6" s="6">
        <f t="shared" si="6"/>
        <v>-1.3140000000000001</v>
      </c>
      <c r="L6" s="6">
        <f t="shared" si="7"/>
        <v>-2.6520000000000001</v>
      </c>
    </row>
    <row r="7" spans="1:19">
      <c r="A7" s="2">
        <v>-1.6</v>
      </c>
      <c r="B7" s="3">
        <v>-141.96700000000001</v>
      </c>
      <c r="C7" s="3">
        <v>-4.0670000000000002</v>
      </c>
      <c r="D7" s="5">
        <v>-1.766</v>
      </c>
      <c r="E7" s="5">
        <v>-2.9220000000000002</v>
      </c>
      <c r="F7" s="5">
        <v>-5.2329999999999997</v>
      </c>
      <c r="G7" s="5">
        <v>-6.4219999999999997</v>
      </c>
      <c r="H7" s="5"/>
      <c r="I7" s="6">
        <f t="shared" si="4"/>
        <v>2.3010000000000002</v>
      </c>
      <c r="J7" s="6">
        <f t="shared" si="5"/>
        <v>1.145</v>
      </c>
      <c r="K7" s="6">
        <f t="shared" si="6"/>
        <v>-1.1659999999999995</v>
      </c>
      <c r="L7" s="6">
        <f t="shared" si="7"/>
        <v>-2.3549999999999995</v>
      </c>
      <c r="N7" t="s">
        <v>13</v>
      </c>
    </row>
    <row r="8" spans="1:19">
      <c r="A8" s="2">
        <v>-1.4</v>
      </c>
      <c r="B8" s="3">
        <v>-124.33799999999999</v>
      </c>
      <c r="C8" s="3">
        <v>-3.5609999999999999</v>
      </c>
      <c r="D8" s="5">
        <v>-1.546</v>
      </c>
      <c r="E8" s="5">
        <v>-2.5590000000000002</v>
      </c>
      <c r="F8" s="5">
        <v>-4.5819999999999999</v>
      </c>
      <c r="G8" s="5">
        <v>-5.6239999999999997</v>
      </c>
      <c r="H8" s="5"/>
      <c r="I8" s="6">
        <f t="shared" si="4"/>
        <v>2.0149999999999997</v>
      </c>
      <c r="J8" s="6">
        <f t="shared" si="5"/>
        <v>1.0019999999999998</v>
      </c>
      <c r="K8" s="6">
        <f t="shared" si="6"/>
        <v>-1.0209999999999999</v>
      </c>
      <c r="L8" s="6">
        <f t="shared" si="7"/>
        <v>-2.0629999999999997</v>
      </c>
      <c r="N8" s="6" cm="1">
        <f t="array" ref="N8:O8">LINEST(A3:A27,B3:B27,FALSE)*80/3</f>
        <v>0.30073797587251033</v>
      </c>
      <c r="O8">
        <v>0</v>
      </c>
    </row>
    <row r="9" spans="1:19">
      <c r="A9" s="2">
        <v>-1.2</v>
      </c>
      <c r="B9" s="3">
        <v>-106.425</v>
      </c>
      <c r="C9" s="3">
        <v>-3.048</v>
      </c>
      <c r="D9" s="5">
        <v>-1.323</v>
      </c>
      <c r="E9" s="5">
        <v>-2.1890000000000001</v>
      </c>
      <c r="F9" s="5">
        <v>-3.9209999999999998</v>
      </c>
      <c r="G9" s="5">
        <v>-4.8120000000000003</v>
      </c>
      <c r="H9" s="5"/>
      <c r="I9" s="6">
        <f t="shared" si="4"/>
        <v>1.7250000000000001</v>
      </c>
      <c r="J9" s="6">
        <f t="shared" si="5"/>
        <v>0.85899999999999999</v>
      </c>
      <c r="K9" s="6">
        <f t="shared" si="6"/>
        <v>-0.87299999999999978</v>
      </c>
      <c r="L9" s="6">
        <f t="shared" si="7"/>
        <v>-1.7640000000000002</v>
      </c>
    </row>
    <row r="10" spans="1:19">
      <c r="A10" s="2">
        <v>-1</v>
      </c>
      <c r="B10" s="3">
        <v>-88.792000000000002</v>
      </c>
      <c r="C10" s="3">
        <v>-2.5419999999999998</v>
      </c>
      <c r="D10" s="5">
        <v>-1.103</v>
      </c>
      <c r="E10" s="5">
        <v>-1.8260000000000001</v>
      </c>
      <c r="F10" s="5">
        <v>-3.27</v>
      </c>
      <c r="G10" s="5">
        <v>-4.0140000000000002</v>
      </c>
      <c r="H10" s="5"/>
      <c r="I10" s="6">
        <f t="shared" si="4"/>
        <v>1.4389999999999998</v>
      </c>
      <c r="J10" s="6">
        <f t="shared" si="5"/>
        <v>0.71599999999999975</v>
      </c>
      <c r="K10" s="6">
        <f t="shared" si="6"/>
        <v>-0.7280000000000002</v>
      </c>
      <c r="L10" s="6">
        <f t="shared" si="7"/>
        <v>-1.4720000000000004</v>
      </c>
      <c r="N10" t="s">
        <v>7</v>
      </c>
    </row>
    <row r="11" spans="1:19">
      <c r="A11" s="2">
        <v>-0.8</v>
      </c>
      <c r="B11" s="3">
        <v>-71.177000000000007</v>
      </c>
      <c r="C11" s="3">
        <v>-2.036</v>
      </c>
      <c r="D11" s="5">
        <v>-0.88300000000000001</v>
      </c>
      <c r="E11" s="5">
        <v>-1.462</v>
      </c>
      <c r="F11" s="5">
        <v>-2.6190000000000002</v>
      </c>
      <c r="G11" s="5">
        <v>-3.2160000000000002</v>
      </c>
      <c r="H11" s="5"/>
      <c r="I11" s="6">
        <f t="shared" si="4"/>
        <v>1.153</v>
      </c>
      <c r="J11" s="6">
        <f t="shared" si="5"/>
        <v>0.57400000000000007</v>
      </c>
      <c r="K11" s="6">
        <f t="shared" si="6"/>
        <v>-0.58300000000000018</v>
      </c>
      <c r="L11" s="6">
        <f t="shared" si="7"/>
        <v>-1.1800000000000002</v>
      </c>
      <c r="N11" s="6">
        <f>1.602*10^(-19)</f>
        <v>1.602E-19</v>
      </c>
    </row>
    <row r="12" spans="1:19">
      <c r="A12" s="2">
        <v>-0.6</v>
      </c>
      <c r="B12" s="3">
        <v>-53.313000000000002</v>
      </c>
      <c r="C12" s="3">
        <v>-1.5249999999999999</v>
      </c>
      <c r="D12" s="5">
        <v>-0.66</v>
      </c>
      <c r="E12" s="5">
        <v>-1.0940000000000001</v>
      </c>
      <c r="F12" s="5">
        <v>-1.9590000000000001</v>
      </c>
      <c r="G12" s="5">
        <v>-2.4049999999999998</v>
      </c>
      <c r="H12" s="5"/>
      <c r="I12" s="6">
        <f t="shared" si="4"/>
        <v>0.86499999999999988</v>
      </c>
      <c r="J12" s="6">
        <f t="shared" si="5"/>
        <v>0.43099999999999983</v>
      </c>
      <c r="K12" s="6">
        <f t="shared" si="6"/>
        <v>-0.43400000000000016</v>
      </c>
      <c r="L12" s="6">
        <f t="shared" si="7"/>
        <v>-0.87999999999999989</v>
      </c>
    </row>
    <row r="13" spans="1:19">
      <c r="A13" s="2">
        <v>-0.4</v>
      </c>
      <c r="B13" s="3">
        <v>-35.692999999999998</v>
      </c>
      <c r="C13" s="3">
        <v>-1.0189999999999999</v>
      </c>
      <c r="D13" s="5">
        <v>-0.44</v>
      </c>
      <c r="E13" s="5">
        <v>-0.73</v>
      </c>
      <c r="F13" s="5">
        <v>-1.3089999999999999</v>
      </c>
      <c r="G13" s="5">
        <v>-1.607</v>
      </c>
      <c r="H13" s="5"/>
      <c r="I13" s="6">
        <f t="shared" si="4"/>
        <v>0.57899999999999996</v>
      </c>
      <c r="J13" s="6">
        <f t="shared" si="5"/>
        <v>0.28899999999999992</v>
      </c>
      <c r="K13" s="6">
        <f t="shared" si="6"/>
        <v>-0.29000000000000004</v>
      </c>
      <c r="L13" s="6">
        <f t="shared" si="7"/>
        <v>-0.58800000000000008</v>
      </c>
    </row>
    <row r="14" spans="1:19">
      <c r="A14" s="2">
        <v>-0.2</v>
      </c>
      <c r="B14" s="3">
        <v>-17.78</v>
      </c>
      <c r="C14" s="3">
        <v>-0.5</v>
      </c>
      <c r="D14" s="5">
        <v>-0.216</v>
      </c>
      <c r="E14" s="5">
        <v>-0.36099999999999999</v>
      </c>
      <c r="F14" s="5">
        <v>-0.64800000000000002</v>
      </c>
      <c r="G14" s="5">
        <v>-0.79500000000000004</v>
      </c>
      <c r="H14" s="5"/>
      <c r="I14" s="6">
        <f t="shared" si="4"/>
        <v>0.28400000000000003</v>
      </c>
      <c r="J14" s="6">
        <f t="shared" si="5"/>
        <v>0.13900000000000001</v>
      </c>
      <c r="K14" s="6">
        <f t="shared" si="6"/>
        <v>-0.14800000000000002</v>
      </c>
      <c r="L14" s="6">
        <f t="shared" si="7"/>
        <v>-0.29500000000000004</v>
      </c>
    </row>
    <row r="15" spans="1:19">
      <c r="A15" s="2">
        <v>0</v>
      </c>
      <c r="B15" s="3">
        <v>0</v>
      </c>
      <c r="C15" s="3">
        <v>4.0000000000000001E-3</v>
      </c>
      <c r="D15" s="5">
        <v>4.0000000000000001E-3</v>
      </c>
      <c r="E15" s="5">
        <v>3.0000000000000001E-3</v>
      </c>
      <c r="F15" s="5">
        <v>4.0000000000000001E-3</v>
      </c>
      <c r="G15" s="5">
        <v>3.0000000000000001E-3</v>
      </c>
      <c r="H15" s="5"/>
      <c r="I15" s="6">
        <f t="shared" si="4"/>
        <v>0</v>
      </c>
      <c r="J15" s="6">
        <f t="shared" si="5"/>
        <v>-1E-3</v>
      </c>
      <c r="K15" s="6">
        <f t="shared" si="6"/>
        <v>0</v>
      </c>
      <c r="L15" s="6">
        <f t="shared" si="7"/>
        <v>-1E-3</v>
      </c>
    </row>
    <row r="16" spans="1:19">
      <c r="A16" s="2">
        <v>0.2</v>
      </c>
      <c r="B16" s="3">
        <v>17.47</v>
      </c>
      <c r="C16" s="3">
        <v>0.505</v>
      </c>
      <c r="D16" s="5">
        <v>0.224</v>
      </c>
      <c r="E16" s="5">
        <v>0.36599999999999999</v>
      </c>
      <c r="F16" s="5">
        <v>0.65300000000000002</v>
      </c>
      <c r="G16" s="5">
        <v>0.80100000000000005</v>
      </c>
      <c r="H16" s="5"/>
      <c r="I16" s="6">
        <f t="shared" si="4"/>
        <v>-0.28100000000000003</v>
      </c>
      <c r="J16" s="6">
        <f t="shared" si="5"/>
        <v>-0.13900000000000001</v>
      </c>
      <c r="K16" s="6">
        <f t="shared" si="6"/>
        <v>0.14800000000000002</v>
      </c>
      <c r="L16" s="6">
        <f t="shared" si="7"/>
        <v>0.29600000000000004</v>
      </c>
    </row>
    <row r="17" spans="1:14">
      <c r="A17" s="2">
        <v>0.4</v>
      </c>
      <c r="B17" s="3">
        <v>35.365000000000002</v>
      </c>
      <c r="C17" s="3">
        <v>1.018</v>
      </c>
      <c r="D17" s="5">
        <v>0.44600000000000001</v>
      </c>
      <c r="E17" s="5">
        <v>0.73599999999999999</v>
      </c>
      <c r="F17" s="5">
        <v>1.3140000000000001</v>
      </c>
      <c r="G17" s="5">
        <v>1.613</v>
      </c>
      <c r="H17" s="5"/>
      <c r="I17" s="6">
        <f t="shared" si="4"/>
        <v>-0.57200000000000006</v>
      </c>
      <c r="J17" s="6">
        <f t="shared" si="5"/>
        <v>-0.28200000000000003</v>
      </c>
      <c r="K17" s="6">
        <f t="shared" si="6"/>
        <v>0.29600000000000004</v>
      </c>
      <c r="L17" s="6">
        <f t="shared" si="7"/>
        <v>0.59499999999999997</v>
      </c>
    </row>
    <row r="18" spans="1:14">
      <c r="A18" s="2">
        <v>0.6</v>
      </c>
      <c r="B18" s="3">
        <v>52.972000000000001</v>
      </c>
      <c r="C18" s="3">
        <v>1.5229999999999999</v>
      </c>
      <c r="D18" s="5">
        <v>0.66600000000000004</v>
      </c>
      <c r="E18" s="5">
        <v>1.099</v>
      </c>
      <c r="F18" s="5">
        <v>1.9650000000000001</v>
      </c>
      <c r="G18" s="5">
        <v>2.41</v>
      </c>
      <c r="H18" s="5"/>
      <c r="I18" s="6">
        <f t="shared" si="4"/>
        <v>-0.85699999999999987</v>
      </c>
      <c r="J18" s="6">
        <f t="shared" si="5"/>
        <v>-0.42399999999999993</v>
      </c>
      <c r="K18" s="6">
        <f t="shared" si="6"/>
        <v>0.44200000000000017</v>
      </c>
      <c r="L18" s="6">
        <f t="shared" si="7"/>
        <v>0.88700000000000023</v>
      </c>
    </row>
    <row r="19" spans="1:14">
      <c r="A19" s="2">
        <v>0.8</v>
      </c>
      <c r="B19" s="3">
        <v>70.87</v>
      </c>
      <c r="C19" s="3">
        <v>2.036</v>
      </c>
      <c r="D19" s="5">
        <v>0.88900000000000001</v>
      </c>
      <c r="E19" s="5">
        <v>1.468</v>
      </c>
      <c r="F19" s="5">
        <v>2.6259999999999999</v>
      </c>
      <c r="G19" s="5">
        <v>3.2210000000000001</v>
      </c>
      <c r="H19" s="5"/>
      <c r="I19" s="6">
        <f t="shared" si="4"/>
        <v>-1.147</v>
      </c>
      <c r="J19" s="6">
        <f t="shared" si="5"/>
        <v>-0.56800000000000006</v>
      </c>
      <c r="K19" s="6">
        <f t="shared" si="6"/>
        <v>0.58999999999999986</v>
      </c>
      <c r="L19" s="6">
        <f t="shared" si="7"/>
        <v>1.1850000000000001</v>
      </c>
    </row>
    <row r="20" spans="1:14">
      <c r="A20" s="2">
        <v>1</v>
      </c>
      <c r="B20" s="3">
        <v>88.48</v>
      </c>
      <c r="C20" s="3">
        <v>2.5409999999999999</v>
      </c>
      <c r="D20" s="5">
        <v>1.1080000000000001</v>
      </c>
      <c r="E20" s="5">
        <v>1.831</v>
      </c>
      <c r="F20" s="5">
        <v>3.2749999999999999</v>
      </c>
      <c r="G20" s="5">
        <v>4.0190000000000001</v>
      </c>
      <c r="H20" s="5"/>
      <c r="I20" s="6">
        <f t="shared" si="4"/>
        <v>-1.4329999999999998</v>
      </c>
      <c r="J20" s="6">
        <f t="shared" si="5"/>
        <v>-0.71</v>
      </c>
      <c r="K20" s="6">
        <f t="shared" si="6"/>
        <v>0.73399999999999999</v>
      </c>
      <c r="L20" s="6">
        <f t="shared" si="7"/>
        <v>1.4780000000000002</v>
      </c>
    </row>
    <row r="21" spans="1:14">
      <c r="A21" s="2">
        <v>1.2</v>
      </c>
      <c r="B21" s="3">
        <v>106.11499999999999</v>
      </c>
      <c r="C21" s="3">
        <v>3.0470000000000002</v>
      </c>
      <c r="D21" s="5">
        <v>1.3280000000000001</v>
      </c>
      <c r="E21" s="5">
        <v>2.1949999999999998</v>
      </c>
      <c r="F21" s="5">
        <v>3.927</v>
      </c>
      <c r="G21" s="5">
        <v>4.8179999999999996</v>
      </c>
      <c r="H21" s="5"/>
      <c r="I21" s="6">
        <f t="shared" si="4"/>
        <v>-1.7190000000000001</v>
      </c>
      <c r="J21" s="6">
        <f t="shared" si="5"/>
        <v>-0.85200000000000031</v>
      </c>
      <c r="K21" s="6">
        <f t="shared" si="6"/>
        <v>0.87999999999999989</v>
      </c>
      <c r="L21" s="6">
        <f t="shared" si="7"/>
        <v>1.7709999999999995</v>
      </c>
    </row>
    <row r="22" spans="1:14">
      <c r="A22" s="2">
        <v>1.3999999999999899</v>
      </c>
      <c r="B22" s="3">
        <v>124.017</v>
      </c>
      <c r="C22" s="3">
        <v>3.5590000000000002</v>
      </c>
      <c r="D22" s="5">
        <v>1.552</v>
      </c>
      <c r="E22" s="5">
        <v>2.5640000000000001</v>
      </c>
      <c r="F22" s="5">
        <v>4.5880000000000001</v>
      </c>
      <c r="G22" s="5">
        <v>5.6289999999999996</v>
      </c>
      <c r="H22" s="5"/>
      <c r="I22" s="6">
        <f t="shared" si="4"/>
        <v>-2.0070000000000001</v>
      </c>
      <c r="J22" s="6">
        <f t="shared" si="5"/>
        <v>-0.99500000000000011</v>
      </c>
      <c r="K22" s="6">
        <f t="shared" si="6"/>
        <v>1.0289999999999999</v>
      </c>
      <c r="L22" s="6">
        <f t="shared" si="7"/>
        <v>2.0699999999999994</v>
      </c>
    </row>
    <row r="23" spans="1:14">
      <c r="A23" s="2">
        <v>1.5999999999999901</v>
      </c>
      <c r="B23" s="3">
        <v>141.62799999999999</v>
      </c>
      <c r="C23" s="3">
        <v>4.0640000000000001</v>
      </c>
      <c r="D23" s="5">
        <v>1.7709999999999999</v>
      </c>
      <c r="E23" s="5">
        <v>2.927</v>
      </c>
      <c r="F23" s="5">
        <v>5.2380000000000004</v>
      </c>
      <c r="G23" s="5">
        <v>6.4260000000000002</v>
      </c>
      <c r="H23" s="5"/>
      <c r="I23" s="6">
        <f t="shared" si="4"/>
        <v>-2.2930000000000001</v>
      </c>
      <c r="J23" s="6">
        <f t="shared" si="5"/>
        <v>-1.137</v>
      </c>
      <c r="K23" s="6">
        <f t="shared" si="6"/>
        <v>1.1740000000000004</v>
      </c>
      <c r="L23" s="6">
        <f t="shared" si="7"/>
        <v>2.3620000000000001</v>
      </c>
    </row>
    <row r="24" spans="1:14">
      <c r="A24" s="2">
        <v>1.7999999999999901</v>
      </c>
      <c r="B24" s="3">
        <v>159.52199999999999</v>
      </c>
      <c r="C24" s="3">
        <v>4.577</v>
      </c>
      <c r="D24" s="5">
        <v>1.994</v>
      </c>
      <c r="E24" s="5">
        <v>3.2959999999999998</v>
      </c>
      <c r="F24" s="5">
        <v>5.8979999999999997</v>
      </c>
      <c r="G24" s="5">
        <v>7.2370000000000001</v>
      </c>
      <c r="H24" s="5"/>
      <c r="I24" s="6">
        <f t="shared" si="4"/>
        <v>-2.5830000000000002</v>
      </c>
      <c r="J24" s="6">
        <f t="shared" si="5"/>
        <v>-1.2810000000000001</v>
      </c>
      <c r="K24" s="6">
        <f t="shared" si="6"/>
        <v>1.3209999999999997</v>
      </c>
      <c r="L24" s="6">
        <f t="shared" si="7"/>
        <v>2.66</v>
      </c>
    </row>
    <row r="25" spans="1:14">
      <c r="A25" s="2">
        <v>1.99999999999999</v>
      </c>
      <c r="B25" s="3">
        <v>177.13</v>
      </c>
      <c r="C25" s="3">
        <v>5.0819999999999999</v>
      </c>
      <c r="D25" s="5">
        <v>2.2130000000000001</v>
      </c>
      <c r="E25" s="5">
        <v>3.66</v>
      </c>
      <c r="F25" s="5">
        <v>6.548</v>
      </c>
      <c r="G25" s="5">
        <v>8.0350000000000001</v>
      </c>
      <c r="H25" s="5"/>
      <c r="I25" s="6">
        <f t="shared" si="4"/>
        <v>-2.8689999999999998</v>
      </c>
      <c r="J25" s="6">
        <f t="shared" si="5"/>
        <v>-1.4219999999999997</v>
      </c>
      <c r="K25" s="6">
        <f t="shared" si="6"/>
        <v>1.4660000000000002</v>
      </c>
      <c r="L25" s="6">
        <f t="shared" si="7"/>
        <v>2.9530000000000003</v>
      </c>
    </row>
    <row r="26" spans="1:14">
      <c r="A26" s="2">
        <v>2.19999999999999</v>
      </c>
      <c r="B26" s="3">
        <v>194.77500000000001</v>
      </c>
      <c r="C26" s="3">
        <v>5.5880000000000001</v>
      </c>
      <c r="D26" s="5">
        <v>2.4350000000000001</v>
      </c>
      <c r="E26" s="5">
        <v>4.024</v>
      </c>
      <c r="F26" s="5">
        <v>7.2</v>
      </c>
      <c r="G26" s="5">
        <v>8.8330000000000002</v>
      </c>
      <c r="H26" s="5"/>
      <c r="I26" s="6">
        <f t="shared" si="4"/>
        <v>-3.153</v>
      </c>
      <c r="J26" s="6">
        <f t="shared" si="5"/>
        <v>-1.5640000000000001</v>
      </c>
      <c r="K26" s="6">
        <f t="shared" si="6"/>
        <v>1.6120000000000001</v>
      </c>
      <c r="L26" s="6">
        <f t="shared" si="7"/>
        <v>3.2450000000000001</v>
      </c>
    </row>
    <row r="27" spans="1:14">
      <c r="A27" s="2">
        <v>2.3999999999999901</v>
      </c>
      <c r="B27" s="3">
        <v>212.67</v>
      </c>
      <c r="C27" s="3">
        <v>6.1</v>
      </c>
      <c r="D27" s="5">
        <v>2.6579999999999999</v>
      </c>
      <c r="E27" s="5">
        <v>4.3929999999999998</v>
      </c>
      <c r="F27" s="5">
        <v>7.8609999999999998</v>
      </c>
      <c r="G27" s="5">
        <v>9.6449999999999996</v>
      </c>
      <c r="H27" s="5"/>
      <c r="I27" s="6">
        <f t="shared" si="4"/>
        <v>-3.4419999999999997</v>
      </c>
      <c r="J27" s="6">
        <f t="shared" si="5"/>
        <v>-1.7069999999999999</v>
      </c>
      <c r="K27" s="6">
        <f t="shared" si="6"/>
        <v>1.7610000000000001</v>
      </c>
      <c r="L27" s="6">
        <f t="shared" si="7"/>
        <v>3.5449999999999999</v>
      </c>
    </row>
    <row r="28" spans="1:14">
      <c r="D28" s="1"/>
      <c r="E28" s="1"/>
      <c r="F28" s="1"/>
      <c r="G28" s="1"/>
      <c r="H28" s="1"/>
    </row>
    <row r="29" spans="1:14">
      <c r="A29" t="s">
        <v>8</v>
      </c>
    </row>
    <row r="30" spans="1:14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t="s">
        <v>16</v>
      </c>
      <c r="M30" t="s">
        <v>15</v>
      </c>
    </row>
    <row r="31" spans="1:14">
      <c r="A31">
        <f>273.15+25</f>
        <v>298.14999999999998</v>
      </c>
      <c r="B31" s="7">
        <f>B20</f>
        <v>88.48</v>
      </c>
      <c r="C31" s="7">
        <f>C20</f>
        <v>2.5409999999999999</v>
      </c>
      <c r="D31" s="6">
        <f>D20</f>
        <v>1.1080000000000001</v>
      </c>
      <c r="F31" s="6">
        <f>D31-C31</f>
        <v>-1.4329999999999998</v>
      </c>
      <c r="G31" s="10">
        <f>1000/A31</f>
        <v>3.3540164346805303</v>
      </c>
      <c r="H31" s="7">
        <f>80/3/B31</f>
        <v>0.30138637733574442</v>
      </c>
      <c r="I31" s="7">
        <f>LOG10(H31)</f>
        <v>-0.52087638168834194</v>
      </c>
      <c r="J31" s="7">
        <f t="shared" ref="J31:J42" si="8">F31/100</f>
        <v>-1.4329999999999999E-2</v>
      </c>
      <c r="K31" s="7">
        <f>100*J31</f>
        <v>-1.4329999999999998</v>
      </c>
      <c r="L31" s="9">
        <f>-1/$N$11/J31*10^(-6)</f>
        <v>435603437085360.06</v>
      </c>
      <c r="M31" s="7">
        <f t="shared" ref="M31:M42" si="9">-J31*$N$8*10^6</f>
        <v>4309.5751942530724</v>
      </c>
      <c r="N31" s="7"/>
    </row>
    <row r="32" spans="1:14">
      <c r="A32">
        <f>30+273.15</f>
        <v>303.14999999999998</v>
      </c>
      <c r="B32" s="5">
        <v>94.713999999999999</v>
      </c>
      <c r="C32" s="5">
        <v>2.7480000000000002</v>
      </c>
      <c r="D32" s="5">
        <v>1.325</v>
      </c>
      <c r="F32" s="6">
        <f>D32-C32</f>
        <v>-1.4230000000000003</v>
      </c>
      <c r="G32" s="10">
        <f>1000/A32</f>
        <v>3.2986970146792021</v>
      </c>
      <c r="H32" s="7">
        <f t="shared" ref="H32:H42" si="10">80/3/B32</f>
        <v>0.28154936616198944</v>
      </c>
      <c r="I32" s="7">
        <f t="shared" ref="I32:I42" si="11">LOG10(H32)</f>
        <v>-0.55044544602732426</v>
      </c>
      <c r="J32" s="7">
        <f t="shared" si="8"/>
        <v>-1.4230000000000003E-2</v>
      </c>
      <c r="K32" s="7">
        <f t="shared" ref="K32:K42" si="12">100*J32</f>
        <v>-1.4230000000000003</v>
      </c>
      <c r="L32" s="9">
        <f t="shared" ref="L32:L42" si="13">-1/$N$11/J32*10^(-6)</f>
        <v>438664599679072.94</v>
      </c>
      <c r="M32" s="7">
        <f t="shared" si="9"/>
        <v>4279.5013966658234</v>
      </c>
      <c r="N32" s="7"/>
    </row>
    <row r="33" spans="1:14">
      <c r="A33">
        <f t="shared" ref="A33:A42" si="14">A32+10</f>
        <v>313.14999999999998</v>
      </c>
      <c r="B33" s="5">
        <v>98.06</v>
      </c>
      <c r="C33" s="5">
        <v>2.8759999999999999</v>
      </c>
      <c r="D33" s="5">
        <v>1.486</v>
      </c>
      <c r="F33" s="6">
        <f t="shared" ref="F33:F42" si="15">D33-C33</f>
        <v>-1.39</v>
      </c>
      <c r="G33" s="10">
        <f t="shared" ref="G33:G42" si="16">1000/A33</f>
        <v>3.1933578157432541</v>
      </c>
      <c r="H33" s="7">
        <f t="shared" si="10"/>
        <v>0.27194234822217689</v>
      </c>
      <c r="I33" s="7">
        <f t="shared" si="11"/>
        <v>-0.56552315663787833</v>
      </c>
      <c r="J33" s="7">
        <f t="shared" si="8"/>
        <v>-1.3899999999999999E-2</v>
      </c>
      <c r="K33" s="7">
        <f t="shared" si="12"/>
        <v>-1.39</v>
      </c>
      <c r="L33" s="9">
        <f t="shared" si="13"/>
        <v>449078939095914.31</v>
      </c>
      <c r="M33" s="7">
        <f t="shared" si="9"/>
        <v>4180.2578646278935</v>
      </c>
      <c r="N33" s="7"/>
    </row>
    <row r="34" spans="1:14">
      <c r="A34">
        <f t="shared" si="14"/>
        <v>323.14999999999998</v>
      </c>
      <c r="B34" s="5">
        <v>99.4</v>
      </c>
      <c r="C34" s="5">
        <v>2.93</v>
      </c>
      <c r="D34" s="5">
        <v>1.6220000000000001</v>
      </c>
      <c r="F34" s="6">
        <f t="shared" si="15"/>
        <v>-1.3080000000000001</v>
      </c>
      <c r="G34" s="10">
        <f t="shared" si="16"/>
        <v>3.094538140182578</v>
      </c>
      <c r="H34" s="7">
        <f t="shared" si="10"/>
        <v>0.2682763246143528</v>
      </c>
      <c r="I34" s="7">
        <f t="shared" si="11"/>
        <v>-0.57141765212503215</v>
      </c>
      <c r="J34" s="7">
        <f t="shared" si="8"/>
        <v>-1.3080000000000001E-2</v>
      </c>
      <c r="K34" s="7">
        <f t="shared" si="12"/>
        <v>-1.3080000000000001</v>
      </c>
      <c r="L34" s="9">
        <f t="shared" si="13"/>
        <v>477232205919970.06</v>
      </c>
      <c r="M34" s="7">
        <f t="shared" si="9"/>
        <v>3933.6527244124354</v>
      </c>
      <c r="N34" s="7"/>
    </row>
    <row r="35" spans="1:14">
      <c r="A35">
        <f t="shared" si="14"/>
        <v>333.15</v>
      </c>
      <c r="B35" s="5">
        <v>97.912999999999997</v>
      </c>
      <c r="C35" s="5">
        <v>2.9359999999999999</v>
      </c>
      <c r="D35" s="5">
        <v>1.742</v>
      </c>
      <c r="F35" s="6">
        <f t="shared" si="15"/>
        <v>-1.194</v>
      </c>
      <c r="G35" s="10">
        <f t="shared" si="16"/>
        <v>3.0016509079993998</v>
      </c>
      <c r="H35" s="7">
        <f t="shared" si="10"/>
        <v>0.27235062419358685</v>
      </c>
      <c r="I35" s="7">
        <f t="shared" si="11"/>
        <v>-0.56487162504104271</v>
      </c>
      <c r="J35" s="7">
        <f t="shared" si="8"/>
        <v>-1.1939999999999999E-2</v>
      </c>
      <c r="K35" s="7">
        <f t="shared" si="12"/>
        <v>-1.194</v>
      </c>
      <c r="L35" s="9">
        <f t="shared" si="13"/>
        <v>522797089902278.75</v>
      </c>
      <c r="M35" s="7">
        <f t="shared" si="9"/>
        <v>3590.811431917773</v>
      </c>
      <c r="N35" s="7"/>
    </row>
    <row r="36" spans="1:14">
      <c r="A36">
        <f t="shared" si="14"/>
        <v>343.15</v>
      </c>
      <c r="B36" s="5">
        <v>91.346999999999994</v>
      </c>
      <c r="C36" s="5">
        <v>2.786</v>
      </c>
      <c r="D36" s="5">
        <v>1.7789999999999999</v>
      </c>
      <c r="F36" s="6">
        <f t="shared" si="15"/>
        <v>-1.0070000000000001</v>
      </c>
      <c r="G36" s="10">
        <f t="shared" si="16"/>
        <v>2.9141774734081309</v>
      </c>
      <c r="H36" s="7">
        <f t="shared" si="10"/>
        <v>0.29192712039439356</v>
      </c>
      <c r="I36" s="7">
        <f t="shared" si="11"/>
        <v>-0.53472555663751242</v>
      </c>
      <c r="J36" s="7">
        <f t="shared" si="8"/>
        <v>-1.0070000000000001E-2</v>
      </c>
      <c r="K36" s="7">
        <f t="shared" si="12"/>
        <v>-1.0070000000000001</v>
      </c>
      <c r="L36" s="9">
        <f t="shared" si="13"/>
        <v>619880561413426.88</v>
      </c>
      <c r="M36" s="7">
        <f t="shared" si="9"/>
        <v>3028.4314170361795</v>
      </c>
      <c r="N36" s="7"/>
    </row>
    <row r="37" spans="1:14">
      <c r="A37">
        <f t="shared" si="14"/>
        <v>353.15</v>
      </c>
      <c r="B37" s="5">
        <v>80.915000000000006</v>
      </c>
      <c r="C37" s="5">
        <v>2.5099999999999998</v>
      </c>
      <c r="D37" s="5">
        <v>1.724</v>
      </c>
      <c r="F37" s="6">
        <f t="shared" si="15"/>
        <v>-0.78599999999999981</v>
      </c>
      <c r="G37" s="10">
        <f t="shared" si="16"/>
        <v>2.8316579357213651</v>
      </c>
      <c r="H37" s="7">
        <f t="shared" si="10"/>
        <v>0.32956394570433994</v>
      </c>
      <c r="I37" s="7">
        <f t="shared" si="11"/>
        <v>-0.4820603061925352</v>
      </c>
      <c r="J37" s="7">
        <f t="shared" si="8"/>
        <v>-7.8599999999999989E-3</v>
      </c>
      <c r="K37" s="7">
        <f t="shared" si="12"/>
        <v>-0.78599999999999992</v>
      </c>
      <c r="L37" s="9">
        <f t="shared" si="13"/>
        <v>794172678553843.5</v>
      </c>
      <c r="M37" s="7">
        <f t="shared" si="9"/>
        <v>2363.8004903579308</v>
      </c>
      <c r="N37" s="7"/>
    </row>
    <row r="38" spans="1:14">
      <c r="A38">
        <f t="shared" si="14"/>
        <v>363.15</v>
      </c>
      <c r="B38" s="5">
        <v>67.67</v>
      </c>
      <c r="C38" s="5">
        <v>2.16</v>
      </c>
      <c r="D38" s="5">
        <v>1.5820000000000001</v>
      </c>
      <c r="F38" s="6">
        <f t="shared" si="15"/>
        <v>-0.57800000000000007</v>
      </c>
      <c r="G38" s="10">
        <f t="shared" si="16"/>
        <v>2.7536830510808206</v>
      </c>
      <c r="H38" s="7">
        <f t="shared" si="10"/>
        <v>0.39406925767203588</v>
      </c>
      <c r="I38" s="7">
        <f t="shared" si="11"/>
        <v>-0.40442744421118781</v>
      </c>
      <c r="J38" s="7">
        <f t="shared" si="8"/>
        <v>-5.7800000000000004E-3</v>
      </c>
      <c r="K38" s="7">
        <f t="shared" si="12"/>
        <v>-0.57800000000000007</v>
      </c>
      <c r="L38" s="9">
        <f t="shared" si="13"/>
        <v>1079964922739309.4</v>
      </c>
      <c r="M38" s="7">
        <f t="shared" si="9"/>
        <v>1738.26550054311</v>
      </c>
      <c r="N38" s="7"/>
    </row>
    <row r="39" spans="1:14">
      <c r="A39">
        <f t="shared" si="14"/>
        <v>373.15</v>
      </c>
      <c r="B39" s="5">
        <v>55.42</v>
      </c>
      <c r="C39" s="5">
        <v>1.81</v>
      </c>
      <c r="D39" s="5">
        <v>1.3959999999999999</v>
      </c>
      <c r="F39" s="6">
        <f t="shared" si="15"/>
        <v>-0.41400000000000015</v>
      </c>
      <c r="G39" s="10">
        <f t="shared" si="16"/>
        <v>2.6798874447273215</v>
      </c>
      <c r="H39" s="7">
        <f t="shared" si="10"/>
        <v>0.48117406471791169</v>
      </c>
      <c r="I39" s="7">
        <f t="shared" si="11"/>
        <v>-0.31769778917393182</v>
      </c>
      <c r="J39" s="7">
        <f t="shared" si="8"/>
        <v>-4.1400000000000013E-3</v>
      </c>
      <c r="K39" s="7">
        <f t="shared" si="12"/>
        <v>-0.41400000000000015</v>
      </c>
      <c r="L39" s="9">
        <f t="shared" si="13"/>
        <v>1507777114355847</v>
      </c>
      <c r="M39" s="7">
        <f t="shared" si="9"/>
        <v>1245.0552201121932</v>
      </c>
      <c r="N39" s="7"/>
    </row>
    <row r="40" spans="1:14">
      <c r="A40">
        <f t="shared" si="14"/>
        <v>383.15</v>
      </c>
      <c r="B40" s="5">
        <v>45.374000000000002</v>
      </c>
      <c r="C40" s="5">
        <v>1.5229999999999999</v>
      </c>
      <c r="D40" s="5">
        <v>1.22</v>
      </c>
      <c r="F40" s="6">
        <f t="shared" si="15"/>
        <v>-0.30299999999999994</v>
      </c>
      <c r="G40" s="10">
        <f t="shared" si="16"/>
        <v>2.6099438862064468</v>
      </c>
      <c r="H40" s="7">
        <f t="shared" si="10"/>
        <v>0.58770808539398478</v>
      </c>
      <c r="I40" s="7">
        <f t="shared" si="11"/>
        <v>-0.23083833443816687</v>
      </c>
      <c r="J40" s="7">
        <f t="shared" si="8"/>
        <v>-3.0299999999999993E-3</v>
      </c>
      <c r="K40" s="7">
        <f t="shared" si="12"/>
        <v>-0.30299999999999994</v>
      </c>
      <c r="L40" s="9">
        <f t="shared" si="13"/>
        <v>2060131106743633.8</v>
      </c>
      <c r="M40" s="7">
        <f t="shared" si="9"/>
        <v>911.23606689370615</v>
      </c>
      <c r="N40" s="7"/>
    </row>
    <row r="41" spans="1:14">
      <c r="A41">
        <f t="shared" si="14"/>
        <v>393.15</v>
      </c>
      <c r="B41" s="5">
        <v>35.664000000000001</v>
      </c>
      <c r="C41" s="5">
        <v>1.27</v>
      </c>
      <c r="D41" s="5">
        <v>1.05</v>
      </c>
      <c r="F41" s="6">
        <f t="shared" si="15"/>
        <v>-0.21999999999999997</v>
      </c>
      <c r="G41" s="10">
        <f t="shared" si="16"/>
        <v>2.5435584382551188</v>
      </c>
      <c r="H41" s="7">
        <f t="shared" si="10"/>
        <v>0.74771945566023623</v>
      </c>
      <c r="I41" s="7">
        <f t="shared" si="11"/>
        <v>-0.12626131886388139</v>
      </c>
      <c r="J41" s="7">
        <f t="shared" si="8"/>
        <v>-2.1999999999999997E-3</v>
      </c>
      <c r="K41" s="7">
        <f t="shared" si="12"/>
        <v>-0.21999999999999997</v>
      </c>
      <c r="L41" s="9">
        <f t="shared" si="13"/>
        <v>2837362387924186</v>
      </c>
      <c r="M41" s="7">
        <f t="shared" si="9"/>
        <v>661.62354691952271</v>
      </c>
      <c r="N41" s="7"/>
    </row>
    <row r="42" spans="1:14">
      <c r="A42">
        <f t="shared" si="14"/>
        <v>403.15</v>
      </c>
      <c r="B42" s="5">
        <v>28.202000000000002</v>
      </c>
      <c r="C42" s="5">
        <v>1.0760000000000001</v>
      </c>
      <c r="D42" s="5">
        <v>0.91800000000000004</v>
      </c>
      <c r="F42" s="6">
        <f t="shared" si="15"/>
        <v>-0.15800000000000003</v>
      </c>
      <c r="G42" s="10">
        <f t="shared" si="16"/>
        <v>2.480466327669602</v>
      </c>
      <c r="H42" s="7">
        <f t="shared" si="10"/>
        <v>0.94555941658984</v>
      </c>
      <c r="I42" s="7">
        <f t="shared" si="11"/>
        <v>-2.4311175981981906E-2</v>
      </c>
      <c r="J42" s="7">
        <f t="shared" si="8"/>
        <v>-1.5800000000000002E-3</v>
      </c>
      <c r="K42" s="7">
        <f t="shared" si="12"/>
        <v>-0.15800000000000003</v>
      </c>
      <c r="L42" s="9">
        <f t="shared" si="13"/>
        <v>3950757755337473</v>
      </c>
      <c r="M42" s="7">
        <f t="shared" si="9"/>
        <v>475.16600187856636</v>
      </c>
      <c r="N42" s="7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5146-D562-40A5-A13D-224A6F2E8A5D}">
  <dimension ref="A1:S44"/>
  <sheetViews>
    <sheetView tabSelected="1" topLeftCell="A4" zoomScaleNormal="100" workbookViewId="0">
      <selection activeCell="N27" sqref="N27"/>
    </sheetView>
  </sheetViews>
  <sheetFormatPr defaultRowHeight="18.75"/>
  <cols>
    <col min="10" max="10" width="13.375" bestFit="1" customWidth="1"/>
    <col min="12" max="12" width="14.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s="12" t="s">
        <v>19</v>
      </c>
      <c r="S1" s="12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cm="1">
        <f t="array" ref="O2:P2">LINEST(I$3:I$27,$A$3:$A$27,FALSE)</f>
        <v>0.85850000000000182</v>
      </c>
      <c r="P2">
        <v>0</v>
      </c>
      <c r="Q2">
        <f>O2/N2</f>
        <v>8.585000000000018E-3</v>
      </c>
      <c r="R2">
        <f>1/$N$11/Q2*10^(-6)</f>
        <v>727105096497751.38</v>
      </c>
      <c r="S2">
        <f>-Q2*$N$8*10^6</f>
        <v>-3475.0627832869145</v>
      </c>
    </row>
    <row r="3" spans="1:19" ht="19.5">
      <c r="A3" s="1">
        <v>-2.4</v>
      </c>
      <c r="B3" s="8">
        <v>-157.97</v>
      </c>
      <c r="C3" s="8">
        <v>5.0590000000000002</v>
      </c>
      <c r="D3" s="8">
        <v>3</v>
      </c>
      <c r="E3" s="8">
        <v>4.0019999999999998</v>
      </c>
      <c r="F3" s="8">
        <v>6.1040000000000001</v>
      </c>
      <c r="G3" s="8">
        <v>7.1420000000000003</v>
      </c>
      <c r="H3" s="1"/>
      <c r="I3">
        <f>D3-$C3</f>
        <v>-2.0590000000000002</v>
      </c>
      <c r="J3">
        <f t="shared" ref="J3:L18" si="0">E3-$C3</f>
        <v>-1.0570000000000004</v>
      </c>
      <c r="K3">
        <f t="shared" si="0"/>
        <v>1.0449999999999999</v>
      </c>
      <c r="L3">
        <f t="shared" si="0"/>
        <v>2.0830000000000002</v>
      </c>
      <c r="N3">
        <v>50</v>
      </c>
      <c r="O3" cm="1">
        <f t="array" ref="O3:P3">LINEST(J$3:J$27,$A$3:$A$27,FALSE)</f>
        <v>0.43312307692307778</v>
      </c>
      <c r="P3">
        <v>0</v>
      </c>
      <c r="Q3">
        <f t="shared" ref="Q3:Q5" si="1">O3/N3</f>
        <v>8.6624615384615564E-3</v>
      </c>
      <c r="R3">
        <f t="shared" ref="R3:R5" si="2">1/$N$11/Q3*10^(-6)</f>
        <v>720603171017578.5</v>
      </c>
      <c r="S3">
        <f t="shared" ref="S3:S5" si="3">-Q3*$N$8*10^6</f>
        <v>-3506.4179037812464</v>
      </c>
    </row>
    <row r="4" spans="1:19" ht="19.5">
      <c r="A4" s="1">
        <v>-2.2000000000000002</v>
      </c>
      <c r="B4" s="8">
        <v>-144.9</v>
      </c>
      <c r="C4" s="8">
        <v>4.6399999999999997</v>
      </c>
      <c r="D4" s="8">
        <v>2.7519999999999998</v>
      </c>
      <c r="E4" s="8">
        <v>3.6890000000000001</v>
      </c>
      <c r="F4" s="8">
        <v>5.5990000000000002</v>
      </c>
      <c r="G4" s="8">
        <v>6.5510000000000002</v>
      </c>
      <c r="H4" s="1"/>
      <c r="I4">
        <f t="shared" ref="I4:L27" si="4">D4-$C4</f>
        <v>-1.8879999999999999</v>
      </c>
      <c r="J4">
        <f t="shared" si="0"/>
        <v>-0.95099999999999962</v>
      </c>
      <c r="K4">
        <f t="shared" si="0"/>
        <v>0.95900000000000052</v>
      </c>
      <c r="L4">
        <f t="shared" si="0"/>
        <v>1.9110000000000005</v>
      </c>
      <c r="N4">
        <v>-50</v>
      </c>
      <c r="O4" cm="1">
        <f t="array" ref="O4:P4">LINEST(K$3:K$27,$A$3:$A$27,FALSE)</f>
        <v>-0.43668076923076998</v>
      </c>
      <c r="P4">
        <v>0</v>
      </c>
      <c r="Q4">
        <f t="shared" si="1"/>
        <v>8.7336153846154004E-3</v>
      </c>
      <c r="R4">
        <f t="shared" si="2"/>
        <v>714732327740133.75</v>
      </c>
      <c r="S4">
        <f t="shared" si="3"/>
        <v>-3535.2197771250958</v>
      </c>
    </row>
    <row r="5" spans="1:19" ht="19.5">
      <c r="A5" s="1">
        <v>-2</v>
      </c>
      <c r="B5" s="8">
        <v>-131.57</v>
      </c>
      <c r="C5" s="8">
        <v>4.2130000000000001</v>
      </c>
      <c r="D5" s="8">
        <v>2.4990000000000001</v>
      </c>
      <c r="E5" s="8">
        <v>3.3490000000000002</v>
      </c>
      <c r="F5" s="8">
        <v>5.0839999999999996</v>
      </c>
      <c r="G5" s="8">
        <v>5.9480000000000004</v>
      </c>
      <c r="H5" s="1"/>
      <c r="I5">
        <f t="shared" si="4"/>
        <v>-1.714</v>
      </c>
      <c r="J5">
        <f t="shared" si="0"/>
        <v>-0.86399999999999988</v>
      </c>
      <c r="K5">
        <f t="shared" si="0"/>
        <v>0.87099999999999955</v>
      </c>
      <c r="L5">
        <f t="shared" si="0"/>
        <v>1.7350000000000003</v>
      </c>
      <c r="N5">
        <v>-100</v>
      </c>
      <c r="O5" cm="1">
        <f t="array" ref="O5:P5">LINEST(L$3:L$27,$A$3:$A$27,FALSE)</f>
        <v>-0.87054615384615575</v>
      </c>
      <c r="P5">
        <v>0</v>
      </c>
      <c r="Q5">
        <f t="shared" si="1"/>
        <v>8.7054615384615577E-3</v>
      </c>
      <c r="R5">
        <f t="shared" si="2"/>
        <v>717043803577166.75</v>
      </c>
      <c r="S5">
        <f t="shared" si="3"/>
        <v>-3523.8235764290439</v>
      </c>
    </row>
    <row r="6" spans="1:19" ht="19.5">
      <c r="A6" s="1">
        <v>-1.8</v>
      </c>
      <c r="B6" s="8">
        <v>-118.51</v>
      </c>
      <c r="C6" s="8">
        <v>3.7949999999999999</v>
      </c>
      <c r="D6" s="8">
        <v>2.2509999999999999</v>
      </c>
      <c r="E6" s="8">
        <v>3.0169999999999999</v>
      </c>
      <c r="F6" s="8">
        <v>4.5789999999999997</v>
      </c>
      <c r="G6" s="8">
        <v>5.3579999999999997</v>
      </c>
      <c r="H6" s="1"/>
      <c r="I6">
        <f t="shared" si="4"/>
        <v>-1.544</v>
      </c>
      <c r="J6">
        <f t="shared" si="0"/>
        <v>-0.77800000000000002</v>
      </c>
      <c r="K6">
        <f t="shared" si="0"/>
        <v>0.78399999999999981</v>
      </c>
      <c r="L6">
        <f t="shared" si="0"/>
        <v>1.5629999999999997</v>
      </c>
    </row>
    <row r="7" spans="1:19" ht="19.5">
      <c r="A7" s="1">
        <v>-1.6</v>
      </c>
      <c r="B7" s="8">
        <v>-105.14</v>
      </c>
      <c r="C7" s="8">
        <v>3.3660000000000001</v>
      </c>
      <c r="D7" s="8">
        <v>1.9970000000000001</v>
      </c>
      <c r="E7" s="8">
        <v>2.6760000000000002</v>
      </c>
      <c r="F7" s="8">
        <v>4.0629999999999997</v>
      </c>
      <c r="G7" s="8">
        <v>4.7530000000000001</v>
      </c>
      <c r="H7" s="1"/>
      <c r="I7">
        <f t="shared" si="4"/>
        <v>-1.369</v>
      </c>
      <c r="J7">
        <f t="shared" si="0"/>
        <v>-0.69</v>
      </c>
      <c r="K7">
        <f t="shared" si="0"/>
        <v>0.69699999999999962</v>
      </c>
      <c r="L7">
        <f t="shared" si="0"/>
        <v>1.387</v>
      </c>
      <c r="N7" t="s">
        <v>13</v>
      </c>
    </row>
    <row r="8" spans="1:19" ht="19.5">
      <c r="A8" s="1">
        <v>-1.4</v>
      </c>
      <c r="B8" s="8">
        <v>-92.08</v>
      </c>
      <c r="C8" s="8">
        <v>2.948</v>
      </c>
      <c r="D8" s="8">
        <v>1.7490000000000001</v>
      </c>
      <c r="E8" s="8">
        <v>2.3439999999999999</v>
      </c>
      <c r="F8" s="8">
        <v>3.5579999999999998</v>
      </c>
      <c r="G8" s="8">
        <v>4.1619999999999999</v>
      </c>
      <c r="H8" s="1"/>
      <c r="I8">
        <f t="shared" si="4"/>
        <v>-1.1989999999999998</v>
      </c>
      <c r="J8">
        <f t="shared" si="0"/>
        <v>-0.60400000000000009</v>
      </c>
      <c r="K8">
        <f t="shared" si="0"/>
        <v>0.60999999999999988</v>
      </c>
      <c r="L8">
        <f t="shared" si="0"/>
        <v>1.214</v>
      </c>
      <c r="N8" s="6" cm="1">
        <f t="array" ref="N8:O8">LINEST(A3:A27,B3:B27,FALSE)*80/3</f>
        <v>0.40478308483248776</v>
      </c>
      <c r="O8">
        <v>0</v>
      </c>
    </row>
    <row r="9" spans="1:19" ht="19.5">
      <c r="A9" s="1">
        <v>-1.2</v>
      </c>
      <c r="B9" s="8">
        <v>-78.739999999999995</v>
      </c>
      <c r="C9" s="8">
        <v>2.5209999999999999</v>
      </c>
      <c r="D9" s="8">
        <v>1.4950000000000001</v>
      </c>
      <c r="E9" s="8">
        <v>2.004</v>
      </c>
      <c r="F9" s="8">
        <v>3.0419999999999998</v>
      </c>
      <c r="G9" s="8">
        <v>3.5590000000000002</v>
      </c>
      <c r="H9" s="1"/>
      <c r="I9">
        <f t="shared" si="4"/>
        <v>-1.0259999999999998</v>
      </c>
      <c r="J9">
        <f t="shared" si="0"/>
        <v>-0.5169999999999999</v>
      </c>
      <c r="K9">
        <f t="shared" si="0"/>
        <v>0.52099999999999991</v>
      </c>
      <c r="L9">
        <f t="shared" si="0"/>
        <v>1.0380000000000003</v>
      </c>
    </row>
    <row r="10" spans="1:19" ht="19.5">
      <c r="A10" s="1">
        <v>-1</v>
      </c>
      <c r="B10" s="8">
        <v>-65.69</v>
      </c>
      <c r="C10" s="8">
        <v>2.1030000000000002</v>
      </c>
      <c r="D10" s="8">
        <v>1.2470000000000001</v>
      </c>
      <c r="E10" s="8">
        <v>1.6719999999999999</v>
      </c>
      <c r="F10" s="8">
        <v>2.5379999999999998</v>
      </c>
      <c r="G10" s="8">
        <v>2.9689999999999999</v>
      </c>
      <c r="H10" s="1"/>
      <c r="I10">
        <f t="shared" si="4"/>
        <v>-0.85600000000000009</v>
      </c>
      <c r="J10">
        <f t="shared" si="0"/>
        <v>-0.43100000000000027</v>
      </c>
      <c r="K10">
        <f t="shared" si="0"/>
        <v>0.43499999999999961</v>
      </c>
      <c r="L10">
        <f t="shared" si="0"/>
        <v>0.86599999999999966</v>
      </c>
      <c r="N10" t="s">
        <v>7</v>
      </c>
    </row>
    <row r="11" spans="1:19" ht="19.5">
      <c r="A11" s="1">
        <v>-0.8</v>
      </c>
      <c r="B11" s="8">
        <v>-52.61</v>
      </c>
      <c r="C11" s="8">
        <v>1.6839999999999999</v>
      </c>
      <c r="D11" s="8">
        <v>0.999</v>
      </c>
      <c r="E11" s="8">
        <v>1.339</v>
      </c>
      <c r="F11" s="8">
        <v>2.032</v>
      </c>
      <c r="G11" s="8">
        <v>2.3769999999999998</v>
      </c>
      <c r="H11" s="1"/>
      <c r="I11">
        <f t="shared" si="4"/>
        <v>-0.68499999999999994</v>
      </c>
      <c r="J11">
        <f t="shared" si="0"/>
        <v>-0.34499999999999997</v>
      </c>
      <c r="K11">
        <f t="shared" si="0"/>
        <v>0.34800000000000009</v>
      </c>
      <c r="L11">
        <f t="shared" si="0"/>
        <v>0.69299999999999984</v>
      </c>
      <c r="N11" s="6">
        <f>1.602*10^(-19)</f>
        <v>1.602E-19</v>
      </c>
    </row>
    <row r="12" spans="1:19" ht="19.5">
      <c r="A12" s="1">
        <v>-0.6</v>
      </c>
      <c r="B12" s="8">
        <v>-39.29</v>
      </c>
      <c r="C12" s="8">
        <v>1.2569999999999999</v>
      </c>
      <c r="D12" s="8">
        <v>0.746</v>
      </c>
      <c r="E12" s="8">
        <v>0.999</v>
      </c>
      <c r="F12" s="8">
        <v>1.5169999999999999</v>
      </c>
      <c r="G12" s="8">
        <v>1.774</v>
      </c>
      <c r="H12" s="1"/>
      <c r="I12">
        <f t="shared" si="4"/>
        <v>-0.5109999999999999</v>
      </c>
      <c r="J12">
        <f t="shared" si="0"/>
        <v>-0.2579999999999999</v>
      </c>
      <c r="K12">
        <f t="shared" si="0"/>
        <v>0.26</v>
      </c>
      <c r="L12">
        <f t="shared" si="0"/>
        <v>0.51700000000000013</v>
      </c>
    </row>
    <row r="13" spans="1:19" ht="19.5">
      <c r="A13" s="1">
        <v>-0.4</v>
      </c>
      <c r="B13" s="8">
        <v>-26.22</v>
      </c>
      <c r="C13" s="8">
        <v>0.83899999999999997</v>
      </c>
      <c r="D13" s="8">
        <v>0.497</v>
      </c>
      <c r="E13" s="8">
        <v>0.66600000000000004</v>
      </c>
      <c r="F13" s="8">
        <v>1.012</v>
      </c>
      <c r="G13" s="8">
        <v>1.1830000000000001</v>
      </c>
      <c r="H13" s="1"/>
      <c r="I13">
        <f t="shared" si="4"/>
        <v>-0.34199999999999997</v>
      </c>
      <c r="J13">
        <f t="shared" si="0"/>
        <v>-0.17299999999999993</v>
      </c>
      <c r="K13">
        <f t="shared" si="0"/>
        <v>0.17300000000000004</v>
      </c>
      <c r="L13">
        <f t="shared" si="0"/>
        <v>0.34400000000000008</v>
      </c>
    </row>
    <row r="14" spans="1:19" ht="19.5">
      <c r="A14" s="1">
        <v>-0.2</v>
      </c>
      <c r="B14" s="8">
        <v>-12.89</v>
      </c>
      <c r="C14" s="8">
        <v>0.41199999999999998</v>
      </c>
      <c r="D14" s="8">
        <v>0.245</v>
      </c>
      <c r="E14" s="8">
        <v>0.32700000000000001</v>
      </c>
      <c r="F14" s="8">
        <v>0.496</v>
      </c>
      <c r="G14" s="8">
        <v>0.57999999999999996</v>
      </c>
      <c r="H14" s="1"/>
      <c r="I14">
        <f t="shared" si="4"/>
        <v>-0.16699999999999998</v>
      </c>
      <c r="J14">
        <f t="shared" si="0"/>
        <v>-8.4999999999999964E-2</v>
      </c>
      <c r="K14">
        <f t="shared" si="0"/>
        <v>8.4000000000000019E-2</v>
      </c>
      <c r="L14">
        <f t="shared" si="0"/>
        <v>0.16799999999999998</v>
      </c>
    </row>
    <row r="15" spans="1:19" ht="19.5">
      <c r="A15" s="1">
        <v>0</v>
      </c>
      <c r="B15" s="8">
        <v>0.19</v>
      </c>
      <c r="C15" s="8">
        <v>-7.0000000000000001E-3</v>
      </c>
      <c r="D15" s="8">
        <v>-4.0000000000000001E-3</v>
      </c>
      <c r="E15" s="8">
        <v>-6.0000000000000001E-3</v>
      </c>
      <c r="F15" s="8">
        <v>-8.9999999999999993E-3</v>
      </c>
      <c r="G15" s="8">
        <v>-1.0999999999999999E-2</v>
      </c>
      <c r="H15" s="1"/>
      <c r="I15">
        <f t="shared" si="4"/>
        <v>3.0000000000000001E-3</v>
      </c>
      <c r="J15">
        <f t="shared" si="0"/>
        <v>1E-3</v>
      </c>
      <c r="K15">
        <f t="shared" si="0"/>
        <v>-1.9999999999999992E-3</v>
      </c>
      <c r="L15">
        <f t="shared" si="0"/>
        <v>-3.9999999999999992E-3</v>
      </c>
    </row>
    <row r="16" spans="1:19" ht="19.5">
      <c r="A16" s="1">
        <v>0.2</v>
      </c>
      <c r="B16" s="8">
        <v>13.25</v>
      </c>
      <c r="C16" s="8">
        <v>-0.42499999999999999</v>
      </c>
      <c r="D16" s="8">
        <v>-0.252</v>
      </c>
      <c r="E16" s="8">
        <v>-0.33800000000000002</v>
      </c>
      <c r="F16" s="8">
        <v>-0.51400000000000001</v>
      </c>
      <c r="G16" s="8">
        <v>-0.60199999999999998</v>
      </c>
      <c r="H16" s="1"/>
      <c r="I16">
        <f t="shared" si="4"/>
        <v>0.17299999999999999</v>
      </c>
      <c r="J16">
        <f t="shared" si="0"/>
        <v>8.6999999999999966E-2</v>
      </c>
      <c r="K16">
        <f t="shared" si="0"/>
        <v>-8.9000000000000024E-2</v>
      </c>
      <c r="L16">
        <f t="shared" si="0"/>
        <v>-0.17699999999999999</v>
      </c>
    </row>
    <row r="17" spans="1:13" ht="19.5">
      <c r="A17" s="1">
        <v>0.4</v>
      </c>
      <c r="B17" s="8">
        <v>26.59</v>
      </c>
      <c r="C17" s="8">
        <v>-0.85299999999999998</v>
      </c>
      <c r="D17" s="8">
        <v>-0.505</v>
      </c>
      <c r="E17" s="8">
        <v>-0.67800000000000005</v>
      </c>
      <c r="F17" s="8">
        <v>-1.03</v>
      </c>
      <c r="G17" s="8">
        <v>-1.206</v>
      </c>
      <c r="H17" s="1"/>
      <c r="I17">
        <f t="shared" si="4"/>
        <v>0.34799999999999998</v>
      </c>
      <c r="J17">
        <f t="shared" si="0"/>
        <v>0.17499999999999993</v>
      </c>
      <c r="K17">
        <f t="shared" si="0"/>
        <v>-0.17700000000000005</v>
      </c>
      <c r="L17">
        <f t="shared" si="0"/>
        <v>-0.35299999999999998</v>
      </c>
    </row>
    <row r="18" spans="1:13" ht="19.5">
      <c r="A18" s="1">
        <v>0.6</v>
      </c>
      <c r="B18" s="8">
        <v>39.659999999999997</v>
      </c>
      <c r="C18" s="8">
        <v>-1.2709999999999999</v>
      </c>
      <c r="D18" s="8">
        <v>-0.754</v>
      </c>
      <c r="E18" s="8">
        <v>-1.0109999999999999</v>
      </c>
      <c r="F18" s="8">
        <v>-1.5349999999999999</v>
      </c>
      <c r="G18" s="8">
        <v>-1.7969999999999999</v>
      </c>
      <c r="H18" s="1"/>
      <c r="I18">
        <f t="shared" si="4"/>
        <v>0.5169999999999999</v>
      </c>
      <c r="J18">
        <f t="shared" si="0"/>
        <v>0.26</v>
      </c>
      <c r="K18">
        <f t="shared" si="0"/>
        <v>-0.26400000000000001</v>
      </c>
      <c r="L18">
        <f t="shared" si="0"/>
        <v>-0.52600000000000002</v>
      </c>
    </row>
    <row r="19" spans="1:13" ht="19.5">
      <c r="A19" s="1">
        <v>0.8</v>
      </c>
      <c r="B19" s="8">
        <v>52.98</v>
      </c>
      <c r="C19" s="8">
        <v>-1.698</v>
      </c>
      <c r="D19" s="8">
        <v>-1.0069999999999999</v>
      </c>
      <c r="E19" s="8">
        <v>-1.35</v>
      </c>
      <c r="F19" s="8">
        <v>-2.0499999999999998</v>
      </c>
      <c r="G19" s="8">
        <v>-2.4</v>
      </c>
      <c r="H19" s="1"/>
      <c r="I19">
        <f t="shared" si="4"/>
        <v>0.69100000000000006</v>
      </c>
      <c r="J19">
        <f t="shared" si="4"/>
        <v>0.34799999999999986</v>
      </c>
      <c r="K19">
        <f t="shared" si="4"/>
        <v>-0.35199999999999987</v>
      </c>
      <c r="L19">
        <f t="shared" si="4"/>
        <v>-0.70199999999999996</v>
      </c>
    </row>
    <row r="20" spans="1:13" ht="19.5">
      <c r="A20" s="1">
        <v>1</v>
      </c>
      <c r="B20" s="8">
        <v>66.05</v>
      </c>
      <c r="C20" s="8">
        <v>-2.1160000000000001</v>
      </c>
      <c r="D20" s="8">
        <v>-1.2549999999999999</v>
      </c>
      <c r="E20" s="8">
        <v>-1.6830000000000001</v>
      </c>
      <c r="F20" s="8">
        <v>-2.5550000000000002</v>
      </c>
      <c r="G20" s="8">
        <v>-2.992</v>
      </c>
      <c r="H20" s="1"/>
      <c r="I20">
        <f t="shared" si="4"/>
        <v>0.86100000000000021</v>
      </c>
      <c r="J20">
        <f t="shared" si="4"/>
        <v>0.43300000000000005</v>
      </c>
      <c r="K20">
        <f t="shared" si="4"/>
        <v>-0.43900000000000006</v>
      </c>
      <c r="L20">
        <f t="shared" si="4"/>
        <v>-0.87599999999999989</v>
      </c>
    </row>
    <row r="21" spans="1:13" ht="19.5">
      <c r="A21" s="1">
        <v>1.2</v>
      </c>
      <c r="B21" s="8">
        <v>79.12</v>
      </c>
      <c r="C21" s="8">
        <v>-2.5350000000000001</v>
      </c>
      <c r="D21" s="8">
        <v>-1.5029999999999999</v>
      </c>
      <c r="E21" s="8">
        <v>-2.016</v>
      </c>
      <c r="F21" s="8">
        <v>-3.06</v>
      </c>
      <c r="G21" s="8">
        <v>-3.5830000000000002</v>
      </c>
      <c r="H21" s="1"/>
      <c r="I21">
        <f t="shared" si="4"/>
        <v>1.0320000000000003</v>
      </c>
      <c r="J21">
        <f t="shared" si="4"/>
        <v>0.51900000000000013</v>
      </c>
      <c r="K21">
        <f t="shared" si="4"/>
        <v>-0.52499999999999991</v>
      </c>
      <c r="L21">
        <f t="shared" si="4"/>
        <v>-1.048</v>
      </c>
    </row>
    <row r="22" spans="1:13" ht="19.5">
      <c r="A22" s="1">
        <v>1.3999999999999899</v>
      </c>
      <c r="B22" s="8">
        <v>92.43</v>
      </c>
      <c r="C22" s="8">
        <v>-2.9609999999999999</v>
      </c>
      <c r="D22" s="8">
        <v>-1.756</v>
      </c>
      <c r="E22" s="8">
        <v>-2.355</v>
      </c>
      <c r="F22" s="8">
        <v>-3.5739999999999998</v>
      </c>
      <c r="G22" s="8">
        <v>-4.1849999999999996</v>
      </c>
      <c r="H22" s="1"/>
      <c r="I22">
        <f t="shared" si="4"/>
        <v>1.2049999999999998</v>
      </c>
      <c r="J22">
        <f t="shared" si="4"/>
        <v>0.60599999999999987</v>
      </c>
      <c r="K22">
        <f t="shared" si="4"/>
        <v>-0.61299999999999999</v>
      </c>
      <c r="L22">
        <f t="shared" si="4"/>
        <v>-1.2239999999999998</v>
      </c>
    </row>
    <row r="23" spans="1:13" ht="19.5">
      <c r="A23" s="1">
        <v>1.5999999999999901</v>
      </c>
      <c r="B23" s="8">
        <v>105.51</v>
      </c>
      <c r="C23" s="8">
        <v>-3.379</v>
      </c>
      <c r="D23" s="8">
        <v>-2.004</v>
      </c>
      <c r="E23" s="8">
        <v>-2.6880000000000002</v>
      </c>
      <c r="F23" s="8">
        <v>-4.08</v>
      </c>
      <c r="G23" s="8">
        <v>-4.7770000000000001</v>
      </c>
      <c r="H23" s="1"/>
      <c r="I23">
        <f t="shared" si="4"/>
        <v>1.375</v>
      </c>
      <c r="J23">
        <f t="shared" si="4"/>
        <v>0.69099999999999984</v>
      </c>
      <c r="K23">
        <f t="shared" si="4"/>
        <v>-0.70100000000000007</v>
      </c>
      <c r="L23">
        <f t="shared" si="4"/>
        <v>-1.3980000000000001</v>
      </c>
    </row>
    <row r="24" spans="1:13" ht="19.5">
      <c r="A24" s="1">
        <v>1.7999999999999901</v>
      </c>
      <c r="B24" s="8">
        <v>118.85</v>
      </c>
      <c r="C24" s="8">
        <v>-3.8069999999999999</v>
      </c>
      <c r="D24" s="8">
        <v>-2.258</v>
      </c>
      <c r="E24" s="8">
        <v>-3.0270000000000001</v>
      </c>
      <c r="F24" s="8">
        <v>-4.5949999999999998</v>
      </c>
      <c r="G24" s="8">
        <v>-5.38</v>
      </c>
      <c r="H24" s="1"/>
      <c r="I24">
        <f t="shared" si="4"/>
        <v>1.5489999999999999</v>
      </c>
      <c r="J24">
        <f t="shared" si="4"/>
        <v>0.7799999999999998</v>
      </c>
      <c r="K24">
        <f t="shared" si="4"/>
        <v>-0.78799999999999981</v>
      </c>
      <c r="L24">
        <f t="shared" si="4"/>
        <v>-1.573</v>
      </c>
    </row>
    <row r="25" spans="1:13" ht="19.5">
      <c r="A25" s="1">
        <v>1.99999999999999</v>
      </c>
      <c r="B25" s="8">
        <v>131.91</v>
      </c>
      <c r="C25" s="8">
        <v>-4.2240000000000002</v>
      </c>
      <c r="D25" s="8">
        <v>-2.5049999999999999</v>
      </c>
      <c r="E25" s="8">
        <v>-3.36</v>
      </c>
      <c r="F25" s="8">
        <v>-5.0999999999999996</v>
      </c>
      <c r="G25" s="8">
        <v>-5.9710000000000001</v>
      </c>
      <c r="H25" s="1"/>
      <c r="I25">
        <f t="shared" si="4"/>
        <v>1.7190000000000003</v>
      </c>
      <c r="J25">
        <f t="shared" si="4"/>
        <v>0.86400000000000032</v>
      </c>
      <c r="K25">
        <f t="shared" si="4"/>
        <v>-0.87599999999999945</v>
      </c>
      <c r="L25">
        <f t="shared" si="4"/>
        <v>-1.7469999999999999</v>
      </c>
    </row>
    <row r="26" spans="1:13" ht="19.5">
      <c r="A26" s="1">
        <v>2.19999999999999</v>
      </c>
      <c r="B26" s="8">
        <v>144.97</v>
      </c>
      <c r="C26" s="8">
        <v>-4.6429999999999998</v>
      </c>
      <c r="D26" s="8">
        <v>-2.7530000000000001</v>
      </c>
      <c r="E26" s="8">
        <v>-3.6920000000000002</v>
      </c>
      <c r="F26" s="8">
        <v>-5.6050000000000004</v>
      </c>
      <c r="G26" s="8">
        <v>-6.5620000000000003</v>
      </c>
      <c r="H26" s="1"/>
      <c r="I26">
        <f t="shared" si="4"/>
        <v>1.8899999999999997</v>
      </c>
      <c r="J26">
        <f t="shared" si="4"/>
        <v>0.95099999999999962</v>
      </c>
      <c r="K26">
        <f t="shared" si="4"/>
        <v>-0.96200000000000063</v>
      </c>
      <c r="L26">
        <f t="shared" si="4"/>
        <v>-1.9190000000000005</v>
      </c>
    </row>
    <row r="27" spans="1:13" ht="19.5">
      <c r="A27" s="1">
        <v>2.3999999999999901</v>
      </c>
      <c r="B27" s="8">
        <v>158.30000000000001</v>
      </c>
      <c r="C27" s="8">
        <v>-5.069</v>
      </c>
      <c r="D27" s="8">
        <v>-3.0059999999999998</v>
      </c>
      <c r="E27" s="8">
        <v>-4.0309999999999997</v>
      </c>
      <c r="F27" s="8">
        <v>-6.12</v>
      </c>
      <c r="G27" s="8">
        <v>-7.165</v>
      </c>
      <c r="H27" s="1"/>
      <c r="I27">
        <f t="shared" si="4"/>
        <v>2.0630000000000002</v>
      </c>
      <c r="J27">
        <f t="shared" si="4"/>
        <v>1.0380000000000003</v>
      </c>
      <c r="K27">
        <f t="shared" si="4"/>
        <v>-1.0510000000000002</v>
      </c>
      <c r="L27">
        <f t="shared" si="4"/>
        <v>-2.0960000000000001</v>
      </c>
    </row>
    <row r="28" spans="1:13">
      <c r="D28" s="1"/>
      <c r="E28" s="1"/>
      <c r="F28" s="1"/>
      <c r="G28" s="1"/>
      <c r="H28" s="1"/>
    </row>
    <row r="29" spans="1:13">
      <c r="A29" t="s">
        <v>8</v>
      </c>
    </row>
    <row r="30" spans="1:13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s="12" t="s">
        <v>19</v>
      </c>
      <c r="M30" s="12" t="s">
        <v>15</v>
      </c>
    </row>
    <row r="31" spans="1:13">
      <c r="A31">
        <f>273.15+25</f>
        <v>298.14999999999998</v>
      </c>
      <c r="B31">
        <f>B20</f>
        <v>66.05</v>
      </c>
      <c r="C31">
        <f>C20</f>
        <v>-2.1160000000000001</v>
      </c>
      <c r="D31">
        <f>D20</f>
        <v>-1.2549999999999999</v>
      </c>
      <c r="F31">
        <f>D31-C31</f>
        <v>0.86100000000000021</v>
      </c>
      <c r="G31">
        <f>1000/A31</f>
        <v>3.3540164346805303</v>
      </c>
      <c r="H31">
        <f>80/3/B31</f>
        <v>0.403734544536967</v>
      </c>
      <c r="I31">
        <f>LOG10(H31)</f>
        <v>-0.39390408967826479</v>
      </c>
      <c r="J31">
        <f t="shared" ref="J31:J42" si="5">F31/100</f>
        <v>8.6100000000000013E-3</v>
      </c>
      <c r="K31">
        <f>100*J31</f>
        <v>0.8610000000000001</v>
      </c>
      <c r="L31">
        <f>1/$N$11/J31*10^(-6)</f>
        <v>724993873801766.25</v>
      </c>
      <c r="M31">
        <f>J31*$N$8*10^6</f>
        <v>3485.1823604077199</v>
      </c>
    </row>
    <row r="32" spans="1:13" ht="19.5">
      <c r="A32">
        <f>30+273.15</f>
        <v>303.14999999999998</v>
      </c>
      <c r="B32" s="8">
        <v>33.53</v>
      </c>
      <c r="C32" s="8">
        <v>-2.339</v>
      </c>
      <c r="D32" s="8">
        <v>-1.482</v>
      </c>
      <c r="F32">
        <f>D32-C32</f>
        <v>0.85699999999999998</v>
      </c>
      <c r="G32">
        <f>1000/A32</f>
        <v>3.2986970146792021</v>
      </c>
      <c r="H32">
        <f t="shared" ref="H32:H43" si="6">80/3/B32</f>
        <v>0.79530768466050306</v>
      </c>
      <c r="I32">
        <f t="shared" ref="I32:I42" si="7">LOG10(H32)</f>
        <v>-9.9464821156538888E-2</v>
      </c>
      <c r="J32">
        <f t="shared" si="5"/>
        <v>8.5699999999999995E-3</v>
      </c>
      <c r="K32">
        <f t="shared" ref="K32:K42" si="8">100*J32</f>
        <v>0.85699999999999998</v>
      </c>
      <c r="L32">
        <f t="shared" ref="L32:L42" si="9">1/$N$11/J32*10^(-6)</f>
        <v>728377742524295.13</v>
      </c>
      <c r="M32">
        <f t="shared" ref="M32:M43" si="10">J32*$N$8*10^6</f>
        <v>3468.9910370144198</v>
      </c>
    </row>
    <row r="33" spans="1:13" ht="19.5">
      <c r="A33">
        <f t="shared" ref="A33:A43" si="11">A32+10</f>
        <v>313.14999999999998</v>
      </c>
      <c r="B33" s="8">
        <v>50.89</v>
      </c>
      <c r="C33" s="8">
        <v>-2.6179999999999999</v>
      </c>
      <c r="D33" s="8">
        <v>-1.7629999999999999</v>
      </c>
      <c r="F33">
        <f t="shared" ref="F33:F42" si="12">D33-C33</f>
        <v>0.85499999999999998</v>
      </c>
      <c r="G33">
        <f t="shared" ref="G33:G42" si="13">1000/A33</f>
        <v>3.1933578157432541</v>
      </c>
      <c r="H33">
        <f t="shared" si="6"/>
        <v>0.5240060260692998</v>
      </c>
      <c r="I33">
        <f t="shared" si="7"/>
        <v>-0.28066371860101352</v>
      </c>
      <c r="J33">
        <f t="shared" si="5"/>
        <v>8.5500000000000003E-3</v>
      </c>
      <c r="K33">
        <f t="shared" si="8"/>
        <v>0.85499999999999998</v>
      </c>
      <c r="L33">
        <f t="shared" si="9"/>
        <v>730081550109147.25</v>
      </c>
      <c r="M33">
        <f t="shared" si="10"/>
        <v>3460.8953753177707</v>
      </c>
    </row>
    <row r="34" spans="1:13" ht="19.5">
      <c r="A34">
        <f t="shared" si="11"/>
        <v>323.14999999999998</v>
      </c>
      <c r="B34" s="8">
        <v>70.84</v>
      </c>
      <c r="C34" s="8">
        <v>-2.931</v>
      </c>
      <c r="D34" s="8">
        <v>-2.0779999999999998</v>
      </c>
      <c r="F34">
        <f t="shared" si="12"/>
        <v>0.8530000000000002</v>
      </c>
      <c r="G34">
        <f t="shared" si="13"/>
        <v>3.094538140182578</v>
      </c>
      <c r="H34">
        <f t="shared" si="6"/>
        <v>0.37643515904385472</v>
      </c>
      <c r="I34">
        <f t="shared" si="7"/>
        <v>-0.42430982024575598</v>
      </c>
      <c r="J34">
        <f t="shared" si="5"/>
        <v>8.5300000000000029E-3</v>
      </c>
      <c r="K34">
        <f t="shared" si="8"/>
        <v>0.85300000000000031</v>
      </c>
      <c r="L34">
        <f t="shared" si="9"/>
        <v>731793347413037.13</v>
      </c>
      <c r="M34">
        <f t="shared" si="10"/>
        <v>3452.7997136211216</v>
      </c>
    </row>
    <row r="35" spans="1:13" ht="19.5">
      <c r="A35">
        <f t="shared" si="11"/>
        <v>333.15</v>
      </c>
      <c r="B35" s="8">
        <v>82.27</v>
      </c>
      <c r="C35" s="8">
        <v>-3.2320000000000002</v>
      </c>
      <c r="D35" s="8">
        <v>-2.39</v>
      </c>
      <c r="F35">
        <f t="shared" si="12"/>
        <v>0.84200000000000008</v>
      </c>
      <c r="G35">
        <f t="shared" si="13"/>
        <v>3.0016509079993998</v>
      </c>
      <c r="H35">
        <f t="shared" si="6"/>
        <v>0.32413597504152997</v>
      </c>
      <c r="I35">
        <f t="shared" si="7"/>
        <v>-0.4892727650339132</v>
      </c>
      <c r="J35">
        <f t="shared" si="5"/>
        <v>8.4200000000000004E-3</v>
      </c>
      <c r="K35">
        <f t="shared" si="8"/>
        <v>0.84200000000000008</v>
      </c>
      <c r="L35">
        <f t="shared" si="9"/>
        <v>741353593044324</v>
      </c>
      <c r="M35">
        <f t="shared" si="10"/>
        <v>3408.273574289547</v>
      </c>
    </row>
    <row r="36" spans="1:13" ht="19.5">
      <c r="A36">
        <f t="shared" si="11"/>
        <v>343.15</v>
      </c>
      <c r="B36" s="8">
        <v>86.46</v>
      </c>
      <c r="C36" s="8">
        <v>-3.5019999999999998</v>
      </c>
      <c r="D36" s="8">
        <v>-2.6890000000000001</v>
      </c>
      <c r="F36">
        <f t="shared" si="12"/>
        <v>0.81299999999999972</v>
      </c>
      <c r="G36">
        <f t="shared" si="13"/>
        <v>2.9141774734081309</v>
      </c>
      <c r="H36">
        <f t="shared" si="6"/>
        <v>0.30842778934381992</v>
      </c>
      <c r="I36">
        <f t="shared" si="7"/>
        <v>-0.51084649892535172</v>
      </c>
      <c r="J36">
        <f t="shared" si="5"/>
        <v>8.1299999999999966E-3</v>
      </c>
      <c r="K36">
        <f t="shared" si="8"/>
        <v>0.81299999999999961</v>
      </c>
      <c r="L36">
        <f t="shared" si="9"/>
        <v>767797940151686.5</v>
      </c>
      <c r="M36">
        <f t="shared" si="10"/>
        <v>3290.8864796881239</v>
      </c>
    </row>
    <row r="37" spans="1:13" ht="19.5">
      <c r="A37">
        <f t="shared" si="11"/>
        <v>353.15</v>
      </c>
      <c r="B37" s="8">
        <v>83.04</v>
      </c>
      <c r="C37" s="8">
        <v>-3.6789999999999998</v>
      </c>
      <c r="D37" s="8">
        <v>-2.931</v>
      </c>
      <c r="F37">
        <f t="shared" si="12"/>
        <v>0.74799999999999978</v>
      </c>
      <c r="G37">
        <f t="shared" si="13"/>
        <v>2.8316579357213651</v>
      </c>
      <c r="H37">
        <f t="shared" si="6"/>
        <v>0.3211303789338471</v>
      </c>
      <c r="I37">
        <f t="shared" si="7"/>
        <v>-0.49331860823210155</v>
      </c>
      <c r="J37">
        <f t="shared" si="5"/>
        <v>7.4799999999999979E-3</v>
      </c>
      <c r="K37">
        <f t="shared" si="8"/>
        <v>0.74799999999999978</v>
      </c>
      <c r="L37">
        <f t="shared" si="9"/>
        <v>834518349389466.63</v>
      </c>
      <c r="M37">
        <f t="shared" si="10"/>
        <v>3027.7774745470078</v>
      </c>
    </row>
    <row r="38" spans="1:13" ht="19.5">
      <c r="A38">
        <f t="shared" si="11"/>
        <v>363.15</v>
      </c>
      <c r="B38" s="8">
        <v>87.52</v>
      </c>
      <c r="C38" s="8">
        <v>-3.577</v>
      </c>
      <c r="D38" s="8">
        <v>-2.976</v>
      </c>
      <c r="F38">
        <f t="shared" si="12"/>
        <v>0.60099999999999998</v>
      </c>
      <c r="G38">
        <f t="shared" si="13"/>
        <v>2.7536830510808206</v>
      </c>
      <c r="H38">
        <f t="shared" si="6"/>
        <v>0.3046922608165753</v>
      </c>
      <c r="I38">
        <f t="shared" si="7"/>
        <v>-0.5161385767170743</v>
      </c>
      <c r="J38">
        <f t="shared" si="5"/>
        <v>6.0099999999999997E-3</v>
      </c>
      <c r="K38">
        <f t="shared" si="8"/>
        <v>0.60099999999999998</v>
      </c>
      <c r="L38">
        <f t="shared" si="9"/>
        <v>1038635150321665.4</v>
      </c>
      <c r="M38">
        <f t="shared" si="10"/>
        <v>2432.746339843251</v>
      </c>
    </row>
    <row r="39" spans="1:13" ht="19.5">
      <c r="A39">
        <f t="shared" si="11"/>
        <v>373.15</v>
      </c>
      <c r="B39" s="8">
        <v>83.92</v>
      </c>
      <c r="C39" s="8">
        <v>-3.5169999999999999</v>
      </c>
      <c r="D39" s="8">
        <v>-3.05</v>
      </c>
      <c r="F39">
        <f t="shared" si="12"/>
        <v>0.46700000000000008</v>
      </c>
      <c r="G39">
        <f t="shared" si="13"/>
        <v>2.6798874447273215</v>
      </c>
      <c r="H39">
        <f t="shared" si="6"/>
        <v>0.31776294884016526</v>
      </c>
      <c r="I39">
        <f t="shared" si="7"/>
        <v>-0.49789674291322028</v>
      </c>
      <c r="J39">
        <f t="shared" si="5"/>
        <v>4.6700000000000005E-3</v>
      </c>
      <c r="K39">
        <f t="shared" si="8"/>
        <v>0.46700000000000008</v>
      </c>
      <c r="L39">
        <f t="shared" si="9"/>
        <v>1336658940777988.8</v>
      </c>
      <c r="M39">
        <f t="shared" si="10"/>
        <v>1890.3370061677181</v>
      </c>
    </row>
    <row r="40" spans="1:13" ht="19.5">
      <c r="A40">
        <f t="shared" si="11"/>
        <v>383.15</v>
      </c>
      <c r="B40" s="8">
        <v>75.47</v>
      </c>
      <c r="C40" s="8">
        <v>-3.1080000000000001</v>
      </c>
      <c r="D40" s="8">
        <v>-2.8359999999999999</v>
      </c>
      <c r="F40">
        <f t="shared" si="12"/>
        <v>0.27200000000000024</v>
      </c>
      <c r="G40">
        <f t="shared" si="13"/>
        <v>2.6099438862064468</v>
      </c>
      <c r="H40">
        <f t="shared" si="6"/>
        <v>0.35334128351221239</v>
      </c>
      <c r="I40">
        <f t="shared" si="7"/>
        <v>-0.45180561771911687</v>
      </c>
      <c r="J40">
        <f t="shared" si="5"/>
        <v>2.7200000000000024E-3</v>
      </c>
      <c r="K40">
        <f t="shared" si="8"/>
        <v>0.27200000000000024</v>
      </c>
      <c r="L40">
        <f t="shared" si="9"/>
        <v>2294925460821030.5</v>
      </c>
      <c r="M40">
        <f t="shared" si="10"/>
        <v>1101.0099907443675</v>
      </c>
    </row>
    <row r="41" spans="1:13" ht="19.5">
      <c r="A41">
        <f t="shared" si="11"/>
        <v>393.15</v>
      </c>
      <c r="B41" s="8">
        <v>65.180000000000007</v>
      </c>
      <c r="C41" s="8">
        <v>-2.585</v>
      </c>
      <c r="D41" s="8">
        <v>-2.46</v>
      </c>
      <c r="F41">
        <f t="shared" si="12"/>
        <v>0.125</v>
      </c>
      <c r="G41">
        <f t="shared" si="13"/>
        <v>2.5435584382551188</v>
      </c>
      <c r="H41">
        <f t="shared" si="6"/>
        <v>0.4091234530019433</v>
      </c>
      <c r="I41">
        <f t="shared" si="7"/>
        <v>-0.38814562385684426</v>
      </c>
      <c r="J41">
        <f t="shared" si="5"/>
        <v>1.25E-3</v>
      </c>
      <c r="K41">
        <f t="shared" si="8"/>
        <v>0.125</v>
      </c>
      <c r="L41">
        <f t="shared" si="9"/>
        <v>4993757802746566</v>
      </c>
      <c r="M41">
        <f t="shared" si="10"/>
        <v>505.97885604060974</v>
      </c>
    </row>
    <row r="42" spans="1:13" ht="19.5">
      <c r="A42">
        <f t="shared" si="11"/>
        <v>403.15</v>
      </c>
      <c r="B42" s="8">
        <v>52.64</v>
      </c>
      <c r="C42" s="8">
        <v>-1.897</v>
      </c>
      <c r="D42" s="8">
        <v>-1.8959999999999999</v>
      </c>
      <c r="F42">
        <f t="shared" si="12"/>
        <v>1.0000000000001119E-3</v>
      </c>
      <c r="G42">
        <f t="shared" si="13"/>
        <v>2.480466327669602</v>
      </c>
      <c r="H42">
        <f t="shared" si="6"/>
        <v>0.50658561296859173</v>
      </c>
      <c r="I42">
        <f t="shared" si="7"/>
        <v>-0.29534714833361791</v>
      </c>
      <c r="J42">
        <f t="shared" si="5"/>
        <v>1.0000000000001119E-5</v>
      </c>
      <c r="K42">
        <f t="shared" si="8"/>
        <v>1.0000000000001119E-3</v>
      </c>
      <c r="L42">
        <f t="shared" si="9"/>
        <v>6.2421972534325094E+17</v>
      </c>
      <c r="M42">
        <f t="shared" si="10"/>
        <v>4.0478308483253302</v>
      </c>
    </row>
    <row r="43" spans="1:13" ht="19.5">
      <c r="A43">
        <f t="shared" si="11"/>
        <v>413.15</v>
      </c>
      <c r="B43" s="8">
        <v>42.4</v>
      </c>
      <c r="C43" s="8">
        <v>-1.319</v>
      </c>
      <c r="D43" s="8">
        <v>-1.379</v>
      </c>
      <c r="F43">
        <f t="shared" ref="F43" si="14">D43-C43</f>
        <v>-6.0000000000000053E-2</v>
      </c>
      <c r="G43">
        <f t="shared" ref="G43" si="15">1000/A43</f>
        <v>2.4204284158296021</v>
      </c>
      <c r="H43">
        <f t="shared" si="6"/>
        <v>0.62893081761006298</v>
      </c>
      <c r="I43">
        <f t="shared" ref="I43" si="16">LOG10(H43)</f>
        <v>-0.20139712432045143</v>
      </c>
      <c r="J43">
        <f t="shared" ref="J43" si="17">F43/100</f>
        <v>-6.0000000000000049E-4</v>
      </c>
      <c r="K43">
        <f t="shared" ref="K43" si="18">100*J43</f>
        <v>-6.0000000000000046E-2</v>
      </c>
      <c r="L43">
        <f>1/$N$11/J43*10^(-6)</f>
        <v>-1.040366208905534E+16</v>
      </c>
      <c r="M43">
        <f t="shared" si="10"/>
        <v>-242.86985089949283</v>
      </c>
    </row>
    <row r="44" spans="1:13">
      <c r="F44" s="6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D65C-4E84-45C4-A0C4-2046C5019D8F}">
  <dimension ref="A1:S44"/>
  <sheetViews>
    <sheetView zoomScaleNormal="100" workbookViewId="0">
      <selection activeCell="H18" sqref="H18"/>
    </sheetView>
  </sheetViews>
  <sheetFormatPr defaultRowHeight="18.75"/>
  <cols>
    <col min="10" max="10" width="13.375" bestFit="1" customWidth="1"/>
    <col min="12" max="12" width="14.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102.1</v>
      </c>
      <c r="E1">
        <v>51.4</v>
      </c>
      <c r="F1">
        <v>-50.7</v>
      </c>
      <c r="G1">
        <v>-101.2</v>
      </c>
      <c r="I1" s="4">
        <v>102.1</v>
      </c>
      <c r="J1">
        <v>51.4</v>
      </c>
      <c r="K1">
        <v>-50.7</v>
      </c>
      <c r="L1">
        <v>-101.2</v>
      </c>
      <c r="N1" t="s">
        <v>5</v>
      </c>
      <c r="O1" t="s">
        <v>6</v>
      </c>
      <c r="Q1" t="s">
        <v>14</v>
      </c>
      <c r="R1" s="12" t="s">
        <v>19</v>
      </c>
      <c r="S1" s="12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102.1</v>
      </c>
      <c r="O2" cm="1">
        <f t="array" ref="O2:P2">LINEST(I$3:I$27,$A$3:$A$27,FALSE)</f>
        <v>0.902076923076925</v>
      </c>
      <c r="P2">
        <v>0</v>
      </c>
      <c r="Q2">
        <f>O2/N2</f>
        <v>8.8352294130942706E-3</v>
      </c>
      <c r="R2">
        <f>-1/$N$11/Q2*10^(-6)</f>
        <v>-706512186789620.63</v>
      </c>
      <c r="S2">
        <f>-Q2*$N$8*10^6</f>
        <v>-3575.6422635101344</v>
      </c>
    </row>
    <row r="3" spans="1:19">
      <c r="A3" s="1">
        <v>-2.4</v>
      </c>
      <c r="B3" s="13">
        <v>-157.94999999999999</v>
      </c>
      <c r="C3" s="13">
        <v>5.1150000000000002</v>
      </c>
      <c r="D3" s="13">
        <v>2.9510000000000001</v>
      </c>
      <c r="E3" s="13">
        <v>3.9980000000000002</v>
      </c>
      <c r="F3" s="13">
        <v>6.17</v>
      </c>
      <c r="G3" s="13">
        <v>7.23</v>
      </c>
      <c r="H3" s="1"/>
      <c r="I3">
        <f>D3-$C3</f>
        <v>-2.1640000000000001</v>
      </c>
      <c r="J3">
        <f t="shared" ref="J3:L18" si="0">E3-$C3</f>
        <v>-1.117</v>
      </c>
      <c r="K3">
        <f t="shared" si="0"/>
        <v>1.0549999999999997</v>
      </c>
      <c r="L3">
        <f t="shared" si="0"/>
        <v>2.1150000000000002</v>
      </c>
      <c r="N3">
        <v>51.4</v>
      </c>
      <c r="O3" cm="1">
        <f t="array" ref="O3:P3">LINEST(J$3:J$27,$A$3:$A$27,FALSE)</f>
        <v>0.46544615384615468</v>
      </c>
      <c r="P3">
        <v>0</v>
      </c>
      <c r="Q3">
        <f t="shared" ref="Q3:Q5" si="1">O3/N3</f>
        <v>9.0553726429212968E-3</v>
      </c>
      <c r="R3">
        <f t="shared" ref="R3:R5" si="2">-1/$N$11/Q3*10^(-6)</f>
        <v>-689336319948447</v>
      </c>
      <c r="S3">
        <f t="shared" ref="S3:S5" si="3">-Q3*$N$8*10^6</f>
        <v>-3664.7348495417473</v>
      </c>
    </row>
    <row r="4" spans="1:19">
      <c r="A4" s="1">
        <v>-2.2000000000000002</v>
      </c>
      <c r="B4" s="13">
        <v>-144.88</v>
      </c>
      <c r="C4" s="13">
        <v>4.6920000000000002</v>
      </c>
      <c r="D4" s="13">
        <v>2.7069999999999999</v>
      </c>
      <c r="E4" s="13">
        <v>3.6669999999999998</v>
      </c>
      <c r="F4" s="13">
        <v>5.6589999999999998</v>
      </c>
      <c r="G4" s="13">
        <v>6.633</v>
      </c>
      <c r="H4" s="1"/>
      <c r="I4">
        <f t="shared" ref="I4:L27" si="4">D4-$C4</f>
        <v>-1.9850000000000003</v>
      </c>
      <c r="J4">
        <f t="shared" si="0"/>
        <v>-1.0250000000000004</v>
      </c>
      <c r="K4">
        <f t="shared" si="0"/>
        <v>0.96699999999999964</v>
      </c>
      <c r="L4">
        <f t="shared" si="0"/>
        <v>1.9409999999999998</v>
      </c>
      <c r="N4">
        <v>-50.7</v>
      </c>
      <c r="O4" cm="1">
        <f t="array" ref="O4:P4">LINEST(K$3:K$27,$A$3:$A$27,FALSE)</f>
        <v>-0.43985384615384721</v>
      </c>
      <c r="P4">
        <v>0</v>
      </c>
      <c r="Q4">
        <f t="shared" si="1"/>
        <v>8.6756182673342636E-3</v>
      </c>
      <c r="R4">
        <f t="shared" si="2"/>
        <v>-719510363536457.63</v>
      </c>
      <c r="S4">
        <f t="shared" si="3"/>
        <v>-3511.0471826330117</v>
      </c>
    </row>
    <row r="5" spans="1:19">
      <c r="A5" s="1">
        <v>-2</v>
      </c>
      <c r="B5" s="13">
        <v>-131.55000000000001</v>
      </c>
      <c r="C5" s="13">
        <v>4.26</v>
      </c>
      <c r="D5" s="13">
        <v>2.4580000000000002</v>
      </c>
      <c r="E5" s="13">
        <v>3.3290000000000002</v>
      </c>
      <c r="F5" s="13">
        <v>5.1390000000000002</v>
      </c>
      <c r="G5" s="13">
        <v>6.0220000000000002</v>
      </c>
      <c r="H5" s="1"/>
      <c r="I5">
        <f t="shared" si="4"/>
        <v>-1.8019999999999996</v>
      </c>
      <c r="J5">
        <f t="shared" si="0"/>
        <v>-0.93099999999999961</v>
      </c>
      <c r="K5">
        <f t="shared" si="0"/>
        <v>0.87900000000000045</v>
      </c>
      <c r="L5">
        <f t="shared" si="0"/>
        <v>1.7620000000000005</v>
      </c>
      <c r="N5">
        <v>-101.2</v>
      </c>
      <c r="O5" cm="1">
        <f t="array" ref="O5:P5">LINEST(L$3:L$27,$A$3:$A$27,FALSE)</f>
        <v>-0.88274230769230977</v>
      </c>
      <c r="P5">
        <v>0</v>
      </c>
      <c r="Q5">
        <f t="shared" si="1"/>
        <v>8.7227500760109662E-3</v>
      </c>
      <c r="R5">
        <f t="shared" si="2"/>
        <v>-715622618903217.63</v>
      </c>
      <c r="S5">
        <f t="shared" si="3"/>
        <v>-3530.1215585411601</v>
      </c>
    </row>
    <row r="6" spans="1:19">
      <c r="A6" s="1">
        <v>-1.8</v>
      </c>
      <c r="B6" s="13">
        <v>-118.5</v>
      </c>
      <c r="C6" s="13">
        <v>3.8380000000000001</v>
      </c>
      <c r="D6" s="13">
        <v>2.214</v>
      </c>
      <c r="E6" s="13">
        <v>2.9990000000000001</v>
      </c>
      <c r="F6" s="13">
        <v>4.6289999999999996</v>
      </c>
      <c r="G6" s="13">
        <v>5.4249999999999998</v>
      </c>
      <c r="H6" s="1"/>
      <c r="I6">
        <f t="shared" si="4"/>
        <v>-1.6240000000000001</v>
      </c>
      <c r="J6">
        <f t="shared" si="0"/>
        <v>-0.83899999999999997</v>
      </c>
      <c r="K6">
        <f t="shared" si="0"/>
        <v>0.79099999999999948</v>
      </c>
      <c r="L6">
        <f t="shared" si="0"/>
        <v>1.5869999999999997</v>
      </c>
    </row>
    <row r="7" spans="1:19">
      <c r="A7" s="1">
        <v>-1.6</v>
      </c>
      <c r="B7" s="13">
        <v>-105.12</v>
      </c>
      <c r="C7" s="13">
        <v>3.4049999999999998</v>
      </c>
      <c r="D7" s="13">
        <v>1.964</v>
      </c>
      <c r="E7" s="13">
        <v>2.66</v>
      </c>
      <c r="F7" s="13">
        <v>4.1059999999999999</v>
      </c>
      <c r="G7" s="13">
        <v>4.8129999999999997</v>
      </c>
      <c r="H7" s="1"/>
      <c r="I7">
        <f t="shared" si="4"/>
        <v>-1.4409999999999998</v>
      </c>
      <c r="J7">
        <f t="shared" si="0"/>
        <v>-0.74499999999999966</v>
      </c>
      <c r="K7">
        <f t="shared" si="0"/>
        <v>0.70100000000000007</v>
      </c>
      <c r="L7">
        <f t="shared" si="0"/>
        <v>1.4079999999999999</v>
      </c>
      <c r="N7" t="s">
        <v>13</v>
      </c>
    </row>
    <row r="8" spans="1:19">
      <c r="A8" s="1">
        <v>-1.4</v>
      </c>
      <c r="B8" s="13">
        <v>-92.07</v>
      </c>
      <c r="C8" s="13">
        <v>2.9820000000000002</v>
      </c>
      <c r="D8" s="13">
        <v>1.72</v>
      </c>
      <c r="E8" s="13">
        <v>2.33</v>
      </c>
      <c r="F8" s="13">
        <v>3.5960000000000001</v>
      </c>
      <c r="G8" s="13">
        <v>4.2149999999999999</v>
      </c>
      <c r="H8" s="1"/>
      <c r="I8">
        <f t="shared" si="4"/>
        <v>-1.2620000000000002</v>
      </c>
      <c r="J8">
        <f t="shared" si="0"/>
        <v>-0.65200000000000014</v>
      </c>
      <c r="K8">
        <f t="shared" si="0"/>
        <v>0.61399999999999988</v>
      </c>
      <c r="L8">
        <f t="shared" si="0"/>
        <v>1.2329999999999997</v>
      </c>
      <c r="N8" s="6" cm="1">
        <f t="array" ref="N8:O8">LINEST(A3:A27,B3:B27,FALSE)*80/3</f>
        <v>0.40470282053014334</v>
      </c>
      <c r="O8">
        <v>0</v>
      </c>
    </row>
    <row r="9" spans="1:19">
      <c r="A9" s="1">
        <v>-1.2</v>
      </c>
      <c r="B9" s="13">
        <v>-78.73</v>
      </c>
      <c r="C9" s="13">
        <v>2.5499999999999998</v>
      </c>
      <c r="D9" s="13">
        <v>1.47</v>
      </c>
      <c r="E9" s="13">
        <v>1.992</v>
      </c>
      <c r="F9" s="13">
        <v>3.0750000000000002</v>
      </c>
      <c r="G9" s="13">
        <v>3.6040000000000001</v>
      </c>
      <c r="H9" s="1"/>
      <c r="I9">
        <f t="shared" si="4"/>
        <v>-1.0799999999999998</v>
      </c>
      <c r="J9">
        <f t="shared" si="0"/>
        <v>-0.55799999999999983</v>
      </c>
      <c r="K9">
        <f t="shared" si="0"/>
        <v>0.52500000000000036</v>
      </c>
      <c r="L9">
        <f t="shared" si="0"/>
        <v>1.0540000000000003</v>
      </c>
    </row>
    <row r="10" spans="1:19">
      <c r="A10" s="1">
        <v>-1</v>
      </c>
      <c r="B10" s="13">
        <v>-65.680000000000007</v>
      </c>
      <c r="C10" s="13">
        <v>2.1280000000000001</v>
      </c>
      <c r="D10" s="13">
        <v>1.226</v>
      </c>
      <c r="E10" s="13">
        <v>1.6619999999999999</v>
      </c>
      <c r="F10" s="13">
        <v>2.5649999999999999</v>
      </c>
      <c r="G10" s="13">
        <v>3.0070000000000001</v>
      </c>
      <c r="H10" s="1"/>
      <c r="I10">
        <f t="shared" si="4"/>
        <v>-0.90200000000000014</v>
      </c>
      <c r="J10">
        <f t="shared" si="0"/>
        <v>-0.46600000000000019</v>
      </c>
      <c r="K10">
        <f t="shared" si="0"/>
        <v>0.43699999999999983</v>
      </c>
      <c r="L10">
        <f t="shared" si="0"/>
        <v>0.879</v>
      </c>
      <c r="N10" t="s">
        <v>7</v>
      </c>
    </row>
    <row r="11" spans="1:19">
      <c r="A11" s="1">
        <v>-0.8</v>
      </c>
      <c r="B11" s="13">
        <v>-52.6</v>
      </c>
      <c r="C11" s="13">
        <v>1.704</v>
      </c>
      <c r="D11" s="13">
        <v>0.98099999999999998</v>
      </c>
      <c r="E11" s="13">
        <v>1.33</v>
      </c>
      <c r="F11" s="13">
        <v>2.0550000000000002</v>
      </c>
      <c r="G11" s="13">
        <v>2.4079999999999999</v>
      </c>
      <c r="H11" s="1"/>
      <c r="I11">
        <f t="shared" si="4"/>
        <v>-0.72299999999999998</v>
      </c>
      <c r="J11">
        <f t="shared" si="0"/>
        <v>-0.37399999999999989</v>
      </c>
      <c r="K11">
        <f t="shared" si="0"/>
        <v>0.3510000000000002</v>
      </c>
      <c r="L11">
        <f t="shared" si="0"/>
        <v>0.70399999999999996</v>
      </c>
      <c r="N11" s="6">
        <f>1.602*10^(-19)</f>
        <v>1.602E-19</v>
      </c>
    </row>
    <row r="12" spans="1:19">
      <c r="A12" s="1">
        <v>-0.6</v>
      </c>
      <c r="B12" s="13">
        <v>-39.28</v>
      </c>
      <c r="C12" s="13">
        <v>1.2729999999999999</v>
      </c>
      <c r="D12" s="13">
        <v>0.73199999999999998</v>
      </c>
      <c r="E12" s="13">
        <v>0.99299999999999999</v>
      </c>
      <c r="F12" s="13">
        <v>1.534</v>
      </c>
      <c r="G12" s="13">
        <v>1.798</v>
      </c>
      <c r="H12" s="1"/>
      <c r="I12">
        <f t="shared" si="4"/>
        <v>-0.54099999999999993</v>
      </c>
      <c r="J12">
        <f t="shared" si="0"/>
        <v>-0.27999999999999992</v>
      </c>
      <c r="K12">
        <f t="shared" si="0"/>
        <v>0.26100000000000012</v>
      </c>
      <c r="L12">
        <f t="shared" si="0"/>
        <v>0.52500000000000013</v>
      </c>
    </row>
    <row r="13" spans="1:19">
      <c r="A13" s="1">
        <v>-0.4</v>
      </c>
      <c r="B13" s="13">
        <v>-26.21</v>
      </c>
      <c r="C13" s="13">
        <v>0.85</v>
      </c>
      <c r="D13" s="13">
        <v>0.48799999999999999</v>
      </c>
      <c r="E13" s="13">
        <v>0.66200000000000003</v>
      </c>
      <c r="F13" s="13">
        <v>1.024</v>
      </c>
      <c r="G13" s="13">
        <v>1.2</v>
      </c>
      <c r="H13" s="1"/>
      <c r="I13">
        <f t="shared" si="4"/>
        <v>-0.36199999999999999</v>
      </c>
      <c r="J13">
        <f t="shared" si="0"/>
        <v>-0.18799999999999994</v>
      </c>
      <c r="K13">
        <f t="shared" si="0"/>
        <v>0.17400000000000004</v>
      </c>
      <c r="L13">
        <f t="shared" si="0"/>
        <v>0.35</v>
      </c>
    </row>
    <row r="14" spans="1:19">
      <c r="A14" s="1">
        <v>-0.2</v>
      </c>
      <c r="B14" s="13">
        <v>-12.87</v>
      </c>
      <c r="C14" s="13">
        <v>0.41799999999999998</v>
      </c>
      <c r="D14" s="13">
        <v>0.23899999999999999</v>
      </c>
      <c r="E14" s="13">
        <v>0.32500000000000001</v>
      </c>
      <c r="F14" s="13">
        <v>0.504</v>
      </c>
      <c r="G14" s="13">
        <v>0.59</v>
      </c>
      <c r="H14" s="1"/>
      <c r="I14">
        <f t="shared" si="4"/>
        <v>-0.17899999999999999</v>
      </c>
      <c r="J14">
        <f t="shared" si="0"/>
        <v>-9.2999999999999972E-2</v>
      </c>
      <c r="K14">
        <f t="shared" si="0"/>
        <v>8.6000000000000021E-2</v>
      </c>
      <c r="L14">
        <f t="shared" si="0"/>
        <v>0.17199999999999999</v>
      </c>
    </row>
    <row r="15" spans="1:19">
      <c r="A15" s="1">
        <v>0</v>
      </c>
      <c r="B15" s="13">
        <v>0.02</v>
      </c>
      <c r="C15" s="13">
        <v>0.01</v>
      </c>
      <c r="D15" s="13">
        <v>-1E-3</v>
      </c>
      <c r="E15" s="13">
        <v>1E-3</v>
      </c>
      <c r="F15" s="13">
        <v>2E-3</v>
      </c>
      <c r="G15" s="13">
        <v>1E-3</v>
      </c>
      <c r="H15" s="1"/>
      <c r="I15">
        <f t="shared" si="4"/>
        <v>-1.0999999999999999E-2</v>
      </c>
      <c r="J15">
        <f t="shared" si="0"/>
        <v>-9.0000000000000011E-3</v>
      </c>
      <c r="K15">
        <f t="shared" si="0"/>
        <v>-8.0000000000000002E-3</v>
      </c>
      <c r="L15">
        <f t="shared" si="0"/>
        <v>-9.0000000000000011E-3</v>
      </c>
    </row>
    <row r="16" spans="1:19">
      <c r="A16" s="1">
        <v>0.2</v>
      </c>
      <c r="B16" s="13">
        <v>13.26</v>
      </c>
      <c r="C16" s="13">
        <v>-0.42799999999999999</v>
      </c>
      <c r="D16" s="13">
        <v>-0.249</v>
      </c>
      <c r="E16" s="13">
        <v>-0.33600000000000002</v>
      </c>
      <c r="F16" s="13">
        <v>-0.51700000000000002</v>
      </c>
      <c r="G16" s="13">
        <v>-0.60699999999999998</v>
      </c>
      <c r="H16" s="1"/>
      <c r="I16">
        <f t="shared" si="4"/>
        <v>0.17899999999999999</v>
      </c>
      <c r="J16">
        <f t="shared" si="0"/>
        <v>9.1999999999999971E-2</v>
      </c>
      <c r="K16">
        <f t="shared" si="0"/>
        <v>-8.9000000000000024E-2</v>
      </c>
      <c r="L16">
        <f t="shared" si="0"/>
        <v>-0.17899999999999999</v>
      </c>
    </row>
    <row r="17" spans="1:13">
      <c r="A17" s="1">
        <v>0.4</v>
      </c>
      <c r="B17" s="13">
        <v>26.61</v>
      </c>
      <c r="C17" s="13">
        <v>-0.86</v>
      </c>
      <c r="D17" s="13">
        <v>-0.498</v>
      </c>
      <c r="E17" s="13">
        <v>-0.67400000000000004</v>
      </c>
      <c r="F17" s="13">
        <v>-1.038</v>
      </c>
      <c r="G17" s="13">
        <v>-1.218</v>
      </c>
      <c r="H17" s="1"/>
      <c r="I17">
        <f t="shared" si="4"/>
        <v>0.36199999999999999</v>
      </c>
      <c r="J17">
        <f t="shared" si="0"/>
        <v>0.18599999999999994</v>
      </c>
      <c r="K17">
        <f t="shared" si="0"/>
        <v>-0.17800000000000005</v>
      </c>
      <c r="L17">
        <f t="shared" si="0"/>
        <v>-0.35799999999999998</v>
      </c>
    </row>
    <row r="18" spans="1:13">
      <c r="A18" s="1">
        <v>0.6</v>
      </c>
      <c r="B18" s="13">
        <v>39.68</v>
      </c>
      <c r="C18" s="13">
        <v>-1.2829999999999999</v>
      </c>
      <c r="D18" s="13">
        <v>-0.74199999999999999</v>
      </c>
      <c r="E18" s="13">
        <v>-1.0049999999999999</v>
      </c>
      <c r="F18" s="13">
        <v>-1.5489999999999999</v>
      </c>
      <c r="G18" s="13">
        <v>-1.8160000000000001</v>
      </c>
      <c r="H18" s="1"/>
      <c r="I18">
        <f t="shared" si="4"/>
        <v>0.54099999999999993</v>
      </c>
      <c r="J18">
        <f t="shared" si="0"/>
        <v>0.27800000000000002</v>
      </c>
      <c r="K18">
        <f t="shared" si="0"/>
        <v>-0.26600000000000001</v>
      </c>
      <c r="L18">
        <f t="shared" si="0"/>
        <v>-0.53300000000000014</v>
      </c>
    </row>
    <row r="19" spans="1:13">
      <c r="A19" s="1">
        <v>0.8</v>
      </c>
      <c r="B19" s="13">
        <v>53.01</v>
      </c>
      <c r="C19" s="13">
        <v>-1.714</v>
      </c>
      <c r="D19" s="13">
        <v>-0.99099999999999999</v>
      </c>
      <c r="E19" s="13">
        <v>-1.3420000000000001</v>
      </c>
      <c r="F19" s="13">
        <v>-2.069</v>
      </c>
      <c r="G19" s="13">
        <v>-2.4249999999999998</v>
      </c>
      <c r="H19" s="1"/>
      <c r="I19">
        <f t="shared" si="4"/>
        <v>0.72299999999999998</v>
      </c>
      <c r="J19">
        <f t="shared" si="4"/>
        <v>0.37199999999999989</v>
      </c>
      <c r="K19">
        <f t="shared" si="4"/>
        <v>-0.35499999999999998</v>
      </c>
      <c r="L19">
        <f t="shared" si="4"/>
        <v>-0.71099999999999985</v>
      </c>
    </row>
    <row r="20" spans="1:13">
      <c r="A20" s="1">
        <v>1</v>
      </c>
      <c r="B20" s="13">
        <v>66.09</v>
      </c>
      <c r="C20" s="13">
        <v>-2.137</v>
      </c>
      <c r="D20" s="13">
        <v>-1.2350000000000001</v>
      </c>
      <c r="E20" s="13">
        <v>-1.673</v>
      </c>
      <c r="F20" s="13">
        <v>-2.5790000000000002</v>
      </c>
      <c r="G20" s="13">
        <v>-3.024</v>
      </c>
      <c r="H20" s="1"/>
      <c r="I20">
        <f t="shared" si="4"/>
        <v>0.90199999999999991</v>
      </c>
      <c r="J20">
        <f t="shared" si="4"/>
        <v>0.46399999999999997</v>
      </c>
      <c r="K20">
        <f t="shared" si="4"/>
        <v>-0.44200000000000017</v>
      </c>
      <c r="L20">
        <f t="shared" si="4"/>
        <v>-0.88700000000000001</v>
      </c>
    </row>
    <row r="21" spans="1:13">
      <c r="A21" s="1">
        <v>1.2</v>
      </c>
      <c r="B21" s="13">
        <v>79.16</v>
      </c>
      <c r="C21" s="13">
        <v>-2.56</v>
      </c>
      <c r="D21" s="13">
        <v>-1.4790000000000001</v>
      </c>
      <c r="E21" s="13">
        <v>-2.0030000000000001</v>
      </c>
      <c r="F21" s="13">
        <v>-3.09</v>
      </c>
      <c r="G21" s="13">
        <v>-3.6219999999999999</v>
      </c>
      <c r="H21" s="1"/>
      <c r="I21">
        <f t="shared" si="4"/>
        <v>1.081</v>
      </c>
      <c r="J21">
        <f t="shared" si="4"/>
        <v>0.55699999999999994</v>
      </c>
      <c r="K21">
        <f t="shared" si="4"/>
        <v>-0.5299999999999998</v>
      </c>
      <c r="L21">
        <f t="shared" si="4"/>
        <v>-1.0619999999999998</v>
      </c>
    </row>
    <row r="22" spans="1:13">
      <c r="A22" s="1">
        <v>1.3999999999999899</v>
      </c>
      <c r="B22" s="13">
        <v>92.48</v>
      </c>
      <c r="C22" s="13">
        <v>-2.9910000000000001</v>
      </c>
      <c r="D22" s="13">
        <v>-1.7270000000000001</v>
      </c>
      <c r="E22" s="13">
        <v>-2.34</v>
      </c>
      <c r="F22" s="13">
        <v>-3.609</v>
      </c>
      <c r="G22" s="13">
        <v>-4.2320000000000002</v>
      </c>
      <c r="H22" s="1"/>
      <c r="I22">
        <f t="shared" si="4"/>
        <v>1.264</v>
      </c>
      <c r="J22">
        <f t="shared" si="4"/>
        <v>0.65100000000000025</v>
      </c>
      <c r="K22">
        <f t="shared" si="4"/>
        <v>-0.61799999999999988</v>
      </c>
      <c r="L22">
        <f t="shared" si="4"/>
        <v>-1.2410000000000001</v>
      </c>
    </row>
    <row r="23" spans="1:13">
      <c r="A23" s="1">
        <v>1.5999999999999901</v>
      </c>
      <c r="B23" s="13">
        <v>105.57</v>
      </c>
      <c r="C23" s="13">
        <v>-3.415</v>
      </c>
      <c r="D23" s="13">
        <v>-1.972</v>
      </c>
      <c r="E23" s="13">
        <v>-2.6709999999999998</v>
      </c>
      <c r="F23" s="13">
        <v>-4.12</v>
      </c>
      <c r="G23" s="13">
        <v>-4.83</v>
      </c>
      <c r="H23" s="1"/>
      <c r="I23">
        <f t="shared" si="4"/>
        <v>1.4430000000000001</v>
      </c>
      <c r="J23">
        <f t="shared" si="4"/>
        <v>0.74400000000000022</v>
      </c>
      <c r="K23">
        <f t="shared" si="4"/>
        <v>-0.70500000000000007</v>
      </c>
      <c r="L23">
        <f t="shared" si="4"/>
        <v>-1.415</v>
      </c>
    </row>
    <row r="24" spans="1:13">
      <c r="A24" s="1">
        <v>1.7999999999999901</v>
      </c>
      <c r="B24" s="13">
        <v>118.91</v>
      </c>
      <c r="C24" s="13">
        <v>-3.847</v>
      </c>
      <c r="D24" s="13">
        <v>-2.2210000000000001</v>
      </c>
      <c r="E24" s="13">
        <v>-3.0089999999999999</v>
      </c>
      <c r="F24" s="13">
        <v>-4.641</v>
      </c>
      <c r="G24" s="13">
        <v>-5.44</v>
      </c>
      <c r="H24" s="1"/>
      <c r="I24">
        <f t="shared" si="4"/>
        <v>1.6259999999999999</v>
      </c>
      <c r="J24">
        <f t="shared" si="4"/>
        <v>0.83800000000000008</v>
      </c>
      <c r="K24">
        <f t="shared" si="4"/>
        <v>-0.79400000000000004</v>
      </c>
      <c r="L24">
        <f t="shared" si="4"/>
        <v>-1.5930000000000004</v>
      </c>
    </row>
    <row r="25" spans="1:13">
      <c r="A25" s="1">
        <v>1.99999999999999</v>
      </c>
      <c r="B25" s="13">
        <v>131.97999999999999</v>
      </c>
      <c r="C25" s="13">
        <v>-4.2679999999999998</v>
      </c>
      <c r="D25" s="13">
        <v>-2.464</v>
      </c>
      <c r="E25" s="13">
        <v>-3.339</v>
      </c>
      <c r="F25" s="13">
        <v>-5.15</v>
      </c>
      <c r="G25" s="13">
        <v>-6.0380000000000003</v>
      </c>
      <c r="H25" s="1"/>
      <c r="I25">
        <f t="shared" si="4"/>
        <v>1.8039999999999998</v>
      </c>
      <c r="J25">
        <f t="shared" si="4"/>
        <v>0.92899999999999983</v>
      </c>
      <c r="K25">
        <f t="shared" si="4"/>
        <v>-0.88200000000000056</v>
      </c>
      <c r="L25">
        <f t="shared" si="4"/>
        <v>-1.7700000000000005</v>
      </c>
    </row>
    <row r="26" spans="1:13">
      <c r="A26" s="1">
        <v>2.19999999999999</v>
      </c>
      <c r="B26" s="13">
        <v>145.05000000000001</v>
      </c>
      <c r="C26" s="13">
        <v>-4.6929999999999996</v>
      </c>
      <c r="D26" s="13">
        <v>-2.7080000000000002</v>
      </c>
      <c r="E26" s="13">
        <v>-3.669</v>
      </c>
      <c r="F26" s="13">
        <v>-5.66</v>
      </c>
      <c r="G26" s="13">
        <v>-6.6360000000000001</v>
      </c>
      <c r="H26" s="1"/>
      <c r="I26">
        <f t="shared" si="4"/>
        <v>1.9849999999999994</v>
      </c>
      <c r="J26">
        <f t="shared" si="4"/>
        <v>1.0239999999999996</v>
      </c>
      <c r="K26">
        <f t="shared" si="4"/>
        <v>-0.96700000000000053</v>
      </c>
      <c r="L26">
        <f t="shared" si="4"/>
        <v>-1.9430000000000005</v>
      </c>
    </row>
    <row r="27" spans="1:13">
      <c r="A27" s="1">
        <v>2.3999999999999901</v>
      </c>
      <c r="B27" s="13">
        <v>158.38</v>
      </c>
      <c r="C27" s="13">
        <v>-5.125</v>
      </c>
      <c r="D27" s="13">
        <v>-2.9569999999999999</v>
      </c>
      <c r="E27" s="13">
        <v>-4.0069999999999997</v>
      </c>
      <c r="F27" s="13">
        <v>-6.181</v>
      </c>
      <c r="G27" s="13">
        <v>-7.2450000000000001</v>
      </c>
      <c r="H27" s="1"/>
      <c r="I27">
        <f t="shared" si="4"/>
        <v>2.1680000000000001</v>
      </c>
      <c r="J27">
        <f t="shared" si="4"/>
        <v>1.1180000000000003</v>
      </c>
      <c r="K27">
        <f t="shared" si="4"/>
        <v>-1.056</v>
      </c>
      <c r="L27">
        <f t="shared" si="4"/>
        <v>-2.12</v>
      </c>
    </row>
    <row r="28" spans="1:13">
      <c r="D28" s="1"/>
      <c r="E28" s="1"/>
      <c r="F28" s="1"/>
      <c r="G28" s="1"/>
      <c r="H28" s="1"/>
    </row>
    <row r="29" spans="1:13">
      <c r="A29" t="s">
        <v>8</v>
      </c>
    </row>
    <row r="30" spans="1:13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J30" t="s">
        <v>14</v>
      </c>
      <c r="L30" s="12" t="s">
        <v>19</v>
      </c>
      <c r="M30" s="12" t="s">
        <v>15</v>
      </c>
    </row>
    <row r="31" spans="1:13">
      <c r="A31">
        <f>273.15+25</f>
        <v>298.14999999999998</v>
      </c>
      <c r="B31">
        <f>B20</f>
        <v>66.09</v>
      </c>
      <c r="C31">
        <f>C20</f>
        <v>-2.137</v>
      </c>
      <c r="D31">
        <f>D20</f>
        <v>-1.2350000000000001</v>
      </c>
      <c r="F31">
        <f>D31-C31</f>
        <v>0.90199999999999991</v>
      </c>
      <c r="G31">
        <f>1000/A31</f>
        <v>3.3540164346805303</v>
      </c>
      <c r="H31">
        <f>80/3/B31</f>
        <v>0.40349019014475213</v>
      </c>
      <c r="I31">
        <f>LOG10(H31)</f>
        <v>-0.39416701959814887</v>
      </c>
      <c r="J31">
        <f t="shared" ref="J31:J42" si="5">F31/100</f>
        <v>9.0199999999999985E-3</v>
      </c>
      <c r="K31">
        <f>100*J31</f>
        <v>0.9019999999999998</v>
      </c>
      <c r="L31">
        <f>1/$N$11/J31*10^(-6)</f>
        <v>692039606810777</v>
      </c>
      <c r="M31">
        <f>J31*$N$8*10^6</f>
        <v>3650.4194411818926</v>
      </c>
    </row>
    <row r="32" spans="1:13">
      <c r="A32">
        <f>30+273.15</f>
        <v>303.14999999999998</v>
      </c>
      <c r="B32" s="13">
        <v>33.53</v>
      </c>
      <c r="C32" s="13">
        <v>-2.532</v>
      </c>
      <c r="D32" s="13">
        <v>-1.65</v>
      </c>
      <c r="F32">
        <f>D32-C32</f>
        <v>0.88200000000000012</v>
      </c>
      <c r="G32">
        <f>1000/A32</f>
        <v>3.2986970146792021</v>
      </c>
      <c r="H32">
        <f t="shared" ref="H32:H42" si="6">80/3/B32</f>
        <v>0.79530768466050306</v>
      </c>
      <c r="I32">
        <f t="shared" ref="I32:I42" si="7">LOG10(H32)</f>
        <v>-9.9464821156538888E-2</v>
      </c>
      <c r="J32">
        <f t="shared" si="5"/>
        <v>8.8200000000000014E-3</v>
      </c>
      <c r="K32">
        <f t="shared" ref="K32:K42" si="8">100*J32</f>
        <v>0.88200000000000012</v>
      </c>
      <c r="L32">
        <f t="shared" ref="L32:L42" si="9">1/$N$11/J32*10^(-6)</f>
        <v>707732114901724.25</v>
      </c>
      <c r="M32">
        <f t="shared" ref="M32:M42" si="10">J32*$N$8*10^6</f>
        <v>3569.4788770758646</v>
      </c>
    </row>
    <row r="33" spans="1:13">
      <c r="A33">
        <f t="shared" ref="A33:A42" si="11">A32+10</f>
        <v>313.14999999999998</v>
      </c>
      <c r="B33" s="13">
        <v>50.89</v>
      </c>
      <c r="C33" s="13">
        <v>-2.8170000000000002</v>
      </c>
      <c r="D33" s="13">
        <v>-1.93</v>
      </c>
      <c r="F33">
        <f t="shared" ref="F33:F42" si="12">D33-C33</f>
        <v>0.88700000000000023</v>
      </c>
      <c r="G33">
        <f t="shared" ref="G33:G42" si="13">1000/A33</f>
        <v>3.1933578157432541</v>
      </c>
      <c r="H33">
        <f t="shared" si="6"/>
        <v>0.5240060260692998</v>
      </c>
      <c r="I33">
        <f t="shared" si="7"/>
        <v>-0.28066371860101352</v>
      </c>
      <c r="J33">
        <f t="shared" si="5"/>
        <v>8.8700000000000029E-3</v>
      </c>
      <c r="K33">
        <f t="shared" si="8"/>
        <v>0.88700000000000023</v>
      </c>
      <c r="L33">
        <f t="shared" si="9"/>
        <v>703742644130012</v>
      </c>
      <c r="M33">
        <f t="shared" si="10"/>
        <v>3589.7140181023724</v>
      </c>
    </row>
    <row r="34" spans="1:13">
      <c r="A34">
        <f t="shared" si="11"/>
        <v>323.14999999999998</v>
      </c>
      <c r="B34" s="13">
        <v>70.84</v>
      </c>
      <c r="C34" s="13">
        <v>-3.1150000000000002</v>
      </c>
      <c r="D34" s="13">
        <v>-2.246</v>
      </c>
      <c r="F34">
        <f t="shared" si="12"/>
        <v>0.86900000000000022</v>
      </c>
      <c r="G34">
        <f t="shared" si="13"/>
        <v>3.094538140182578</v>
      </c>
      <c r="H34">
        <f t="shared" si="6"/>
        <v>0.37643515904385472</v>
      </c>
      <c r="I34">
        <f t="shared" si="7"/>
        <v>-0.42430982024575598</v>
      </c>
      <c r="J34">
        <f t="shared" si="5"/>
        <v>8.6900000000000015E-3</v>
      </c>
      <c r="K34">
        <f t="shared" si="8"/>
        <v>0.86900000000000011</v>
      </c>
      <c r="L34">
        <f t="shared" si="9"/>
        <v>718319591879540.63</v>
      </c>
      <c r="M34">
        <f t="shared" si="10"/>
        <v>3516.8675104069462</v>
      </c>
    </row>
    <row r="35" spans="1:13">
      <c r="A35">
        <f t="shared" si="11"/>
        <v>333.15</v>
      </c>
      <c r="B35" s="13">
        <v>82.27</v>
      </c>
      <c r="C35" s="13">
        <v>-3.375</v>
      </c>
      <c r="D35" s="13">
        <v>-2.5099999999999998</v>
      </c>
      <c r="F35">
        <f t="shared" si="12"/>
        <v>0.86500000000000021</v>
      </c>
      <c r="G35">
        <f t="shared" si="13"/>
        <v>3.0016509079993998</v>
      </c>
      <c r="H35">
        <f t="shared" si="6"/>
        <v>0.32413597504152997</v>
      </c>
      <c r="I35">
        <f t="shared" si="7"/>
        <v>-0.4892727650339132</v>
      </c>
      <c r="J35">
        <f t="shared" si="5"/>
        <v>8.6500000000000014E-3</v>
      </c>
      <c r="K35">
        <f t="shared" si="8"/>
        <v>0.8650000000000001</v>
      </c>
      <c r="L35">
        <f t="shared" si="9"/>
        <v>721641300974937.25</v>
      </c>
      <c r="M35">
        <f t="shared" si="10"/>
        <v>3500.6793975857404</v>
      </c>
    </row>
    <row r="36" spans="1:13">
      <c r="A36">
        <f t="shared" si="11"/>
        <v>343.15</v>
      </c>
      <c r="B36" s="13">
        <v>86.46</v>
      </c>
      <c r="C36" s="13">
        <v>-3.629</v>
      </c>
      <c r="D36" s="13">
        <v>-2.8210000000000002</v>
      </c>
      <c r="F36">
        <f t="shared" si="12"/>
        <v>0.80799999999999983</v>
      </c>
      <c r="G36">
        <f t="shared" si="13"/>
        <v>2.9141774734081309</v>
      </c>
      <c r="H36">
        <f t="shared" si="6"/>
        <v>0.30842778934381992</v>
      </c>
      <c r="I36">
        <f t="shared" si="7"/>
        <v>-0.51084649892535172</v>
      </c>
      <c r="J36">
        <f t="shared" si="5"/>
        <v>8.0799999999999986E-3</v>
      </c>
      <c r="K36">
        <f t="shared" si="8"/>
        <v>0.80799999999999983</v>
      </c>
      <c r="L36">
        <f t="shared" si="9"/>
        <v>772549165028862.5</v>
      </c>
      <c r="M36">
        <f t="shared" si="10"/>
        <v>3269.9987898835575</v>
      </c>
    </row>
    <row r="37" spans="1:13">
      <c r="A37">
        <f t="shared" si="11"/>
        <v>353.15</v>
      </c>
      <c r="B37" s="13">
        <v>83.04</v>
      </c>
      <c r="C37" s="13">
        <v>-3.7349999999999999</v>
      </c>
      <c r="D37" s="13">
        <v>-3.0249999999999999</v>
      </c>
      <c r="F37">
        <f t="shared" si="12"/>
        <v>0.71</v>
      </c>
      <c r="G37">
        <f t="shared" si="13"/>
        <v>2.8316579357213651</v>
      </c>
      <c r="H37">
        <f t="shared" si="6"/>
        <v>0.3211303789338471</v>
      </c>
      <c r="I37">
        <f t="shared" si="7"/>
        <v>-0.49331860823210155</v>
      </c>
      <c r="J37">
        <f t="shared" si="5"/>
        <v>7.0999999999999995E-3</v>
      </c>
      <c r="K37">
        <f t="shared" si="8"/>
        <v>0.71</v>
      </c>
      <c r="L37">
        <f t="shared" si="9"/>
        <v>879182711751156.13</v>
      </c>
      <c r="M37">
        <f t="shared" si="10"/>
        <v>2873.3900257640175</v>
      </c>
    </row>
    <row r="38" spans="1:13">
      <c r="A38">
        <f t="shared" si="11"/>
        <v>363.15</v>
      </c>
      <c r="B38" s="13">
        <v>87.52</v>
      </c>
      <c r="C38" s="13">
        <v>-3.7450000000000001</v>
      </c>
      <c r="D38" s="13">
        <v>-3.15</v>
      </c>
      <c r="F38">
        <f t="shared" si="12"/>
        <v>0.5950000000000002</v>
      </c>
      <c r="G38">
        <f t="shared" si="13"/>
        <v>2.7536830510808206</v>
      </c>
      <c r="H38">
        <f t="shared" si="6"/>
        <v>0.3046922608165753</v>
      </c>
      <c r="I38">
        <f t="shared" si="7"/>
        <v>-0.5161385767170743</v>
      </c>
      <c r="J38">
        <f t="shared" si="5"/>
        <v>5.9500000000000022E-3</v>
      </c>
      <c r="K38">
        <f t="shared" si="8"/>
        <v>0.5950000000000002</v>
      </c>
      <c r="L38">
        <f t="shared" si="9"/>
        <v>1049108782089614.5</v>
      </c>
      <c r="M38">
        <f t="shared" si="10"/>
        <v>2407.9817821543538</v>
      </c>
    </row>
    <row r="39" spans="1:13">
      <c r="A39">
        <f t="shared" si="11"/>
        <v>373.15</v>
      </c>
      <c r="B39" s="13">
        <v>83.92</v>
      </c>
      <c r="C39" s="13">
        <v>-3.504</v>
      </c>
      <c r="D39" s="13">
        <v>-3.0939999999999999</v>
      </c>
      <c r="F39">
        <f t="shared" si="12"/>
        <v>0.41000000000000014</v>
      </c>
      <c r="G39">
        <f t="shared" si="13"/>
        <v>2.6798874447273215</v>
      </c>
      <c r="H39">
        <f t="shared" si="6"/>
        <v>0.31776294884016526</v>
      </c>
      <c r="I39">
        <f t="shared" si="7"/>
        <v>-0.49789674291322028</v>
      </c>
      <c r="J39">
        <f t="shared" si="5"/>
        <v>4.1000000000000012E-3</v>
      </c>
      <c r="K39">
        <f t="shared" si="8"/>
        <v>0.41000000000000014</v>
      </c>
      <c r="L39">
        <f t="shared" si="9"/>
        <v>1522487134983709</v>
      </c>
      <c r="M39">
        <f t="shared" si="10"/>
        <v>1659.2815641735881</v>
      </c>
    </row>
    <row r="40" spans="1:13">
      <c r="A40">
        <f t="shared" si="11"/>
        <v>383.15</v>
      </c>
      <c r="B40" s="13">
        <v>75.47</v>
      </c>
      <c r="C40" s="13">
        <v>-2.9620000000000002</v>
      </c>
      <c r="D40" s="13">
        <v>-2.7549999999999999</v>
      </c>
      <c r="F40">
        <f t="shared" si="12"/>
        <v>0.20700000000000029</v>
      </c>
      <c r="G40">
        <f t="shared" si="13"/>
        <v>2.6099438862064468</v>
      </c>
      <c r="H40">
        <f t="shared" si="6"/>
        <v>0.35334128351221239</v>
      </c>
      <c r="I40">
        <f t="shared" si="7"/>
        <v>-0.45180561771911687</v>
      </c>
      <c r="J40">
        <f t="shared" si="5"/>
        <v>2.0700000000000028E-3</v>
      </c>
      <c r="K40">
        <f t="shared" si="8"/>
        <v>0.20700000000000029</v>
      </c>
      <c r="L40">
        <f t="shared" si="9"/>
        <v>3015554228711691</v>
      </c>
      <c r="M40">
        <f t="shared" si="10"/>
        <v>837.73483849739785</v>
      </c>
    </row>
    <row r="41" spans="1:13">
      <c r="A41">
        <f t="shared" si="11"/>
        <v>393.15</v>
      </c>
      <c r="B41" s="13">
        <v>65.180000000000007</v>
      </c>
      <c r="C41" s="13">
        <v>-2.2170000000000001</v>
      </c>
      <c r="D41" s="13">
        <v>-2.17</v>
      </c>
      <c r="F41">
        <f t="shared" si="12"/>
        <v>4.7000000000000153E-2</v>
      </c>
      <c r="G41">
        <f t="shared" si="13"/>
        <v>2.5435584382551188</v>
      </c>
      <c r="H41">
        <f t="shared" si="6"/>
        <v>0.4091234530019433</v>
      </c>
      <c r="I41">
        <f t="shared" si="7"/>
        <v>-0.38814562385684426</v>
      </c>
      <c r="J41">
        <f t="shared" si="5"/>
        <v>4.700000000000015E-4</v>
      </c>
      <c r="K41">
        <f t="shared" si="8"/>
        <v>4.7000000000000153E-2</v>
      </c>
      <c r="L41">
        <f t="shared" si="9"/>
        <v>1.3281270751985508E+16</v>
      </c>
      <c r="M41">
        <f t="shared" si="10"/>
        <v>190.210325649168</v>
      </c>
    </row>
    <row r="42" spans="1:13">
      <c r="A42">
        <f t="shared" si="11"/>
        <v>403.15</v>
      </c>
      <c r="B42" s="13">
        <v>52.64</v>
      </c>
      <c r="C42" s="13">
        <v>-1.583</v>
      </c>
      <c r="D42" s="13">
        <v>-1.6339999999999999</v>
      </c>
      <c r="F42">
        <f t="shared" si="12"/>
        <v>-5.0999999999999934E-2</v>
      </c>
      <c r="G42">
        <f t="shared" si="13"/>
        <v>2.480466327669602</v>
      </c>
      <c r="H42">
        <f t="shared" si="6"/>
        <v>0.50658561296859173</v>
      </c>
      <c r="I42">
        <f t="shared" si="7"/>
        <v>-0.29534714833361791</v>
      </c>
      <c r="J42">
        <f t="shared" si="5"/>
        <v>-5.0999999999999939E-4</v>
      </c>
      <c r="K42">
        <f t="shared" si="8"/>
        <v>-5.0999999999999941E-2</v>
      </c>
      <c r="L42">
        <f t="shared" si="9"/>
        <v>-1.223960245771219E+16</v>
      </c>
      <c r="M42">
        <f t="shared" si="10"/>
        <v>-206.39843847037287</v>
      </c>
    </row>
    <row r="43" spans="1:13" ht="19.5">
      <c r="B43" s="13"/>
      <c r="C43" s="8"/>
      <c r="D43" s="8"/>
    </row>
    <row r="44" spans="1:13">
      <c r="F44" s="6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96AF-AA6A-4D09-B907-7FD2C1AC6084}">
  <dimension ref="A1:S45"/>
  <sheetViews>
    <sheetView zoomScale="85" zoomScaleNormal="85" workbookViewId="0">
      <selection activeCell="I29" sqref="I29"/>
    </sheetView>
  </sheetViews>
  <sheetFormatPr defaultRowHeight="18.75"/>
  <cols>
    <col min="7" max="9" width="9.125" bestFit="1" customWidth="1"/>
    <col min="10" max="10" width="13.5" bestFit="1" customWidth="1"/>
    <col min="11" max="11" width="9.125" bestFit="1" customWidth="1"/>
    <col min="12" max="12" width="24.375" bestFit="1" customWidth="1"/>
    <col min="13" max="13" width="11.125" bestFit="1" customWidth="1"/>
    <col min="14" max="14" width="9.5" bestFit="1" customWidth="1"/>
    <col min="18" max="18" width="13.375" bestFit="1" customWidth="1"/>
    <col min="19" max="19" width="11.5" bestFit="1" customWidth="1"/>
  </cols>
  <sheetData>
    <row r="1" spans="1:19" ht="20.25">
      <c r="B1" t="s">
        <v>1</v>
      </c>
      <c r="C1">
        <v>0</v>
      </c>
      <c r="D1" s="4">
        <v>100</v>
      </c>
      <c r="E1">
        <v>50</v>
      </c>
      <c r="F1">
        <v>-50</v>
      </c>
      <c r="G1">
        <v>-100</v>
      </c>
      <c r="I1">
        <v>100</v>
      </c>
      <c r="J1">
        <v>50</v>
      </c>
      <c r="K1">
        <v>-50</v>
      </c>
      <c r="L1">
        <v>-100</v>
      </c>
      <c r="N1" t="s">
        <v>5</v>
      </c>
      <c r="O1" t="s">
        <v>6</v>
      </c>
      <c r="Q1" t="s">
        <v>14</v>
      </c>
      <c r="R1" t="s">
        <v>16</v>
      </c>
      <c r="S1" t="s">
        <v>15</v>
      </c>
    </row>
    <row r="2" spans="1:19" ht="20.25">
      <c r="A2" s="1" t="s">
        <v>0</v>
      </c>
      <c r="B2" s="1" t="s">
        <v>2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/>
      <c r="I2" s="1" t="s">
        <v>4</v>
      </c>
      <c r="J2" s="1" t="s">
        <v>4</v>
      </c>
      <c r="K2" s="1" t="s">
        <v>4</v>
      </c>
      <c r="L2" s="1" t="s">
        <v>4</v>
      </c>
      <c r="N2">
        <v>100</v>
      </c>
      <c r="O2" s="7" cm="1">
        <f t="array" ref="O2:P2">LINEST(I$3:I$27,$A$3:$A$27,FALSE)</f>
        <v>-1.326115384615387</v>
      </c>
      <c r="P2">
        <v>0</v>
      </c>
      <c r="Q2">
        <f>O2/N2</f>
        <v>-1.326115384615387E-2</v>
      </c>
      <c r="R2">
        <f>-1/$N$11/Q2*10^(-6)</f>
        <v>470712980623751.06</v>
      </c>
      <c r="S2">
        <f>-Q2*$N$8*10^6</f>
        <v>3992.9896308959869</v>
      </c>
    </row>
    <row r="3" spans="1:19" ht="19.5">
      <c r="A3" s="2">
        <v>-2.4</v>
      </c>
      <c r="B3" s="8">
        <v>-212.9</v>
      </c>
      <c r="C3" s="8">
        <v>-6.1070000000000002</v>
      </c>
      <c r="D3" s="8">
        <v>-2.9169999999999998</v>
      </c>
      <c r="E3" s="8">
        <v>-4.556</v>
      </c>
      <c r="F3" s="8">
        <v>-7.75</v>
      </c>
      <c r="G3" s="8">
        <v>-9.4160000000000004</v>
      </c>
      <c r="H3" s="5"/>
      <c r="I3" s="6">
        <f>D3-$C3</f>
        <v>3.1900000000000004</v>
      </c>
      <c r="J3" s="6">
        <f t="shared" ref="J3:L18" si="0">E3-$C3</f>
        <v>1.5510000000000002</v>
      </c>
      <c r="K3" s="6">
        <f t="shared" si="0"/>
        <v>-1.6429999999999998</v>
      </c>
      <c r="L3" s="6">
        <f t="shared" si="0"/>
        <v>-3.3090000000000002</v>
      </c>
      <c r="N3">
        <v>50</v>
      </c>
      <c r="O3" s="7" cm="1">
        <f t="array" ref="O3:P3">LINEST(J$3:J$27,$A$3:$A$27,FALSE)</f>
        <v>-0.64345384615384738</v>
      </c>
      <c r="P3">
        <v>0</v>
      </c>
      <c r="Q3">
        <f t="shared" ref="Q3:Q5" si="1">O3/N3</f>
        <v>-1.2869076923076948E-2</v>
      </c>
      <c r="R3">
        <f t="shared" ref="R3:R5" si="2">-1/$N$11/Q3*10^(-6)</f>
        <v>485054001211201.25</v>
      </c>
      <c r="S3">
        <f t="shared" ref="S3:S5" si="3">-Q3*$N$8*10^6</f>
        <v>3874.9336075271149</v>
      </c>
    </row>
    <row r="4" spans="1:19" ht="19.5">
      <c r="A4" s="2">
        <v>-2.2000000000000002</v>
      </c>
      <c r="B4" s="8">
        <v>-195.28</v>
      </c>
      <c r="C4" s="8">
        <v>-5.6</v>
      </c>
      <c r="D4" s="8">
        <v>-2.6739999999999999</v>
      </c>
      <c r="E4" s="8">
        <v>-4.1790000000000003</v>
      </c>
      <c r="F4" s="8">
        <v>-7.1079999999999997</v>
      </c>
      <c r="G4" s="8">
        <v>-8.6359999999999992</v>
      </c>
      <c r="H4" s="5"/>
      <c r="I4" s="6">
        <f t="shared" ref="I4:L27" si="4">D4-$C4</f>
        <v>2.9259999999999997</v>
      </c>
      <c r="J4" s="6">
        <f t="shared" si="0"/>
        <v>1.4209999999999994</v>
      </c>
      <c r="K4" s="6">
        <f t="shared" si="0"/>
        <v>-1.508</v>
      </c>
      <c r="L4" s="6">
        <f t="shared" si="0"/>
        <v>-3.0359999999999996</v>
      </c>
      <c r="N4">
        <v>-50</v>
      </c>
      <c r="O4" s="7" cm="1">
        <f t="array" ref="O4:P4">LINEST(K$3:K$27,$A$3:$A$27,FALSE)</f>
        <v>0.68734615384615527</v>
      </c>
      <c r="P4">
        <v>0</v>
      </c>
      <c r="Q4">
        <f t="shared" si="1"/>
        <v>-1.3746923076923106E-2</v>
      </c>
      <c r="R4">
        <f t="shared" si="2"/>
        <v>454079594284771.63</v>
      </c>
      <c r="S4">
        <f t="shared" si="3"/>
        <v>4139.2568052288179</v>
      </c>
    </row>
    <row r="5" spans="1:19" ht="19.5">
      <c r="A5" s="2">
        <v>-2</v>
      </c>
      <c r="B5" s="8">
        <v>-177.37899999999999</v>
      </c>
      <c r="C5" s="8">
        <v>-5.0860000000000003</v>
      </c>
      <c r="D5" s="8">
        <v>-2.4300000000000002</v>
      </c>
      <c r="E5" s="8">
        <v>-3.7949999999999999</v>
      </c>
      <c r="F5" s="8">
        <v>-6.4550000000000001</v>
      </c>
      <c r="G5" s="8">
        <v>-7.8440000000000003</v>
      </c>
      <c r="H5" s="5"/>
      <c r="I5" s="6">
        <f t="shared" si="4"/>
        <v>2.6560000000000001</v>
      </c>
      <c r="J5" s="6">
        <f t="shared" si="0"/>
        <v>1.2910000000000004</v>
      </c>
      <c r="K5" s="6">
        <f t="shared" si="0"/>
        <v>-1.3689999999999998</v>
      </c>
      <c r="L5" s="6">
        <f t="shared" si="0"/>
        <v>-2.758</v>
      </c>
      <c r="N5">
        <v>-100</v>
      </c>
      <c r="O5" s="7" cm="1">
        <f t="array" ref="O5:P5">LINEST(L$3:L$27,$A$3:$A$27,FALSE)</f>
        <v>1.381353846153849</v>
      </c>
      <c r="P5">
        <v>0</v>
      </c>
      <c r="Q5">
        <f t="shared" si="1"/>
        <v>-1.381353846153849E-2</v>
      </c>
      <c r="R5">
        <f t="shared" si="2"/>
        <v>451889808741878.31</v>
      </c>
      <c r="S5">
        <f t="shared" si="3"/>
        <v>4159.3149798879194</v>
      </c>
    </row>
    <row r="6" spans="1:19" ht="19.5">
      <c r="A6" s="2">
        <v>-1.8</v>
      </c>
      <c r="B6" s="8">
        <v>-159.74799999999999</v>
      </c>
      <c r="C6" s="8">
        <v>-4.58</v>
      </c>
      <c r="D6" s="8">
        <v>-2.1880000000000002</v>
      </c>
      <c r="E6" s="8">
        <v>-3.4180000000000001</v>
      </c>
      <c r="F6" s="8">
        <v>-5.8129999999999997</v>
      </c>
      <c r="G6" s="8">
        <v>-7.0640000000000001</v>
      </c>
      <c r="H6" s="5"/>
      <c r="I6" s="6">
        <f t="shared" si="4"/>
        <v>2.3919999999999999</v>
      </c>
      <c r="J6" s="6">
        <f t="shared" si="0"/>
        <v>1.1619999999999999</v>
      </c>
      <c r="K6" s="6">
        <f t="shared" si="0"/>
        <v>-1.2329999999999997</v>
      </c>
      <c r="L6" s="6">
        <f t="shared" si="0"/>
        <v>-2.484</v>
      </c>
    </row>
    <row r="7" spans="1:19" ht="19.5">
      <c r="A7" s="2">
        <v>-1.6</v>
      </c>
      <c r="B7" s="8">
        <v>-141.887</v>
      </c>
      <c r="C7" s="8">
        <v>-4.069</v>
      </c>
      <c r="D7" s="8">
        <v>-1.9419999999999999</v>
      </c>
      <c r="E7" s="8">
        <v>-3.0350000000000001</v>
      </c>
      <c r="F7" s="8">
        <v>-5.1630000000000003</v>
      </c>
      <c r="G7" s="8">
        <v>-6.2729999999999997</v>
      </c>
      <c r="H7" s="5"/>
      <c r="I7" s="6">
        <f t="shared" si="4"/>
        <v>2.1269999999999998</v>
      </c>
      <c r="J7" s="6">
        <f t="shared" si="0"/>
        <v>1.0339999999999998</v>
      </c>
      <c r="K7" s="6">
        <f t="shared" si="0"/>
        <v>-1.0940000000000003</v>
      </c>
      <c r="L7" s="6">
        <f t="shared" si="0"/>
        <v>-2.2039999999999997</v>
      </c>
      <c r="N7" t="s">
        <v>13</v>
      </c>
    </row>
    <row r="8" spans="1:19" ht="19.5">
      <c r="A8" s="2">
        <v>-1.4</v>
      </c>
      <c r="B8" s="8">
        <v>-124.22799999999999</v>
      </c>
      <c r="C8" s="8">
        <v>-3.5609999999999999</v>
      </c>
      <c r="D8" s="8">
        <v>-1.7</v>
      </c>
      <c r="E8" s="8">
        <v>-2.657</v>
      </c>
      <c r="F8" s="8">
        <v>-4.5209999999999999</v>
      </c>
      <c r="G8" s="8">
        <v>-5.4939999999999998</v>
      </c>
      <c r="H8" s="5"/>
      <c r="I8" s="6">
        <f t="shared" si="4"/>
        <v>1.861</v>
      </c>
      <c r="J8" s="6">
        <f t="shared" si="0"/>
        <v>0.90399999999999991</v>
      </c>
      <c r="K8" s="6">
        <f t="shared" si="0"/>
        <v>-0.96</v>
      </c>
      <c r="L8" s="6">
        <f t="shared" si="0"/>
        <v>-1.9329999999999998</v>
      </c>
      <c r="N8" s="6" cm="1">
        <f t="array" ref="N8:O8">LINEST(A3:A27,B3:B27,FALSE)*80/3</f>
        <v>0.30110423853155682</v>
      </c>
      <c r="O8">
        <v>0</v>
      </c>
    </row>
    <row r="9" spans="1:19" ht="19.5">
      <c r="A9" s="2">
        <v>-1.2</v>
      </c>
      <c r="B9" s="8">
        <v>-106.36499999999999</v>
      </c>
      <c r="C9" s="8">
        <v>-3.0489999999999999</v>
      </c>
      <c r="D9" s="8">
        <v>-1.4550000000000001</v>
      </c>
      <c r="E9" s="8">
        <v>-2.2730000000000001</v>
      </c>
      <c r="F9" s="8">
        <v>-3.8690000000000002</v>
      </c>
      <c r="G9" s="8">
        <v>-4.7009999999999996</v>
      </c>
      <c r="H9" s="5"/>
      <c r="I9" s="6">
        <f t="shared" si="4"/>
        <v>1.5939999999999999</v>
      </c>
      <c r="J9" s="6">
        <f t="shared" si="0"/>
        <v>0.7759999999999998</v>
      </c>
      <c r="K9" s="6">
        <f t="shared" si="0"/>
        <v>-0.82000000000000028</v>
      </c>
      <c r="L9" s="6">
        <f t="shared" si="0"/>
        <v>-1.6519999999999997</v>
      </c>
    </row>
    <row r="10" spans="1:19" ht="19.5">
      <c r="A10" s="2">
        <v>-1</v>
      </c>
      <c r="B10" s="8">
        <v>-88.745999999999995</v>
      </c>
      <c r="C10" s="8">
        <v>-2.5430000000000001</v>
      </c>
      <c r="D10" s="8">
        <v>-1.2130000000000001</v>
      </c>
      <c r="E10" s="8">
        <v>-1.8959999999999999</v>
      </c>
      <c r="F10" s="8">
        <v>-3.2269999999999999</v>
      </c>
      <c r="G10" s="8">
        <v>-3.9220000000000002</v>
      </c>
      <c r="H10" s="5"/>
      <c r="I10" s="6">
        <f t="shared" si="4"/>
        <v>1.33</v>
      </c>
      <c r="J10" s="6">
        <f t="shared" si="0"/>
        <v>0.64700000000000024</v>
      </c>
      <c r="K10" s="6">
        <f t="shared" si="0"/>
        <v>-0.68399999999999972</v>
      </c>
      <c r="L10" s="6">
        <f t="shared" si="0"/>
        <v>-1.379</v>
      </c>
      <c r="N10" t="s">
        <v>7</v>
      </c>
    </row>
    <row r="11" spans="1:19" ht="19.5">
      <c r="A11" s="2">
        <v>-0.8</v>
      </c>
      <c r="B11" s="8">
        <v>-71.150000000000006</v>
      </c>
      <c r="C11" s="8">
        <v>-2.0369999999999999</v>
      </c>
      <c r="D11" s="8">
        <v>-0.97799999999999998</v>
      </c>
      <c r="E11" s="8">
        <v>-1.5189999999999999</v>
      </c>
      <c r="F11" s="8">
        <v>-2.585</v>
      </c>
      <c r="G11" s="8">
        <v>-3.141</v>
      </c>
      <c r="H11" s="5"/>
      <c r="I11" s="6">
        <f t="shared" si="4"/>
        <v>1.0589999999999999</v>
      </c>
      <c r="J11" s="6">
        <f t="shared" si="0"/>
        <v>0.51800000000000002</v>
      </c>
      <c r="K11" s="6">
        <f t="shared" si="0"/>
        <v>-0.54800000000000004</v>
      </c>
      <c r="L11" s="6">
        <f t="shared" si="0"/>
        <v>-1.1040000000000001</v>
      </c>
      <c r="N11" s="6">
        <f>1.602*10^(-19)</f>
        <v>1.602E-19</v>
      </c>
    </row>
    <row r="12" spans="1:19" ht="19.5">
      <c r="A12" s="2">
        <v>-0.6</v>
      </c>
      <c r="B12" s="8">
        <v>-53.320999999999998</v>
      </c>
      <c r="C12" s="8">
        <v>-1.526</v>
      </c>
      <c r="D12" s="8">
        <v>-0.73199999999999998</v>
      </c>
      <c r="E12" s="8">
        <v>-1.137</v>
      </c>
      <c r="F12" s="8">
        <v>-1.9339999999999999</v>
      </c>
      <c r="G12" s="8">
        <v>-2.351</v>
      </c>
      <c r="H12" s="5"/>
      <c r="I12" s="6">
        <f t="shared" si="4"/>
        <v>0.79400000000000004</v>
      </c>
      <c r="J12" s="6">
        <f t="shared" si="0"/>
        <v>0.38900000000000001</v>
      </c>
      <c r="K12" s="6">
        <f t="shared" si="0"/>
        <v>-0.40799999999999992</v>
      </c>
      <c r="L12" s="6">
        <f t="shared" si="0"/>
        <v>-0.82499999999999996</v>
      </c>
    </row>
    <row r="13" spans="1:19" ht="19.5">
      <c r="A13" s="2">
        <v>-0.4</v>
      </c>
      <c r="B13" s="8">
        <v>-35.713000000000001</v>
      </c>
      <c r="C13" s="8">
        <v>-1.02</v>
      </c>
      <c r="D13" s="8">
        <v>-0.48499999999999999</v>
      </c>
      <c r="E13" s="8">
        <v>-0.75900000000000001</v>
      </c>
      <c r="F13" s="8">
        <v>-1.2929999999999999</v>
      </c>
      <c r="G13" s="8">
        <v>-1.571</v>
      </c>
      <c r="H13" s="5"/>
      <c r="I13" s="6">
        <f t="shared" si="4"/>
        <v>0.53500000000000003</v>
      </c>
      <c r="J13" s="6">
        <f t="shared" si="0"/>
        <v>0.26100000000000001</v>
      </c>
      <c r="K13" s="6">
        <f t="shared" si="0"/>
        <v>-0.27299999999999991</v>
      </c>
      <c r="L13" s="6">
        <f t="shared" si="0"/>
        <v>-0.55099999999999993</v>
      </c>
    </row>
    <row r="14" spans="1:19" ht="19.5">
      <c r="A14" s="2">
        <v>-0.2</v>
      </c>
      <c r="B14" s="8">
        <v>-17.829000000000001</v>
      </c>
      <c r="C14" s="8">
        <v>-0.50800000000000001</v>
      </c>
      <c r="D14" s="8">
        <v>-0.24</v>
      </c>
      <c r="E14" s="8">
        <v>-0.376</v>
      </c>
      <c r="F14" s="8">
        <v>-0.64</v>
      </c>
      <c r="G14" s="8">
        <v>-0.77900000000000003</v>
      </c>
      <c r="H14" s="5"/>
      <c r="I14" s="6">
        <f t="shared" si="4"/>
        <v>0.26800000000000002</v>
      </c>
      <c r="J14" s="6">
        <f t="shared" si="0"/>
        <v>0.13200000000000001</v>
      </c>
      <c r="K14" s="6">
        <f t="shared" si="0"/>
        <v>-0.13200000000000001</v>
      </c>
      <c r="L14" s="6">
        <f t="shared" si="0"/>
        <v>-0.27100000000000002</v>
      </c>
    </row>
    <row r="15" spans="1:19" ht="19.5">
      <c r="A15" s="2">
        <v>0</v>
      </c>
      <c r="B15" s="8">
        <v>-0.20200000000000001</v>
      </c>
      <c r="C15" s="8">
        <v>-0.02</v>
      </c>
      <c r="D15" s="8">
        <v>-2E-3</v>
      </c>
      <c r="E15" s="8">
        <v>2E-3</v>
      </c>
      <c r="F15" s="8">
        <v>3.0000000000000001E-3</v>
      </c>
      <c r="G15" s="8">
        <v>2E-3</v>
      </c>
      <c r="H15" s="5"/>
      <c r="I15" s="6">
        <f t="shared" si="4"/>
        <v>1.8000000000000002E-2</v>
      </c>
      <c r="J15" s="6">
        <f t="shared" si="0"/>
        <v>2.1999999999999999E-2</v>
      </c>
      <c r="K15" s="6">
        <f t="shared" si="0"/>
        <v>2.3E-2</v>
      </c>
      <c r="L15" s="6">
        <f t="shared" si="0"/>
        <v>2.1999999999999999E-2</v>
      </c>
    </row>
    <row r="16" spans="1:19" ht="19.5">
      <c r="A16" s="2">
        <v>0.2</v>
      </c>
      <c r="B16" s="8">
        <v>17.385000000000002</v>
      </c>
      <c r="C16" s="8">
        <v>0.503</v>
      </c>
      <c r="D16" s="8">
        <v>0.24399999999999999</v>
      </c>
      <c r="E16" s="8">
        <v>0.378</v>
      </c>
      <c r="F16" s="8">
        <v>0.64400000000000002</v>
      </c>
      <c r="G16" s="8">
        <v>0.78100000000000003</v>
      </c>
      <c r="H16" s="5"/>
      <c r="I16" s="6">
        <f t="shared" si="4"/>
        <v>-0.25900000000000001</v>
      </c>
      <c r="J16" s="6">
        <f t="shared" si="0"/>
        <v>-0.125</v>
      </c>
      <c r="K16" s="6">
        <f t="shared" si="0"/>
        <v>0.14100000000000001</v>
      </c>
      <c r="L16" s="6">
        <f t="shared" si="0"/>
        <v>0.27800000000000002</v>
      </c>
    </row>
    <row r="17" spans="1:14" ht="19.5">
      <c r="A17" s="2">
        <v>0.4</v>
      </c>
      <c r="B17" s="8">
        <v>35.25</v>
      </c>
      <c r="C17" s="8">
        <v>1.016</v>
      </c>
      <c r="D17" s="8">
        <v>0.48799999999999999</v>
      </c>
      <c r="E17" s="8">
        <v>0.76200000000000001</v>
      </c>
      <c r="F17" s="8">
        <v>1.2949999999999999</v>
      </c>
      <c r="G17" s="8">
        <v>1.573</v>
      </c>
      <c r="H17" s="5"/>
      <c r="I17" s="6">
        <f t="shared" si="4"/>
        <v>-0.52800000000000002</v>
      </c>
      <c r="J17" s="6">
        <f t="shared" si="0"/>
        <v>-0.254</v>
      </c>
      <c r="K17" s="6">
        <f t="shared" si="0"/>
        <v>0.27899999999999991</v>
      </c>
      <c r="L17" s="6">
        <f t="shared" si="0"/>
        <v>0.55699999999999994</v>
      </c>
    </row>
    <row r="18" spans="1:14" ht="19.5">
      <c r="A18" s="2">
        <v>0.6</v>
      </c>
      <c r="B18" s="8">
        <v>52.838000000000001</v>
      </c>
      <c r="C18" s="8">
        <v>1.52</v>
      </c>
      <c r="D18" s="8">
        <v>0.73</v>
      </c>
      <c r="E18" s="8">
        <v>1.139</v>
      </c>
      <c r="F18" s="8">
        <v>1.9370000000000001</v>
      </c>
      <c r="G18" s="8">
        <v>2.3530000000000002</v>
      </c>
      <c r="H18" s="5"/>
      <c r="I18" s="6">
        <f t="shared" si="4"/>
        <v>-0.79</v>
      </c>
      <c r="J18" s="6">
        <f t="shared" si="0"/>
        <v>-0.38100000000000001</v>
      </c>
      <c r="K18" s="6">
        <f t="shared" si="0"/>
        <v>0.41700000000000004</v>
      </c>
      <c r="L18" s="6">
        <f t="shared" si="0"/>
        <v>0.83300000000000018</v>
      </c>
    </row>
    <row r="19" spans="1:14" ht="19.5">
      <c r="A19" s="2">
        <v>0.8</v>
      </c>
      <c r="B19" s="8">
        <v>70.706000000000003</v>
      </c>
      <c r="C19" s="8">
        <v>2.036</v>
      </c>
      <c r="D19" s="8">
        <v>0.97399999999999998</v>
      </c>
      <c r="E19" s="8">
        <v>1.522</v>
      </c>
      <c r="F19" s="8">
        <v>2.5880000000000001</v>
      </c>
      <c r="G19" s="8">
        <v>3.1440000000000001</v>
      </c>
      <c r="H19" s="5"/>
      <c r="I19" s="6">
        <f t="shared" si="4"/>
        <v>-1.0620000000000001</v>
      </c>
      <c r="J19" s="6">
        <f t="shared" si="4"/>
        <v>-0.51400000000000001</v>
      </c>
      <c r="K19" s="6">
        <f t="shared" si="4"/>
        <v>0.55200000000000005</v>
      </c>
      <c r="L19" s="6">
        <f t="shared" si="4"/>
        <v>1.1080000000000001</v>
      </c>
    </row>
    <row r="20" spans="1:14" ht="19.5">
      <c r="A20" s="2">
        <v>1</v>
      </c>
      <c r="B20" s="8">
        <v>88.292000000000002</v>
      </c>
      <c r="C20" s="8">
        <v>2.5379999999999998</v>
      </c>
      <c r="D20" s="8">
        <v>1.216</v>
      </c>
      <c r="E20" s="8">
        <v>1.9</v>
      </c>
      <c r="F20" s="8">
        <v>3.23</v>
      </c>
      <c r="G20" s="8">
        <v>3.9239999999999999</v>
      </c>
      <c r="H20" s="5"/>
      <c r="I20" s="6">
        <f t="shared" si="4"/>
        <v>-1.3219999999999998</v>
      </c>
      <c r="J20" s="6">
        <f t="shared" si="4"/>
        <v>-0.6379999999999999</v>
      </c>
      <c r="K20" s="6">
        <f t="shared" si="4"/>
        <v>0.69200000000000017</v>
      </c>
      <c r="L20" s="6">
        <f t="shared" si="4"/>
        <v>1.3860000000000001</v>
      </c>
    </row>
    <row r="21" spans="1:14" ht="19.5">
      <c r="A21" s="2">
        <v>1.2</v>
      </c>
      <c r="B21" s="8">
        <v>105.904</v>
      </c>
      <c r="C21" s="8">
        <v>3.0430000000000001</v>
      </c>
      <c r="D21" s="8">
        <v>1.458</v>
      </c>
      <c r="E21" s="8">
        <v>2.2770000000000001</v>
      </c>
      <c r="F21" s="8">
        <v>3.8719999999999999</v>
      </c>
      <c r="G21" s="8">
        <v>4.7030000000000003</v>
      </c>
      <c r="H21" s="5"/>
      <c r="I21" s="6">
        <f t="shared" si="4"/>
        <v>-1.5850000000000002</v>
      </c>
      <c r="J21" s="6">
        <f t="shared" si="4"/>
        <v>-0.76600000000000001</v>
      </c>
      <c r="K21" s="6">
        <f t="shared" si="4"/>
        <v>0.82899999999999974</v>
      </c>
      <c r="L21" s="6">
        <f t="shared" si="4"/>
        <v>1.6600000000000001</v>
      </c>
    </row>
    <row r="22" spans="1:14" ht="19.5">
      <c r="A22" s="2">
        <v>1.3999999999999899</v>
      </c>
      <c r="B22" s="8">
        <v>123.77500000000001</v>
      </c>
      <c r="C22" s="8">
        <v>3.556</v>
      </c>
      <c r="D22" s="8">
        <v>1.7030000000000001</v>
      </c>
      <c r="E22" s="8">
        <v>2.6589999999999998</v>
      </c>
      <c r="F22" s="8">
        <v>4.524</v>
      </c>
      <c r="G22" s="8">
        <v>5.4950000000000001</v>
      </c>
      <c r="H22" s="5"/>
      <c r="I22" s="6">
        <f t="shared" si="4"/>
        <v>-1.853</v>
      </c>
      <c r="J22" s="6">
        <f t="shared" si="4"/>
        <v>-0.89700000000000024</v>
      </c>
      <c r="K22" s="6">
        <f t="shared" si="4"/>
        <v>0.96799999999999997</v>
      </c>
      <c r="L22" s="6">
        <f t="shared" si="4"/>
        <v>1.9390000000000001</v>
      </c>
    </row>
    <row r="23" spans="1:14" ht="19.5">
      <c r="A23" s="2">
        <v>1.5999999999999901</v>
      </c>
      <c r="B23" s="8">
        <v>141.37100000000001</v>
      </c>
      <c r="C23" s="8">
        <v>4.0609999999999999</v>
      </c>
      <c r="D23" s="8">
        <v>1.944</v>
      </c>
      <c r="E23" s="8">
        <v>3.036</v>
      </c>
      <c r="F23" s="8">
        <v>5.165</v>
      </c>
      <c r="G23" s="8">
        <v>6.274</v>
      </c>
      <c r="H23" s="5"/>
      <c r="I23" s="6">
        <f t="shared" si="4"/>
        <v>-2.117</v>
      </c>
      <c r="J23" s="6">
        <f t="shared" si="4"/>
        <v>-1.0249999999999999</v>
      </c>
      <c r="K23" s="6">
        <f t="shared" si="4"/>
        <v>1.1040000000000001</v>
      </c>
      <c r="L23" s="6">
        <f t="shared" si="4"/>
        <v>2.2130000000000001</v>
      </c>
    </row>
    <row r="24" spans="1:14" ht="19.5">
      <c r="A24" s="2">
        <v>1.7999999999999901</v>
      </c>
      <c r="B24" s="8">
        <v>159.22999999999999</v>
      </c>
      <c r="C24" s="8">
        <v>4.5730000000000004</v>
      </c>
      <c r="D24" s="8">
        <v>2.19</v>
      </c>
      <c r="E24" s="8">
        <v>3.419</v>
      </c>
      <c r="F24" s="8">
        <v>5.8159999999999998</v>
      </c>
      <c r="G24" s="8">
        <v>7.0659999999999998</v>
      </c>
      <c r="H24" s="5"/>
      <c r="I24" s="6">
        <f t="shared" si="4"/>
        <v>-2.3830000000000005</v>
      </c>
      <c r="J24" s="6">
        <f t="shared" si="4"/>
        <v>-1.1540000000000004</v>
      </c>
      <c r="K24" s="6">
        <f t="shared" si="4"/>
        <v>1.2429999999999994</v>
      </c>
      <c r="L24" s="6">
        <f t="shared" si="4"/>
        <v>2.4929999999999994</v>
      </c>
    </row>
    <row r="25" spans="1:14" ht="19.5">
      <c r="A25" s="2">
        <v>1.99999999999999</v>
      </c>
      <c r="B25" s="8">
        <v>176.81800000000001</v>
      </c>
      <c r="C25" s="8">
        <v>5.0789999999999997</v>
      </c>
      <c r="D25" s="8">
        <v>2.4319999999999999</v>
      </c>
      <c r="E25" s="8">
        <v>3.7959999999999998</v>
      </c>
      <c r="F25" s="8">
        <v>6.4580000000000002</v>
      </c>
      <c r="G25" s="8">
        <v>7.8449999999999998</v>
      </c>
      <c r="H25" s="5"/>
      <c r="I25" s="6">
        <f t="shared" si="4"/>
        <v>-2.6469999999999998</v>
      </c>
      <c r="J25" s="6">
        <f t="shared" si="4"/>
        <v>-1.2829999999999999</v>
      </c>
      <c r="K25" s="6">
        <f t="shared" si="4"/>
        <v>1.3790000000000004</v>
      </c>
      <c r="L25" s="6">
        <f t="shared" si="4"/>
        <v>2.766</v>
      </c>
    </row>
    <row r="26" spans="1:14" ht="19.5">
      <c r="A26" s="2">
        <v>2.19999999999999</v>
      </c>
      <c r="B26" s="8">
        <v>194.45</v>
      </c>
      <c r="C26" s="8">
        <v>5.5839999999999996</v>
      </c>
      <c r="D26" s="8">
        <v>2.6739999999999999</v>
      </c>
      <c r="E26" s="8">
        <v>4.1740000000000004</v>
      </c>
      <c r="F26" s="8">
        <v>7.1</v>
      </c>
      <c r="G26" s="8">
        <v>8.625</v>
      </c>
      <c r="H26" s="5"/>
      <c r="I26" s="6">
        <f t="shared" si="4"/>
        <v>-2.9099999999999997</v>
      </c>
      <c r="J26" s="6">
        <f t="shared" si="4"/>
        <v>-1.4099999999999993</v>
      </c>
      <c r="K26" s="6">
        <f t="shared" si="4"/>
        <v>1.516</v>
      </c>
      <c r="L26" s="6">
        <f t="shared" si="4"/>
        <v>3.0410000000000004</v>
      </c>
    </row>
    <row r="27" spans="1:14" ht="19.5">
      <c r="A27" s="2">
        <v>2.3999999999999901</v>
      </c>
      <c r="B27" s="8">
        <v>212.31</v>
      </c>
      <c r="C27" s="8">
        <v>6.0970000000000004</v>
      </c>
      <c r="D27" s="8">
        <v>2.919</v>
      </c>
      <c r="E27" s="8">
        <v>4.5570000000000004</v>
      </c>
      <c r="F27" s="8">
        <v>7.7519999999999998</v>
      </c>
      <c r="G27" s="8">
        <v>9.4169999999999998</v>
      </c>
      <c r="H27" s="5"/>
      <c r="I27" s="6">
        <f t="shared" si="4"/>
        <v>-3.1780000000000004</v>
      </c>
      <c r="J27" s="6">
        <f t="shared" si="4"/>
        <v>-1.54</v>
      </c>
      <c r="K27" s="6">
        <f t="shared" si="4"/>
        <v>1.6549999999999994</v>
      </c>
      <c r="L27" s="6">
        <f t="shared" si="4"/>
        <v>3.3199999999999994</v>
      </c>
    </row>
    <row r="28" spans="1:14">
      <c r="D28" s="1"/>
      <c r="E28" s="1"/>
      <c r="F28" s="1"/>
      <c r="G28" s="1"/>
      <c r="H28" s="1"/>
    </row>
    <row r="29" spans="1:14">
      <c r="A29" t="s">
        <v>8</v>
      </c>
    </row>
    <row r="30" spans="1:14" ht="20.25">
      <c r="A30" t="s">
        <v>9</v>
      </c>
      <c r="B30" s="1" t="s">
        <v>2</v>
      </c>
      <c r="C30" s="1" t="s">
        <v>10</v>
      </c>
      <c r="D30" s="1" t="s">
        <v>11</v>
      </c>
      <c r="F30" s="1" t="s">
        <v>4</v>
      </c>
      <c r="G30" s="1" t="s">
        <v>12</v>
      </c>
      <c r="H30" s="1" t="s">
        <v>13</v>
      </c>
      <c r="I30" s="1" t="s">
        <v>21</v>
      </c>
      <c r="J30" s="1" t="s">
        <v>20</v>
      </c>
      <c r="K30" t="s">
        <v>14</v>
      </c>
      <c r="M30" t="s">
        <v>16</v>
      </c>
      <c r="N30" t="s">
        <v>15</v>
      </c>
    </row>
    <row r="31" spans="1:14">
      <c r="A31">
        <f>273.15+25</f>
        <v>298.14999999999998</v>
      </c>
      <c r="B31">
        <f>B20</f>
        <v>88.292000000000002</v>
      </c>
      <c r="C31">
        <f t="shared" ref="C31:D31" si="5">C20</f>
        <v>2.5379999999999998</v>
      </c>
      <c r="D31">
        <f t="shared" si="5"/>
        <v>1.216</v>
      </c>
      <c r="F31" s="6">
        <f>D31-C31</f>
        <v>-1.3219999999999998</v>
      </c>
      <c r="G31" s="10">
        <f>1000/A31</f>
        <v>3.3540164346805303</v>
      </c>
      <c r="H31" s="7">
        <f>80/3/B31</f>
        <v>0.30202811881786196</v>
      </c>
      <c r="I31" s="7">
        <f>LOG10(H31)</f>
        <v>-0.51995262234431971</v>
      </c>
      <c r="J31">
        <f>LN(H31)</f>
        <v>-1.1972351572731934</v>
      </c>
      <c r="K31" s="7">
        <f t="shared" ref="K31:K42" si="6">F31/100</f>
        <v>-1.3219999999999999E-2</v>
      </c>
      <c r="L31" s="7">
        <f>100*K31</f>
        <v>-1.3219999999999998</v>
      </c>
      <c r="M31" s="9">
        <f t="shared" ref="M31" si="7">-1/$N$11/K31*10^(-6)</f>
        <v>472178309639425.81</v>
      </c>
      <c r="N31" s="7">
        <f t="shared" ref="N31" si="8">-K31*$N$8*10^6</f>
        <v>3980.5980333871812</v>
      </c>
    </row>
    <row r="32" spans="1:14" ht="19.5">
      <c r="A32">
        <f>30+273.15</f>
        <v>303.14999999999998</v>
      </c>
      <c r="B32" s="8">
        <v>91.337999999999994</v>
      </c>
      <c r="C32" s="8">
        <v>2.637</v>
      </c>
      <c r="D32" s="8">
        <v>1.3180000000000001</v>
      </c>
      <c r="F32" s="6">
        <f t="shared" ref="F32:F42" si="9">D32-C32</f>
        <v>-1.319</v>
      </c>
      <c r="G32" s="10">
        <f t="shared" ref="G32:G42" si="10">1000/A32</f>
        <v>3.2986970146792021</v>
      </c>
      <c r="H32" s="7">
        <f t="shared" ref="H32:H42" si="11">80/3/B32</f>
        <v>0.29195588546570617</v>
      </c>
      <c r="I32" s="7">
        <f t="shared" ref="I32:I42" si="12">LOG10(H32)</f>
        <v>-0.53468276549056237</v>
      </c>
      <c r="J32">
        <f>LN(H32)</f>
        <v>-1.2311525652994</v>
      </c>
      <c r="K32" s="7">
        <f t="shared" si="6"/>
        <v>-1.319E-2</v>
      </c>
      <c r="L32" s="7">
        <f t="shared" ref="L32:L42" si="13">100*K32</f>
        <v>-1.319</v>
      </c>
      <c r="M32" s="9">
        <f t="shared" ref="M32:M42" si="14">-1/$N$11/K32*10^(-6)</f>
        <v>473252255756877.06</v>
      </c>
      <c r="N32" s="7">
        <f t="shared" ref="N32:N42" si="15">-K32*$N$8*10^6</f>
        <v>3971.5649062312345</v>
      </c>
    </row>
    <row r="33" spans="1:14" ht="19.5">
      <c r="A33">
        <f t="shared" ref="A33:A42" si="16">A32+10</f>
        <v>313.14999999999998</v>
      </c>
      <c r="B33" s="8">
        <v>95.39</v>
      </c>
      <c r="C33" s="8">
        <v>2.782</v>
      </c>
      <c r="D33" s="8">
        <v>1.478</v>
      </c>
      <c r="F33" s="6">
        <f t="shared" si="9"/>
        <v>-1.304</v>
      </c>
      <c r="G33" s="10">
        <f t="shared" si="10"/>
        <v>3.1933578157432541</v>
      </c>
      <c r="H33" s="7">
        <f t="shared" si="11"/>
        <v>0.27955411119264773</v>
      </c>
      <c r="I33" s="7">
        <f t="shared" si="12"/>
        <v>-0.55353411651512008</v>
      </c>
      <c r="J33">
        <f>LN(H33)</f>
        <v>-1.2745594051513447</v>
      </c>
      <c r="K33" s="7">
        <f t="shared" si="6"/>
        <v>-1.3040000000000001E-2</v>
      </c>
      <c r="L33" s="7">
        <f t="shared" si="13"/>
        <v>-1.304</v>
      </c>
      <c r="M33" s="9">
        <f t="shared" si="14"/>
        <v>478696108392117.13</v>
      </c>
      <c r="N33" s="7">
        <f t="shared" si="15"/>
        <v>3926.3992704515013</v>
      </c>
    </row>
    <row r="34" spans="1:14" ht="19.5">
      <c r="A34">
        <f t="shared" si="16"/>
        <v>323.14999999999998</v>
      </c>
      <c r="B34" s="8">
        <v>98.46</v>
      </c>
      <c r="C34" s="8">
        <v>2.9119999999999999</v>
      </c>
      <c r="D34" s="8">
        <v>1.6459999999999999</v>
      </c>
      <c r="F34" s="6">
        <f t="shared" si="9"/>
        <v>-1.266</v>
      </c>
      <c r="G34" s="10">
        <f t="shared" si="10"/>
        <v>3.094538140182578</v>
      </c>
      <c r="H34" s="7">
        <f t="shared" si="11"/>
        <v>0.27083756517028917</v>
      </c>
      <c r="I34" s="7">
        <f t="shared" si="12"/>
        <v>-0.56729109916445564</v>
      </c>
      <c r="J34">
        <f t="shared" ref="J34:J42" si="17">LN(H34)</f>
        <v>-1.3062360283242824</v>
      </c>
      <c r="K34" s="7">
        <f t="shared" si="6"/>
        <v>-1.2659999999999999E-2</v>
      </c>
      <c r="L34" s="7">
        <f t="shared" si="13"/>
        <v>-1.266</v>
      </c>
      <c r="M34" s="9">
        <f t="shared" si="14"/>
        <v>493064553983665.81</v>
      </c>
      <c r="N34" s="7">
        <f t="shared" si="15"/>
        <v>3811.979659809509</v>
      </c>
    </row>
    <row r="35" spans="1:14" ht="19.5">
      <c r="A35">
        <f t="shared" si="16"/>
        <v>333.15</v>
      </c>
      <c r="B35" s="8">
        <v>99.343000000000004</v>
      </c>
      <c r="C35" s="8">
        <v>2.9830000000000001</v>
      </c>
      <c r="D35" s="8">
        <v>1.7909999999999999</v>
      </c>
      <c r="F35" s="6">
        <f t="shared" si="9"/>
        <v>-1.1920000000000002</v>
      </c>
      <c r="G35" s="10">
        <f t="shared" si="10"/>
        <v>3.0016509079993998</v>
      </c>
      <c r="H35" s="7">
        <f t="shared" si="11"/>
        <v>0.26843025343171301</v>
      </c>
      <c r="I35" s="7">
        <f t="shared" si="12"/>
        <v>-0.57116853858496053</v>
      </c>
      <c r="J35">
        <f t="shared" si="17"/>
        <v>-1.3151641625329247</v>
      </c>
      <c r="K35" s="7">
        <f t="shared" si="6"/>
        <v>-1.1920000000000002E-2</v>
      </c>
      <c r="L35" s="7">
        <f t="shared" si="13"/>
        <v>-1.1920000000000002</v>
      </c>
      <c r="M35" s="9">
        <f t="shared" si="14"/>
        <v>523674266227618.06</v>
      </c>
      <c r="N35" s="7">
        <f t="shared" si="15"/>
        <v>3589.1625232961583</v>
      </c>
    </row>
    <row r="36" spans="1:14" ht="19.5">
      <c r="A36">
        <f t="shared" si="16"/>
        <v>343.15</v>
      </c>
      <c r="B36" s="8">
        <v>96.382000000000005</v>
      </c>
      <c r="C36" s="8">
        <v>2.9390000000000001</v>
      </c>
      <c r="D36" s="8">
        <v>1.881</v>
      </c>
      <c r="F36" s="6">
        <f t="shared" si="9"/>
        <v>-1.0580000000000001</v>
      </c>
      <c r="G36" s="10">
        <f t="shared" si="10"/>
        <v>2.9141774734081309</v>
      </c>
      <c r="H36" s="7">
        <f t="shared" si="11"/>
        <v>0.27667683454033604</v>
      </c>
      <c r="I36" s="7">
        <f t="shared" si="12"/>
        <v>-0.5580272017281005</v>
      </c>
      <c r="J36">
        <f t="shared" si="17"/>
        <v>-1.2849051161843053</v>
      </c>
      <c r="K36" s="7">
        <f t="shared" si="6"/>
        <v>-1.0580000000000001E-2</v>
      </c>
      <c r="L36" s="7">
        <f t="shared" si="13"/>
        <v>-1.0580000000000001</v>
      </c>
      <c r="M36" s="9">
        <f t="shared" si="14"/>
        <v>589999740400114.13</v>
      </c>
      <c r="N36" s="7">
        <f t="shared" si="15"/>
        <v>3185.6828436638716</v>
      </c>
    </row>
    <row r="37" spans="1:14" ht="19.5">
      <c r="A37">
        <f t="shared" si="16"/>
        <v>353.15</v>
      </c>
      <c r="B37" s="8">
        <v>89.061000000000007</v>
      </c>
      <c r="C37" s="8">
        <v>2.7589999999999999</v>
      </c>
      <c r="D37" s="8">
        <v>1.885</v>
      </c>
      <c r="F37" s="6">
        <f t="shared" si="9"/>
        <v>-0.87399999999999989</v>
      </c>
      <c r="G37" s="10">
        <f t="shared" si="10"/>
        <v>2.8316579357213651</v>
      </c>
      <c r="H37" s="7">
        <f t="shared" si="11"/>
        <v>0.29942024754568963</v>
      </c>
      <c r="I37" s="7">
        <f t="shared" si="12"/>
        <v>-0.52371883492134774</v>
      </c>
      <c r="J37">
        <f t="shared" si="17"/>
        <v>-1.2059071822101048</v>
      </c>
      <c r="K37" s="7">
        <f t="shared" si="6"/>
        <v>-8.7399999999999995E-3</v>
      </c>
      <c r="L37" s="7">
        <f t="shared" si="13"/>
        <v>-0.874</v>
      </c>
      <c r="M37" s="9">
        <f t="shared" si="14"/>
        <v>714210212063296.25</v>
      </c>
      <c r="N37" s="7">
        <f t="shared" si="15"/>
        <v>2631.6510447658065</v>
      </c>
    </row>
    <row r="38" spans="1:14" ht="19.5">
      <c r="A38">
        <f t="shared" si="16"/>
        <v>363.15</v>
      </c>
      <c r="B38" s="8">
        <v>77.635999999999996</v>
      </c>
      <c r="C38" s="8">
        <v>2.4529999999999998</v>
      </c>
      <c r="D38" s="8">
        <v>1.712</v>
      </c>
      <c r="F38" s="6">
        <f t="shared" si="9"/>
        <v>-0.74099999999999988</v>
      </c>
      <c r="G38" s="10">
        <f t="shared" si="10"/>
        <v>2.7536830510808206</v>
      </c>
      <c r="H38" s="7">
        <f t="shared" si="11"/>
        <v>0.34348326377797245</v>
      </c>
      <c r="I38" s="7">
        <f t="shared" si="12"/>
        <v>-0.4640944190875434</v>
      </c>
      <c r="J38">
        <f t="shared" si="17"/>
        <v>-1.0686168911327087</v>
      </c>
      <c r="K38" s="7">
        <f t="shared" si="6"/>
        <v>-7.4099999999999991E-3</v>
      </c>
      <c r="L38" s="7">
        <f t="shared" si="13"/>
        <v>-0.74099999999999988</v>
      </c>
      <c r="M38" s="9">
        <f t="shared" si="14"/>
        <v>842401788587477.63</v>
      </c>
      <c r="N38" s="7">
        <f t="shared" si="15"/>
        <v>2231.182407518836</v>
      </c>
    </row>
    <row r="39" spans="1:14" ht="19.5">
      <c r="A39">
        <f t="shared" si="16"/>
        <v>373.15</v>
      </c>
      <c r="B39" s="8">
        <v>64.688999999999993</v>
      </c>
      <c r="C39" s="8">
        <v>2.0979999999999999</v>
      </c>
      <c r="D39" s="8">
        <v>1.607</v>
      </c>
      <c r="F39" s="6">
        <f t="shared" si="9"/>
        <v>-0.49099999999999988</v>
      </c>
      <c r="G39" s="10">
        <f t="shared" si="10"/>
        <v>2.6798874447273215</v>
      </c>
      <c r="H39" s="7">
        <f t="shared" si="11"/>
        <v>0.41222876635388817</v>
      </c>
      <c r="I39" s="7">
        <f t="shared" si="12"/>
        <v>-0.38486170534465364</v>
      </c>
      <c r="J39">
        <f t="shared" si="17"/>
        <v>-0.8861768255908663</v>
      </c>
      <c r="K39" s="7">
        <f t="shared" si="6"/>
        <v>-4.9099999999999986E-3</v>
      </c>
      <c r="L39" s="7">
        <f t="shared" si="13"/>
        <v>-0.49099999999999988</v>
      </c>
      <c r="M39" s="9">
        <f t="shared" si="14"/>
        <v>1271323269538332</v>
      </c>
      <c r="N39" s="7">
        <f t="shared" si="15"/>
        <v>1478.4218111899436</v>
      </c>
    </row>
    <row r="40" spans="1:14" ht="19.5">
      <c r="A40">
        <f t="shared" si="16"/>
        <v>383.15</v>
      </c>
      <c r="B40" s="8">
        <v>52.780999999999999</v>
      </c>
      <c r="C40" s="8">
        <v>1.758</v>
      </c>
      <c r="D40" s="8">
        <v>1.409</v>
      </c>
      <c r="F40" s="6">
        <f t="shared" si="9"/>
        <v>-0.34899999999999998</v>
      </c>
      <c r="G40" s="10">
        <f t="shared" si="10"/>
        <v>2.6099438862064468</v>
      </c>
      <c r="H40" s="7">
        <f t="shared" si="11"/>
        <v>0.50523231213252251</v>
      </c>
      <c r="I40" s="7">
        <f t="shared" si="12"/>
        <v>-0.29650888192489405</v>
      </c>
      <c r="J40">
        <f t="shared" si="17"/>
        <v>-0.68273693146059267</v>
      </c>
      <c r="K40" s="7">
        <f t="shared" si="6"/>
        <v>-3.4899999999999996E-3</v>
      </c>
      <c r="L40" s="7">
        <f t="shared" si="13"/>
        <v>-0.34899999999999998</v>
      </c>
      <c r="M40" s="9">
        <f t="shared" si="14"/>
        <v>1788595201556793.5</v>
      </c>
      <c r="N40" s="7">
        <f t="shared" si="15"/>
        <v>1050.8537924751333</v>
      </c>
    </row>
    <row r="41" spans="1:14" ht="19.5">
      <c r="A41">
        <f t="shared" si="16"/>
        <v>393.15</v>
      </c>
      <c r="B41" s="8">
        <v>43.003</v>
      </c>
      <c r="C41" s="8">
        <v>1.498</v>
      </c>
      <c r="D41" s="8">
        <v>1.222</v>
      </c>
      <c r="F41" s="6">
        <f t="shared" si="9"/>
        <v>-0.27600000000000002</v>
      </c>
      <c r="G41" s="10">
        <f t="shared" si="10"/>
        <v>2.5435584382551188</v>
      </c>
      <c r="H41" s="7">
        <f t="shared" si="11"/>
        <v>0.6201117751474704</v>
      </c>
      <c r="I41" s="7">
        <f t="shared" si="12"/>
        <v>-0.20753002186540767</v>
      </c>
      <c r="J41">
        <f t="shared" si="17"/>
        <v>-0.47785553469601605</v>
      </c>
      <c r="K41" s="7">
        <f t="shared" si="6"/>
        <v>-2.7600000000000003E-3</v>
      </c>
      <c r="L41" s="7">
        <f t="shared" si="13"/>
        <v>-0.27600000000000002</v>
      </c>
      <c r="M41" s="9">
        <f t="shared" si="14"/>
        <v>2261665671533771</v>
      </c>
      <c r="N41" s="7">
        <f t="shared" si="15"/>
        <v>831.04769834709691</v>
      </c>
    </row>
    <row r="42" spans="1:14" ht="19.5">
      <c r="A42">
        <f t="shared" si="16"/>
        <v>403.15</v>
      </c>
      <c r="B42" s="8">
        <v>34.122</v>
      </c>
      <c r="C42" s="8">
        <v>1.2549999999999999</v>
      </c>
      <c r="D42" s="8">
        <v>1.06</v>
      </c>
      <c r="F42" s="6">
        <f t="shared" si="9"/>
        <v>-0.19499999999999984</v>
      </c>
      <c r="G42" s="10">
        <f t="shared" si="10"/>
        <v>2.480466327669602</v>
      </c>
      <c r="H42" s="7">
        <f t="shared" si="11"/>
        <v>0.78150948557138111</v>
      </c>
      <c r="I42" s="7">
        <f t="shared" si="12"/>
        <v>-0.10706574636353003</v>
      </c>
      <c r="J42">
        <f t="shared" si="17"/>
        <v>-0.24652799154694571</v>
      </c>
      <c r="K42" s="7">
        <f t="shared" si="6"/>
        <v>-1.9499999999999984E-3</v>
      </c>
      <c r="L42" s="7">
        <f t="shared" si="13"/>
        <v>-0.19499999999999984</v>
      </c>
      <c r="M42" s="9">
        <f t="shared" si="14"/>
        <v>3201126796632417</v>
      </c>
      <c r="N42" s="7">
        <f t="shared" si="15"/>
        <v>587.15326513653531</v>
      </c>
    </row>
    <row r="44" spans="1:14">
      <c r="I44" cm="1">
        <f t="array" ref="I44:J44">LINEST(J41:J42,G41:G42)</f>
        <v>-3.666505066992841</v>
      </c>
      <c r="J44">
        <v>8.8481143673587734</v>
      </c>
    </row>
    <row r="45" spans="1:14">
      <c r="I45">
        <f>-I44*8.617*2*10^(-2)</f>
        <v>0.63188548324554628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C94C5-4F78-478F-8EC5-1B84CF9ECDB7}">
  <dimension ref="A1:B320"/>
  <sheetViews>
    <sheetView zoomScale="97" workbookViewId="0">
      <selection activeCell="N17" sqref="N17"/>
    </sheetView>
  </sheetViews>
  <sheetFormatPr defaultRowHeight="18.75"/>
  <sheetData>
    <row r="1" spans="1:2">
      <c r="A1" t="s">
        <v>18</v>
      </c>
      <c r="B1" t="s">
        <v>17</v>
      </c>
    </row>
    <row r="2" spans="1:2">
      <c r="A2" s="11">
        <v>2.480466327669602</v>
      </c>
      <c r="B2">
        <v>-0.10706574636353003</v>
      </c>
    </row>
    <row r="3" spans="1:2">
      <c r="A3" s="11">
        <v>2.5435584382551188</v>
      </c>
      <c r="B3">
        <v>-0.20753002186540767</v>
      </c>
    </row>
    <row r="4" spans="1:2">
      <c r="A4" s="11">
        <v>2.6099438862064468</v>
      </c>
      <c r="B4">
        <v>-0.29650888192489405</v>
      </c>
    </row>
    <row r="5" spans="1:2">
      <c r="A5" s="11">
        <v>2.6798874447273215</v>
      </c>
      <c r="B5">
        <v>-0.38486170534465403</v>
      </c>
    </row>
    <row r="6" spans="1:2">
      <c r="A6" s="11">
        <v>2.7536830510808206</v>
      </c>
      <c r="B6">
        <v>-0.4640944190875434</v>
      </c>
    </row>
    <row r="7" spans="1:2">
      <c r="A7" s="11">
        <v>2.8316579357213651</v>
      </c>
      <c r="B7">
        <v>-0.52371883492134774</v>
      </c>
    </row>
    <row r="8" spans="1:2">
      <c r="A8" s="11">
        <v>2.9141774734081309</v>
      </c>
      <c r="B8">
        <v>-0.5580272017281005</v>
      </c>
    </row>
    <row r="9" spans="1:2">
      <c r="A9" s="11">
        <v>3.0016509079993998</v>
      </c>
      <c r="B9">
        <v>-0.57116853858496053</v>
      </c>
    </row>
    <row r="10" spans="1:2">
      <c r="A10" s="11">
        <v>3.094538140182578</v>
      </c>
      <c r="B10">
        <v>-0.56729109916445564</v>
      </c>
    </row>
    <row r="11" spans="1:2">
      <c r="A11" s="11">
        <v>3.1933578157432541</v>
      </c>
      <c r="B11">
        <v>-0.55353411651512008</v>
      </c>
    </row>
    <row r="12" spans="1:2">
      <c r="A12" s="11">
        <v>3.2986970146792021</v>
      </c>
      <c r="B12">
        <v>-0.53468276549056237</v>
      </c>
    </row>
    <row r="13" spans="1:2">
      <c r="A13" s="11">
        <v>3.3540164346805303</v>
      </c>
      <c r="B13">
        <v>-0.51995262234431971</v>
      </c>
    </row>
    <row r="14" spans="1:2">
      <c r="A14" s="11">
        <v>5.4036528693396733</v>
      </c>
      <c r="B14" s="11">
        <v>-0.49486482530393344</v>
      </c>
    </row>
    <row r="15" spans="1:2">
      <c r="A15" s="11">
        <v>5.4068667207353345</v>
      </c>
      <c r="B15" s="11">
        <v>-0.49493664396116327</v>
      </c>
    </row>
    <row r="16" spans="1:2">
      <c r="A16" s="11">
        <v>5.4212295348585053</v>
      </c>
      <c r="B16" s="11">
        <v>-0.49281169894560167</v>
      </c>
    </row>
    <row r="17" spans="1:2">
      <c r="A17" s="11">
        <v>5.4359643400739293</v>
      </c>
      <c r="B17" s="11">
        <v>-0.4906809092421201</v>
      </c>
    </row>
    <row r="18" spans="1:2">
      <c r="A18" s="11">
        <v>5.4540496318516496</v>
      </c>
      <c r="B18" s="11">
        <v>-0.48894877390336228</v>
      </c>
    </row>
    <row r="19" spans="1:2">
      <c r="A19" s="11">
        <v>5.4683655055503912</v>
      </c>
      <c r="B19" s="11">
        <v>-0.48675957926119917</v>
      </c>
    </row>
    <row r="20" spans="1:2">
      <c r="A20" s="11">
        <v>5.4830573527799098</v>
      </c>
      <c r="B20" s="11">
        <v>-0.48458266000692468</v>
      </c>
    </row>
    <row r="21" spans="1:2">
      <c r="A21" s="11">
        <v>5.49782835779867</v>
      </c>
      <c r="B21" s="11">
        <v>-0.48235250058457319</v>
      </c>
    </row>
    <row r="22" spans="1:2">
      <c r="A22" s="11">
        <v>5.5160240498648578</v>
      </c>
      <c r="B22" s="11">
        <v>-0.48053419552103921</v>
      </c>
    </row>
    <row r="23" spans="1:2">
      <c r="A23" s="11">
        <v>5.5309734513274336</v>
      </c>
      <c r="B23" s="11">
        <v>-0.47829985379186946</v>
      </c>
    </row>
    <row r="24" spans="1:2">
      <c r="A24" s="11">
        <v>5.5463117027176922</v>
      </c>
      <c r="B24" s="11">
        <v>-0.47604441617099075</v>
      </c>
    </row>
    <row r="25" spans="1:2">
      <c r="A25" s="11">
        <v>5.5643658014077841</v>
      </c>
      <c r="B25" s="11">
        <v>-0.47418653072213784</v>
      </c>
    </row>
    <row r="26" spans="1:2">
      <c r="A26" s="11">
        <v>5.5798589411659671</v>
      </c>
      <c r="B26" s="11">
        <v>-0.47158901040516399</v>
      </c>
    </row>
    <row r="27" spans="1:2">
      <c r="A27" s="11">
        <v>5.5950316119286079</v>
      </c>
      <c r="B27" s="11">
        <v>-0.46931549070000739</v>
      </c>
    </row>
    <row r="28" spans="1:2">
      <c r="A28" s="11">
        <v>5.6100667036931071</v>
      </c>
      <c r="B28" s="11">
        <v>-0.46787854508039728</v>
      </c>
    </row>
    <row r="29" spans="1:2">
      <c r="A29" s="11">
        <v>5.6258473932636104</v>
      </c>
      <c r="B29" s="11">
        <v>-0.46559562242612695</v>
      </c>
    </row>
    <row r="30" spans="1:2">
      <c r="A30" s="11">
        <v>5.6408578616636023</v>
      </c>
      <c r="B30" s="11">
        <v>-0.4632661432140513</v>
      </c>
    </row>
    <row r="31" spans="1:2">
      <c r="A31" s="11">
        <v>5.656684504078469</v>
      </c>
      <c r="B31" s="11">
        <v>-0.46136379209358164</v>
      </c>
    </row>
    <row r="32" spans="1:2">
      <c r="A32" s="11">
        <v>5.6723106157293177</v>
      </c>
      <c r="B32" s="11">
        <v>-0.45857932405821261</v>
      </c>
    </row>
    <row r="33" spans="1:2">
      <c r="A33" s="11">
        <v>5.692459199298689</v>
      </c>
      <c r="B33" s="11">
        <v>-0.45665159992849164</v>
      </c>
    </row>
    <row r="34" spans="1:2">
      <c r="A34" s="11">
        <v>5.7077625570776256</v>
      </c>
      <c r="B34" s="11">
        <v>-0.45470639853372735</v>
      </c>
    </row>
    <row r="35" spans="1:2">
      <c r="A35" s="11">
        <v>5.7237380588514739</v>
      </c>
      <c r="B35" s="11">
        <v>-0.45231286204761534</v>
      </c>
    </row>
    <row r="36" spans="1:2">
      <c r="A36" s="11">
        <v>5.7440563377045608</v>
      </c>
      <c r="B36" s="11">
        <v>-0.45032651140998969</v>
      </c>
    </row>
    <row r="37" spans="1:2">
      <c r="A37" s="11">
        <v>5.7602027591371217</v>
      </c>
      <c r="B37" s="11">
        <v>-0.44791136107473867</v>
      </c>
    </row>
    <row r="38" spans="1:2">
      <c r="A38" s="11">
        <v>5.7765069462496026</v>
      </c>
      <c r="B38" s="11">
        <v>-0.4458931699432131</v>
      </c>
    </row>
    <row r="39" spans="1:2">
      <c r="A39" s="11">
        <v>5.7971014492753623</v>
      </c>
      <c r="B39" s="11">
        <v>-0.44389776382693541</v>
      </c>
    </row>
    <row r="40" spans="1:2">
      <c r="A40" s="11">
        <v>5.8139534883720927</v>
      </c>
      <c r="B40" s="11">
        <v>-0.44142598522708987</v>
      </c>
    </row>
    <row r="41" spans="1:2">
      <c r="A41" s="11">
        <v>5.8308697908467009</v>
      </c>
      <c r="B41" s="11">
        <v>-0.4393615017956411</v>
      </c>
    </row>
    <row r="42" spans="1:2">
      <c r="A42" s="11">
        <v>5.8472351348664793</v>
      </c>
      <c r="B42" s="11">
        <v>-0.43722506363717684</v>
      </c>
    </row>
    <row r="43" spans="1:2">
      <c r="A43" s="11">
        <v>5.8635550734410273</v>
      </c>
      <c r="B43" s="11">
        <v>-0.43472048709742045</v>
      </c>
    </row>
    <row r="44" spans="1:2">
      <c r="A44" s="11">
        <v>5.8807616762523081</v>
      </c>
      <c r="B44" s="11">
        <v>-0.43267147109202242</v>
      </c>
    </row>
    <row r="45" spans="1:2">
      <c r="A45" s="11">
        <v>5.9016199946885424</v>
      </c>
      <c r="B45" s="11">
        <v>-0.43072653284529738</v>
      </c>
    </row>
    <row r="46" spans="1:2">
      <c r="A46" s="11">
        <v>5.9187707896823989</v>
      </c>
      <c r="B46" s="11">
        <v>-0.42816282575667863</v>
      </c>
    </row>
    <row r="47" spans="1:2">
      <c r="A47" s="11">
        <v>5.9360567961914263</v>
      </c>
      <c r="B47" s="11">
        <v>-0.42602838401084114</v>
      </c>
    </row>
    <row r="48" spans="1:2">
      <c r="A48" s="11">
        <v>5.9535503997809087</v>
      </c>
      <c r="B48" s="11">
        <v>-0.42388455444914036</v>
      </c>
    </row>
    <row r="49" spans="1:2">
      <c r="A49" s="11">
        <v>5.9707195911251221</v>
      </c>
      <c r="B49" s="11">
        <v>-0.42168735173555849</v>
      </c>
    </row>
    <row r="50" spans="1:2">
      <c r="A50" s="11">
        <v>5.9921502831291011</v>
      </c>
      <c r="B50" s="11">
        <v>-0.41906167793252624</v>
      </c>
    </row>
    <row r="51" spans="1:2">
      <c r="A51" s="11">
        <v>6.0098320852915368</v>
      </c>
      <c r="B51" s="11">
        <v>-0.41735146282334346</v>
      </c>
    </row>
    <row r="52" spans="1:2">
      <c r="A52" s="11">
        <v>6.0320907226444689</v>
      </c>
      <c r="B52" s="11">
        <v>-0.41471079092324226</v>
      </c>
    </row>
    <row r="53" spans="1:2">
      <c r="A53" s="11">
        <v>6.0497531700706615</v>
      </c>
      <c r="B53" s="11">
        <v>-0.41250102882088879</v>
      </c>
    </row>
    <row r="54" spans="1:2">
      <c r="A54" s="11">
        <v>6.0678875256368254</v>
      </c>
      <c r="B54" s="11">
        <v>-0.41025851916581629</v>
      </c>
    </row>
    <row r="55" spans="1:2">
      <c r="A55" s="11">
        <v>6.0907274764897918</v>
      </c>
      <c r="B55" s="11">
        <v>-0.40800551482286052</v>
      </c>
    </row>
    <row r="56" spans="1:2">
      <c r="A56" s="11">
        <v>6.1085862288032056</v>
      </c>
      <c r="B56" s="11">
        <v>-0.40574764331949581</v>
      </c>
    </row>
    <row r="57" spans="1:2">
      <c r="A57" s="11">
        <v>6.1267001592942041</v>
      </c>
      <c r="B57" s="11">
        <v>-0.4035194886200848</v>
      </c>
    </row>
    <row r="58" spans="1:2">
      <c r="A58" s="11">
        <v>6.149607655031609</v>
      </c>
      <c r="B58" s="11">
        <v>-0.40091266770862488</v>
      </c>
    </row>
    <row r="59" spans="1:2">
      <c r="A59" s="11">
        <v>6.1685367613948294</v>
      </c>
      <c r="B59" s="11">
        <v>-0.39872229005054582</v>
      </c>
    </row>
    <row r="60" spans="1:2">
      <c r="A60" s="11">
        <v>6.1867405775941009</v>
      </c>
      <c r="B60" s="11">
        <v>-0.39684374157108948</v>
      </c>
    </row>
    <row r="61" spans="1:2">
      <c r="A61" s="11">
        <v>6.2057452789792791</v>
      </c>
      <c r="B61" s="11">
        <v>-0.39409385918211004</v>
      </c>
    </row>
    <row r="62" spans="1:2">
      <c r="A62" s="11">
        <v>6.2293264229338883</v>
      </c>
      <c r="B62" s="11">
        <v>-0.39220559289974344</v>
      </c>
    </row>
    <row r="63" spans="1:2">
      <c r="A63" s="11">
        <v>6.2488673927850575</v>
      </c>
      <c r="B63" s="11">
        <v>-0.38940249047992354</v>
      </c>
    </row>
    <row r="64" spans="1:2">
      <c r="A64" s="11">
        <v>6.267313453415059</v>
      </c>
      <c r="B64" s="11">
        <v>-0.38702141589794337</v>
      </c>
    </row>
    <row r="65" spans="1:2">
      <c r="A65" s="11">
        <v>6.291524058788001</v>
      </c>
      <c r="B65" s="11">
        <v>-0.38462233999757556</v>
      </c>
    </row>
    <row r="66" spans="1:2">
      <c r="A66" s="11">
        <v>6.311178991347373</v>
      </c>
      <c r="B66" s="11">
        <v>-0.38264660144024948</v>
      </c>
    </row>
    <row r="67" spans="1:2">
      <c r="A67" s="11">
        <v>6.3305964054873609</v>
      </c>
      <c r="B67" s="11">
        <v>-0.37983063163878955</v>
      </c>
    </row>
    <row r="68" spans="1:2">
      <c r="A68" s="11">
        <v>6.355258976803305</v>
      </c>
      <c r="B68" s="11">
        <v>-0.37780042376242184</v>
      </c>
    </row>
    <row r="69" spans="1:2">
      <c r="A69" s="11">
        <v>6.3751115644523777</v>
      </c>
      <c r="B69" s="11">
        <v>-0.37444906476342282</v>
      </c>
    </row>
    <row r="70" spans="1:2">
      <c r="A70" s="11">
        <v>6.3953748648977058</v>
      </c>
      <c r="B70" s="11">
        <v>-0.37291074983186312</v>
      </c>
    </row>
    <row r="71" spans="1:2">
      <c r="A71" s="11">
        <v>6.4213290866943646</v>
      </c>
      <c r="B71" s="11">
        <v>-0.37042491116655307</v>
      </c>
    </row>
    <row r="72" spans="1:2">
      <c r="A72" s="11">
        <v>6.441265322159885</v>
      </c>
      <c r="B72" s="11">
        <v>-0.3679132780221403</v>
      </c>
    </row>
    <row r="73" spans="1:2">
      <c r="A73" s="11">
        <v>6.4611169979065988</v>
      </c>
      <c r="B73" s="11">
        <v>-0.36538184309980498</v>
      </c>
    </row>
    <row r="74" spans="1:2">
      <c r="A74" s="11">
        <v>6.4863883141228129</v>
      </c>
      <c r="B74" s="11">
        <v>-0.36330818112369323</v>
      </c>
    </row>
    <row r="75" spans="1:2">
      <c r="A75" s="11">
        <v>6.5064771980506588</v>
      </c>
      <c r="B75" s="11">
        <v>-0.36074995012965005</v>
      </c>
    </row>
    <row r="76" spans="1:2">
      <c r="A76" s="11">
        <v>6.53278806328965</v>
      </c>
      <c r="B76" s="11">
        <v>-0.35816472090154461</v>
      </c>
    </row>
    <row r="77" spans="1:2">
      <c r="A77" s="11">
        <v>6.5539818716861422</v>
      </c>
      <c r="B77" s="11">
        <v>-0.35557178696018832</v>
      </c>
    </row>
    <row r="78" spans="1:2">
      <c r="A78" s="11">
        <v>6.580159503066354</v>
      </c>
      <c r="B78" s="11">
        <v>-0.35363090241384115</v>
      </c>
    </row>
    <row r="79" spans="1:2">
      <c r="A79" s="11">
        <v>6.6012265078851655</v>
      </c>
      <c r="B79" s="11">
        <v>-0.35144001182996193</v>
      </c>
    </row>
    <row r="80" spans="1:2">
      <c r="A80" s="11">
        <v>6.6279593838648951</v>
      </c>
      <c r="B80" s="11">
        <v>-0.34832970129989566</v>
      </c>
    </row>
    <row r="81" spans="1:2">
      <c r="A81" s="11">
        <v>6.6499531178305187</v>
      </c>
      <c r="B81" s="11">
        <v>-0.34568010829590068</v>
      </c>
    </row>
    <row r="82" spans="1:2">
      <c r="A82" s="11">
        <v>6.6710695725845719</v>
      </c>
      <c r="B82" s="11">
        <v>-0.34399144371149204</v>
      </c>
    </row>
    <row r="83" spans="1:2">
      <c r="A83" s="11">
        <v>6.6949640480430617</v>
      </c>
      <c r="B83" s="11">
        <v>-0.34084823068210529</v>
      </c>
    </row>
    <row r="84" spans="1:2">
      <c r="A84" s="11">
        <v>6.7206559360193561</v>
      </c>
      <c r="B84" s="11">
        <v>-0.33813331773809557</v>
      </c>
    </row>
    <row r="85" spans="1:2">
      <c r="A85" s="11">
        <v>6.7431792741641825</v>
      </c>
      <c r="B85" s="11">
        <v>-0.33632127936709222</v>
      </c>
    </row>
    <row r="86" spans="1:2">
      <c r="A86" s="11">
        <v>6.764252279553018</v>
      </c>
      <c r="B86" s="11">
        <v>-0.33358959751571871</v>
      </c>
    </row>
    <row r="87" spans="1:2">
      <c r="A87" s="11">
        <v>6.7921862689162387</v>
      </c>
      <c r="B87" s="11">
        <v>-0.33087016915592654</v>
      </c>
    </row>
    <row r="88" spans="1:2">
      <c r="A88" s="11">
        <v>6.8150530892635652</v>
      </c>
      <c r="B88" s="11">
        <v>-0.3290089250481541</v>
      </c>
    </row>
    <row r="89" spans="1:2">
      <c r="A89" s="11">
        <v>6.8376068376068373</v>
      </c>
      <c r="B89" s="11">
        <v>-0.32583166009892356</v>
      </c>
    </row>
    <row r="90" spans="1:2">
      <c r="A90" s="11">
        <v>6.8662926825918875</v>
      </c>
      <c r="B90" s="11">
        <v>-0.32358571793319124</v>
      </c>
    </row>
    <row r="91" spans="1:2">
      <c r="A91" s="11">
        <v>6.8894247330347911</v>
      </c>
      <c r="B91" s="11">
        <v>-0.32177596278347709</v>
      </c>
    </row>
    <row r="92" spans="1:2">
      <c r="A92" s="11">
        <v>6.9134300291746751</v>
      </c>
      <c r="B92" s="11">
        <v>-0.31843280506221794</v>
      </c>
    </row>
    <row r="93" spans="1:2">
      <c r="A93" s="11">
        <v>6.9425641666493112</v>
      </c>
      <c r="B93" s="11">
        <v>-0.31645355743879933</v>
      </c>
    </row>
    <row r="94" spans="1:2">
      <c r="A94" s="11">
        <v>6.9662623912392281</v>
      </c>
      <c r="B94" s="11">
        <v>-0.31353989447956421</v>
      </c>
    </row>
    <row r="95" spans="1:2">
      <c r="A95" s="11">
        <v>6.989732083569236</v>
      </c>
      <c r="B95" s="11">
        <v>-0.31049529616198834</v>
      </c>
    </row>
    <row r="96" spans="1:2">
      <c r="A96" s="11">
        <v>7.019957739854406</v>
      </c>
      <c r="B96" s="11">
        <v>-0.30801202932029187</v>
      </c>
    </row>
    <row r="97" spans="1:2">
      <c r="A97" s="11">
        <v>7.0437416355568079</v>
      </c>
      <c r="B97" s="11">
        <v>-0.30556478946378846</v>
      </c>
    </row>
    <row r="98" spans="1:2">
      <c r="A98" s="11">
        <v>7.0685365301967877</v>
      </c>
      <c r="B98" s="11">
        <v>-0.30303171105477383</v>
      </c>
    </row>
    <row r="99" spans="1:2">
      <c r="A99" s="11">
        <v>7.0996002925035313</v>
      </c>
      <c r="B99" s="11">
        <v>-0.3000478222252938</v>
      </c>
    </row>
    <row r="100" spans="1:2">
      <c r="A100" s="11">
        <v>7.1254506847558101</v>
      </c>
      <c r="B100" s="11">
        <v>-0.29748547635124911</v>
      </c>
    </row>
    <row r="101" spans="1:2">
      <c r="A101" s="11">
        <v>7.1556862660913501</v>
      </c>
      <c r="B101" s="11">
        <v>-0.29497551574980796</v>
      </c>
    </row>
    <row r="102" spans="1:2">
      <c r="A102" s="11">
        <v>7.1801941524498831</v>
      </c>
      <c r="B102" s="11">
        <v>-0.29236077911928066</v>
      </c>
    </row>
    <row r="103" spans="1:2">
      <c r="A103" s="11">
        <v>7.2126134183460042</v>
      </c>
      <c r="B103" s="11">
        <v>-0.28990273632041663</v>
      </c>
    </row>
    <row r="104" spans="1:2">
      <c r="A104" s="11">
        <v>7.2371992039080872</v>
      </c>
      <c r="B104" s="11">
        <v>-0.28726689832896968</v>
      </c>
    </row>
    <row r="105" spans="1:2">
      <c r="A105" s="11">
        <v>7.2691851970312644</v>
      </c>
      <c r="B105" s="11">
        <v>-0.28460346200879422</v>
      </c>
    </row>
    <row r="106" spans="1:2">
      <c r="A106" s="11">
        <v>7.2954359752538807</v>
      </c>
      <c r="B106" s="11">
        <v>-0.28191194074495224</v>
      </c>
    </row>
    <row r="107" spans="1:2">
      <c r="A107" s="11">
        <v>7.3285844106352416</v>
      </c>
      <c r="B107" s="11">
        <v>-0.27874533709824423</v>
      </c>
    </row>
    <row r="108" spans="1:2">
      <c r="A108" s="11">
        <v>7.3542930685787828</v>
      </c>
      <c r="B108" s="11">
        <v>-0.27601199110154334</v>
      </c>
    </row>
    <row r="109" spans="1:2">
      <c r="A109" s="11">
        <v>7.3872156845363417</v>
      </c>
      <c r="B109" s="11">
        <v>-0.27372265495179043</v>
      </c>
    </row>
    <row r="110" spans="1:2">
      <c r="A110" s="11">
        <v>7.4146023178046843</v>
      </c>
      <c r="B110" s="11">
        <v>-0.27044828200596188</v>
      </c>
    </row>
    <row r="111" spans="1:2">
      <c r="A111" s="11">
        <v>7.4478464551974799</v>
      </c>
      <c r="B111" s="11">
        <v>-0.26821183217866634</v>
      </c>
    </row>
    <row r="112" spans="1:2">
      <c r="A112" s="11">
        <v>7.475461796652489</v>
      </c>
      <c r="B112" s="11">
        <v>-0.26543746585925132</v>
      </c>
    </row>
    <row r="113" spans="1:2">
      <c r="A113" s="11">
        <v>7.509762691498949</v>
      </c>
      <c r="B113" s="11">
        <v>-0.26212932890373675</v>
      </c>
    </row>
    <row r="114" spans="1:2">
      <c r="A114" s="11">
        <v>7.5381240624458199</v>
      </c>
      <c r="B114" s="11">
        <v>-0.25973625644721254</v>
      </c>
    </row>
    <row r="115" spans="1:2">
      <c r="A115" s="11">
        <v>7.5719142556429686</v>
      </c>
      <c r="B115" s="11">
        <v>-0.25734932652094161</v>
      </c>
    </row>
    <row r="116" spans="1:2">
      <c r="A116" s="11">
        <v>7.5997659272094422</v>
      </c>
      <c r="B116" s="11">
        <v>-0.25398808425758868</v>
      </c>
    </row>
    <row r="117" spans="1:2">
      <c r="A117" s="11">
        <v>7.6356861427567884</v>
      </c>
      <c r="B117" s="11">
        <v>-0.25109285597105407</v>
      </c>
    </row>
    <row r="118" spans="1:2">
      <c r="A118" s="11">
        <v>7.6635399423701793</v>
      </c>
      <c r="B118" s="11">
        <v>-0.24811061943072682</v>
      </c>
    </row>
    <row r="119" spans="1:2">
      <c r="A119" s="11">
        <v>7.7004227532091516</v>
      </c>
      <c r="B119" s="11">
        <v>-0.24559711554452002</v>
      </c>
    </row>
    <row r="120" spans="1:2">
      <c r="A120" s="11">
        <v>7.7294685990338161</v>
      </c>
      <c r="B120" s="11">
        <v>-0.2425936723790291</v>
      </c>
    </row>
    <row r="121" spans="1:2">
      <c r="A121" s="11">
        <v>7.7668696408599471</v>
      </c>
      <c r="B121" s="11">
        <v>-0.23961179138067676</v>
      </c>
    </row>
    <row r="122" spans="1:2">
      <c r="A122" s="11">
        <v>7.7953259225768221</v>
      </c>
      <c r="B122" s="11">
        <v>-0.23704626337507173</v>
      </c>
    </row>
    <row r="123" spans="1:2">
      <c r="A123" s="11">
        <v>7.8328777209458984</v>
      </c>
      <c r="B123" s="11">
        <v>-0.23396758551147154</v>
      </c>
    </row>
    <row r="124" spans="1:2">
      <c r="A124" s="11">
        <v>7.8632424866718038</v>
      </c>
      <c r="B124" s="11">
        <v>-0.23096820539618387</v>
      </c>
    </row>
    <row r="125" spans="1:2">
      <c r="A125" s="11">
        <v>7.9007663743383114</v>
      </c>
      <c r="B125" s="11">
        <v>-0.22878510406156116</v>
      </c>
    </row>
    <row r="126" spans="1:2">
      <c r="A126" s="11">
        <v>7.9317866349395203</v>
      </c>
      <c r="B126" s="11">
        <v>-0.22567143443456728</v>
      </c>
    </row>
    <row r="127" spans="1:2">
      <c r="A127" s="11">
        <v>7.970922076265782</v>
      </c>
      <c r="B127" s="11">
        <v>-0.22298622940841381</v>
      </c>
    </row>
    <row r="128" spans="1:2">
      <c r="A128" s="11">
        <v>8.0025608194622286</v>
      </c>
      <c r="B128" s="11">
        <v>-0.22025573735101009</v>
      </c>
    </row>
    <row r="129" spans="1:2">
      <c r="A129" s="11">
        <v>8.0412354554153698</v>
      </c>
      <c r="B129" s="11">
        <v>-0.21743363381199846</v>
      </c>
    </row>
    <row r="130" spans="1:2">
      <c r="A130" s="11">
        <v>8.0726538849646818</v>
      </c>
      <c r="B130" s="11">
        <v>-0.21485603723031155</v>
      </c>
    </row>
    <row r="131" spans="1:2">
      <c r="A131" s="11">
        <v>8.1128003764339383</v>
      </c>
      <c r="B131" s="11">
        <v>-0.21106884261125267</v>
      </c>
    </row>
    <row r="132" spans="1:2">
      <c r="A132" s="11">
        <v>8.1445162971771108</v>
      </c>
      <c r="B132" s="11">
        <v>-0.20826319114031994</v>
      </c>
    </row>
    <row r="133" spans="1:2">
      <c r="A133" s="11">
        <v>8.1764143152661841</v>
      </c>
      <c r="B133" s="11">
        <v>-0.20539864580881784</v>
      </c>
    </row>
    <row r="134" spans="1:2">
      <c r="A134" s="11">
        <v>8.2176696332454053</v>
      </c>
      <c r="B134" s="11">
        <v>-0.20250544432545686</v>
      </c>
    </row>
    <row r="135" spans="1:2">
      <c r="A135" s="11">
        <v>8.2516420767732779</v>
      </c>
      <c r="B135" s="11">
        <v>-0.19910802005178657</v>
      </c>
    </row>
    <row r="136" spans="1:2">
      <c r="A136" s="11">
        <v>8.2932492950738101</v>
      </c>
      <c r="B136" s="11">
        <v>-0.19617596923616498</v>
      </c>
    </row>
    <row r="137" spans="1:2">
      <c r="A137" s="11">
        <v>8.3269493388402225</v>
      </c>
      <c r="B137" s="11">
        <v>-0.19323581081833152</v>
      </c>
    </row>
    <row r="138" spans="1:2">
      <c r="A138" s="11">
        <v>8.3686910530323964</v>
      </c>
      <c r="B138" s="11">
        <v>-0.19025459502456421</v>
      </c>
    </row>
    <row r="139" spans="1:2">
      <c r="A139" s="11">
        <v>8.4034319616131228</v>
      </c>
      <c r="B139" s="11">
        <v>-0.18675112482482401</v>
      </c>
    </row>
    <row r="140" spans="1:2">
      <c r="A140" s="11">
        <v>8.4463026310232703</v>
      </c>
      <c r="B140" s="11">
        <v>-0.18372847522030589</v>
      </c>
    </row>
    <row r="141" spans="1:2">
      <c r="A141" s="11">
        <v>8.4816922672411597</v>
      </c>
      <c r="B141" s="11">
        <v>-0.18081059353867399</v>
      </c>
    </row>
    <row r="142" spans="1:2">
      <c r="A142" s="11">
        <v>8.526457597926365</v>
      </c>
      <c r="B142" s="11">
        <v>-0.17788629484053015</v>
      </c>
    </row>
    <row r="143" spans="1:2">
      <c r="A143" s="11">
        <v>8.5609108809177297</v>
      </c>
      <c r="B143" s="11">
        <v>-0.17482808359705057</v>
      </c>
    </row>
    <row r="144" spans="1:2">
      <c r="A144" s="11">
        <v>8.6059260406716067</v>
      </c>
      <c r="B144" s="11">
        <v>-0.17125048618285976</v>
      </c>
    </row>
    <row r="145" spans="1:2">
      <c r="A145" s="11">
        <v>8.6415485655029389</v>
      </c>
      <c r="B145" s="11">
        <v>-0.16806627302577154</v>
      </c>
    </row>
    <row r="146" spans="1:2">
      <c r="A146" s="11">
        <v>8.6874180124925076</v>
      </c>
      <c r="B146" s="11">
        <v>-0.16488311383008816</v>
      </c>
    </row>
    <row r="147" spans="1:2">
      <c r="A147" s="11">
        <v>8.7234914902340517</v>
      </c>
      <c r="B147" s="11">
        <v>-0.16167723163349124</v>
      </c>
    </row>
    <row r="148" spans="1:2">
      <c r="A148" s="11">
        <v>8.7710065607129071</v>
      </c>
      <c r="B148" s="11">
        <v>-0.15899051079662141</v>
      </c>
    </row>
    <row r="149" spans="1:2">
      <c r="A149" s="11">
        <v>8.8191198518387868</v>
      </c>
      <c r="B149" s="11">
        <v>-0.15530753732143837</v>
      </c>
    </row>
    <row r="150" spans="1:2">
      <c r="A150" s="11">
        <v>8.8662700488531474</v>
      </c>
      <c r="B150" s="11">
        <v>-0.15213301641745472</v>
      </c>
    </row>
    <row r="151" spans="1:2">
      <c r="A151" s="11">
        <v>8.9054332047982481</v>
      </c>
      <c r="B151" s="11">
        <v>-0.14887336551337421</v>
      </c>
    </row>
    <row r="152" spans="1:2">
      <c r="A152" s="11">
        <v>8.9536736923159559</v>
      </c>
      <c r="B152" s="11">
        <v>-0.14607677939564545</v>
      </c>
    </row>
    <row r="153" spans="1:2">
      <c r="A153" s="11">
        <v>9.0030880592043072</v>
      </c>
      <c r="B153" s="11">
        <v>-0.14287487828051609</v>
      </c>
    </row>
    <row r="154" spans="1:2">
      <c r="A154" s="11">
        <v>9.052968921157694</v>
      </c>
      <c r="B154" s="11">
        <v>-0.13949388188298797</v>
      </c>
    </row>
    <row r="155" spans="1:2">
      <c r="A155" s="11">
        <v>9.093554488578496</v>
      </c>
      <c r="B155" s="11">
        <v>-0.13604737373455794</v>
      </c>
    </row>
    <row r="156" spans="1:2">
      <c r="A156" s="11">
        <v>9.145114679738084</v>
      </c>
      <c r="B156" s="11">
        <v>-0.13310701608569495</v>
      </c>
    </row>
    <row r="157" spans="1:2">
      <c r="A157" s="11">
        <v>9.1877141885870213</v>
      </c>
      <c r="B157" s="11">
        <v>-0.12958072119287686</v>
      </c>
    </row>
    <row r="158" spans="1:2">
      <c r="A158" s="11">
        <v>9.2375339479372585</v>
      </c>
      <c r="B158" s="11">
        <v>-0.1260258666954584</v>
      </c>
    </row>
    <row r="159" spans="1:2">
      <c r="A159" s="11">
        <v>9.2797089883261261</v>
      </c>
      <c r="B159" s="11">
        <v>-0.12296775887557934</v>
      </c>
    </row>
    <row r="160" spans="1:2">
      <c r="A160" s="11">
        <v>9.3319273229500084</v>
      </c>
      <c r="B160" s="11">
        <v>-0.11927166416536084</v>
      </c>
    </row>
    <row r="161" spans="1:2">
      <c r="A161" s="11">
        <v>9.3853532177683494</v>
      </c>
      <c r="B161" s="11">
        <v>-0.11581435995705691</v>
      </c>
    </row>
    <row r="162" spans="1:2">
      <c r="A162" s="11">
        <v>9.4400181248347987</v>
      </c>
      <c r="B162" s="11">
        <v>-0.11225895013626264</v>
      </c>
    </row>
    <row r="163" spans="1:2">
      <c r="A163" s="11">
        <v>9.4845165267700473</v>
      </c>
      <c r="B163" s="11">
        <v>-0.10964135719958996</v>
      </c>
    </row>
    <row r="164" spans="1:2">
      <c r="A164" s="11">
        <v>9.5380712112396626</v>
      </c>
      <c r="B164" s="11">
        <v>-0.10524399139240737</v>
      </c>
    </row>
    <row r="165" spans="1:2">
      <c r="A165" s="11">
        <v>9.5940746994656099</v>
      </c>
      <c r="B165" s="11">
        <v>-0.10249754415465469</v>
      </c>
    </row>
    <row r="166" spans="1:2">
      <c r="A166" s="11">
        <v>9.6514848809489333</v>
      </c>
      <c r="B166" s="11">
        <v>-9.8583010804808857E-2</v>
      </c>
    </row>
    <row r="167" spans="1:2">
      <c r="A167" s="11">
        <v>9.6962175055510844</v>
      </c>
      <c r="B167" s="11">
        <v>-9.5221642158897168E-2</v>
      </c>
    </row>
    <row r="168" spans="1:2">
      <c r="A168" s="11">
        <v>9.7551458394302983</v>
      </c>
      <c r="B168" s="11">
        <v>-9.1298645135854103E-2</v>
      </c>
    </row>
    <row r="169" spans="1:2">
      <c r="A169" s="11">
        <v>9.8135426889106956</v>
      </c>
      <c r="B169" s="11">
        <v>-8.785594325085605E-2</v>
      </c>
    </row>
    <row r="170" spans="1:2">
      <c r="A170" s="11">
        <v>9.8734227207203649</v>
      </c>
      <c r="B170" s="11">
        <v>-8.4883647864021139E-2</v>
      </c>
    </row>
    <row r="171" spans="1:2">
      <c r="A171" s="11">
        <v>9.9317687486964559</v>
      </c>
      <c r="B171" s="11">
        <v>-8.08548925538978E-2</v>
      </c>
    </row>
    <row r="172" spans="1:2">
      <c r="A172" s="11">
        <v>9.9793427604857943</v>
      </c>
      <c r="B172" s="11">
        <v>-7.7294753613392483E-2</v>
      </c>
    </row>
    <row r="173" spans="1:2">
      <c r="A173" s="11">
        <v>10.042177144004821</v>
      </c>
      <c r="B173" s="11">
        <v>-7.3040424839710141E-2</v>
      </c>
    </row>
    <row r="174" spans="1:2">
      <c r="A174" s="11">
        <v>10.102132560183454</v>
      </c>
      <c r="B174" s="11">
        <v>-6.998293674836982E-2</v>
      </c>
    </row>
    <row r="175" spans="1:2">
      <c r="A175" s="11">
        <v>10.165804267604631</v>
      </c>
      <c r="B175" s="11">
        <v>-6.6295930133802056E-2</v>
      </c>
    </row>
    <row r="176" spans="1:2">
      <c r="A176" s="11">
        <v>10.23049300745803</v>
      </c>
      <c r="B176" s="11">
        <v>-6.2605451783050714E-2</v>
      </c>
    </row>
    <row r="177" spans="1:2">
      <c r="A177" s="11">
        <v>10.281296265833197</v>
      </c>
      <c r="B177" s="11">
        <v>-5.8130540207686564E-2</v>
      </c>
    </row>
    <row r="178" spans="1:2">
      <c r="A178" s="11">
        <v>10.346718538215605</v>
      </c>
      <c r="B178" s="11">
        <v>-5.4268203760078237E-2</v>
      </c>
    </row>
    <row r="179" spans="1:2">
      <c r="A179" s="11">
        <v>10.412002957008839</v>
      </c>
      <c r="B179" s="11">
        <v>-5.0866573946873377E-2</v>
      </c>
    </row>
    <row r="180" spans="1:2">
      <c r="A180" s="11">
        <v>10.465834283979946</v>
      </c>
      <c r="B180" s="11">
        <v>-4.755510020218106E-2</v>
      </c>
    </row>
    <row r="181" spans="1:2">
      <c r="A181" s="11">
        <v>10.532968190436065</v>
      </c>
      <c r="B181" s="11">
        <v>-4.3530685370969255E-2</v>
      </c>
    </row>
    <row r="182" spans="1:2">
      <c r="A182" s="11">
        <v>10.601530861056338</v>
      </c>
      <c r="B182" s="11">
        <v>-3.9440711386476202E-2</v>
      </c>
    </row>
    <row r="183" spans="1:2">
      <c r="A183" s="11">
        <v>10.672016904474777</v>
      </c>
      <c r="B183" s="11">
        <v>-3.5418169492550861E-2</v>
      </c>
    </row>
    <row r="184" spans="1:2">
      <c r="A184" s="11">
        <v>10.742407803285028</v>
      </c>
      <c r="B184" s="11">
        <v>-3.1883550033928357E-2</v>
      </c>
    </row>
    <row r="185" spans="1:2">
      <c r="A185" s="11">
        <v>10.812681112408633</v>
      </c>
      <c r="B185" s="11">
        <v>-2.7471986709913396E-2</v>
      </c>
    </row>
    <row r="186" spans="1:2">
      <c r="A186" s="11">
        <v>10.900489431975496</v>
      </c>
      <c r="B186" s="11">
        <v>-2.3865257291558455E-2</v>
      </c>
    </row>
    <row r="187" spans="1:2">
      <c r="A187" s="11">
        <v>10.970204923427969</v>
      </c>
      <c r="B187" s="11">
        <v>-1.9488150478091555E-2</v>
      </c>
    </row>
    <row r="188" spans="1:2">
      <c r="A188" s="11">
        <v>11.045086041220262</v>
      </c>
      <c r="B188" s="11">
        <v>-1.5682966700330737E-2</v>
      </c>
    </row>
    <row r="189" spans="1:2">
      <c r="A189" s="11">
        <v>11.106175033318525</v>
      </c>
      <c r="B189" s="11">
        <v>-1.1828508574825699E-2</v>
      </c>
    </row>
    <row r="190" spans="1:2">
      <c r="A190" s="11">
        <v>11.181304858276961</v>
      </c>
      <c r="B190" s="11">
        <v>-7.243303274423513E-3</v>
      </c>
    </row>
    <row r="191" spans="1:2">
      <c r="A191" s="11">
        <v>11.258725512272012</v>
      </c>
      <c r="B191" s="11">
        <v>-3.8565030442937495E-3</v>
      </c>
    </row>
    <row r="192" spans="1:2">
      <c r="A192" s="11">
        <v>11.351510886098941</v>
      </c>
      <c r="B192" s="11">
        <v>9.1409329456982019E-4</v>
      </c>
    </row>
    <row r="193" spans="1:2">
      <c r="A193" s="11">
        <v>11.429877700308607</v>
      </c>
      <c r="B193" s="11">
        <v>5.0795255292749707E-3</v>
      </c>
    </row>
    <row r="194" spans="1:2">
      <c r="A194" s="11">
        <v>11.511321384581736</v>
      </c>
      <c r="B194" s="11">
        <v>9.2588986537184472E-3</v>
      </c>
    </row>
    <row r="195" spans="1:2">
      <c r="A195" s="11">
        <v>11.593127593962299</v>
      </c>
      <c r="B195" s="11">
        <v>1.3592710321253195E-2</v>
      </c>
    </row>
    <row r="196" spans="1:2">
      <c r="A196" s="11">
        <v>11.691120593908927</v>
      </c>
      <c r="B196" s="11">
        <v>1.7254340248478349E-2</v>
      </c>
    </row>
    <row r="197" spans="1:2">
      <c r="A197" s="11">
        <v>11.757651291577995</v>
      </c>
      <c r="B197" s="11">
        <v>2.2434903023613915E-2</v>
      </c>
    </row>
    <row r="198" spans="1:2">
      <c r="A198" s="11">
        <v>11.842307828949705</v>
      </c>
      <c r="B198" s="11">
        <v>2.5543456998665722E-2</v>
      </c>
    </row>
    <row r="199" spans="1:2">
      <c r="A199" s="11">
        <v>11.928192282459595</v>
      </c>
      <c r="B199" s="11">
        <v>3.0216323496445055E-2</v>
      </c>
    </row>
    <row r="200" spans="1:2">
      <c r="A200" s="11">
        <v>12.033115132845591</v>
      </c>
      <c r="B200" s="11">
        <v>3.4940718016573516E-2</v>
      </c>
    </row>
    <row r="201" spans="1:2">
      <c r="A201" s="11">
        <v>12.123416378735527</v>
      </c>
      <c r="B201" s="11">
        <v>3.9049594691208125E-2</v>
      </c>
    </row>
    <row r="202" spans="1:2">
      <c r="A202" s="11">
        <v>12.233313760031317</v>
      </c>
      <c r="B202" s="11">
        <v>4.4036551720233977E-2</v>
      </c>
    </row>
    <row r="203" spans="1:2">
      <c r="A203" s="11">
        <v>12.32422573051848</v>
      </c>
      <c r="B203" s="11">
        <v>4.8378170476144018E-2</v>
      </c>
    </row>
    <row r="204" spans="1:2">
      <c r="A204" s="11">
        <v>12.398179947183754</v>
      </c>
      <c r="B204" s="11">
        <v>5.208308736716645E-2</v>
      </c>
    </row>
    <row r="205" spans="1:2">
      <c r="A205" s="11">
        <v>12.513608549297361</v>
      </c>
      <c r="B205" s="11">
        <v>5.744223868256608E-2</v>
      </c>
    </row>
    <row r="206" spans="1:2">
      <c r="A206" s="11">
        <v>12.609068442023503</v>
      </c>
      <c r="B206" s="11">
        <v>6.1360163359217686E-2</v>
      </c>
    </row>
    <row r="207" spans="1:2">
      <c r="A207" s="11">
        <v>12.728800183294723</v>
      </c>
      <c r="B207" s="11">
        <v>6.6917003650566326E-2</v>
      </c>
    </row>
    <row r="208" spans="1:2">
      <c r="A208" s="11">
        <v>12.833346166679501</v>
      </c>
      <c r="B208" s="11">
        <v>7.1873233768849631E-2</v>
      </c>
    </row>
    <row r="209" spans="1:2">
      <c r="A209" s="11">
        <v>12.941800722152479</v>
      </c>
      <c r="B209" s="11">
        <v>7.6150218545342693E-2</v>
      </c>
    </row>
    <row r="210" spans="1:2">
      <c r="A210" s="11">
        <v>13.03152325475325</v>
      </c>
      <c r="B210" s="11">
        <v>8.1374095406693533E-2</v>
      </c>
    </row>
    <row r="211" spans="1:2">
      <c r="A211" s="11">
        <v>13.166730305863146</v>
      </c>
      <c r="B211" s="11">
        <v>8.5010789708348689E-2</v>
      </c>
    </row>
    <row r="212" spans="1:2">
      <c r="A212" s="11">
        <v>13.284623048820988</v>
      </c>
      <c r="B212" s="11">
        <v>9.0585550924129773E-2</v>
      </c>
    </row>
    <row r="213" spans="1:2">
      <c r="A213" s="11">
        <v>13.416875746313714</v>
      </c>
      <c r="B213" s="11">
        <v>9.4611154763635977E-2</v>
      </c>
    </row>
    <row r="214" spans="1:2">
      <c r="A214" s="11">
        <v>13.549768298962087</v>
      </c>
      <c r="B214" s="11">
        <v>0.10036887475738321</v>
      </c>
    </row>
    <row r="215" spans="1:2">
      <c r="A215" s="11">
        <v>13.663815483835705</v>
      </c>
      <c r="B215" s="11">
        <v>0.10549536990875763</v>
      </c>
    </row>
    <row r="216" spans="1:2">
      <c r="A216" s="11">
        <v>13.824566254233774</v>
      </c>
      <c r="B216" s="11">
        <v>0.10993145777230501</v>
      </c>
    </row>
    <row r="217" spans="1:2">
      <c r="A217" s="11">
        <v>13.941945737947188</v>
      </c>
      <c r="B217" s="11">
        <v>0.1153175925155996</v>
      </c>
    </row>
    <row r="218" spans="1:2">
      <c r="A218" s="11">
        <v>14.085697382877425</v>
      </c>
      <c r="B218" s="11">
        <v>0.11931107512310123</v>
      </c>
    </row>
    <row r="219" spans="1:2">
      <c r="A219" s="11">
        <v>14.235686017709195</v>
      </c>
      <c r="B219" s="11">
        <v>0.12517907667082734</v>
      </c>
    </row>
    <row r="220" spans="1:2">
      <c r="A220" s="11">
        <v>14.382074182738632</v>
      </c>
      <c r="B220" s="11">
        <v>0.13018261634271747</v>
      </c>
    </row>
    <row r="221" spans="1:2">
      <c r="A221" s="11">
        <v>14.535940111926738</v>
      </c>
      <c r="B221" s="11">
        <v>0.13550419728260291</v>
      </c>
    </row>
    <row r="222" spans="1:2">
      <c r="A222" s="11">
        <v>14.691191161779397</v>
      </c>
      <c r="B222" s="11">
        <v>0.14108122202786549</v>
      </c>
    </row>
    <row r="223" spans="1:2">
      <c r="A223" s="11">
        <v>14.852882201791259</v>
      </c>
      <c r="B223" s="11">
        <v>0.14601198139119728</v>
      </c>
    </row>
    <row r="224" spans="1:2">
      <c r="A224" s="11">
        <v>15.017044345331954</v>
      </c>
      <c r="B224" s="11">
        <v>0.15204428683101032</v>
      </c>
    </row>
    <row r="225" spans="1:2">
      <c r="A225" s="11">
        <v>15.210744870176294</v>
      </c>
      <c r="B225" s="11">
        <v>0.15792841461593099</v>
      </c>
    </row>
    <row r="226" spans="1:2">
      <c r="A226" s="11">
        <v>15.353436098998955</v>
      </c>
      <c r="B226" s="11">
        <v>0.16334375534698631</v>
      </c>
    </row>
    <row r="227" spans="1:2">
      <c r="A227" s="11">
        <v>15.560085269267276</v>
      </c>
      <c r="B227" s="11">
        <v>0.16775921487641393</v>
      </c>
    </row>
    <row r="228" spans="1:2">
      <c r="A228" s="11">
        <v>15.770383220312254</v>
      </c>
      <c r="B228" s="11">
        <v>0.17469945994393815</v>
      </c>
    </row>
    <row r="229" spans="1:2">
      <c r="A229" s="11">
        <v>15.924834779839159</v>
      </c>
      <c r="B229" s="11">
        <v>0.17967934954151374</v>
      </c>
    </row>
    <row r="230" spans="1:2">
      <c r="A230" s="11">
        <v>16.147263038914904</v>
      </c>
      <c r="B230" s="11">
        <v>0.18532585111457692</v>
      </c>
    </row>
    <row r="231" spans="1:2">
      <c r="A231" s="11">
        <v>16.334798020222479</v>
      </c>
      <c r="B231" s="11">
        <v>0.192944927463709</v>
      </c>
    </row>
    <row r="232" spans="1:2">
      <c r="A232" s="11">
        <v>16.56479318855704</v>
      </c>
      <c r="B232" s="11">
        <v>0.19874150843718244</v>
      </c>
    </row>
    <row r="233" spans="1:2">
      <c r="A233" s="11">
        <v>16.802769096347077</v>
      </c>
      <c r="B233" s="11">
        <v>0.20359979156884431</v>
      </c>
    </row>
    <row r="234" spans="1:2">
      <c r="A234" s="11">
        <v>17.049135608824631</v>
      </c>
      <c r="B234" s="11">
        <v>0.20994952631664865</v>
      </c>
    </row>
    <row r="235" spans="1:2">
      <c r="A235" s="11">
        <v>17.279513408902407</v>
      </c>
      <c r="B235" s="11">
        <v>0.21513087973028422</v>
      </c>
    </row>
    <row r="236" spans="1:2">
      <c r="A236" s="11">
        <v>17.557104482328775</v>
      </c>
      <c r="B236" s="11">
        <v>0.22155189760076371</v>
      </c>
    </row>
    <row r="237" spans="1:2">
      <c r="A237" s="11">
        <v>17.825629690368814</v>
      </c>
      <c r="B237" s="11">
        <v>0.22856418065883347</v>
      </c>
    </row>
    <row r="238" spans="1:2">
      <c r="A238" s="11">
        <v>18.143222599198069</v>
      </c>
      <c r="B238" s="11">
        <v>0.23363296902956948</v>
      </c>
    </row>
    <row r="239" spans="1:2">
      <c r="A239" s="11">
        <v>18.441338103492789</v>
      </c>
      <c r="B239" s="11">
        <v>0.24104162889221611</v>
      </c>
    </row>
    <row r="240" spans="1:2">
      <c r="A240" s="11">
        <v>18.757854851719156</v>
      </c>
      <c r="B240" s="11">
        <v>0.24639967801262341</v>
      </c>
    </row>
    <row r="241" spans="1:2">
      <c r="A241" s="11">
        <v>19.074868860276588</v>
      </c>
      <c r="B241" s="11">
        <v>0.25135093846865264</v>
      </c>
    </row>
    <row r="242" spans="1:2">
      <c r="A242" s="11">
        <v>19.473438230253937</v>
      </c>
      <c r="B242" s="11">
        <v>0.25810971666239263</v>
      </c>
    </row>
    <row r="243" spans="1:2">
      <c r="A243" s="11">
        <v>19.86807597552253</v>
      </c>
      <c r="B243" s="11">
        <v>0.2638303087385715</v>
      </c>
    </row>
    <row r="244" spans="1:2">
      <c r="A244" s="11">
        <v>20.297150280100674</v>
      </c>
      <c r="B244" s="11">
        <v>0.26838598440005013</v>
      </c>
    </row>
    <row r="245" spans="1:2">
      <c r="A245" s="11">
        <v>20.709936627593919</v>
      </c>
      <c r="B245" s="11">
        <v>0.27409812976397718</v>
      </c>
    </row>
    <row r="246" spans="1:2">
      <c r="A246" s="11">
        <v>21.139861322509724</v>
      </c>
      <c r="B246" s="11">
        <v>0.27700758791351321</v>
      </c>
    </row>
    <row r="247" spans="1:2">
      <c r="A247" s="11">
        <v>21.646427257181202</v>
      </c>
      <c r="B247" s="11">
        <v>0.2812216023104287</v>
      </c>
    </row>
    <row r="248" spans="1:2">
      <c r="A248" s="11">
        <v>22.172457373450701</v>
      </c>
      <c r="B248" s="11">
        <v>0.2832273125291046</v>
      </c>
    </row>
    <row r="249" spans="1:2">
      <c r="A249" s="11">
        <v>22.788906360383766</v>
      </c>
      <c r="B249" s="11">
        <v>0.28051087384248319</v>
      </c>
    </row>
    <row r="250" spans="1:2">
      <c r="A250" s="11">
        <v>23.443910444262102</v>
      </c>
      <c r="B250" s="11">
        <v>0.2800088648369588</v>
      </c>
    </row>
    <row r="251" spans="1:2">
      <c r="A251" s="11">
        <v>24.137098720733768</v>
      </c>
      <c r="B251" s="11">
        <v>0.26838296411399964</v>
      </c>
    </row>
    <row r="252" spans="1:2">
      <c r="A252" s="11">
        <v>24.937033989177326</v>
      </c>
      <c r="B252" s="11">
        <v>0.25675347663869807</v>
      </c>
    </row>
    <row r="253" spans="1:2">
      <c r="A253" s="11">
        <v>25.887286753475369</v>
      </c>
      <c r="B253" s="11">
        <v>0.23264275867006068</v>
      </c>
    </row>
    <row r="254" spans="1:2">
      <c r="A254" s="11">
        <v>26.997840172786177</v>
      </c>
      <c r="B254" s="11">
        <v>0.19701380659015558</v>
      </c>
    </row>
    <row r="255" spans="1:2">
      <c r="A255" s="11">
        <v>28.20397111913357</v>
      </c>
      <c r="B255" s="11">
        <v>0.13637791018419726</v>
      </c>
    </row>
    <row r="256" spans="1:2">
      <c r="A256" s="11">
        <v>29.522909777987717</v>
      </c>
      <c r="B256" s="11">
        <v>5.0982909290801195E-2</v>
      </c>
    </row>
    <row r="257" spans="1:2">
      <c r="A257" s="11">
        <v>31.221705329545095</v>
      </c>
      <c r="B257" s="11">
        <v>-4.5353307672587731E-2</v>
      </c>
    </row>
    <row r="258" spans="1:2">
      <c r="A258" s="11">
        <v>33.252419113490504</v>
      </c>
      <c r="B258" s="11">
        <v>-0.18076453254195304</v>
      </c>
    </row>
    <row r="259" spans="1:2">
      <c r="A259" s="11">
        <v>35.710459593614971</v>
      </c>
      <c r="B259" s="11">
        <v>-0.31881061558631579</v>
      </c>
    </row>
    <row r="260" spans="1:2">
      <c r="A260" s="11">
        <v>38.75217981011432</v>
      </c>
      <c r="B260" s="11">
        <v>-0.48027133348774415</v>
      </c>
    </row>
    <row r="261" spans="1:2">
      <c r="A261" s="11">
        <v>42.151407857022427</v>
      </c>
      <c r="B261" s="11">
        <v>-0.63649445179124664</v>
      </c>
    </row>
    <row r="262" spans="1:2">
      <c r="A262" s="11">
        <v>45.896823939783367</v>
      </c>
      <c r="B262" s="11">
        <v>-0.78636043464462568</v>
      </c>
    </row>
    <row r="263" spans="1:2">
      <c r="A263" s="11">
        <v>49.207755142210416</v>
      </c>
      <c r="B263" s="11">
        <v>-0.95239469597422743</v>
      </c>
    </row>
    <row r="264" spans="1:2">
      <c r="A264" s="11">
        <v>52.770448548812666</v>
      </c>
      <c r="B264" s="11">
        <v>-1.0742036043726744</v>
      </c>
    </row>
    <row r="265" spans="1:2">
      <c r="A265" s="11">
        <v>55.953133655250362</v>
      </c>
      <c r="B265" s="11">
        <v>-1.1558419134475988</v>
      </c>
    </row>
    <row r="266" spans="1:2">
      <c r="A266" s="11">
        <v>58.7785810850526</v>
      </c>
      <c r="B266" s="11">
        <v>-1.225917111750769</v>
      </c>
    </row>
    <row r="267" spans="1:2">
      <c r="A267" s="11">
        <v>61.44091227466545</v>
      </c>
      <c r="B267" s="11">
        <v>-1.2777133741515514</v>
      </c>
    </row>
    <row r="268" spans="1:2">
      <c r="A268" s="11">
        <v>63.366135869668533</v>
      </c>
      <c r="B268" s="11">
        <v>-1.3404441148401185</v>
      </c>
    </row>
    <row r="269" spans="1:2">
      <c r="A269" s="11">
        <v>65.496034215128276</v>
      </c>
      <c r="B269" s="11">
        <v>-1.3397205145076962</v>
      </c>
    </row>
    <row r="270" spans="1:2">
      <c r="A270" s="11">
        <v>66.998981615479451</v>
      </c>
      <c r="B270" s="11">
        <v>-1.3622351301786531</v>
      </c>
    </row>
    <row r="271" spans="1:2">
      <c r="A271" s="11">
        <v>68.135671749587772</v>
      </c>
      <c r="B271" s="11">
        <v>-1.3953069741473103</v>
      </c>
    </row>
    <row r="272" spans="1:2">
      <c r="A272" s="11">
        <v>69.846059285335116</v>
      </c>
      <c r="B272" s="11">
        <v>-1.4311418456657052</v>
      </c>
    </row>
    <row r="273" spans="1:2">
      <c r="A273" s="11">
        <v>70.421047442659656</v>
      </c>
      <c r="B273" s="11">
        <v>-1.4503774269735383</v>
      </c>
    </row>
    <row r="274" spans="1:2">
      <c r="A274" s="11">
        <v>71.666093337919961</v>
      </c>
      <c r="B274" s="11">
        <v>-1.4509566013191968</v>
      </c>
    </row>
    <row r="275" spans="1:2">
      <c r="A275" s="11">
        <v>73.689252422534182</v>
      </c>
      <c r="B275" s="11">
        <v>-1.4526322923602046</v>
      </c>
    </row>
    <row r="276" spans="1:2">
      <c r="A276" s="11">
        <v>73.675679658144844</v>
      </c>
      <c r="B276" s="11">
        <v>-1.4729826942186299</v>
      </c>
    </row>
    <row r="277" spans="1:2">
      <c r="A277" s="11">
        <v>74.26716871272717</v>
      </c>
      <c r="B277" s="11">
        <v>-1.4791844152834357</v>
      </c>
    </row>
    <row r="278" spans="1:2">
      <c r="A278" s="11">
        <v>76.327720701604406</v>
      </c>
      <c r="B278" s="11">
        <v>-1.4868182794463969</v>
      </c>
    </row>
    <row r="279" spans="1:2">
      <c r="A279" s="11">
        <v>76.327138113956423</v>
      </c>
      <c r="B279" s="11">
        <v>-1.5054682102767649</v>
      </c>
    </row>
    <row r="280" spans="1:2">
      <c r="A280" s="11">
        <v>77.012529938621014</v>
      </c>
      <c r="B280" s="11">
        <v>-1.5202974926183048</v>
      </c>
    </row>
    <row r="281" spans="1:2">
      <c r="A281" s="11">
        <v>76.989998999130009</v>
      </c>
      <c r="B281" s="11">
        <v>-1.5112890475342249</v>
      </c>
    </row>
    <row r="282" spans="1:2">
      <c r="A282" s="11">
        <v>79.311575524447804</v>
      </c>
      <c r="B282" s="11">
        <v>-1.5188225318673916</v>
      </c>
    </row>
    <row r="283" spans="1:2">
      <c r="A283" s="11">
        <v>79.319753791484231</v>
      </c>
      <c r="B283" s="11">
        <v>-1.5126909829734432</v>
      </c>
    </row>
    <row r="284" spans="1:2">
      <c r="A284" s="11">
        <v>79.314720812182742</v>
      </c>
      <c r="B284" s="11">
        <v>-1.5356222609589507</v>
      </c>
    </row>
    <row r="285" spans="1:2">
      <c r="A285" s="11">
        <v>80.053155295115957</v>
      </c>
      <c r="B285" s="11">
        <v>-1.5508396050657851</v>
      </c>
    </row>
    <row r="286" spans="1:2">
      <c r="A286" s="11">
        <v>80.043543687766146</v>
      </c>
      <c r="B286" s="11">
        <v>-1.5228948299632861</v>
      </c>
    </row>
    <row r="287" spans="1:2">
      <c r="A287" s="11">
        <v>81.644649826096895</v>
      </c>
      <c r="B287" s="11">
        <v>-1.5476327249533091</v>
      </c>
    </row>
    <row r="288" spans="1:2">
      <c r="A288" s="11">
        <v>81.66065099870977</v>
      </c>
      <c r="B288" s="11">
        <v>-1.5401850389549756</v>
      </c>
    </row>
    <row r="289" spans="1:2">
      <c r="A289" s="11">
        <v>81.645316416423768</v>
      </c>
      <c r="B289" s="11">
        <v>-1.5486885786688538</v>
      </c>
    </row>
    <row r="290" spans="1:2">
      <c r="A290" s="11">
        <v>83.350003334000135</v>
      </c>
      <c r="B290" s="11">
        <v>-1.5401749325922807</v>
      </c>
    </row>
    <row r="291" spans="1:2">
      <c r="A291" s="11">
        <v>82.511654771236437</v>
      </c>
      <c r="B291" s="11">
        <v>-1.5515751008059175</v>
      </c>
    </row>
    <row r="292" spans="1:2">
      <c r="A292" s="11">
        <v>83.338889259283945</v>
      </c>
      <c r="B292" s="11">
        <v>-1.5587547107172095</v>
      </c>
    </row>
    <row r="293" spans="1:2">
      <c r="A293" s="11">
        <v>83.337500208343755</v>
      </c>
      <c r="B293" s="11">
        <v>-1.5611472703289975</v>
      </c>
    </row>
    <row r="294" spans="1:2">
      <c r="A294" s="11">
        <v>83.338194728025798</v>
      </c>
      <c r="B294" s="11">
        <v>-1.5624301329026167</v>
      </c>
    </row>
    <row r="295" spans="1:2">
      <c r="A295" s="11">
        <v>84.289314643582642</v>
      </c>
      <c r="B295" s="11">
        <v>-1.5620945111842881</v>
      </c>
    </row>
    <row r="296" spans="1:2">
      <c r="A296" s="11">
        <v>84.226839724746682</v>
      </c>
      <c r="B296" s="11">
        <v>-1.562704539703176</v>
      </c>
    </row>
    <row r="297" spans="1:2">
      <c r="A297" s="11">
        <v>85.127393143839754</v>
      </c>
      <c r="B297" s="11">
        <v>-1.5785933717199001</v>
      </c>
    </row>
    <row r="298" spans="1:2">
      <c r="A298" s="11">
        <v>86.079261784250932</v>
      </c>
      <c r="B298" s="11">
        <v>-1.5641954981922106</v>
      </c>
    </row>
    <row r="299" spans="1:2">
      <c r="A299" s="11">
        <v>85.126668482702271</v>
      </c>
      <c r="B299" s="11">
        <v>-1.5861370252307931</v>
      </c>
    </row>
    <row r="300" spans="1:2">
      <c r="A300" s="11">
        <v>86.054076381598193</v>
      </c>
      <c r="B300" s="11">
        <v>-1.5695089584314448</v>
      </c>
    </row>
    <row r="301" spans="1:2">
      <c r="A301" s="11">
        <v>87.000400201840932</v>
      </c>
      <c r="B301" s="11">
        <v>-1.5876960019883011</v>
      </c>
    </row>
    <row r="302" spans="1:2">
      <c r="A302" s="11">
        <v>86.050373888874546</v>
      </c>
      <c r="B302" s="11">
        <v>-1.5703033952084757</v>
      </c>
    </row>
    <row r="303" spans="1:2">
      <c r="A303" s="11">
        <v>87.877323256733604</v>
      </c>
      <c r="B303" s="11">
        <v>-1.5864072489138261</v>
      </c>
    </row>
    <row r="304" spans="1:2">
      <c r="A304" s="11">
        <v>87.902041964434829</v>
      </c>
      <c r="B304" s="11">
        <v>-1.6061125353391592</v>
      </c>
    </row>
    <row r="305" spans="1:2">
      <c r="A305" s="11">
        <v>86.972403656319855</v>
      </c>
      <c r="B305" s="11">
        <v>-1.5707673930792565</v>
      </c>
    </row>
    <row r="306" spans="1:2">
      <c r="A306" s="11">
        <v>87.874234395732827</v>
      </c>
      <c r="B306" s="11">
        <v>-1.5892195817849117</v>
      </c>
    </row>
    <row r="307" spans="1:2">
      <c r="A307" s="11">
        <v>87.898951365510214</v>
      </c>
      <c r="B307" s="11">
        <v>-1.592250799588852</v>
      </c>
    </row>
    <row r="308" spans="1:2">
      <c r="A308" s="11">
        <v>87.872690046660395</v>
      </c>
      <c r="B308" s="11">
        <v>-1.5904405565499711</v>
      </c>
    </row>
    <row r="309" spans="1:2">
      <c r="A309" s="11">
        <v>88.76264867743653</v>
      </c>
      <c r="B309" s="11">
        <v>-1.591969372074147</v>
      </c>
    </row>
    <row r="310" spans="1:2">
      <c r="A310" s="11">
        <v>88.77604467210567</v>
      </c>
      <c r="B310" s="11">
        <v>-1.6072261987713188</v>
      </c>
    </row>
    <row r="311" spans="1:2">
      <c r="A311" s="11">
        <v>88.763436565210057</v>
      </c>
      <c r="B311" s="11">
        <v>-1.6148972160331345</v>
      </c>
    </row>
    <row r="312" spans="1:2">
      <c r="A312" s="11">
        <v>90.670873795210767</v>
      </c>
      <c r="B312" s="11">
        <v>-1.598659214028129</v>
      </c>
    </row>
    <row r="313" spans="1:2">
      <c r="A313" s="11">
        <v>88.760285098035737</v>
      </c>
      <c r="B313" s="11">
        <v>-1.6172770777834415</v>
      </c>
    </row>
    <row r="314" spans="1:2">
      <c r="A314" s="11">
        <v>91.716193411108662</v>
      </c>
      <c r="B314" s="11">
        <v>-1.6190063238184975</v>
      </c>
    </row>
    <row r="315" spans="1:2">
      <c r="A315" s="11">
        <v>90.696366703549856</v>
      </c>
      <c r="B315" s="11">
        <v>-1.6195860402256113</v>
      </c>
    </row>
    <row r="316" spans="1:2">
      <c r="A316" s="11">
        <v>90.668407500090666</v>
      </c>
      <c r="B316" s="11">
        <v>-1.6195860402256113</v>
      </c>
    </row>
    <row r="317" spans="1:2">
      <c r="A317" s="11">
        <v>91.711987673908851</v>
      </c>
      <c r="B317" s="11">
        <v>-1.6354837468149122</v>
      </c>
    </row>
    <row r="318" spans="1:2">
      <c r="A318" s="11">
        <v>91.718717038586064</v>
      </c>
      <c r="B318" s="11">
        <v>-1.6165945303270794</v>
      </c>
    </row>
    <row r="319" spans="1:2">
      <c r="A319" s="11">
        <v>91.714511069941494</v>
      </c>
      <c r="B319" s="11">
        <v>-1.612006374324616</v>
      </c>
    </row>
    <row r="320" spans="1:2">
      <c r="A320" s="11">
        <v>92.77556662677317</v>
      </c>
      <c r="B320" s="11">
        <v>-1.6264116601968948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F7AE2-1827-4D06-A22D-A967C5CAC014}">
  <dimension ref="A1:E14"/>
  <sheetViews>
    <sheetView workbookViewId="0">
      <selection activeCell="H29" sqref="H29"/>
    </sheetView>
  </sheetViews>
  <sheetFormatPr defaultRowHeight="18.75"/>
  <sheetData>
    <row r="1" spans="1:5">
      <c r="B1" t="s">
        <v>22</v>
      </c>
      <c r="C1" t="s">
        <v>24</v>
      </c>
      <c r="D1" t="s">
        <v>23</v>
      </c>
      <c r="E1" t="s">
        <v>25</v>
      </c>
    </row>
    <row r="2" spans="1:5">
      <c r="A2">
        <v>25</v>
      </c>
      <c r="B2">
        <v>0.30202811881786196</v>
      </c>
      <c r="C2">
        <v>0.403734544536967</v>
      </c>
      <c r="D2">
        <v>-1.3219999999999998</v>
      </c>
      <c r="E2">
        <v>0.8610000000000001</v>
      </c>
    </row>
    <row r="3" spans="1:5">
      <c r="A3">
        <f>30</f>
        <v>30</v>
      </c>
      <c r="B3">
        <v>0.29195588546570617</v>
      </c>
      <c r="C3">
        <v>0.79530768466050306</v>
      </c>
      <c r="D3">
        <v>-1.319</v>
      </c>
      <c r="E3">
        <v>0.85699999999999998</v>
      </c>
    </row>
    <row r="4" spans="1:5">
      <c r="A4">
        <f t="shared" ref="A4:A14" si="0">A3+10</f>
        <v>40</v>
      </c>
      <c r="B4">
        <v>0.27955411119264773</v>
      </c>
      <c r="C4">
        <v>0.5240060260692998</v>
      </c>
      <c r="D4">
        <v>-1.304</v>
      </c>
      <c r="E4">
        <v>0.85499999999999998</v>
      </c>
    </row>
    <row r="5" spans="1:5">
      <c r="A5">
        <f t="shared" si="0"/>
        <v>50</v>
      </c>
      <c r="B5">
        <v>0.27083756517028917</v>
      </c>
      <c r="C5">
        <v>0.37643515904385472</v>
      </c>
      <c r="D5">
        <v>-1.266</v>
      </c>
      <c r="E5">
        <v>0.85300000000000031</v>
      </c>
    </row>
    <row r="6" spans="1:5">
      <c r="A6">
        <f t="shared" si="0"/>
        <v>60</v>
      </c>
      <c r="B6">
        <v>0.26843025343171301</v>
      </c>
      <c r="C6">
        <v>0.32413597504152997</v>
      </c>
      <c r="D6">
        <v>-1.1920000000000002</v>
      </c>
      <c r="E6">
        <v>0.84200000000000008</v>
      </c>
    </row>
    <row r="7" spans="1:5">
      <c r="A7">
        <f t="shared" si="0"/>
        <v>70</v>
      </c>
      <c r="B7">
        <v>0.27667683454033604</v>
      </c>
      <c r="C7">
        <v>0.30842778934381992</v>
      </c>
      <c r="D7">
        <v>-1.0580000000000001</v>
      </c>
      <c r="E7">
        <v>0.81299999999999961</v>
      </c>
    </row>
    <row r="8" spans="1:5">
      <c r="A8">
        <f t="shared" si="0"/>
        <v>80</v>
      </c>
      <c r="B8">
        <v>0.29942024754568963</v>
      </c>
      <c r="C8">
        <v>0.3211303789338471</v>
      </c>
      <c r="D8">
        <v>-0.874</v>
      </c>
      <c r="E8">
        <v>0.74799999999999978</v>
      </c>
    </row>
    <row r="9" spans="1:5">
      <c r="A9">
        <f t="shared" si="0"/>
        <v>90</v>
      </c>
      <c r="B9">
        <v>0.34348326377797245</v>
      </c>
      <c r="C9">
        <v>0.3046922608165753</v>
      </c>
      <c r="D9">
        <v>-0.74099999999999988</v>
      </c>
      <c r="E9">
        <v>0.60099999999999998</v>
      </c>
    </row>
    <row r="10" spans="1:5">
      <c r="A10">
        <f t="shared" si="0"/>
        <v>100</v>
      </c>
      <c r="B10">
        <v>0.41222876635388817</v>
      </c>
      <c r="C10">
        <v>0.31776294884016526</v>
      </c>
      <c r="D10">
        <v>-0.49099999999999988</v>
      </c>
      <c r="E10">
        <v>0.46700000000000008</v>
      </c>
    </row>
    <row r="11" spans="1:5">
      <c r="A11">
        <f t="shared" si="0"/>
        <v>110</v>
      </c>
      <c r="B11">
        <v>0.50523231213252251</v>
      </c>
      <c r="C11">
        <v>0.35334128351221239</v>
      </c>
      <c r="D11">
        <v>-0.34899999999999998</v>
      </c>
      <c r="E11">
        <v>0.27200000000000024</v>
      </c>
    </row>
    <row r="12" spans="1:5">
      <c r="A12">
        <f t="shared" si="0"/>
        <v>120</v>
      </c>
      <c r="B12">
        <v>0.6201117751474704</v>
      </c>
      <c r="C12">
        <v>0.4091234530019433</v>
      </c>
      <c r="D12">
        <v>-0.27600000000000002</v>
      </c>
      <c r="E12">
        <v>0.125</v>
      </c>
    </row>
    <row r="13" spans="1:5">
      <c r="A13">
        <f t="shared" si="0"/>
        <v>130</v>
      </c>
      <c r="B13">
        <v>0.78150948557138111</v>
      </c>
      <c r="C13">
        <v>0.50658561296859173</v>
      </c>
      <c r="D13">
        <v>-0.19499999999999984</v>
      </c>
      <c r="E13">
        <v>1.0000000000001119E-3</v>
      </c>
    </row>
    <row r="14" spans="1:5">
      <c r="A14">
        <f t="shared" si="0"/>
        <v>140</v>
      </c>
      <c r="C14">
        <v>0.62893081761006298</v>
      </c>
      <c r="E14">
        <v>-6.0000000000000046E-2</v>
      </c>
    </row>
  </sheetData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C239-8F76-4331-A6E1-B9941038E95B}">
  <dimension ref="A1:B16"/>
  <sheetViews>
    <sheetView zoomScale="130" zoomScaleNormal="130" workbookViewId="0">
      <selection activeCell="D15" sqref="D15"/>
    </sheetView>
  </sheetViews>
  <sheetFormatPr defaultRowHeight="18.75"/>
  <sheetData>
    <row r="1" spans="1:2" ht="19.5">
      <c r="A1" s="8" t="s">
        <v>26</v>
      </c>
      <c r="B1" s="8" t="s">
        <v>27</v>
      </c>
    </row>
    <row r="2" spans="1:2" ht="19.5">
      <c r="A2" s="8">
        <v>1.4</v>
      </c>
      <c r="B2" s="8">
        <v>141.1</v>
      </c>
    </row>
    <row r="3" spans="1:2" ht="19.5">
      <c r="A3" s="8">
        <v>1.2</v>
      </c>
      <c r="B3" s="8">
        <v>121.3</v>
      </c>
    </row>
    <row r="4" spans="1:2" ht="19.5">
      <c r="A4" s="8">
        <v>1</v>
      </c>
      <c r="B4" s="8">
        <v>102</v>
      </c>
    </row>
    <row r="5" spans="1:2" ht="19.5">
      <c r="A5" s="8">
        <v>0.8</v>
      </c>
      <c r="B5" s="8">
        <v>82.5</v>
      </c>
    </row>
    <row r="6" spans="1:2" ht="19.5">
      <c r="A6" s="8">
        <v>0.6</v>
      </c>
      <c r="B6" s="8">
        <v>61.9</v>
      </c>
    </row>
    <row r="7" spans="1:2" ht="19.5">
      <c r="A7" s="8">
        <v>0.4</v>
      </c>
      <c r="B7" s="8">
        <v>42.3</v>
      </c>
    </row>
    <row r="8" spans="1:2" ht="19.5">
      <c r="A8" s="8">
        <v>0.2</v>
      </c>
      <c r="B8" s="8">
        <v>21.3</v>
      </c>
    </row>
    <row r="9" spans="1:2" ht="19.5">
      <c r="A9" s="8">
        <v>0</v>
      </c>
      <c r="B9" s="8">
        <v>2</v>
      </c>
    </row>
    <row r="10" spans="1:2" ht="19.5">
      <c r="A10" s="8">
        <v>-0.2</v>
      </c>
      <c r="B10" s="8">
        <v>-18.2</v>
      </c>
    </row>
    <row r="11" spans="1:2" ht="19.5">
      <c r="A11" s="8">
        <v>-0.4</v>
      </c>
      <c r="B11" s="8">
        <v>-38.5</v>
      </c>
    </row>
    <row r="12" spans="1:2" ht="19.5">
      <c r="A12" s="8">
        <v>-0.6</v>
      </c>
      <c r="B12" s="8">
        <v>-58.6</v>
      </c>
    </row>
    <row r="13" spans="1:2" ht="19.5">
      <c r="A13" s="8">
        <v>-0.8</v>
      </c>
      <c r="B13" s="8">
        <v>-78.3</v>
      </c>
    </row>
    <row r="14" spans="1:2" ht="19.5">
      <c r="A14" s="8">
        <v>-1</v>
      </c>
      <c r="B14" s="8">
        <v>-98.6</v>
      </c>
    </row>
    <row r="15" spans="1:2" ht="19.5">
      <c r="A15" s="8">
        <v>-1.2</v>
      </c>
      <c r="B15" s="8">
        <v>-118.5</v>
      </c>
    </row>
    <row r="16" spans="1:2" ht="19.5">
      <c r="A16" s="8">
        <v>-1.4</v>
      </c>
      <c r="B16" s="8">
        <v>-138.9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0628_n-Ge</vt:lpstr>
      <vt:lpstr>0628_p-Ge</vt:lpstr>
      <vt:lpstr>0705_p-Ge</vt:lpstr>
      <vt:lpstr>0705_n-Ge</vt:lpstr>
      <vt:lpstr>Arrrhenius</vt:lpstr>
      <vt:lpstr>n-vs-R</vt:lpstr>
      <vt:lpstr>IB校正0705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2024-07-14T12:23:46Z</dcterms:modified>
</cp:coreProperties>
</file>