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4_19_X線\data\"/>
    </mc:Choice>
  </mc:AlternateContent>
  <xr:revisionPtr revIDLastSave="0" documentId="13_ncr:1_{30489125-BBDF-4369-899C-EAD8D73BB1D5}" xr6:coauthVersionLast="47" xr6:coauthVersionMax="47" xr10:uidLastSave="{00000000-0000-0000-0000-000000000000}"/>
  <bookViews>
    <workbookView xWindow="-120" yWindow="-120" windowWidth="29040" windowHeight="15720" tabRatio="799" activeTab="6" xr2:uid="{EB3D8C0B-2E54-48BC-9994-5F75A5673E97}"/>
  </bookViews>
  <sheets>
    <sheet name="結晶構造因子" sheetId="2" r:id="rId1"/>
    <sheet name="0419_reuslt_Fe" sheetId="1" r:id="rId2"/>
    <sheet name="0419_reuslt_Cu" sheetId="3" r:id="rId3"/>
    <sheet name="0419_reuslt_Si" sheetId="4" r:id="rId4"/>
    <sheet name="0426_reuslt_NaCl" sheetId="5" r:id="rId5"/>
    <sheet name="0426_reuslt_KCl" sheetId="6" r:id="rId6"/>
    <sheet name="0426_reuslt_CsCl" sheetId="7" r:id="rId7"/>
  </sheets>
  <definedNames>
    <definedName name="_xlnm._FilterDatabase" localSheetId="2" hidden="1">'0419_reuslt_Cu'!$G$2:$I$2</definedName>
    <definedName name="_xlnm._FilterDatabase" localSheetId="1" hidden="1">'0419_reuslt_Fe'!$G$6:$J$6</definedName>
    <definedName name="_xlnm._FilterDatabase" localSheetId="0" hidden="1">結晶構造因子!$K$1:$L$38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 a="1"/>
  <c r="F2" i="5" s="1"/>
  <c r="F1" i="5" a="1"/>
  <c r="F1" i="5" s="1"/>
  <c r="K7" i="5"/>
  <c r="L7" i="5"/>
  <c r="O7" i="5" s="1"/>
  <c r="N7" i="5"/>
  <c r="K8" i="5"/>
  <c r="L8" i="5"/>
  <c r="O8" i="5" s="1"/>
  <c r="N8" i="5"/>
  <c r="K9" i="5"/>
  <c r="L9" i="5"/>
  <c r="N9" i="5"/>
  <c r="O9" i="5"/>
  <c r="K10" i="5"/>
  <c r="L10" i="5"/>
  <c r="O10" i="5" s="1"/>
  <c r="N10" i="5"/>
  <c r="K11" i="5"/>
  <c r="L11" i="5"/>
  <c r="O11" i="5" s="1"/>
  <c r="N11" i="5"/>
  <c r="K12" i="5"/>
  <c r="L12" i="5"/>
  <c r="O12" i="5" s="1"/>
  <c r="N12" i="5"/>
  <c r="K13" i="5"/>
  <c r="L13" i="5"/>
  <c r="O13" i="5" s="1"/>
  <c r="N13" i="5"/>
  <c r="K14" i="5"/>
  <c r="L14" i="5"/>
  <c r="N14" i="5"/>
  <c r="O14" i="5"/>
  <c r="K15" i="5"/>
  <c r="L15" i="5"/>
  <c r="O15" i="5" s="1"/>
  <c r="N15" i="5"/>
  <c r="O6" i="5"/>
  <c r="N6" i="5"/>
  <c r="L6" i="5"/>
  <c r="K6" i="5"/>
  <c r="F2" i="6" a="1"/>
  <c r="F2" i="6" s="1"/>
  <c r="F1" i="6" a="1"/>
  <c r="F1" i="6" s="1"/>
  <c r="O7" i="6"/>
  <c r="P7" i="6"/>
  <c r="O8" i="6"/>
  <c r="P8" i="6"/>
  <c r="O9" i="6"/>
  <c r="P9" i="6"/>
  <c r="O10" i="6"/>
  <c r="P10" i="6"/>
  <c r="O11" i="6"/>
  <c r="P11" i="6"/>
  <c r="O12" i="6"/>
  <c r="P12" i="6"/>
  <c r="O13" i="6"/>
  <c r="P13" i="6"/>
  <c r="O14" i="6"/>
  <c r="P14" i="6"/>
  <c r="O15" i="6"/>
  <c r="P15" i="6"/>
  <c r="P6" i="6"/>
  <c r="O6" i="6"/>
  <c r="L7" i="6"/>
  <c r="M7" i="6"/>
  <c r="L8" i="6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M6" i="6"/>
  <c r="L6" i="6"/>
  <c r="F2" i="7" a="1"/>
  <c r="F2" i="7" s="1"/>
  <c r="F1" i="7" a="1"/>
  <c r="F1" i="7" s="1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M6" i="7"/>
  <c r="L6" i="7"/>
  <c r="I10" i="7"/>
  <c r="J10" i="7"/>
  <c r="I11" i="7"/>
  <c r="J11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  <c r="I9" i="7"/>
  <c r="J6" i="7"/>
  <c r="I8" i="7"/>
  <c r="I7" i="7"/>
  <c r="I6" i="7"/>
  <c r="J9" i="7"/>
  <c r="J8" i="7"/>
  <c r="J7" i="7"/>
  <c r="F19" i="7"/>
  <c r="F8" i="7"/>
  <c r="F9" i="7"/>
  <c r="F10" i="7"/>
  <c r="F11" i="7"/>
  <c r="F12" i="7"/>
  <c r="F13" i="7"/>
  <c r="F14" i="7"/>
  <c r="F15" i="7"/>
  <c r="F16" i="7"/>
  <c r="F17" i="7"/>
  <c r="F18" i="7"/>
  <c r="F7" i="7"/>
  <c r="C7" i="7"/>
  <c r="D7" i="7"/>
  <c r="E7" i="7"/>
  <c r="C8" i="7"/>
  <c r="E8" i="7" s="1"/>
  <c r="D8" i="7"/>
  <c r="C9" i="7"/>
  <c r="D9" i="7" s="1"/>
  <c r="C10" i="7"/>
  <c r="D10" i="7" s="1"/>
  <c r="E10" i="7"/>
  <c r="C11" i="7"/>
  <c r="D11" i="7" s="1"/>
  <c r="C12" i="7"/>
  <c r="D12" i="7" s="1"/>
  <c r="C13" i="7"/>
  <c r="D13" i="7" s="1"/>
  <c r="E13" i="7"/>
  <c r="C14" i="7"/>
  <c r="E14" i="7" s="1"/>
  <c r="D14" i="7"/>
  <c r="C15" i="7"/>
  <c r="D15" i="7"/>
  <c r="E15" i="7"/>
  <c r="C16" i="7"/>
  <c r="D16" i="7"/>
  <c r="E16" i="7"/>
  <c r="C17" i="7"/>
  <c r="E17" i="7" s="1"/>
  <c r="D17" i="7"/>
  <c r="C18" i="7"/>
  <c r="D18" i="7" s="1"/>
  <c r="C19" i="7"/>
  <c r="D19" i="7" s="1"/>
  <c r="E19" i="7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I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G7" i="6"/>
  <c r="H7" i="6"/>
  <c r="F7" i="6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G7" i="5"/>
  <c r="H7" i="5"/>
  <c r="F7" i="5"/>
  <c r="F7" i="1"/>
  <c r="C7" i="6"/>
  <c r="D7" i="6"/>
  <c r="E7" i="6"/>
  <c r="C8" i="6"/>
  <c r="D8" i="6"/>
  <c r="E8" i="6"/>
  <c r="C9" i="6"/>
  <c r="D9" i="6" s="1"/>
  <c r="E9" i="6"/>
  <c r="C10" i="6"/>
  <c r="D10" i="6"/>
  <c r="E10" i="6"/>
  <c r="C11" i="6"/>
  <c r="D11" i="6"/>
  <c r="E11" i="6"/>
  <c r="C12" i="6"/>
  <c r="D12" i="6" s="1"/>
  <c r="C13" i="6"/>
  <c r="D13" i="6" s="1"/>
  <c r="C14" i="6"/>
  <c r="D14" i="6"/>
  <c r="E14" i="6"/>
  <c r="C15" i="6"/>
  <c r="D15" i="6"/>
  <c r="E15" i="6"/>
  <c r="C7" i="5"/>
  <c r="D7" i="5" s="1"/>
  <c r="E7" i="5"/>
  <c r="C8" i="5"/>
  <c r="D8" i="5" s="1"/>
  <c r="C9" i="5"/>
  <c r="D9" i="5"/>
  <c r="E9" i="5"/>
  <c r="C10" i="5"/>
  <c r="D10" i="5"/>
  <c r="E10" i="5"/>
  <c r="C11" i="5"/>
  <c r="D11" i="5" s="1"/>
  <c r="C12" i="5"/>
  <c r="D12" i="5" s="1"/>
  <c r="C13" i="5"/>
  <c r="D13" i="5" s="1"/>
  <c r="C14" i="5"/>
  <c r="D14" i="5" s="1"/>
  <c r="E14" i="5"/>
  <c r="C15" i="5"/>
  <c r="E15" i="5" s="1"/>
  <c r="L12" i="4"/>
  <c r="O12" i="4" s="1"/>
  <c r="L11" i="4"/>
  <c r="L10" i="4"/>
  <c r="O10" i="4" s="1"/>
  <c r="L9" i="4"/>
  <c r="O9" i="4" s="1"/>
  <c r="L8" i="4"/>
  <c r="O8" i="4" s="1"/>
  <c r="L7" i="4"/>
  <c r="O7" i="4" s="1"/>
  <c r="L6" i="4"/>
  <c r="O6" i="4" s="1"/>
  <c r="N8" i="4"/>
  <c r="N9" i="4"/>
  <c r="N10" i="4"/>
  <c r="N11" i="4"/>
  <c r="O11" i="4"/>
  <c r="N12" i="4"/>
  <c r="N7" i="4"/>
  <c r="N6" i="4"/>
  <c r="L6" i="3"/>
  <c r="O6" i="3" s="1"/>
  <c r="F2" i="3" s="1" a="1"/>
  <c r="F2" i="3" s="1"/>
  <c r="O10" i="3"/>
  <c r="O9" i="3"/>
  <c r="O8" i="3"/>
  <c r="O7" i="3"/>
  <c r="N10" i="3"/>
  <c r="N9" i="3"/>
  <c r="N8" i="3"/>
  <c r="N7" i="3"/>
  <c r="N6" i="3"/>
  <c r="F1" i="3" a="1"/>
  <c r="F1" i="3" s="1"/>
  <c r="L10" i="3"/>
  <c r="L9" i="3"/>
  <c r="L8" i="3"/>
  <c r="L7" i="3"/>
  <c r="K6" i="1"/>
  <c r="N6" i="1"/>
  <c r="K9" i="1"/>
  <c r="N9" i="1" s="1"/>
  <c r="K8" i="1"/>
  <c r="K7" i="1"/>
  <c r="N7" i="1"/>
  <c r="N8" i="1"/>
  <c r="M9" i="1"/>
  <c r="M8" i="1"/>
  <c r="M6" i="1"/>
  <c r="M7" i="1"/>
  <c r="I34" i="2"/>
  <c r="I35" i="2"/>
  <c r="I36" i="2"/>
  <c r="I37" i="2"/>
  <c r="I38" i="2"/>
  <c r="I39" i="2"/>
  <c r="I40" i="2"/>
  <c r="I41" i="2"/>
  <c r="I33" i="2"/>
  <c r="G41" i="2"/>
  <c r="H41" i="2"/>
  <c r="G40" i="2"/>
  <c r="H40" i="2"/>
  <c r="G39" i="2"/>
  <c r="H39" i="2"/>
  <c r="G38" i="2"/>
  <c r="H38" i="2"/>
  <c r="G37" i="2"/>
  <c r="H37" i="2"/>
  <c r="G36" i="2"/>
  <c r="H36" i="2"/>
  <c r="G35" i="2"/>
  <c r="H35" i="2"/>
  <c r="G34" i="2"/>
  <c r="H34" i="2"/>
  <c r="G33" i="2"/>
  <c r="H3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H3" i="2"/>
  <c r="G3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5" i="2"/>
  <c r="G4" i="2"/>
  <c r="K12" i="4"/>
  <c r="K11" i="4"/>
  <c r="K10" i="4"/>
  <c r="K9" i="4"/>
  <c r="K8" i="4"/>
  <c r="K7" i="4"/>
  <c r="K6" i="4"/>
  <c r="K10" i="3"/>
  <c r="K9" i="3"/>
  <c r="K8" i="3"/>
  <c r="K7" i="3"/>
  <c r="K6" i="3"/>
  <c r="J9" i="1"/>
  <c r="J8" i="1"/>
  <c r="J7" i="1"/>
  <c r="C6" i="7"/>
  <c r="C6" i="6"/>
  <c r="C6" i="5"/>
  <c r="C7" i="1"/>
  <c r="C8" i="1"/>
  <c r="C9" i="1"/>
  <c r="C10" i="3"/>
  <c r="D10" i="3" s="1"/>
  <c r="D7" i="1"/>
  <c r="D8" i="1"/>
  <c r="D9" i="1"/>
  <c r="B2" i="7"/>
  <c r="B1" i="7"/>
  <c r="B2" i="6"/>
  <c r="B1" i="6"/>
  <c r="B2" i="5"/>
  <c r="B1" i="5"/>
  <c r="B2" i="4"/>
  <c r="B1" i="4"/>
  <c r="C7" i="4" s="1"/>
  <c r="D7" i="4" s="1"/>
  <c r="B2" i="3"/>
  <c r="B1" i="3"/>
  <c r="B2" i="1"/>
  <c r="B1" i="1"/>
  <c r="E11" i="7" l="1"/>
  <c r="E9" i="7"/>
  <c r="E18" i="7"/>
  <c r="E12" i="7"/>
  <c r="E12" i="6"/>
  <c r="E13" i="6"/>
  <c r="E11" i="5"/>
  <c r="E8" i="5"/>
  <c r="E13" i="5"/>
  <c r="D15" i="5"/>
  <c r="E12" i="5"/>
  <c r="F2" i="4" a="1"/>
  <c r="F2" i="4" s="1"/>
  <c r="F1" i="4" a="1"/>
  <c r="F1" i="4" s="1"/>
  <c r="F2" i="1" a="1"/>
  <c r="F2" i="1" s="1"/>
  <c r="C6" i="1"/>
  <c r="E8" i="1" s="1"/>
  <c r="J6" i="1"/>
  <c r="C6" i="3"/>
  <c r="C8" i="3"/>
  <c r="D8" i="3" s="1"/>
  <c r="C9" i="3"/>
  <c r="D9" i="3" s="1"/>
  <c r="C7" i="3"/>
  <c r="C6" i="4"/>
  <c r="C10" i="4"/>
  <c r="E10" i="4" s="1"/>
  <c r="H10" i="4" s="1"/>
  <c r="C12" i="4"/>
  <c r="D12" i="4" s="1"/>
  <c r="C9" i="4"/>
  <c r="D9" i="4" s="1"/>
  <c r="C11" i="4"/>
  <c r="D11" i="4" s="1"/>
  <c r="C8" i="4"/>
  <c r="D8" i="4" s="1"/>
  <c r="E7" i="4"/>
  <c r="H7" i="4" s="1"/>
  <c r="F8" i="1"/>
  <c r="G8" i="1"/>
  <c r="E7" i="1"/>
  <c r="E10" i="3"/>
  <c r="E9" i="3"/>
  <c r="E8" i="3"/>
  <c r="E6" i="7"/>
  <c r="D6" i="7"/>
  <c r="E6" i="6"/>
  <c r="D6" i="6"/>
  <c r="E6" i="5"/>
  <c r="D6" i="5"/>
  <c r="D6" i="4"/>
  <c r="E6" i="4"/>
  <c r="E6" i="3"/>
  <c r="D6" i="3"/>
  <c r="E6" i="1"/>
  <c r="D6" i="1"/>
  <c r="E9" i="1" l="1"/>
  <c r="E7" i="3"/>
  <c r="D7" i="3"/>
  <c r="D10" i="4"/>
  <c r="G10" i="4"/>
  <c r="E11" i="4"/>
  <c r="E12" i="4"/>
  <c r="F10" i="4"/>
  <c r="E8" i="4"/>
  <c r="E9" i="4"/>
  <c r="G7" i="4"/>
  <c r="F7" i="4"/>
  <c r="F11" i="4"/>
  <c r="G11" i="4"/>
  <c r="H11" i="4"/>
  <c r="G7" i="1"/>
  <c r="H8" i="3"/>
  <c r="G8" i="3"/>
  <c r="F8" i="3"/>
  <c r="F10" i="3"/>
  <c r="G10" i="3"/>
  <c r="H10" i="3"/>
  <c r="F9" i="3"/>
  <c r="H9" i="3"/>
  <c r="G9" i="3"/>
  <c r="F9" i="1" l="1"/>
  <c r="G9" i="1"/>
  <c r="F1" i="1" s="1" a="1"/>
  <c r="F1" i="1" s="1"/>
  <c r="F7" i="3"/>
  <c r="G7" i="3"/>
  <c r="H7" i="3"/>
  <c r="H9" i="4"/>
  <c r="G9" i="4"/>
  <c r="F9" i="4"/>
  <c r="G8" i="4"/>
  <c r="F8" i="4"/>
  <c r="H8" i="4"/>
  <c r="F12" i="4"/>
  <c r="H12" i="4"/>
  <c r="G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<sst xmlns="http://schemas.openxmlformats.org/spreadsheetml/2006/main" count="148" uniqueCount="38">
  <si>
    <t>結晶構造因子</t>
    <rPh sb="0" eb="2">
      <t>ケッショウ</t>
    </rPh>
    <rPh sb="2" eb="4">
      <t>コウゾウ</t>
    </rPh>
    <rPh sb="4" eb="6">
      <t>インシ</t>
    </rPh>
    <phoneticPr fontId="1"/>
  </si>
  <si>
    <t>s^2</t>
    <phoneticPr fontId="1"/>
  </si>
  <si>
    <t>hkl</t>
    <phoneticPr fontId="1"/>
  </si>
  <si>
    <t>F_hkl sc</t>
    <phoneticPr fontId="1"/>
  </si>
  <si>
    <t>F_hkl bcc</t>
    <phoneticPr fontId="1"/>
  </si>
  <si>
    <t>F_hkl fcc</t>
    <phoneticPr fontId="1"/>
  </si>
  <si>
    <t>F_hkl diamond</t>
    <phoneticPr fontId="1"/>
  </si>
  <si>
    <t>4+4i</t>
    <phoneticPr fontId="1"/>
  </si>
  <si>
    <t>j</t>
    <phoneticPr fontId="1"/>
  </si>
  <si>
    <t>2θ^obs. (deg)</t>
    <phoneticPr fontId="1"/>
  </si>
  <si>
    <t>d_hkl (Å)</t>
    <phoneticPr fontId="1"/>
  </si>
  <si>
    <t>1/d^2_hkl (Å^-2)</t>
    <phoneticPr fontId="1"/>
  </si>
  <si>
    <t>Å</t>
    <phoneticPr fontId="1"/>
  </si>
  <si>
    <t>(d_1/d_j)^2</t>
    <phoneticPr fontId="1"/>
  </si>
  <si>
    <t>λ(Kα線)</t>
    <phoneticPr fontId="1"/>
  </si>
  <si>
    <t>λ(Kα2線)</t>
    <phoneticPr fontId="1"/>
  </si>
  <si>
    <t>λ(Kα1線)</t>
    <phoneticPr fontId="1"/>
  </si>
  <si>
    <t>4-4i</t>
    <phoneticPr fontId="1"/>
  </si>
  <si>
    <t>s^2 = 1</t>
    <phoneticPr fontId="1"/>
  </si>
  <si>
    <t>2sinθ</t>
    <phoneticPr fontId="1"/>
  </si>
  <si>
    <t>sλ</t>
    <phoneticPr fontId="1"/>
  </si>
  <si>
    <t>格子定数</t>
    <rPh sb="0" eb="4">
      <t>コウシテイスウ</t>
    </rPh>
    <phoneticPr fontId="1"/>
  </si>
  <si>
    <t>hkl</t>
    <phoneticPr fontId="1"/>
  </si>
  <si>
    <t>格子定数</t>
    <rPh sb="0" eb="4">
      <t>コウシテイスウ</t>
    </rPh>
    <phoneticPr fontId="1"/>
  </si>
  <si>
    <t>F_hkl NaCl</t>
    <phoneticPr fontId="1"/>
  </si>
  <si>
    <t>F_hkl KCl</t>
    <phoneticPr fontId="1"/>
  </si>
  <si>
    <t>F_hkl CsCl</t>
    <phoneticPr fontId="1"/>
  </si>
  <si>
    <t>a</t>
    <phoneticPr fontId="1"/>
  </si>
  <si>
    <t>Bragg</t>
    <phoneticPr fontId="1"/>
  </si>
  <si>
    <t>外挿法</t>
    <rPh sb="0" eb="3">
      <t>ガイソウホウ</t>
    </rPh>
    <phoneticPr fontId="1"/>
  </si>
  <si>
    <t>外挿</t>
    <rPh sb="0" eb="2">
      <t>ガイソウ</t>
    </rPh>
    <phoneticPr fontId="1"/>
  </si>
  <si>
    <t>Nelson-Riley</t>
    <phoneticPr fontId="1"/>
  </si>
  <si>
    <t>Nelson Riley</t>
    <phoneticPr fontId="1"/>
  </si>
  <si>
    <t>hkl</t>
    <phoneticPr fontId="1"/>
  </si>
  <si>
    <t>参考値</t>
    <rPh sb="0" eb="3">
      <t>サンコウチ</t>
    </rPh>
    <phoneticPr fontId="1"/>
  </si>
  <si>
    <t>参考値</t>
    <phoneticPr fontId="1"/>
  </si>
  <si>
    <t>TAのメールアドレス</t>
    <phoneticPr fontId="1"/>
  </si>
  <si>
    <t>8423518@ed.tus.ac.jp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</si>
</sst>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423518@ed.tus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0391-3175-44AF-9BCF-55D27B187292}">
  <dimension ref="A1:L41"/>
  <sheetViews>
    <sheetView workbookViewId="0">
      <selection activeCell="M10" sqref="M10"/>
    </sheetView>
  </sheetViews>
  <sheetFormatPr defaultRowHeight="18.75"/>
  <cols>
    <col min="1" max="1" width="13" bestFit="1" customWidth="1"/>
    <col min="2" max="2" width="4.5" bestFit="1" customWidth="1"/>
    <col min="3" max="3" width="8.75" bestFit="1" customWidth="1"/>
    <col min="4" max="4" width="9.875" bestFit="1" customWidth="1"/>
    <col min="5" max="5" width="9.375" bestFit="1" customWidth="1"/>
    <col min="6" max="6" width="14.75" bestFit="1" customWidth="1"/>
    <col min="7" max="7" width="11" bestFit="1" customWidth="1"/>
    <col min="8" max="8" width="9.75" bestFit="1" customWidth="1"/>
    <col min="9" max="9" width="10.875" bestFit="1" customWidth="1"/>
    <col min="11" max="11" width="19.75" bestFit="1" customWidth="1"/>
    <col min="12" max="12" width="21.25" bestFit="1" customWidth="1"/>
  </cols>
  <sheetData>
    <row r="1" spans="1:12">
      <c r="A1" t="s">
        <v>0</v>
      </c>
      <c r="K1" t="s">
        <v>36</v>
      </c>
      <c r="L1" s="4" t="s">
        <v>37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24</v>
      </c>
      <c r="H2" t="s">
        <v>25</v>
      </c>
      <c r="I2" t="s">
        <v>26</v>
      </c>
    </row>
    <row r="3" spans="1:12">
      <c r="A3">
        <v>1</v>
      </c>
      <c r="B3">
        <v>100</v>
      </c>
      <c r="C3">
        <v>1</v>
      </c>
      <c r="D3">
        <v>0</v>
      </c>
      <c r="E3">
        <v>0</v>
      </c>
      <c r="F3">
        <v>0</v>
      </c>
      <c r="G3">
        <f>IF(ISEVEN(ROUND($B3/100,0)),E3*1.5,E3*0.75)</f>
        <v>0</v>
      </c>
      <c r="H3">
        <f>IF(ISEVEN(ROUND($B3/100,0)),E3*2, 0)</f>
        <v>0</v>
      </c>
      <c r="I3">
        <f>IF(ISEVEN(MOD(B3,10)+MOD(ROUND(B3/10,0),10)+MOD(ROUND(B3/100,0),10)),3,1)</f>
        <v>1</v>
      </c>
    </row>
    <row r="4" spans="1:12">
      <c r="A4">
        <v>2</v>
      </c>
      <c r="B4">
        <v>110</v>
      </c>
      <c r="C4">
        <v>1</v>
      </c>
      <c r="D4">
        <v>2</v>
      </c>
      <c r="E4">
        <v>0</v>
      </c>
      <c r="F4">
        <v>0</v>
      </c>
      <c r="G4">
        <f>IF(ISEVEN(ROUND(B4/100,0)),E4*1.5,E4*0.75)</f>
        <v>0</v>
      </c>
      <c r="H4">
        <f>IF(ISEVEN(ROUND($B4/100,0)),E4*2, 0)</f>
        <v>0</v>
      </c>
      <c r="I4">
        <f t="shared" ref="I4:I41" si="0">IF(ISEVEN(MOD(B4,10)+MOD(ROUND(B4/10,0),10)+MOD(ROUND(B4/100,0),10)),3,1)</f>
        <v>3</v>
      </c>
    </row>
    <row r="5" spans="1:12">
      <c r="A5">
        <v>3</v>
      </c>
      <c r="B5">
        <v>111</v>
      </c>
      <c r="C5">
        <v>1</v>
      </c>
      <c r="D5">
        <v>0</v>
      </c>
      <c r="E5">
        <v>4</v>
      </c>
      <c r="F5" t="s">
        <v>17</v>
      </c>
      <c r="G5">
        <f>IF(ISEVEN(ROUND(B5/100,0)),E5*1.5,E5*0.75)</f>
        <v>3</v>
      </c>
      <c r="H5">
        <f t="shared" ref="H5:H41" si="1">IF(ISEVEN(ROUND($B5/100,0)),E5*2, 0)</f>
        <v>0</v>
      </c>
      <c r="I5">
        <f t="shared" si="0"/>
        <v>1</v>
      </c>
    </row>
    <row r="6" spans="1:12">
      <c r="A6">
        <v>4</v>
      </c>
      <c r="B6">
        <v>200</v>
      </c>
      <c r="C6">
        <v>1</v>
      </c>
      <c r="D6">
        <v>2</v>
      </c>
      <c r="E6">
        <v>4</v>
      </c>
      <c r="F6">
        <v>0</v>
      </c>
      <c r="G6">
        <f t="shared" ref="G6:G41" si="2">IF(ISEVEN(ROUND(B6/100,0)),E6*1.5,E6*0.75)</f>
        <v>6</v>
      </c>
      <c r="H6">
        <f t="shared" si="1"/>
        <v>8</v>
      </c>
      <c r="I6">
        <f t="shared" si="0"/>
        <v>3</v>
      </c>
    </row>
    <row r="7" spans="1:12">
      <c r="A7">
        <v>5</v>
      </c>
      <c r="B7">
        <v>210</v>
      </c>
      <c r="C7">
        <v>1</v>
      </c>
      <c r="D7">
        <v>0</v>
      </c>
      <c r="E7">
        <v>0</v>
      </c>
      <c r="F7">
        <v>0</v>
      </c>
      <c r="G7">
        <f t="shared" si="2"/>
        <v>0</v>
      </c>
      <c r="H7">
        <f t="shared" si="1"/>
        <v>0</v>
      </c>
      <c r="I7">
        <f t="shared" si="0"/>
        <v>1</v>
      </c>
    </row>
    <row r="8" spans="1:12">
      <c r="A8">
        <v>6</v>
      </c>
      <c r="B8">
        <v>211</v>
      </c>
      <c r="C8">
        <v>1</v>
      </c>
      <c r="D8">
        <v>2</v>
      </c>
      <c r="E8">
        <v>0</v>
      </c>
      <c r="F8">
        <v>0</v>
      </c>
      <c r="G8">
        <f t="shared" si="2"/>
        <v>0</v>
      </c>
      <c r="H8">
        <f t="shared" si="1"/>
        <v>0</v>
      </c>
      <c r="I8">
        <f t="shared" si="0"/>
        <v>3</v>
      </c>
    </row>
    <row r="9" spans="1:12">
      <c r="A9">
        <v>8</v>
      </c>
      <c r="B9">
        <v>220</v>
      </c>
      <c r="C9">
        <v>1</v>
      </c>
      <c r="D9">
        <v>2</v>
      </c>
      <c r="E9">
        <v>4</v>
      </c>
      <c r="F9">
        <v>8</v>
      </c>
      <c r="G9">
        <f t="shared" si="2"/>
        <v>6</v>
      </c>
      <c r="H9">
        <f t="shared" si="1"/>
        <v>8</v>
      </c>
      <c r="I9">
        <f t="shared" si="0"/>
        <v>3</v>
      </c>
    </row>
    <row r="10" spans="1:12">
      <c r="A10">
        <v>9</v>
      </c>
      <c r="B10">
        <v>221</v>
      </c>
      <c r="C10">
        <v>1</v>
      </c>
      <c r="D10">
        <v>0</v>
      </c>
      <c r="E10">
        <v>0</v>
      </c>
      <c r="F10">
        <v>0</v>
      </c>
      <c r="G10">
        <f t="shared" si="2"/>
        <v>0</v>
      </c>
      <c r="H10">
        <f t="shared" si="1"/>
        <v>0</v>
      </c>
      <c r="I10">
        <f t="shared" si="0"/>
        <v>1</v>
      </c>
    </row>
    <row r="11" spans="1:12">
      <c r="A11">
        <v>10</v>
      </c>
      <c r="B11">
        <v>310</v>
      </c>
      <c r="C11">
        <v>1</v>
      </c>
      <c r="D11">
        <v>2</v>
      </c>
      <c r="E11">
        <v>0</v>
      </c>
      <c r="F11">
        <v>0</v>
      </c>
      <c r="G11">
        <f t="shared" si="2"/>
        <v>0</v>
      </c>
      <c r="H11">
        <f t="shared" si="1"/>
        <v>0</v>
      </c>
      <c r="I11">
        <f t="shared" si="0"/>
        <v>3</v>
      </c>
    </row>
    <row r="12" spans="1:12">
      <c r="A12">
        <v>11</v>
      </c>
      <c r="B12">
        <v>311</v>
      </c>
      <c r="C12">
        <v>1</v>
      </c>
      <c r="D12">
        <v>0</v>
      </c>
      <c r="E12">
        <v>4</v>
      </c>
      <c r="F12" t="s">
        <v>7</v>
      </c>
      <c r="G12">
        <f t="shared" si="2"/>
        <v>3</v>
      </c>
      <c r="H12">
        <f t="shared" si="1"/>
        <v>0</v>
      </c>
      <c r="I12">
        <f t="shared" si="0"/>
        <v>1</v>
      </c>
    </row>
    <row r="13" spans="1:12">
      <c r="A13">
        <v>12</v>
      </c>
      <c r="B13">
        <v>222</v>
      </c>
      <c r="C13">
        <v>1</v>
      </c>
      <c r="D13">
        <v>2</v>
      </c>
      <c r="E13">
        <v>4</v>
      </c>
      <c r="F13">
        <v>0</v>
      </c>
      <c r="G13">
        <f t="shared" si="2"/>
        <v>6</v>
      </c>
      <c r="H13">
        <f t="shared" si="1"/>
        <v>8</v>
      </c>
      <c r="I13">
        <f t="shared" si="0"/>
        <v>3</v>
      </c>
    </row>
    <row r="14" spans="1:12">
      <c r="A14">
        <v>13</v>
      </c>
      <c r="B14">
        <v>320</v>
      </c>
      <c r="C14">
        <v>1</v>
      </c>
      <c r="D14">
        <v>0</v>
      </c>
      <c r="E14">
        <v>0</v>
      </c>
      <c r="F14">
        <v>0</v>
      </c>
      <c r="G14">
        <f t="shared" si="2"/>
        <v>0</v>
      </c>
      <c r="H14">
        <f t="shared" si="1"/>
        <v>0</v>
      </c>
      <c r="I14">
        <f t="shared" si="0"/>
        <v>1</v>
      </c>
    </row>
    <row r="15" spans="1:12">
      <c r="A15">
        <v>14</v>
      </c>
      <c r="B15">
        <v>321</v>
      </c>
      <c r="C15">
        <v>1</v>
      </c>
      <c r="D15">
        <v>2</v>
      </c>
      <c r="E15">
        <v>0</v>
      </c>
      <c r="F15">
        <v>0</v>
      </c>
      <c r="G15">
        <f t="shared" si="2"/>
        <v>0</v>
      </c>
      <c r="H15">
        <f t="shared" si="1"/>
        <v>0</v>
      </c>
      <c r="I15">
        <f t="shared" si="0"/>
        <v>3</v>
      </c>
    </row>
    <row r="16" spans="1:12">
      <c r="A16">
        <v>16</v>
      </c>
      <c r="B16">
        <v>400</v>
      </c>
      <c r="C16">
        <v>1</v>
      </c>
      <c r="D16">
        <v>2</v>
      </c>
      <c r="E16">
        <v>4</v>
      </c>
      <c r="F16">
        <v>8</v>
      </c>
      <c r="G16">
        <f t="shared" si="2"/>
        <v>6</v>
      </c>
      <c r="H16">
        <f t="shared" si="1"/>
        <v>8</v>
      </c>
      <c r="I16">
        <f t="shared" si="0"/>
        <v>3</v>
      </c>
    </row>
    <row r="17" spans="1:9">
      <c r="A17">
        <v>17</v>
      </c>
      <c r="B17">
        <v>410</v>
      </c>
      <c r="C17">
        <v>1</v>
      </c>
      <c r="D17">
        <v>0</v>
      </c>
      <c r="E17">
        <v>0</v>
      </c>
      <c r="F17">
        <v>0</v>
      </c>
      <c r="G17">
        <f t="shared" si="2"/>
        <v>0</v>
      </c>
      <c r="H17">
        <f t="shared" si="1"/>
        <v>0</v>
      </c>
      <c r="I17">
        <f t="shared" si="0"/>
        <v>1</v>
      </c>
    </row>
    <row r="18" spans="1:9">
      <c r="A18">
        <v>18</v>
      </c>
      <c r="B18">
        <v>330</v>
      </c>
      <c r="C18">
        <v>1</v>
      </c>
      <c r="D18">
        <v>2</v>
      </c>
      <c r="E18">
        <v>0</v>
      </c>
      <c r="F18">
        <v>0</v>
      </c>
      <c r="G18">
        <f t="shared" si="2"/>
        <v>0</v>
      </c>
      <c r="H18">
        <f t="shared" si="1"/>
        <v>0</v>
      </c>
      <c r="I18">
        <f t="shared" si="0"/>
        <v>3</v>
      </c>
    </row>
    <row r="19" spans="1:9">
      <c r="A19">
        <v>18</v>
      </c>
      <c r="B19">
        <v>411</v>
      </c>
      <c r="C19">
        <v>1</v>
      </c>
      <c r="D19">
        <v>2</v>
      </c>
      <c r="E19">
        <v>0</v>
      </c>
      <c r="F19">
        <v>0</v>
      </c>
      <c r="G19">
        <f t="shared" si="2"/>
        <v>0</v>
      </c>
      <c r="H19">
        <f t="shared" si="1"/>
        <v>0</v>
      </c>
      <c r="I19">
        <f t="shared" si="0"/>
        <v>3</v>
      </c>
    </row>
    <row r="20" spans="1:9">
      <c r="A20">
        <v>19</v>
      </c>
      <c r="B20">
        <v>331</v>
      </c>
      <c r="C20">
        <v>1</v>
      </c>
      <c r="D20">
        <v>0</v>
      </c>
      <c r="E20">
        <v>4</v>
      </c>
      <c r="F20" t="s">
        <v>17</v>
      </c>
      <c r="G20">
        <f t="shared" si="2"/>
        <v>3</v>
      </c>
      <c r="H20">
        <f t="shared" si="1"/>
        <v>0</v>
      </c>
      <c r="I20">
        <f t="shared" si="0"/>
        <v>1</v>
      </c>
    </row>
    <row r="21" spans="1:9">
      <c r="A21">
        <v>20</v>
      </c>
      <c r="B21">
        <v>420</v>
      </c>
      <c r="C21">
        <v>1</v>
      </c>
      <c r="D21">
        <v>2</v>
      </c>
      <c r="E21">
        <v>4</v>
      </c>
      <c r="F21">
        <v>0</v>
      </c>
      <c r="G21">
        <f t="shared" si="2"/>
        <v>6</v>
      </c>
      <c r="H21">
        <f t="shared" si="1"/>
        <v>8</v>
      </c>
      <c r="I21">
        <f t="shared" si="0"/>
        <v>3</v>
      </c>
    </row>
    <row r="22" spans="1:9">
      <c r="A22">
        <v>21</v>
      </c>
      <c r="B22">
        <v>421</v>
      </c>
      <c r="C22">
        <v>1</v>
      </c>
      <c r="D22">
        <v>0</v>
      </c>
      <c r="E22">
        <v>0</v>
      </c>
      <c r="F22">
        <v>0</v>
      </c>
      <c r="G22">
        <f t="shared" si="2"/>
        <v>0</v>
      </c>
      <c r="H22">
        <f t="shared" si="1"/>
        <v>0</v>
      </c>
      <c r="I22">
        <f t="shared" si="0"/>
        <v>1</v>
      </c>
    </row>
    <row r="23" spans="1:9">
      <c r="A23">
        <v>22</v>
      </c>
      <c r="B23">
        <v>332</v>
      </c>
      <c r="C23">
        <v>1</v>
      </c>
      <c r="D23">
        <v>2</v>
      </c>
      <c r="E23">
        <v>0</v>
      </c>
      <c r="F23">
        <v>0</v>
      </c>
      <c r="G23">
        <f t="shared" si="2"/>
        <v>0</v>
      </c>
      <c r="H23">
        <f t="shared" si="1"/>
        <v>0</v>
      </c>
      <c r="I23">
        <f t="shared" si="0"/>
        <v>3</v>
      </c>
    </row>
    <row r="24" spans="1:9">
      <c r="A24">
        <v>24</v>
      </c>
      <c r="B24">
        <v>422</v>
      </c>
      <c r="C24">
        <v>1</v>
      </c>
      <c r="D24">
        <v>2</v>
      </c>
      <c r="E24">
        <v>4</v>
      </c>
      <c r="F24">
        <v>8</v>
      </c>
      <c r="G24">
        <f t="shared" si="2"/>
        <v>6</v>
      </c>
      <c r="H24">
        <f t="shared" si="1"/>
        <v>8</v>
      </c>
      <c r="I24">
        <f t="shared" si="0"/>
        <v>3</v>
      </c>
    </row>
    <row r="25" spans="1:9">
      <c r="A25">
        <v>25</v>
      </c>
      <c r="B25">
        <v>430</v>
      </c>
      <c r="C25">
        <v>1</v>
      </c>
      <c r="D25">
        <v>0</v>
      </c>
      <c r="E25">
        <v>0</v>
      </c>
      <c r="F25">
        <v>0</v>
      </c>
      <c r="G25">
        <f t="shared" si="2"/>
        <v>0</v>
      </c>
      <c r="H25">
        <f t="shared" si="1"/>
        <v>0</v>
      </c>
      <c r="I25">
        <f t="shared" si="0"/>
        <v>1</v>
      </c>
    </row>
    <row r="26" spans="1:9">
      <c r="A26">
        <v>25</v>
      </c>
      <c r="B26">
        <v>500</v>
      </c>
      <c r="C26">
        <v>1</v>
      </c>
      <c r="D26">
        <v>0</v>
      </c>
      <c r="E26">
        <v>0</v>
      </c>
      <c r="F26">
        <v>0</v>
      </c>
      <c r="G26">
        <f t="shared" si="2"/>
        <v>0</v>
      </c>
      <c r="H26">
        <f t="shared" si="1"/>
        <v>0</v>
      </c>
      <c r="I26">
        <f t="shared" si="0"/>
        <v>1</v>
      </c>
    </row>
    <row r="27" spans="1:9">
      <c r="A27">
        <v>26</v>
      </c>
      <c r="B27">
        <v>431</v>
      </c>
      <c r="C27">
        <v>1</v>
      </c>
      <c r="D27">
        <v>2</v>
      </c>
      <c r="E27">
        <v>0</v>
      </c>
      <c r="F27">
        <v>0</v>
      </c>
      <c r="G27">
        <f t="shared" si="2"/>
        <v>0</v>
      </c>
      <c r="H27">
        <f t="shared" si="1"/>
        <v>0</v>
      </c>
      <c r="I27">
        <f t="shared" si="0"/>
        <v>3</v>
      </c>
    </row>
    <row r="28" spans="1:9">
      <c r="A28">
        <v>26</v>
      </c>
      <c r="B28">
        <v>510</v>
      </c>
      <c r="C28">
        <v>1</v>
      </c>
      <c r="D28">
        <v>2</v>
      </c>
      <c r="E28">
        <v>0</v>
      </c>
      <c r="F28">
        <v>0</v>
      </c>
      <c r="G28">
        <f t="shared" si="2"/>
        <v>0</v>
      </c>
      <c r="H28">
        <f t="shared" si="1"/>
        <v>0</v>
      </c>
      <c r="I28">
        <f t="shared" si="0"/>
        <v>3</v>
      </c>
    </row>
    <row r="29" spans="1:9">
      <c r="A29">
        <v>27</v>
      </c>
      <c r="B29">
        <v>333</v>
      </c>
      <c r="C29">
        <v>1</v>
      </c>
      <c r="D29">
        <v>0</v>
      </c>
      <c r="E29">
        <v>4</v>
      </c>
      <c r="F29" t="s">
        <v>7</v>
      </c>
      <c r="G29">
        <f t="shared" si="2"/>
        <v>3</v>
      </c>
      <c r="H29">
        <f t="shared" si="1"/>
        <v>0</v>
      </c>
      <c r="I29">
        <f t="shared" si="0"/>
        <v>1</v>
      </c>
    </row>
    <row r="30" spans="1:9">
      <c r="A30">
        <v>27</v>
      </c>
      <c r="B30">
        <v>511</v>
      </c>
      <c r="C30">
        <v>1</v>
      </c>
      <c r="D30">
        <v>0</v>
      </c>
      <c r="E30">
        <v>4</v>
      </c>
      <c r="F30" t="s">
        <v>17</v>
      </c>
      <c r="G30">
        <f t="shared" si="2"/>
        <v>3</v>
      </c>
      <c r="H30">
        <f t="shared" si="1"/>
        <v>0</v>
      </c>
      <c r="I30">
        <f t="shared" si="0"/>
        <v>1</v>
      </c>
    </row>
    <row r="31" spans="1:9">
      <c r="A31">
        <v>29</v>
      </c>
      <c r="B31">
        <v>432</v>
      </c>
      <c r="C31">
        <v>1</v>
      </c>
      <c r="D31">
        <v>0</v>
      </c>
      <c r="E31">
        <v>0</v>
      </c>
      <c r="F31">
        <v>0</v>
      </c>
      <c r="G31">
        <f t="shared" si="2"/>
        <v>0</v>
      </c>
      <c r="H31">
        <f t="shared" si="1"/>
        <v>0</v>
      </c>
      <c r="I31">
        <f t="shared" si="0"/>
        <v>1</v>
      </c>
    </row>
    <row r="32" spans="1:9">
      <c r="A32">
        <v>29</v>
      </c>
      <c r="B32">
        <v>520</v>
      </c>
      <c r="C32">
        <v>1</v>
      </c>
      <c r="D32">
        <v>0</v>
      </c>
      <c r="E32">
        <v>0</v>
      </c>
      <c r="F32">
        <v>0</v>
      </c>
      <c r="G32">
        <f t="shared" si="2"/>
        <v>0</v>
      </c>
      <c r="H32">
        <f t="shared" si="1"/>
        <v>0</v>
      </c>
      <c r="I32">
        <f t="shared" si="0"/>
        <v>1</v>
      </c>
    </row>
    <row r="33" spans="1:9">
      <c r="A33">
        <v>30</v>
      </c>
      <c r="B33">
        <v>521</v>
      </c>
      <c r="C33">
        <v>1</v>
      </c>
      <c r="D33">
        <v>2</v>
      </c>
      <c r="E33">
        <v>0</v>
      </c>
      <c r="F33">
        <v>0</v>
      </c>
      <c r="G33">
        <f t="shared" si="2"/>
        <v>0</v>
      </c>
      <c r="H33">
        <f t="shared" si="1"/>
        <v>0</v>
      </c>
      <c r="I33">
        <f t="shared" si="0"/>
        <v>3</v>
      </c>
    </row>
    <row r="34" spans="1:9">
      <c r="A34">
        <v>32</v>
      </c>
      <c r="B34">
        <v>440</v>
      </c>
      <c r="C34">
        <v>1</v>
      </c>
      <c r="D34">
        <v>2</v>
      </c>
      <c r="E34">
        <v>4</v>
      </c>
      <c r="F34">
        <v>8</v>
      </c>
      <c r="G34">
        <f t="shared" si="2"/>
        <v>6</v>
      </c>
      <c r="H34">
        <f t="shared" si="1"/>
        <v>8</v>
      </c>
      <c r="I34">
        <f t="shared" si="0"/>
        <v>3</v>
      </c>
    </row>
    <row r="35" spans="1:9">
      <c r="A35">
        <v>33</v>
      </c>
      <c r="B35">
        <v>441</v>
      </c>
      <c r="C35">
        <v>1</v>
      </c>
      <c r="D35">
        <v>0</v>
      </c>
      <c r="E35">
        <v>0</v>
      </c>
      <c r="F35">
        <v>0</v>
      </c>
      <c r="G35">
        <f t="shared" si="2"/>
        <v>0</v>
      </c>
      <c r="H35">
        <f t="shared" si="1"/>
        <v>0</v>
      </c>
      <c r="I35">
        <f t="shared" si="0"/>
        <v>1</v>
      </c>
    </row>
    <row r="36" spans="1:9">
      <c r="A36">
        <v>33</v>
      </c>
      <c r="B36">
        <v>522</v>
      </c>
      <c r="C36">
        <v>1</v>
      </c>
      <c r="D36">
        <v>0</v>
      </c>
      <c r="E36">
        <v>0</v>
      </c>
      <c r="F36">
        <v>0</v>
      </c>
      <c r="G36">
        <f t="shared" si="2"/>
        <v>0</v>
      </c>
      <c r="H36">
        <f t="shared" si="1"/>
        <v>0</v>
      </c>
      <c r="I36">
        <f t="shared" si="0"/>
        <v>1</v>
      </c>
    </row>
    <row r="37" spans="1:9">
      <c r="A37">
        <v>34</v>
      </c>
      <c r="B37">
        <v>433</v>
      </c>
      <c r="C37">
        <v>1</v>
      </c>
      <c r="D37">
        <v>2</v>
      </c>
      <c r="E37">
        <v>0</v>
      </c>
      <c r="F37">
        <v>0</v>
      </c>
      <c r="G37">
        <f t="shared" si="2"/>
        <v>0</v>
      </c>
      <c r="H37">
        <f t="shared" si="1"/>
        <v>0</v>
      </c>
      <c r="I37">
        <f t="shared" si="0"/>
        <v>3</v>
      </c>
    </row>
    <row r="38" spans="1:9">
      <c r="A38">
        <v>34</v>
      </c>
      <c r="B38">
        <v>530</v>
      </c>
      <c r="C38">
        <v>1</v>
      </c>
      <c r="D38">
        <v>2</v>
      </c>
      <c r="E38">
        <v>0</v>
      </c>
      <c r="F38">
        <v>0</v>
      </c>
      <c r="G38">
        <f t="shared" si="2"/>
        <v>0</v>
      </c>
      <c r="H38">
        <f t="shared" si="1"/>
        <v>0</v>
      </c>
      <c r="I38">
        <f t="shared" si="0"/>
        <v>3</v>
      </c>
    </row>
    <row r="39" spans="1:9">
      <c r="A39">
        <v>35</v>
      </c>
      <c r="B39">
        <v>531</v>
      </c>
      <c r="C39">
        <v>1</v>
      </c>
      <c r="D39">
        <v>0</v>
      </c>
      <c r="E39">
        <v>4</v>
      </c>
      <c r="F39" t="s">
        <v>7</v>
      </c>
      <c r="G39">
        <f t="shared" si="2"/>
        <v>3</v>
      </c>
      <c r="H39">
        <f t="shared" si="1"/>
        <v>0</v>
      </c>
      <c r="I39">
        <f t="shared" si="0"/>
        <v>1</v>
      </c>
    </row>
    <row r="40" spans="1:9">
      <c r="A40">
        <v>36</v>
      </c>
      <c r="B40">
        <v>442</v>
      </c>
      <c r="C40">
        <v>1</v>
      </c>
      <c r="D40">
        <v>2</v>
      </c>
      <c r="E40">
        <v>4</v>
      </c>
      <c r="F40">
        <v>0</v>
      </c>
      <c r="G40">
        <f t="shared" si="2"/>
        <v>6</v>
      </c>
      <c r="H40">
        <f t="shared" si="1"/>
        <v>8</v>
      </c>
      <c r="I40">
        <f t="shared" si="0"/>
        <v>3</v>
      </c>
    </row>
    <row r="41" spans="1:9">
      <c r="A41">
        <v>36</v>
      </c>
      <c r="B41">
        <v>600</v>
      </c>
      <c r="C41">
        <v>1</v>
      </c>
      <c r="D41">
        <v>2</v>
      </c>
      <c r="E41">
        <v>4</v>
      </c>
      <c r="F41">
        <v>0</v>
      </c>
      <c r="G41">
        <f t="shared" si="2"/>
        <v>6</v>
      </c>
      <c r="H41">
        <f t="shared" si="1"/>
        <v>8</v>
      </c>
      <c r="I41">
        <f t="shared" si="0"/>
        <v>3</v>
      </c>
    </row>
  </sheetData>
  <phoneticPr fontId="1"/>
  <hyperlinks>
    <hyperlink ref="L1" r:id="rId1" xr:uid="{14324CB0-7367-42D7-AA59-1066DDA7DD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D3" sqref="A1:XFD104857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7" width="12.75" bestFit="1" customWidth="1"/>
    <col min="8" max="8" width="4.5" bestFit="1" customWidth="1"/>
    <col min="10" max="11" width="12.75" bestFit="1" customWidth="1"/>
    <col min="13" max="14" width="12.75" bestFit="1" customWidth="1"/>
  </cols>
  <sheetData>
    <row r="1" spans="1:14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LINEST(K6:K9,J6:J9,FALSE)</f>
        <v>2.8723374166235343</v>
      </c>
      <c r="G1">
        <v>0</v>
      </c>
    </row>
    <row r="2" spans="1:14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LINEST(N6:N9,M6:M9)</f>
        <v>1.8892024853821075E-3</v>
      </c>
      <c r="G2" s="3">
        <v>2.8688211659317426</v>
      </c>
    </row>
    <row r="3" spans="1:14">
      <c r="A3" t="s">
        <v>15</v>
      </c>
      <c r="B3">
        <v>1.5443899999999999</v>
      </c>
      <c r="C3" t="s">
        <v>12</v>
      </c>
      <c r="D3" t="s">
        <v>34</v>
      </c>
      <c r="F3">
        <v>2.8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H5" t="s">
        <v>2</v>
      </c>
      <c r="J5" t="s">
        <v>19</v>
      </c>
      <c r="K5" t="s">
        <v>20</v>
      </c>
      <c r="M5" t="s">
        <v>31</v>
      </c>
      <c r="N5" t="s">
        <v>27</v>
      </c>
    </row>
    <row r="6" spans="1:14">
      <c r="A6" s="1">
        <v>1</v>
      </c>
      <c r="B6" s="1">
        <v>44.537730000000003</v>
      </c>
      <c r="C6">
        <f>$B$1/(2*SIN(RADIANS(B6/2)))</f>
        <v>2.0343797636408145</v>
      </c>
      <c r="D6">
        <f>1/C6^2</f>
        <v>0.24162170558164689</v>
      </c>
      <c r="E6">
        <f>($C$6/C6)^2</f>
        <v>1</v>
      </c>
      <c r="F6">
        <v>1</v>
      </c>
      <c r="G6">
        <v>2</v>
      </c>
      <c r="H6">
        <v>110</v>
      </c>
      <c r="J6">
        <f>2*SIN(RADIANS(B6/2))</f>
        <v>0.75790667384569466</v>
      </c>
      <c r="K6">
        <f>SQRT(MOD(H6,10)^2+MOD(ROUND(H6/10,0),10)^2+MOD(ROUND(H6/100,0),10)^2)*$B$1</f>
        <v>2.1805334654162043</v>
      </c>
      <c r="M6">
        <f>(COS(RADIANS(B6/2))^2)/SIN(RADIANS(B6/2))+(COS(RADIANS(B6/2))^2)/RADIANS(B6/2)</f>
        <v>4.4633193958419799</v>
      </c>
      <c r="N6">
        <f>K6/J6</f>
        <v>2.8770474527582115</v>
      </c>
    </row>
    <row r="7" spans="1:14">
      <c r="A7" s="1">
        <v>2</v>
      </c>
      <c r="B7" s="1">
        <v>64.88588</v>
      </c>
      <c r="C7">
        <f t="shared" ref="C7:C9" si="0">$B$1/(2*SIN(RADIANS(B7/2)))</f>
        <v>1.437079804075069</v>
      </c>
      <c r="D7">
        <f t="shared" ref="D7:D9" si="1">1/C7^2</f>
        <v>0.48421498766421761</v>
      </c>
      <c r="E7">
        <f t="shared" ref="E7:E9" si="2">($C$6/C7)^2</f>
        <v>2.0040210646580161</v>
      </c>
      <c r="F7">
        <f>$E7*F$6</f>
        <v>2.0040210646580161</v>
      </c>
      <c r="G7">
        <f t="shared" ref="G7:G9" si="3">$E7*G$6</f>
        <v>4.0080421293160322</v>
      </c>
      <c r="H7">
        <v>200</v>
      </c>
      <c r="J7">
        <f>2*SIN(RADIANS(B7/2))</f>
        <v>1.072918842522024</v>
      </c>
      <c r="K7">
        <f>SQRT(MOD(H7,10)^2+MOD(ROUND(H7/10,0),10)^2+MOD(ROUND(H7/100,0),10)^2)*$B$1</f>
        <v>3.0837400000000001</v>
      </c>
      <c r="M7">
        <f>(COS(RADIANS(B7/2))^2)/SIN(RADIANS(B7/2))+(COS(RADIANS(B7/2))^2)/RADIANS(B7/2)</f>
        <v>2.5854135765768325</v>
      </c>
      <c r="N7">
        <f>K7/J7</f>
        <v>2.8741596081501379</v>
      </c>
    </row>
    <row r="8" spans="1:14">
      <c r="A8" s="1">
        <v>3</v>
      </c>
      <c r="B8" s="1">
        <v>82.223600000000005</v>
      </c>
      <c r="C8">
        <f t="shared" si="0"/>
        <v>1.1724704559863617</v>
      </c>
      <c r="D8">
        <f t="shared" si="1"/>
        <v>0.72743833447623296</v>
      </c>
      <c r="E8">
        <f t="shared" si="2"/>
        <v>3.0106497788561586</v>
      </c>
      <c r="F8">
        <f t="shared" ref="F8:F9" si="4">$E8*F$6</f>
        <v>3.0106497788561586</v>
      </c>
      <c r="G8">
        <f>$E8*G$6</f>
        <v>6.0212995577123172</v>
      </c>
      <c r="H8">
        <v>211</v>
      </c>
      <c r="J8">
        <f>2*SIN(RADIANS(B8/2))</f>
        <v>1.3150608547341813</v>
      </c>
      <c r="K8">
        <f>SQRT(MOD(H8,10)^2+MOD(ROUND(H8/10,0),10)^2+MOD(ROUND(H8/100,0),10)^2)*$B$1</f>
        <v>3.7767947497050987</v>
      </c>
      <c r="M8">
        <f>(COS(RADIANS(B8/2))^2)/SIN(RADIANS(B8/2))+(COS(RADIANS(B8/2))^2)/RADIANS(B8/2)</f>
        <v>1.6544267810150486</v>
      </c>
      <c r="N8">
        <f t="shared" ref="N7:N9" si="5">K8/J8</f>
        <v>2.8719543556549083</v>
      </c>
    </row>
    <row r="9" spans="1:14">
      <c r="A9" s="1">
        <v>4</v>
      </c>
      <c r="B9" s="1">
        <v>98.862110000000001</v>
      </c>
      <c r="C9">
        <f t="shared" si="0"/>
        <v>1.0148903640739424</v>
      </c>
      <c r="D9">
        <f t="shared" si="1"/>
        <v>0.97087147602572677</v>
      </c>
      <c r="E9">
        <f t="shared" si="2"/>
        <v>4.0181467707488627</v>
      </c>
      <c r="F9">
        <f t="shared" si="4"/>
        <v>4.0181467707488627</v>
      </c>
      <c r="G9">
        <f t="shared" si="3"/>
        <v>8.0362935414977255</v>
      </c>
      <c r="H9">
        <v>220</v>
      </c>
      <c r="J9">
        <f>2*SIN(RADIANS(B9/2))</f>
        <v>1.5192478464478387</v>
      </c>
      <c r="K9">
        <f>SQRT(MOD(H9,10)^2+MOD(ROUND(H9/10,0),10)^2+MOD(ROUND(H9/100,0),10)^2)*$B$1</f>
        <v>4.3610669308324086</v>
      </c>
      <c r="M9">
        <f>(COS(RADIANS(B9/2))^2)/SIN(RADIANS(B9/2))+(COS(RADIANS(B9/2))^2)/RADIANS(B9/2)</f>
        <v>1.0470853203955317</v>
      </c>
      <c r="N9">
        <f t="shared" si="5"/>
        <v>2.8705434343902754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CC1-BC8C-4B99-B096-FEB85461EDAE}">
  <dimension ref="A1:O10"/>
  <sheetViews>
    <sheetView workbookViewId="0">
      <selection activeCell="D3" sqref="A1:XFD104857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9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D1" t="s">
        <v>28</v>
      </c>
      <c r="E1" t="s">
        <v>23</v>
      </c>
      <c r="F1" s="3" cm="1">
        <f t="array" ref="F1:G1">LINEST(L6:L10,K6:K10,FALSE)</f>
        <v>3.6218907699838478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LINEST(O6:O10,N6:N10)</f>
        <v>1.7829589487122993E-3</v>
      </c>
      <c r="G2" s="3">
        <v>3.6184075306611927</v>
      </c>
    </row>
    <row r="3" spans="1:15">
      <c r="A3" t="s">
        <v>15</v>
      </c>
      <c r="B3">
        <v>1.5443899999999999</v>
      </c>
      <c r="C3" t="s">
        <v>12</v>
      </c>
      <c r="D3" t="s">
        <v>34</v>
      </c>
      <c r="F3">
        <v>3.6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I5" t="s">
        <v>22</v>
      </c>
      <c r="K5" t="s">
        <v>19</v>
      </c>
      <c r="L5" t="s">
        <v>20</v>
      </c>
      <c r="N5" t="s">
        <v>32</v>
      </c>
      <c r="O5" t="s">
        <v>27</v>
      </c>
    </row>
    <row r="6" spans="1:15">
      <c r="A6" s="1">
        <v>1</v>
      </c>
      <c r="B6" s="1">
        <v>43.207639999999998</v>
      </c>
      <c r="C6">
        <f>$B$1/(2*SIN(RADIANS(B6/2)))</f>
        <v>2.0938706689098261</v>
      </c>
      <c r="D6">
        <f>1/C6^2</f>
        <v>0.22808687413654052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>2*SIN(RADIANS(B6/2))</f>
        <v>0.73637308306284976</v>
      </c>
      <c r="L6">
        <f>SQRT(MOD(I6,10)^2+MOD(ROUND(I6/10,0),10)^2+MOD(ROUND(I6/100,0),10)^2)*$B$1</f>
        <v>2.6705971786662248</v>
      </c>
      <c r="N6">
        <f>(COS(RADIANS(B6/2))^2)/SIN(RADIANS(B6/2))+(COS(RADIANS(B6/2))^2)/RADIANS(B6/2)</f>
        <v>4.6404173396915223</v>
      </c>
      <c r="O6">
        <f>L6/K6</f>
        <v>3.626690383030049</v>
      </c>
    </row>
    <row r="7" spans="1:15">
      <c r="A7" s="1">
        <v>2</v>
      </c>
      <c r="B7" s="1">
        <v>50.342669999999998</v>
      </c>
      <c r="C7">
        <f t="shared" ref="C7:C10" si="0">$B$1/(2*SIN(RADIANS(B7/2)))</f>
        <v>1.812571991400441</v>
      </c>
      <c r="D7">
        <f t="shared" ref="D7:D10" si="1">1/C7^2</f>
        <v>0.30437534468747007</v>
      </c>
      <c r="E7">
        <f t="shared" ref="E7:E10" si="2">($C$6/C7)^2</f>
        <v>1.3344711125518804</v>
      </c>
      <c r="F7">
        <f>$E7*F$6</f>
        <v>1.3344711125518804</v>
      </c>
      <c r="G7">
        <f t="shared" ref="G7:H10" si="3">$E7*G$6</f>
        <v>2.6689422251037609</v>
      </c>
      <c r="H7" s="2">
        <f t="shared" si="3"/>
        <v>4.0034133376556413</v>
      </c>
      <c r="I7">
        <v>200</v>
      </c>
      <c r="K7">
        <f>2*SIN(RADIANS(B7/2))</f>
        <v>0.85065310912628112</v>
      </c>
      <c r="L7">
        <f>SQRT(MOD(I7,10)^2+MOD(ROUND(I7/10,0),10)^2+MOD(ROUND(I7/100,0),10)^2)*$B$1</f>
        <v>3.0837400000000001</v>
      </c>
      <c r="N7">
        <f>(COS(RADIANS(B7/2))^2)/SIN(RADIANS(B7/2))+(COS(RADIANS(B7/2))^2)/RADIANS(B7/2)</f>
        <v>3.7902630224483866</v>
      </c>
      <c r="O7">
        <f>L7/K7</f>
        <v>3.625143982800882</v>
      </c>
    </row>
    <row r="8" spans="1:15">
      <c r="A8" s="1">
        <v>3</v>
      </c>
      <c r="B8" s="1">
        <v>74.028509999999997</v>
      </c>
      <c r="C8">
        <f t="shared" si="0"/>
        <v>1.2805937754204513</v>
      </c>
      <c r="D8">
        <f t="shared" si="1"/>
        <v>0.60978568791507348</v>
      </c>
      <c r="E8">
        <f t="shared" si="2"/>
        <v>2.6734799633846316</v>
      </c>
      <c r="F8">
        <f t="shared" ref="F8:H10" si="4">$E8*F$6</f>
        <v>2.6734799633846316</v>
      </c>
      <c r="G8">
        <f t="shared" si="4"/>
        <v>5.3469599267692631</v>
      </c>
      <c r="H8" s="2">
        <f t="shared" si="4"/>
        <v>8.0204398901538951</v>
      </c>
      <c r="I8">
        <v>220</v>
      </c>
      <c r="K8">
        <f>2*SIN(RADIANS(B8/2))</f>
        <v>1.2040274047824144</v>
      </c>
      <c r="L8">
        <f>SQRT(MOD(I8,10)^2+MOD(ROUND(I8/10,0),10)^2+MOD(ROUND(I8/100,0),10)^2)*$B$1</f>
        <v>4.3610669308324086</v>
      </c>
      <c r="N8">
        <f>(COS(RADIANS(B8/2))^2)/SIN(RADIANS(B8/2))+(COS(RADIANS(B8/2))^2)/RADIANS(B8/2)</f>
        <v>2.0460117281276853</v>
      </c>
      <c r="O8">
        <f>L8/K8</f>
        <v>3.6220661701803358</v>
      </c>
    </row>
    <row r="9" spans="1:15">
      <c r="A9" s="1">
        <v>4</v>
      </c>
      <c r="B9" s="1">
        <v>89.845349999999996</v>
      </c>
      <c r="C9">
        <f t="shared" si="0"/>
        <v>1.0917411139200994</v>
      </c>
      <c r="D9">
        <f t="shared" si="1"/>
        <v>0.83899750348581104</v>
      </c>
      <c r="E9">
        <f t="shared" si="2"/>
        <v>3.6784120377902965</v>
      </c>
      <c r="F9">
        <f t="shared" si="4"/>
        <v>3.6784120377902965</v>
      </c>
      <c r="G9">
        <f t="shared" si="3"/>
        <v>7.3568240755805929</v>
      </c>
      <c r="H9" s="2">
        <f t="shared" si="3"/>
        <v>11.035236113370889</v>
      </c>
      <c r="I9">
        <v>311</v>
      </c>
      <c r="K9">
        <f>2*SIN(RADIANS(B9/2))</f>
        <v>1.4123036865980336</v>
      </c>
      <c r="L9">
        <f>SQRT(MOD(I9,10)^2+MOD(ROUND(I9/10,0),10)^2+MOD(ROUND(I9/100,0),10)^2)*$B$1</f>
        <v>5.1138042655052809</v>
      </c>
      <c r="N9">
        <f>(COS(RADIANS(B9/2))^2)/SIN(RADIANS(B9/2))+(COS(RADIANS(B9/2))^2)/RADIANS(B9/2)</f>
        <v>1.3494110468993508</v>
      </c>
      <c r="O9">
        <f>L9/K9</f>
        <v>3.6208956430776205</v>
      </c>
    </row>
    <row r="10" spans="1:15">
      <c r="A10" s="1">
        <v>5</v>
      </c>
      <c r="B10" s="1">
        <v>95.063360000000003</v>
      </c>
      <c r="C10">
        <f t="shared" si="0"/>
        <v>1.045121932551655</v>
      </c>
      <c r="D10">
        <f t="shared" si="1"/>
        <v>0.91551629047173499</v>
      </c>
      <c r="E10">
        <f t="shared" si="2"/>
        <v>4.0138929253933124</v>
      </c>
      <c r="F10">
        <f t="shared" si="4"/>
        <v>4.0138929253933124</v>
      </c>
      <c r="G10">
        <f t="shared" si="3"/>
        <v>8.0277858507866249</v>
      </c>
      <c r="H10" s="2">
        <f t="shared" si="3"/>
        <v>12.041678776179937</v>
      </c>
      <c r="I10">
        <v>222</v>
      </c>
      <c r="K10">
        <f>2*SIN(RADIANS(B10/2))</f>
        <v>1.475301543271166</v>
      </c>
      <c r="L10">
        <f>SQRT(MOD(I10,10)^2+MOD(ROUND(I10/10,0),10)^2+MOD(ROUND(I10/100,0),10)^2)*$B$1</f>
        <v>5.3411943573324496</v>
      </c>
      <c r="N10">
        <f>(COS(RADIANS(B10/2))^2)/SIN(RADIANS(B10/2))+(COS(RADIANS(B10/2))^2)/RADIANS(B10/2)</f>
        <v>1.1675220765444849</v>
      </c>
      <c r="O10">
        <f>L10/K10</f>
        <v>3.6204085745680792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EA8-5786-4977-8983-49D688EA22E1}">
  <dimension ref="A1:O12"/>
  <sheetViews>
    <sheetView workbookViewId="0">
      <selection activeCell="N6" sqref="N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10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E1" t="s">
        <v>23</v>
      </c>
      <c r="F1" s="3" cm="1">
        <f t="array" ref="F1:G1">LINEST(L6:L12,K6:K12,FALSE)</f>
        <v>5.4413650085826317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E2" t="s">
        <v>30</v>
      </c>
      <c r="F2" cm="1">
        <f t="array" ref="F2:G2">LINEST(O6:O12,N6:N12)</f>
        <v>2.7907673392398189E-3</v>
      </c>
      <c r="G2" s="3">
        <v>5.4353584976650113</v>
      </c>
    </row>
    <row r="3" spans="1:15">
      <c r="A3" t="s">
        <v>15</v>
      </c>
      <c r="B3">
        <v>1.5443899999999999</v>
      </c>
      <c r="C3" t="s">
        <v>12</v>
      </c>
      <c r="E3" t="s">
        <v>34</v>
      </c>
      <c r="G3">
        <v>5.4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I5" t="s">
        <v>22</v>
      </c>
      <c r="K5" t="s">
        <v>19</v>
      </c>
      <c r="L5" t="s">
        <v>20</v>
      </c>
      <c r="N5" t="s">
        <v>32</v>
      </c>
      <c r="O5" t="s">
        <v>27</v>
      </c>
    </row>
    <row r="6" spans="1:15">
      <c r="A6" s="1">
        <v>1</v>
      </c>
      <c r="B6" s="1">
        <v>28.328810000000001</v>
      </c>
      <c r="C6">
        <f>$B$1/(2*SIN(RADIANS(B6/2)))</f>
        <v>3.1504659783861695</v>
      </c>
      <c r="D6">
        <f>1/C6^2</f>
        <v>0.10075124276581392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 t="shared" ref="K6:K12" si="0">2*SIN(RADIANS(B6/2))</f>
        <v>0.48941014141337436</v>
      </c>
      <c r="L6">
        <f>SQRT(MOD(I6,10)^2+MOD(ROUND(I6/10,0),10)^2+MOD(ROUND(I6/100,0),10)^2)*$B$1</f>
        <v>2.6705971786662248</v>
      </c>
      <c r="N6">
        <f>(COS(RADIANS(B6/2))^2)/SIN(RADIANS(B6/2))+(COS(RADIANS(B6/2))^2)/RADIANS(B6/2)</f>
        <v>7.6446805611503539</v>
      </c>
      <c r="O6">
        <f>L6/K6</f>
        <v>5.4567671420820378</v>
      </c>
    </row>
    <row r="7" spans="1:15">
      <c r="A7" s="1">
        <v>2</v>
      </c>
      <c r="B7" s="1">
        <v>47.193269999999998</v>
      </c>
      <c r="C7">
        <f t="shared" ref="C7:C12" si="1">$B$1/(2*SIN(RADIANS(B7/2)))</f>
        <v>1.9259161085194485</v>
      </c>
      <c r="D7">
        <f t="shared" ref="D7:D12" si="2">1/C7^2</f>
        <v>0.26960334031476496</v>
      </c>
      <c r="E7">
        <f t="shared" ref="E7:E12" si="3">($C$6/C7)^2</f>
        <v>2.6759306675891903</v>
      </c>
      <c r="F7">
        <f>$E7*F$6</f>
        <v>2.6759306675891903</v>
      </c>
      <c r="G7">
        <f t="shared" ref="G7:H12" si="4">$E7*G$6</f>
        <v>5.3518613351783806</v>
      </c>
      <c r="H7">
        <f t="shared" si="4"/>
        <v>8.0277920027675709</v>
      </c>
      <c r="I7">
        <v>220</v>
      </c>
      <c r="K7">
        <f t="shared" si="0"/>
        <v>0.80059042716316209</v>
      </c>
      <c r="L7">
        <f>SQRT(MOD(I7,10)^2+MOD(ROUND(I7/10,0),10)^2+MOD(ROUND(I7/100,0),10)^2)*$B$1</f>
        <v>4.3610669308324086</v>
      </c>
      <c r="N7">
        <f>(COS(RADIANS(B7/2))^2)/SIN(RADIANS(B7/2))+(COS(RADIANS(B7/2))^2)/RADIANS(B7/2)</f>
        <v>4.1369195213956091</v>
      </c>
      <c r="O7">
        <f>L7/K7</f>
        <v>5.4473133613220357</v>
      </c>
    </row>
    <row r="8" spans="1:15">
      <c r="A8" s="1">
        <v>3</v>
      </c>
      <c r="B8" s="1">
        <v>56.030740000000002</v>
      </c>
      <c r="C8">
        <f t="shared" si="1"/>
        <v>1.6413055319229761</v>
      </c>
      <c r="D8">
        <f t="shared" si="2"/>
        <v>0.37121125334572541</v>
      </c>
      <c r="E8">
        <f t="shared" si="3"/>
        <v>3.6844334933770346</v>
      </c>
      <c r="F8">
        <f t="shared" ref="F8:H12" si="5">$E8*F$6</f>
        <v>3.6844334933770346</v>
      </c>
      <c r="G8">
        <f t="shared" si="5"/>
        <v>7.3688669867540693</v>
      </c>
      <c r="H8">
        <f t="shared" si="5"/>
        <v>11.053300480131103</v>
      </c>
      <c r="I8">
        <v>311</v>
      </c>
      <c r="K8">
        <f t="shared" si="0"/>
        <v>0.93941680571412201</v>
      </c>
      <c r="L8">
        <f>SQRT(MOD(I8,10)^2+MOD(ROUND(I8/10,0),10)^2+MOD(ROUND(I8/100,0),10)^2)*$B$1</f>
        <v>5.1138042655052809</v>
      </c>
      <c r="N8">
        <f>(COS(RADIANS(B8/2))^2)/SIN(RADIANS(B8/2))+(COS(RADIANS(B8/2))^2)/RADIANS(B8/2)</f>
        <v>3.2532128512359257</v>
      </c>
      <c r="O8">
        <f t="shared" ref="O8:O12" si="6">L8/K8</f>
        <v>5.4435946157231987</v>
      </c>
    </row>
    <row r="9" spans="1:15">
      <c r="A9" s="1">
        <v>4</v>
      </c>
      <c r="B9" s="1">
        <v>69.03819</v>
      </c>
      <c r="C9">
        <f t="shared" si="1"/>
        <v>1.3604394483766102</v>
      </c>
      <c r="D9">
        <f t="shared" si="2"/>
        <v>0.54030821014242369</v>
      </c>
      <c r="E9">
        <f t="shared" si="3"/>
        <v>5.3627944957296014</v>
      </c>
      <c r="F9">
        <f t="shared" si="5"/>
        <v>5.3627944957296014</v>
      </c>
      <c r="G9">
        <f t="shared" si="4"/>
        <v>10.725588991459203</v>
      </c>
      <c r="H9">
        <f t="shared" si="4"/>
        <v>16.088383487188803</v>
      </c>
      <c r="I9">
        <v>400</v>
      </c>
      <c r="K9">
        <f t="shared" si="0"/>
        <v>1.1333617250219317</v>
      </c>
      <c r="L9">
        <f>SQRT(MOD(I9,10)^2+MOD(ROUND(I9/10,0),10)^2+MOD(ROUND(I9/100,0),10)^2)*$B$1</f>
        <v>6.1674800000000003</v>
      </c>
      <c r="N9">
        <f t="shared" ref="N8:N12" si="7">(COS(RADIANS(B9/2))^2)/SIN(RADIANS(B9/2))+(COS(RADIANS(B9/2))^2)/RADIANS(B9/2)</f>
        <v>2.3247932700032479</v>
      </c>
      <c r="O9">
        <f t="shared" si="6"/>
        <v>5.441757793506441</v>
      </c>
    </row>
    <row r="10" spans="1:15">
      <c r="A10" s="1">
        <v>5</v>
      </c>
      <c r="B10" s="1">
        <v>76.284829999999999</v>
      </c>
      <c r="C10">
        <f t="shared" si="1"/>
        <v>1.248238678660071</v>
      </c>
      <c r="D10">
        <f t="shared" si="2"/>
        <v>0.64180741227489857</v>
      </c>
      <c r="E10">
        <f t="shared" si="3"/>
        <v>6.3702183184649659</v>
      </c>
      <c r="F10">
        <f t="shared" si="5"/>
        <v>6.3702183184649659</v>
      </c>
      <c r="G10">
        <f t="shared" si="4"/>
        <v>12.740436636929932</v>
      </c>
      <c r="H10">
        <f t="shared" si="4"/>
        <v>19.110654955394899</v>
      </c>
      <c r="I10">
        <v>331</v>
      </c>
      <c r="K10">
        <f t="shared" si="0"/>
        <v>1.2352365187522705</v>
      </c>
      <c r="L10">
        <f>SQRT(MOD(I10,10)^2+MOD(ROUND(I10/10,0),10)^2+MOD(ROUND(I10/100,0),10)^2)*$B$1</f>
        <v>6.7208555140770594</v>
      </c>
      <c r="N10">
        <f t="shared" si="7"/>
        <v>1.930658707503059</v>
      </c>
      <c r="O10">
        <f t="shared" si="6"/>
        <v>5.4409462576979903</v>
      </c>
    </row>
    <row r="11" spans="1:15">
      <c r="A11" s="1">
        <v>6</v>
      </c>
      <c r="B11" s="1">
        <v>87.950090000000003</v>
      </c>
      <c r="C11">
        <f t="shared" si="1"/>
        <v>1.1103053983720685</v>
      </c>
      <c r="D11">
        <f t="shared" si="2"/>
        <v>0.81117600817731184</v>
      </c>
      <c r="E11">
        <f t="shared" si="3"/>
        <v>8.0512754573440706</v>
      </c>
      <c r="F11">
        <f t="shared" si="5"/>
        <v>8.0512754573440706</v>
      </c>
      <c r="G11">
        <f t="shared" si="4"/>
        <v>16.102550914688141</v>
      </c>
      <c r="H11">
        <f t="shared" si="4"/>
        <v>24.153826372032213</v>
      </c>
      <c r="I11">
        <v>422</v>
      </c>
      <c r="K11">
        <f t="shared" si="0"/>
        <v>1.3886899966988293</v>
      </c>
      <c r="L11">
        <f>SQRT(MOD(I11,10)^2+MOD(ROUND(I11/10,0),10)^2+MOD(ROUND(I11/100,0),10)^2)*$B$1</f>
        <v>7.5535894994101973</v>
      </c>
      <c r="N11">
        <f t="shared" si="7"/>
        <v>1.4206218052456809</v>
      </c>
      <c r="O11">
        <f t="shared" si="6"/>
        <v>5.4393633693383432</v>
      </c>
    </row>
    <row r="12" spans="1:15">
      <c r="A12" s="1">
        <v>7</v>
      </c>
      <c r="B12" s="1">
        <v>94.874110000000002</v>
      </c>
      <c r="C12">
        <f t="shared" si="1"/>
        <v>1.0467056204136818</v>
      </c>
      <c r="D12">
        <f t="shared" si="2"/>
        <v>0.91274799507002813</v>
      </c>
      <c r="E12">
        <f t="shared" si="3"/>
        <v>9.0594217005503204</v>
      </c>
      <c r="F12">
        <f t="shared" si="5"/>
        <v>9.0594217005503204</v>
      </c>
      <c r="G12">
        <f t="shared" si="4"/>
        <v>18.118843401100641</v>
      </c>
      <c r="H12">
        <f t="shared" si="4"/>
        <v>27.178265101650961</v>
      </c>
      <c r="I12">
        <v>333</v>
      </c>
      <c r="J12">
        <v>511</v>
      </c>
      <c r="K12">
        <f t="shared" si="0"/>
        <v>1.4730693806637039</v>
      </c>
      <c r="L12">
        <f>SQRT(MOD(I12,10)^2+MOD(ROUND(I12/10,0),10)^2+MOD(ROUND(I12/100,0),10)^2)*$B$1</f>
        <v>8.0117915359986753</v>
      </c>
      <c r="N12">
        <f t="shared" si="7"/>
        <v>1.1737758024140958</v>
      </c>
      <c r="O12">
        <f t="shared" si="6"/>
        <v>5.4388419453732011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BA-6C02-46CE-8285-753B249673DA}">
  <dimension ref="A1:O15"/>
  <sheetViews>
    <sheetView workbookViewId="0">
      <selection activeCell="P5" sqref="P5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10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LINEST(L6:L15,K6:K15,FALSE)</f>
        <v>5.6441322020334539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LINEST(O6:O15,N6:N15)</f>
        <v>2.8616849382423899E-4</v>
      </c>
      <c r="G2" s="3">
        <v>5.6432761582222852</v>
      </c>
    </row>
    <row r="3" spans="1:15">
      <c r="A3" t="s">
        <v>15</v>
      </c>
      <c r="B3">
        <v>1.5443899999999999</v>
      </c>
      <c r="C3" t="s">
        <v>12</v>
      </c>
      <c r="D3" t="s">
        <v>34</v>
      </c>
      <c r="F3">
        <v>5.6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I5" t="s">
        <v>33</v>
      </c>
      <c r="K5" t="s">
        <v>19</v>
      </c>
      <c r="L5" t="s">
        <v>20</v>
      </c>
      <c r="N5" t="s">
        <v>31</v>
      </c>
      <c r="O5" t="s">
        <v>27</v>
      </c>
    </row>
    <row r="6" spans="1:15">
      <c r="A6" s="1">
        <v>1</v>
      </c>
      <c r="B6" s="1">
        <v>27.344349999999999</v>
      </c>
      <c r="C6">
        <f>$B$1/(2*SIN(RADIANS(B6/2)))</f>
        <v>3.2616113608692321</v>
      </c>
      <c r="D6">
        <f>1/C6^2</f>
        <v>9.4001671827345992E-2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>2*SIN(RADIANS(B6/2))</f>
        <v>0.47273259423191538</v>
      </c>
      <c r="L6">
        <f>SQRT(MOD(I6,10)^2+MOD(ROUND(I6/10,0),10)^2+MOD(ROUND(I6/100,0),10)^2)*$B$1</f>
        <v>2.6705971786662248</v>
      </c>
      <c r="N6">
        <f>(COS(RADIANS(B6/2))^2)/SIN(RADIANS(B6/2))+(COS(RADIANS(B6/2))^2)/RADIANS(B6/2)</f>
        <v>7.9509108741930987</v>
      </c>
      <c r="O6">
        <f>L6/K6</f>
        <v>5.6492765915693779</v>
      </c>
    </row>
    <row r="7" spans="1:15">
      <c r="A7" s="1">
        <v>2</v>
      </c>
      <c r="B7" s="1">
        <v>31.724930000000001</v>
      </c>
      <c r="C7">
        <f t="shared" ref="C7:C15" si="0">$B$1/(2*SIN(RADIANS(B7/2)))</f>
        <v>2.8205374394220319</v>
      </c>
      <c r="D7">
        <f t="shared" ref="D7:D15" si="1">1/C7^2</f>
        <v>0.12570028497377095</v>
      </c>
      <c r="E7">
        <f t="shared" ref="E7:E15" si="2">($C$6/C7)^2</f>
        <v>1.3372132913193944</v>
      </c>
      <c r="F7">
        <f>$E7*F$6</f>
        <v>1.3372132913193944</v>
      </c>
      <c r="G7">
        <f t="shared" ref="G7:I15" si="3">$E7*G$6</f>
        <v>2.6744265826387887</v>
      </c>
      <c r="H7">
        <f t="shared" si="3"/>
        <v>4.0116398739581829</v>
      </c>
      <c r="I7">
        <v>200</v>
      </c>
      <c r="K7">
        <f t="shared" ref="K7:K15" si="4">2*SIN(RADIANS(B7/2))</f>
        <v>0.5466582284814312</v>
      </c>
      <c r="L7">
        <f t="shared" ref="L7:L15" si="5">SQRT(MOD(I7,10)^2+MOD(ROUND(I7/10,0),10)^2+MOD(ROUND(I7/100,0),10)^2)*$B$1</f>
        <v>3.0837400000000001</v>
      </c>
      <c r="N7">
        <f t="shared" ref="N7:N15" si="6">(COS(RADIANS(B7/2))^2)/SIN(RADIANS(B7/2))+(COS(RADIANS(B7/2))^2)/RADIANS(B7/2)</f>
        <v>6.7274481702957782</v>
      </c>
      <c r="O7">
        <f t="shared" ref="O7:O15" si="7">L7/K7</f>
        <v>5.6410748788440639</v>
      </c>
    </row>
    <row r="8" spans="1:15">
      <c r="A8" s="1">
        <v>3</v>
      </c>
      <c r="B8" s="1">
        <v>45.458860000000001</v>
      </c>
      <c r="C8">
        <f t="shared" si="0"/>
        <v>1.9952774274080334</v>
      </c>
      <c r="D8">
        <f t="shared" si="1"/>
        <v>0.25118483810745112</v>
      </c>
      <c r="E8">
        <f t="shared" si="2"/>
        <v>2.6721316038804646</v>
      </c>
      <c r="F8">
        <f t="shared" ref="F8:F15" si="8">$E8*F$6</f>
        <v>2.6721316038804646</v>
      </c>
      <c r="G8">
        <f t="shared" si="3"/>
        <v>5.3442632077609291</v>
      </c>
      <c r="H8">
        <f t="shared" si="3"/>
        <v>8.0163948116413941</v>
      </c>
      <c r="I8">
        <v>220</v>
      </c>
      <c r="K8">
        <f t="shared" si="4"/>
        <v>0.77275970690600526</v>
      </c>
      <c r="L8">
        <f t="shared" si="5"/>
        <v>4.3610669308324086</v>
      </c>
      <c r="N8">
        <f t="shared" si="6"/>
        <v>4.3461968652103167</v>
      </c>
      <c r="O8">
        <f t="shared" si="7"/>
        <v>5.643496797074679</v>
      </c>
    </row>
    <row r="9" spans="1:15">
      <c r="A9" s="1">
        <v>4</v>
      </c>
      <c r="B9" s="1">
        <v>53.865940000000002</v>
      </c>
      <c r="C9">
        <f t="shared" si="0"/>
        <v>1.7020393738414528</v>
      </c>
      <c r="D9">
        <f t="shared" si="1"/>
        <v>0.345192057823619</v>
      </c>
      <c r="E9">
        <f t="shared" si="2"/>
        <v>3.6721906229246377</v>
      </c>
      <c r="F9">
        <f t="shared" si="8"/>
        <v>3.6721906229246377</v>
      </c>
      <c r="G9">
        <f t="shared" si="3"/>
        <v>7.3443812458492754</v>
      </c>
      <c r="H9">
        <f t="shared" si="3"/>
        <v>11.016571868773912</v>
      </c>
      <c r="I9">
        <v>311</v>
      </c>
      <c r="K9">
        <f t="shared" si="4"/>
        <v>0.90589561187415124</v>
      </c>
      <c r="L9">
        <f t="shared" si="5"/>
        <v>5.1138042655052809</v>
      </c>
      <c r="N9">
        <f t="shared" si="6"/>
        <v>3.4457091235582427</v>
      </c>
      <c r="O9">
        <f t="shared" si="7"/>
        <v>5.6450259814435446</v>
      </c>
    </row>
    <row r="10" spans="1:15">
      <c r="A10" s="1">
        <v>5</v>
      </c>
      <c r="B10" s="1">
        <v>56.469529999999999</v>
      </c>
      <c r="C10">
        <f t="shared" si="0"/>
        <v>1.6295894273990574</v>
      </c>
      <c r="D10">
        <f t="shared" si="1"/>
        <v>0.37656816608252391</v>
      </c>
      <c r="E10">
        <f t="shared" si="2"/>
        <v>4.0059730722041964</v>
      </c>
      <c r="F10">
        <f t="shared" si="8"/>
        <v>4.0059730722041964</v>
      </c>
      <c r="G10">
        <f t="shared" si="3"/>
        <v>8.0119461444083928</v>
      </c>
      <c r="H10">
        <f t="shared" si="3"/>
        <v>12.01791921661259</v>
      </c>
      <c r="I10">
        <v>222</v>
      </c>
      <c r="K10">
        <f t="shared" si="4"/>
        <v>0.94617084160943299</v>
      </c>
      <c r="L10">
        <f t="shared" si="5"/>
        <v>5.3411943573324496</v>
      </c>
      <c r="N10">
        <f t="shared" si="6"/>
        <v>3.2157921992574217</v>
      </c>
      <c r="O10">
        <f t="shared" si="7"/>
        <v>5.6450633674644832</v>
      </c>
    </row>
    <row r="11" spans="1:15">
      <c r="A11" s="1">
        <v>6</v>
      </c>
      <c r="B11" s="1">
        <v>66.281850000000006</v>
      </c>
      <c r="C11">
        <f t="shared" si="0"/>
        <v>1.4101604911156589</v>
      </c>
      <c r="D11">
        <f t="shared" si="1"/>
        <v>0.50287832196010984</v>
      </c>
      <c r="E11">
        <f t="shared" si="2"/>
        <v>5.3496742364726515</v>
      </c>
      <c r="F11">
        <f t="shared" si="8"/>
        <v>5.3496742364726515</v>
      </c>
      <c r="G11">
        <f t="shared" si="3"/>
        <v>10.699348472945303</v>
      </c>
      <c r="H11">
        <f t="shared" si="3"/>
        <v>16.049022709417955</v>
      </c>
      <c r="I11">
        <v>400</v>
      </c>
      <c r="K11">
        <f t="shared" si="4"/>
        <v>1.0934003680532407</v>
      </c>
      <c r="L11">
        <f t="shared" si="5"/>
        <v>6.1674800000000003</v>
      </c>
      <c r="N11">
        <f t="shared" si="6"/>
        <v>2.4945873165238091</v>
      </c>
      <c r="O11">
        <f t="shared" si="7"/>
        <v>5.6406419644626355</v>
      </c>
    </row>
    <row r="12" spans="1:15">
      <c r="A12" s="1">
        <v>7</v>
      </c>
      <c r="B12" s="1">
        <v>73.083799999999997</v>
      </c>
      <c r="C12">
        <f t="shared" si="0"/>
        <v>1.2947958133928854</v>
      </c>
      <c r="D12">
        <f t="shared" si="1"/>
        <v>0.59648211607425883</v>
      </c>
      <c r="E12">
        <f t="shared" si="2"/>
        <v>6.3454415701225475</v>
      </c>
      <c r="F12">
        <f t="shared" si="8"/>
        <v>6.3454415701225475</v>
      </c>
      <c r="G12">
        <f t="shared" si="3"/>
        <v>12.690883140245095</v>
      </c>
      <c r="H12">
        <f t="shared" si="3"/>
        <v>19.036324710367644</v>
      </c>
      <c r="I12">
        <v>331</v>
      </c>
      <c r="K12">
        <f t="shared" si="4"/>
        <v>1.1908209650135344</v>
      </c>
      <c r="L12">
        <f t="shared" si="5"/>
        <v>6.7208555140770594</v>
      </c>
      <c r="N12">
        <f t="shared" si="6"/>
        <v>2.0961918109261548</v>
      </c>
      <c r="O12">
        <f t="shared" si="7"/>
        <v>5.6438841030991362</v>
      </c>
    </row>
    <row r="13" spans="1:15">
      <c r="A13" s="1">
        <v>8</v>
      </c>
      <c r="B13" s="1">
        <v>75.280730000000005</v>
      </c>
      <c r="C13">
        <f t="shared" si="0"/>
        <v>1.2623726590439366</v>
      </c>
      <c r="D13">
        <f t="shared" si="1"/>
        <v>0.62751605294981971</v>
      </c>
      <c r="E13">
        <f t="shared" si="2"/>
        <v>6.6755839630425529</v>
      </c>
      <c r="F13">
        <f t="shared" si="8"/>
        <v>6.6755839630425529</v>
      </c>
      <c r="G13">
        <f t="shared" si="3"/>
        <v>13.351167926085106</v>
      </c>
      <c r="H13">
        <f t="shared" si="3"/>
        <v>20.026751889127659</v>
      </c>
      <c r="I13">
        <v>420</v>
      </c>
      <c r="K13">
        <f t="shared" si="4"/>
        <v>1.2214063643993542</v>
      </c>
      <c r="L13">
        <f t="shared" si="5"/>
        <v>6.8954522649352024</v>
      </c>
      <c r="N13">
        <f t="shared" si="6"/>
        <v>1.9812298497548038</v>
      </c>
      <c r="O13">
        <f t="shared" si="7"/>
        <v>5.6455021571188135</v>
      </c>
    </row>
    <row r="14" spans="1:15">
      <c r="A14" s="1">
        <v>9</v>
      </c>
      <c r="B14" s="1">
        <v>83.992159999999998</v>
      </c>
      <c r="C14">
        <f t="shared" si="0"/>
        <v>1.1522318336253772</v>
      </c>
      <c r="D14">
        <f t="shared" si="1"/>
        <v>0.75321725541665652</v>
      </c>
      <c r="E14">
        <f t="shared" si="2"/>
        <v>8.0128070147528838</v>
      </c>
      <c r="F14">
        <f t="shared" si="8"/>
        <v>8.0128070147528838</v>
      </c>
      <c r="G14">
        <f t="shared" si="3"/>
        <v>16.025614029505768</v>
      </c>
      <c r="H14">
        <f t="shared" si="3"/>
        <v>24.038421044258651</v>
      </c>
      <c r="I14">
        <v>422</v>
      </c>
      <c r="K14">
        <f t="shared" si="4"/>
        <v>1.3381595222453342</v>
      </c>
      <c r="L14">
        <f t="shared" si="5"/>
        <v>7.5535894994101973</v>
      </c>
      <c r="N14">
        <f t="shared" si="6"/>
        <v>1.5790642171706377</v>
      </c>
      <c r="O14">
        <f t="shared" si="7"/>
        <v>5.6447601155472293</v>
      </c>
    </row>
    <row r="15" spans="1:15">
      <c r="A15" s="1">
        <v>10</v>
      </c>
      <c r="B15" s="1">
        <v>90.429060000000007</v>
      </c>
      <c r="C15">
        <f t="shared" si="0"/>
        <v>1.0862073191968387</v>
      </c>
      <c r="D15">
        <f t="shared" si="1"/>
        <v>0.84756799751178413</v>
      </c>
      <c r="E15">
        <f t="shared" si="2"/>
        <v>9.0165204621947854</v>
      </c>
      <c r="F15">
        <f t="shared" si="8"/>
        <v>9.0165204621947854</v>
      </c>
      <c r="G15">
        <f t="shared" si="3"/>
        <v>18.033040924389571</v>
      </c>
      <c r="H15">
        <f t="shared" si="3"/>
        <v>27.049561386584358</v>
      </c>
      <c r="I15">
        <v>333</v>
      </c>
      <c r="J15">
        <v>511</v>
      </c>
      <c r="K15">
        <f t="shared" si="4"/>
        <v>1.419498812749749</v>
      </c>
      <c r="L15">
        <f t="shared" si="5"/>
        <v>8.0117915359986753</v>
      </c>
      <c r="N15">
        <f t="shared" si="6"/>
        <v>1.3280531087624405</v>
      </c>
      <c r="O15">
        <f t="shared" si="7"/>
        <v>5.6440987932063296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FD5-F0FF-44B8-89E4-272E9E07103D}">
  <dimension ref="A1:P15"/>
  <sheetViews>
    <sheetView workbookViewId="0">
      <selection activeCell="F3" sqref="A1:XFD104857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5" width="12.75" bestFit="1" customWidth="1"/>
    <col min="6" max="6" width="13.75" bestFit="1" customWidth="1"/>
    <col min="7" max="9" width="12.75" bestFit="1" customWidth="1"/>
    <col min="10" max="10" width="4.5" bestFit="1" customWidth="1"/>
    <col min="12" max="13" width="12.75" bestFit="1" customWidth="1"/>
    <col min="15" max="16" width="12.75" bestFit="1" customWidth="1"/>
  </cols>
  <sheetData>
    <row r="1" spans="1:16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LINEST(M6:M15,L6:L15,FALSE)</f>
        <v>6.2892902380040834</v>
      </c>
      <c r="G1">
        <v>0</v>
      </c>
    </row>
    <row r="2" spans="1:16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LINEST(P6:P15,O6:O15)</f>
        <v>-1.9961161594213572E-3</v>
      </c>
      <c r="G2" s="3">
        <v>6.2937773188618191</v>
      </c>
    </row>
    <row r="3" spans="1:16">
      <c r="A3" t="s">
        <v>15</v>
      </c>
      <c r="B3">
        <v>1.5443899999999999</v>
      </c>
      <c r="C3" t="s">
        <v>12</v>
      </c>
      <c r="D3" t="s">
        <v>34</v>
      </c>
      <c r="F3">
        <v>6.3</v>
      </c>
    </row>
    <row r="5" spans="1:16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J5" t="s">
        <v>33</v>
      </c>
      <c r="L5" t="s">
        <v>19</v>
      </c>
      <c r="M5" t="s">
        <v>20</v>
      </c>
      <c r="O5" t="s">
        <v>31</v>
      </c>
      <c r="P5" t="s">
        <v>27</v>
      </c>
    </row>
    <row r="6" spans="1:16">
      <c r="A6" s="1">
        <v>1</v>
      </c>
      <c r="B6" s="1">
        <v>28.063130000000001</v>
      </c>
      <c r="C6">
        <f>$B$1/(2*SIN(RADIANS(B6/2)))</f>
        <v>3.1796849905897551</v>
      </c>
      <c r="D6">
        <f>1/C6^2</f>
        <v>9.8908087948283291E-2</v>
      </c>
      <c r="E6">
        <f>($C$6/C6)^2</f>
        <v>1</v>
      </c>
      <c r="F6">
        <v>1</v>
      </c>
      <c r="G6">
        <v>2</v>
      </c>
      <c r="H6">
        <v>3</v>
      </c>
      <c r="I6">
        <v>4</v>
      </c>
      <c r="J6">
        <v>200</v>
      </c>
      <c r="L6">
        <f>2*SIN(RADIANS(B6/2))</f>
        <v>0.48491281512575884</v>
      </c>
      <c r="M6">
        <f>SQRT(MOD(J6,10)^2+MOD(ROUND(J6/10,0),10)^2+MOD(ROUND(J6/100,0),10)^2)*$B$1</f>
        <v>3.0837400000000001</v>
      </c>
      <c r="O6">
        <f>(COS(RADIANS(B6/2))^2)/SIN(RADIANS(B6/2))+(COS(RADIANS(B6/2))^2)/RADIANS(B6/2)</f>
        <v>7.725305411268609</v>
      </c>
      <c r="P6">
        <f>M6/L6</f>
        <v>6.3593699811795101</v>
      </c>
    </row>
    <row r="7" spans="1:16">
      <c r="A7" s="1">
        <v>2</v>
      </c>
      <c r="B7" s="1">
        <v>28.46632</v>
      </c>
      <c r="C7">
        <f t="shared" ref="C7:C15" si="0">$B$1/(2*SIN(RADIANS(B7/2)))</f>
        <v>3.1355593525039396</v>
      </c>
      <c r="D7">
        <f t="shared" ref="D7:D15" si="1">1/C7^2</f>
        <v>0.10171147402279493</v>
      </c>
      <c r="E7">
        <f t="shared" ref="E7:E15" si="2">($C$6/C7)^2</f>
        <v>1.0283433451466322</v>
      </c>
      <c r="F7">
        <f>$E7*F$6</f>
        <v>1.0283433451466322</v>
      </c>
      <c r="G7">
        <f t="shared" ref="G7:I15" si="3">$E7*G$6</f>
        <v>2.0566866902932643</v>
      </c>
      <c r="H7">
        <f t="shared" si="3"/>
        <v>3.0850300354398965</v>
      </c>
      <c r="I7">
        <f t="shared" si="3"/>
        <v>4.1133733805865287</v>
      </c>
      <c r="J7">
        <v>200</v>
      </c>
      <c r="L7">
        <f t="shared" ref="L7:L15" si="4">2*SIN(RADIANS(B7/2))</f>
        <v>0.49173682480885611</v>
      </c>
      <c r="M7">
        <f t="shared" ref="M7:M15" si="5">SQRT(MOD(J7,10)^2+MOD(ROUND(J7/10,0),10)^2+MOD(ROUND(J7/100,0),10)^2)*$B$1</f>
        <v>3.0837400000000001</v>
      </c>
      <c r="O7">
        <f t="shared" ref="O7:O15" si="6">(COS(RADIANS(B7/2))^2)/SIN(RADIANS(B7/2))+(COS(RADIANS(B7/2))^2)/RADIANS(B7/2)</f>
        <v>7.6035140176185534</v>
      </c>
      <c r="P7">
        <f t="shared" ref="P7:P15" si="7">M7/L7</f>
        <v>6.2711187050078792</v>
      </c>
    </row>
    <row r="8" spans="1:16">
      <c r="A8" s="1">
        <v>3</v>
      </c>
      <c r="B8" s="1">
        <v>28.775189999999998</v>
      </c>
      <c r="C8">
        <f t="shared" si="0"/>
        <v>3.1026016431420742</v>
      </c>
      <c r="D8">
        <f t="shared" si="1"/>
        <v>0.1038838325870482</v>
      </c>
      <c r="E8">
        <f t="shared" si="2"/>
        <v>1.0503067518741909</v>
      </c>
      <c r="F8">
        <f t="shared" ref="F8:F15" si="8">$E8*F$6</f>
        <v>1.0503067518741909</v>
      </c>
      <c r="G8">
        <f t="shared" si="3"/>
        <v>2.1006135037483817</v>
      </c>
      <c r="H8">
        <f t="shared" si="3"/>
        <v>3.1509202556225726</v>
      </c>
      <c r="I8">
        <f t="shared" si="3"/>
        <v>4.2012270074967635</v>
      </c>
      <c r="J8">
        <v>200</v>
      </c>
      <c r="L8">
        <f t="shared" si="4"/>
        <v>0.49696035048782922</v>
      </c>
      <c r="M8">
        <f t="shared" si="5"/>
        <v>3.0837400000000001</v>
      </c>
      <c r="O8">
        <f t="shared" si="6"/>
        <v>7.5124129162108471</v>
      </c>
      <c r="P8">
        <f t="shared" si="7"/>
        <v>6.2052032862841484</v>
      </c>
    </row>
    <row r="9" spans="1:16">
      <c r="A9" s="1">
        <v>4</v>
      </c>
      <c r="B9" s="1">
        <v>40.631999999999998</v>
      </c>
      <c r="C9">
        <f t="shared" si="0"/>
        <v>2.2204506016533969</v>
      </c>
      <c r="D9">
        <f t="shared" si="1"/>
        <v>0.20282326437100426</v>
      </c>
      <c r="E9">
        <f t="shared" si="2"/>
        <v>2.0506236504850417</v>
      </c>
      <c r="F9">
        <f t="shared" si="8"/>
        <v>2.0506236504850417</v>
      </c>
      <c r="G9">
        <f t="shared" si="3"/>
        <v>4.1012473009700834</v>
      </c>
      <c r="H9">
        <f t="shared" si="3"/>
        <v>6.1518709514551251</v>
      </c>
      <c r="I9">
        <f t="shared" si="3"/>
        <v>8.2024946019401668</v>
      </c>
      <c r="J9">
        <v>220</v>
      </c>
      <c r="L9">
        <f t="shared" si="4"/>
        <v>0.69439509208261119</v>
      </c>
      <c r="M9">
        <f t="shared" si="5"/>
        <v>4.3610669308324086</v>
      </c>
      <c r="O9">
        <f t="shared" si="6"/>
        <v>5.0132687435745105</v>
      </c>
      <c r="P9">
        <f t="shared" si="7"/>
        <v>6.2803827108754664</v>
      </c>
    </row>
    <row r="10" spans="1:16">
      <c r="A10" s="1">
        <v>5</v>
      </c>
      <c r="B10" s="1">
        <v>50.29054</v>
      </c>
      <c r="C10">
        <f t="shared" si="0"/>
        <v>1.8143284692355963</v>
      </c>
      <c r="D10">
        <f t="shared" si="1"/>
        <v>0.30378628954698345</v>
      </c>
      <c r="E10">
        <f t="shared" si="2"/>
        <v>3.0713998809260792</v>
      </c>
      <c r="F10">
        <f t="shared" si="8"/>
        <v>3.0713998809260792</v>
      </c>
      <c r="G10">
        <f t="shared" si="3"/>
        <v>6.1427997618521584</v>
      </c>
      <c r="H10">
        <f t="shared" si="3"/>
        <v>9.2141996427782367</v>
      </c>
      <c r="I10">
        <f t="shared" si="3"/>
        <v>12.285599523704317</v>
      </c>
      <c r="J10">
        <v>222</v>
      </c>
      <c r="L10">
        <f t="shared" si="4"/>
        <v>0.84982957945294935</v>
      </c>
      <c r="M10">
        <f t="shared" si="5"/>
        <v>5.3411943573324496</v>
      </c>
      <c r="O10">
        <f t="shared" si="6"/>
        <v>3.7956835446498944</v>
      </c>
      <c r="P10">
        <f t="shared" si="7"/>
        <v>6.2850181806694385</v>
      </c>
    </row>
    <row r="11" spans="1:16">
      <c r="A11" s="1">
        <v>6</v>
      </c>
      <c r="B11" s="1">
        <v>58.748980000000003</v>
      </c>
      <c r="C11">
        <f t="shared" si="0"/>
        <v>1.5716822619717945</v>
      </c>
      <c r="D11">
        <f t="shared" si="1"/>
        <v>0.40482795674053479</v>
      </c>
      <c r="E11">
        <f t="shared" si="2"/>
        <v>4.0929712133572913</v>
      </c>
      <c r="F11">
        <f t="shared" si="8"/>
        <v>4.0929712133572913</v>
      </c>
      <c r="G11">
        <f t="shared" si="3"/>
        <v>8.1859424267145826</v>
      </c>
      <c r="H11">
        <f t="shared" si="3"/>
        <v>12.278913640071874</v>
      </c>
      <c r="I11">
        <f t="shared" si="3"/>
        <v>16.371884853429165</v>
      </c>
      <c r="J11">
        <v>400</v>
      </c>
      <c r="L11">
        <f t="shared" si="4"/>
        <v>0.98103162280753065</v>
      </c>
      <c r="M11">
        <f t="shared" si="5"/>
        <v>6.1674800000000003</v>
      </c>
      <c r="O11">
        <f t="shared" si="6"/>
        <v>3.0293745501596998</v>
      </c>
      <c r="P11">
        <f t="shared" si="7"/>
        <v>6.286729047887178</v>
      </c>
    </row>
    <row r="12" spans="1:16">
      <c r="A12" s="1">
        <v>7</v>
      </c>
      <c r="B12" s="1">
        <v>66.487200000000001</v>
      </c>
      <c r="C12">
        <f t="shared" si="0"/>
        <v>1.4063029265407478</v>
      </c>
      <c r="D12">
        <f t="shared" si="1"/>
        <v>0.50564095036526868</v>
      </c>
      <c r="E12">
        <f t="shared" si="2"/>
        <v>5.1122305653068167</v>
      </c>
      <c r="F12">
        <f t="shared" si="8"/>
        <v>5.1122305653068167</v>
      </c>
      <c r="G12">
        <f t="shared" si="3"/>
        <v>10.224461130613633</v>
      </c>
      <c r="H12">
        <f t="shared" si="3"/>
        <v>15.33669169592045</v>
      </c>
      <c r="I12">
        <f t="shared" si="3"/>
        <v>20.448922261227267</v>
      </c>
      <c r="J12">
        <v>420</v>
      </c>
      <c r="L12">
        <f t="shared" si="4"/>
        <v>1.0963996240786633</v>
      </c>
      <c r="M12">
        <f t="shared" si="5"/>
        <v>6.8954522649352024</v>
      </c>
      <c r="O12">
        <f t="shared" si="6"/>
        <v>2.4815102848567037</v>
      </c>
      <c r="P12">
        <f t="shared" si="7"/>
        <v>6.2891778814040116</v>
      </c>
    </row>
    <row r="13" spans="1:16">
      <c r="A13" s="1">
        <v>8</v>
      </c>
      <c r="B13" s="1">
        <v>73.791520000000006</v>
      </c>
      <c r="C13">
        <f t="shared" si="0"/>
        <v>1.2841189578226344</v>
      </c>
      <c r="D13">
        <f t="shared" si="1"/>
        <v>0.60644229796161131</v>
      </c>
      <c r="E13">
        <f t="shared" si="2"/>
        <v>6.1313721712900318</v>
      </c>
      <c r="F13">
        <f t="shared" si="8"/>
        <v>6.1313721712900318</v>
      </c>
      <c r="G13">
        <f t="shared" si="3"/>
        <v>12.262744342580064</v>
      </c>
      <c r="H13">
        <f t="shared" si="3"/>
        <v>18.394116513870095</v>
      </c>
      <c r="I13">
        <f t="shared" si="3"/>
        <v>24.525488685160127</v>
      </c>
      <c r="J13">
        <v>422</v>
      </c>
      <c r="L13">
        <f t="shared" si="4"/>
        <v>1.2007220908991258</v>
      </c>
      <c r="M13">
        <f t="shared" si="5"/>
        <v>7.5535894994101973</v>
      </c>
      <c r="O13">
        <f t="shared" si="6"/>
        <v>2.0584924499920882</v>
      </c>
      <c r="P13">
        <f t="shared" si="7"/>
        <v>6.2908724313999347</v>
      </c>
    </row>
    <row r="14" spans="1:16">
      <c r="A14" s="1">
        <v>9</v>
      </c>
      <c r="B14" s="1">
        <v>87.763909999999996</v>
      </c>
      <c r="C14">
        <f t="shared" si="0"/>
        <v>1.1121796884250821</v>
      </c>
      <c r="D14">
        <f t="shared" si="1"/>
        <v>0.80844425891578453</v>
      </c>
      <c r="E14">
        <f t="shared" si="2"/>
        <v>8.1736921184696349</v>
      </c>
      <c r="F14">
        <f t="shared" si="8"/>
        <v>8.1736921184696349</v>
      </c>
      <c r="G14">
        <f t="shared" si="3"/>
        <v>16.34738423693927</v>
      </c>
      <c r="H14">
        <f t="shared" si="3"/>
        <v>24.521076355408905</v>
      </c>
      <c r="I14">
        <f t="shared" si="3"/>
        <v>32.69476847387854</v>
      </c>
      <c r="J14">
        <v>440</v>
      </c>
      <c r="L14">
        <f t="shared" si="4"/>
        <v>1.3863497203256669</v>
      </c>
      <c r="M14">
        <f t="shared" si="5"/>
        <v>8.7221338616648172</v>
      </c>
      <c r="O14">
        <f t="shared" si="6"/>
        <v>1.4277744416495626</v>
      </c>
      <c r="P14">
        <f t="shared" si="7"/>
        <v>6.2914383966665381</v>
      </c>
    </row>
    <row r="15" spans="1:16">
      <c r="A15" s="1">
        <v>10</v>
      </c>
      <c r="B15" s="1">
        <v>94.582539999999995</v>
      </c>
      <c r="C15">
        <f t="shared" si="0"/>
        <v>1.0491605733326306</v>
      </c>
      <c r="D15">
        <f t="shared" si="1"/>
        <v>0.90848147606679863</v>
      </c>
      <c r="E15">
        <f t="shared" si="2"/>
        <v>9.1851080625663517</v>
      </c>
      <c r="F15">
        <f t="shared" si="8"/>
        <v>9.1851080625663517</v>
      </c>
      <c r="G15">
        <f t="shared" si="3"/>
        <v>18.370216125132703</v>
      </c>
      <c r="H15">
        <f t="shared" si="3"/>
        <v>27.555324187699057</v>
      </c>
      <c r="I15">
        <f t="shared" si="3"/>
        <v>36.740432250265407</v>
      </c>
      <c r="J15">
        <v>600</v>
      </c>
      <c r="L15">
        <f t="shared" si="4"/>
        <v>1.4696225145997348</v>
      </c>
      <c r="M15">
        <f t="shared" si="5"/>
        <v>9.25122</v>
      </c>
      <c r="O15">
        <f t="shared" si="6"/>
        <v>1.1834593350562232</v>
      </c>
      <c r="P15">
        <f t="shared" si="7"/>
        <v>6.294963439995783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086-5D7A-4A3E-816B-011E2CEE4D20}">
  <dimension ref="A1:M19"/>
  <sheetViews>
    <sheetView tabSelected="1" workbookViewId="0">
      <selection activeCell="P11" sqref="P11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5" width="12.75" bestFit="1" customWidth="1"/>
    <col min="6" max="6" width="13.75" bestFit="1" customWidth="1"/>
    <col min="7" max="7" width="12.75" bestFit="1" customWidth="1"/>
    <col min="9" max="10" width="12.75" bestFit="1" customWidth="1"/>
    <col min="12" max="13" width="12.75" bestFit="1" customWidth="1"/>
  </cols>
  <sheetData>
    <row r="1" spans="1:13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LINEST(J6:J19,I6:I19,FALSE)</f>
        <v>4.1207055077244137</v>
      </c>
      <c r="G1">
        <v>0</v>
      </c>
    </row>
    <row r="2" spans="1:13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LINEST(M6:M19,L6:L19)</f>
        <v>-2.2881923360731087E-3</v>
      </c>
      <c r="G2" s="3">
        <v>4.125924991067345</v>
      </c>
    </row>
    <row r="3" spans="1:13">
      <c r="A3" t="s">
        <v>15</v>
      </c>
      <c r="B3">
        <v>1.5443899999999999</v>
      </c>
      <c r="C3" t="s">
        <v>12</v>
      </c>
      <c r="D3" t="s">
        <v>35</v>
      </c>
      <c r="F3">
        <v>4.0999999999999996</v>
      </c>
    </row>
    <row r="5" spans="1:13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G5" t="s">
        <v>2</v>
      </c>
      <c r="I5" t="s">
        <v>19</v>
      </c>
      <c r="J5" t="s">
        <v>20</v>
      </c>
      <c r="L5" t="s">
        <v>31</v>
      </c>
      <c r="M5" t="s">
        <v>27</v>
      </c>
    </row>
    <row r="6" spans="1:13">
      <c r="A6" s="1">
        <v>1</v>
      </c>
      <c r="B6" s="1">
        <v>21.662690000000001</v>
      </c>
      <c r="C6">
        <f>$B$1/(2*SIN(RADIANS(B6/2)))</f>
        <v>4.1024928541219463</v>
      </c>
      <c r="D6">
        <f>1/C6^2</f>
        <v>5.9416126218965373E-2</v>
      </c>
      <c r="E6">
        <f>($C$6/C6)^2</f>
        <v>1</v>
      </c>
      <c r="F6">
        <v>1</v>
      </c>
      <c r="G6">
        <v>100</v>
      </c>
      <c r="I6">
        <f>2*SIN(RADIANS(B6/2))</f>
        <v>0.37583733959483168</v>
      </c>
      <c r="J6">
        <f>SQRT(MOD(G6,10)^2+MOD(ROUND(G6/10,0),10)^2+MOD(ROUND(G6/100,0),10)^2)*$B$1</f>
        <v>1.5418700000000001</v>
      </c>
      <c r="L6">
        <f>(COS(RADIANS(B6/2))^2)/SIN(RADIANS(B6/2))+(COS(RADIANS(B6/2))^2)/RADIANS(B6/2)</f>
        <v>10.236543046078348</v>
      </c>
      <c r="M6">
        <f>J6/I6</f>
        <v>4.1024928541219463</v>
      </c>
    </row>
    <row r="7" spans="1:13">
      <c r="A7" s="1">
        <v>2</v>
      </c>
      <c r="B7" s="1">
        <v>30.76388</v>
      </c>
      <c r="C7">
        <f t="shared" ref="C7:C19" si="0">$B$1/(2*SIN(RADIANS(B7/2)))</f>
        <v>2.9064224757795709</v>
      </c>
      <c r="D7">
        <f t="shared" ref="D7:D19" si="1">1/C7^2</f>
        <v>0.1183811387648195</v>
      </c>
      <c r="E7">
        <f t="shared" ref="E7:E19" si="2">($C$6/C7)^2</f>
        <v>1.9924075549548828</v>
      </c>
      <c r="F7">
        <f>$E7*F$6</f>
        <v>1.9924075549548828</v>
      </c>
      <c r="G7">
        <v>110</v>
      </c>
      <c r="I7">
        <f>2*SIN(RADIANS(B7/2))</f>
        <v>0.53050443039477058</v>
      </c>
      <c r="J7">
        <f>SQRT(MOD(G7,10)^2+MOD(ROUND(G7/10,0),10)^2+MOD(ROUND(G7/100,0),10)^2)*$B$1</f>
        <v>2.1805334654162043</v>
      </c>
      <c r="L7">
        <f t="shared" ref="L7:L19" si="3">(COS(RADIANS(B7/2))^2)/SIN(RADIANS(B7/2))+(COS(RADIANS(B7/2))^2)/RADIANS(B7/2)</f>
        <v>6.9675406071940884</v>
      </c>
      <c r="M7">
        <f t="shared" ref="M7:M19" si="4">J7/I7</f>
        <v>4.1103020832334574</v>
      </c>
    </row>
    <row r="8" spans="1:13">
      <c r="A8" s="1">
        <v>3</v>
      </c>
      <c r="B8" s="1">
        <v>37.885190000000001</v>
      </c>
      <c r="C8">
        <f t="shared" si="0"/>
        <v>2.3748795769721363</v>
      </c>
      <c r="D8">
        <f t="shared" si="1"/>
        <v>0.17730329823005597</v>
      </c>
      <c r="E8">
        <f t="shared" si="2"/>
        <v>2.9840938733811551</v>
      </c>
      <c r="F8">
        <f t="shared" ref="F8:F18" si="5">$E8*F$6</f>
        <v>2.9840938733811551</v>
      </c>
      <c r="G8">
        <v>111</v>
      </c>
      <c r="I8">
        <f>2*SIN(RADIANS(B8/2))</f>
        <v>0.64924134046654036</v>
      </c>
      <c r="J8">
        <f>SQRT(MOD(G8,10)^2+MOD(ROUND(G8/10,0),10)^2+MOD(ROUND(G8/100,0),10)^2)*$B$1</f>
        <v>2.6705971786662248</v>
      </c>
      <c r="L8">
        <f t="shared" si="3"/>
        <v>5.4618646106289663</v>
      </c>
      <c r="M8">
        <f t="shared" si="4"/>
        <v>4.1134120891734218</v>
      </c>
    </row>
    <row r="9" spans="1:13">
      <c r="A9" s="1">
        <v>4</v>
      </c>
      <c r="B9" s="1">
        <v>44.008090000000003</v>
      </c>
      <c r="C9">
        <f t="shared" si="0"/>
        <v>2.0576261274648608</v>
      </c>
      <c r="D9">
        <f t="shared" si="1"/>
        <v>0.23619302492789035</v>
      </c>
      <c r="E9">
        <f t="shared" si="2"/>
        <v>3.9752343338145559</v>
      </c>
      <c r="F9">
        <f t="shared" si="5"/>
        <v>3.9752343338145559</v>
      </c>
      <c r="G9">
        <v>200</v>
      </c>
      <c r="I9">
        <f>2*SIN(RADIANS(B9/2))</f>
        <v>0.74934410066987811</v>
      </c>
      <c r="J9">
        <f>SQRT(MOD(G9,10)^2+MOD(ROUND(G9/10,0),10)^2+MOD(ROUND(G9/100,0),10)^2)*$B$1</f>
        <v>3.0837400000000001</v>
      </c>
      <c r="L9">
        <f t="shared" si="3"/>
        <v>4.5326738736349395</v>
      </c>
      <c r="M9">
        <f t="shared" si="4"/>
        <v>4.1152522549297217</v>
      </c>
    </row>
    <row r="10" spans="1:13">
      <c r="A10" s="1">
        <v>5</v>
      </c>
      <c r="B10" s="1">
        <v>49.505870000000002</v>
      </c>
      <c r="C10">
        <f t="shared" si="0"/>
        <v>1.8412311426340422</v>
      </c>
      <c r="D10">
        <f t="shared" si="1"/>
        <v>0.2949737545395148</v>
      </c>
      <c r="E10">
        <f t="shared" si="2"/>
        <v>4.964540324497972</v>
      </c>
      <c r="F10">
        <f t="shared" si="5"/>
        <v>4.964540324497972</v>
      </c>
      <c r="G10">
        <v>210</v>
      </c>
      <c r="I10">
        <f t="shared" ref="I10:I19" si="6">2*SIN(RADIANS(B10/2))</f>
        <v>0.83741251399551075</v>
      </c>
      <c r="J10">
        <f t="shared" ref="J10:J19" si="7">SQRT(MOD(G10,10)^2+MOD(ROUND(G10/10,0),10)^2+MOD(ROUND(G10/100,0),10)^2)*$B$1</f>
        <v>3.4477261324676012</v>
      </c>
      <c r="L10">
        <f t="shared" si="3"/>
        <v>3.8785068213688225</v>
      </c>
      <c r="M10">
        <f t="shared" si="4"/>
        <v>4.1171179972193297</v>
      </c>
    </row>
    <row r="11" spans="1:13">
      <c r="A11" s="1">
        <v>6</v>
      </c>
      <c r="B11" s="1">
        <v>54.588380000000001</v>
      </c>
      <c r="C11">
        <f t="shared" si="0"/>
        <v>1.6812106076480871</v>
      </c>
      <c r="D11">
        <f t="shared" si="1"/>
        <v>0.35379831232842229</v>
      </c>
      <c r="E11">
        <f t="shared" si="2"/>
        <v>5.9545839630233477</v>
      </c>
      <c r="F11">
        <f t="shared" si="5"/>
        <v>5.9545839630233477</v>
      </c>
      <c r="G11">
        <v>211</v>
      </c>
      <c r="I11">
        <f t="shared" si="6"/>
        <v>0.91711888622745719</v>
      </c>
      <c r="J11">
        <f t="shared" si="7"/>
        <v>3.7767947497050987</v>
      </c>
      <c r="L11">
        <f t="shared" si="3"/>
        <v>3.3799646038131375</v>
      </c>
      <c r="M11">
        <f t="shared" si="4"/>
        <v>4.1181081388922625</v>
      </c>
    </row>
    <row r="12" spans="1:13">
      <c r="A12" s="1">
        <v>7</v>
      </c>
      <c r="B12" s="1">
        <v>63.919759999999997</v>
      </c>
      <c r="C12">
        <f t="shared" si="0"/>
        <v>1.4564484012950747</v>
      </c>
      <c r="D12">
        <f t="shared" si="1"/>
        <v>0.47142194319595021</v>
      </c>
      <c r="E12">
        <f t="shared" si="2"/>
        <v>7.9342423209925528</v>
      </c>
      <c r="F12">
        <f t="shared" si="5"/>
        <v>7.9342423209925528</v>
      </c>
      <c r="G12">
        <v>220</v>
      </c>
      <c r="I12">
        <f t="shared" si="6"/>
        <v>1.0586506179202562</v>
      </c>
      <c r="J12">
        <f t="shared" si="7"/>
        <v>4.3610669308324086</v>
      </c>
      <c r="L12">
        <f t="shared" si="3"/>
        <v>2.6503132781417023</v>
      </c>
      <c r="M12">
        <f t="shared" si="4"/>
        <v>4.1194581640162138</v>
      </c>
    </row>
    <row r="13" spans="1:13">
      <c r="A13" s="1">
        <v>8</v>
      </c>
      <c r="B13" s="1">
        <v>68.29571</v>
      </c>
      <c r="C13">
        <f t="shared" si="0"/>
        <v>1.3734067777396073</v>
      </c>
      <c r="D13">
        <f t="shared" si="1"/>
        <v>0.53015349328138106</v>
      </c>
      <c r="E13">
        <f t="shared" si="2"/>
        <v>8.9227205982364826</v>
      </c>
      <c r="F13">
        <f t="shared" si="5"/>
        <v>8.9227205982364826</v>
      </c>
      <c r="G13">
        <v>221</v>
      </c>
      <c r="I13">
        <f t="shared" si="6"/>
        <v>1.1226608350787772</v>
      </c>
      <c r="J13">
        <f t="shared" si="7"/>
        <v>4.62561</v>
      </c>
      <c r="L13">
        <f t="shared" si="3"/>
        <v>2.3693407462719298</v>
      </c>
      <c r="M13">
        <f t="shared" si="4"/>
        <v>4.1202203332188212</v>
      </c>
    </row>
    <row r="14" spans="1:13">
      <c r="A14" s="1">
        <v>9</v>
      </c>
      <c r="B14" s="1">
        <v>72.532650000000004</v>
      </c>
      <c r="C14">
        <f t="shared" si="0"/>
        <v>1.3032690624395049</v>
      </c>
      <c r="D14">
        <f t="shared" si="1"/>
        <v>0.5887512309818812</v>
      </c>
      <c r="E14">
        <f t="shared" si="2"/>
        <v>9.908946753145182</v>
      </c>
      <c r="F14">
        <f t="shared" si="5"/>
        <v>9.908946753145182</v>
      </c>
      <c r="G14">
        <v>310</v>
      </c>
      <c r="I14">
        <f t="shared" si="6"/>
        <v>1.1830788011754638</v>
      </c>
      <c r="J14">
        <f t="shared" si="7"/>
        <v>4.8758210558838195</v>
      </c>
      <c r="L14">
        <f t="shared" si="3"/>
        <v>2.1260033885467653</v>
      </c>
      <c r="M14">
        <f t="shared" si="4"/>
        <v>4.1212986413410349</v>
      </c>
    </row>
    <row r="15" spans="1:13">
      <c r="A15" s="1">
        <v>10</v>
      </c>
      <c r="B15" s="1">
        <v>76.683520000000001</v>
      </c>
      <c r="C15">
        <f t="shared" si="0"/>
        <v>1.242740295712047</v>
      </c>
      <c r="D15">
        <f t="shared" si="1"/>
        <v>0.647499204175086</v>
      </c>
      <c r="E15">
        <f t="shared" si="2"/>
        <v>10.897701438644232</v>
      </c>
      <c r="F15">
        <f t="shared" si="5"/>
        <v>10.897701438644232</v>
      </c>
      <c r="G15">
        <v>311</v>
      </c>
      <c r="I15">
        <f t="shared" si="6"/>
        <v>1.2407017019727056</v>
      </c>
      <c r="J15">
        <f t="shared" si="7"/>
        <v>5.1138042655052809</v>
      </c>
      <c r="L15">
        <f t="shared" si="3"/>
        <v>1.9109080357722874</v>
      </c>
      <c r="M15">
        <f t="shared" si="4"/>
        <v>4.1217032727321756</v>
      </c>
    </row>
    <row r="16" spans="1:13">
      <c r="A16" s="1">
        <v>11</v>
      </c>
      <c r="B16" s="1">
        <v>80.776309999999995</v>
      </c>
      <c r="C16">
        <f t="shared" si="0"/>
        <v>1.1897834490497625</v>
      </c>
      <c r="D16">
        <f t="shared" si="1"/>
        <v>0.70642189855682791</v>
      </c>
      <c r="E16">
        <f t="shared" si="2"/>
        <v>11.889396759954726</v>
      </c>
      <c r="F16">
        <f t="shared" si="5"/>
        <v>11.889396759954726</v>
      </c>
      <c r="G16">
        <v>222</v>
      </c>
      <c r="I16">
        <f t="shared" si="6"/>
        <v>1.2959249023269204</v>
      </c>
      <c r="J16">
        <f t="shared" si="7"/>
        <v>5.3411943573324496</v>
      </c>
      <c r="L16">
        <f t="shared" si="3"/>
        <v>1.7183464862107443</v>
      </c>
      <c r="M16">
        <f t="shared" si="4"/>
        <v>4.1215307675174504</v>
      </c>
    </row>
    <row r="17" spans="1:13">
      <c r="A17" s="1">
        <v>12</v>
      </c>
      <c r="B17" s="1">
        <v>84.789079999999998</v>
      </c>
      <c r="C17">
        <f t="shared" si="0"/>
        <v>1.1434268688454912</v>
      </c>
      <c r="D17">
        <f t="shared" si="1"/>
        <v>0.76486222661818914</v>
      </c>
      <c r="E17">
        <f t="shared" si="2"/>
        <v>12.872973640177307</v>
      </c>
      <c r="F17">
        <f t="shared" si="5"/>
        <v>12.872973640177307</v>
      </c>
      <c r="G17">
        <v>320</v>
      </c>
      <c r="I17">
        <f t="shared" si="6"/>
        <v>1.3484640268745947</v>
      </c>
      <c r="J17">
        <f t="shared" si="7"/>
        <v>5.5592913450996608</v>
      </c>
      <c r="L17">
        <f t="shared" si="3"/>
        <v>1.5460545039344527</v>
      </c>
      <c r="M17">
        <f t="shared" si="4"/>
        <v>4.1226842053656556</v>
      </c>
    </row>
    <row r="18" spans="1:13">
      <c r="A18" s="1">
        <v>13</v>
      </c>
      <c r="B18" s="1">
        <v>88.794870000000003</v>
      </c>
      <c r="C18">
        <f t="shared" si="0"/>
        <v>1.1019160233780432</v>
      </c>
      <c r="D18">
        <f t="shared" si="1"/>
        <v>0.82357471243934932</v>
      </c>
      <c r="E18">
        <f t="shared" si="2"/>
        <v>13.861131057320055</v>
      </c>
      <c r="F18">
        <f t="shared" si="5"/>
        <v>13.861131057320055</v>
      </c>
      <c r="G18">
        <v>321</v>
      </c>
      <c r="I18">
        <f t="shared" si="6"/>
        <v>1.3992627090340608</v>
      </c>
      <c r="J18">
        <f t="shared" si="7"/>
        <v>5.7691492749451374</v>
      </c>
      <c r="L18">
        <f t="shared" si="3"/>
        <v>1.3885238944391478</v>
      </c>
      <c r="M18">
        <f t="shared" si="4"/>
        <v>4.1229922284770222</v>
      </c>
    </row>
    <row r="19" spans="1:13">
      <c r="A19" s="1">
        <v>14</v>
      </c>
      <c r="B19" s="1">
        <v>96.804389999999998</v>
      </c>
      <c r="C19">
        <f t="shared" si="0"/>
        <v>1.0309049853090044</v>
      </c>
      <c r="D19">
        <f t="shared" si="1"/>
        <v>0.94094171007285354</v>
      </c>
      <c r="E19">
        <f t="shared" si="2"/>
        <v>15.836470163086954</v>
      </c>
      <c r="F19">
        <f>$E19*F$6</f>
        <v>15.836470163086954</v>
      </c>
      <c r="G19">
        <v>400</v>
      </c>
      <c r="I19">
        <f t="shared" si="6"/>
        <v>1.495647049895523</v>
      </c>
      <c r="J19">
        <f t="shared" si="7"/>
        <v>6.1674800000000003</v>
      </c>
      <c r="L19">
        <f t="shared" si="3"/>
        <v>1.1111370764127737</v>
      </c>
      <c r="M19">
        <f t="shared" si="4"/>
        <v>4.1236199412360177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結晶構造因子</vt:lpstr>
      <vt:lpstr>0419_reuslt_Fe</vt:lpstr>
      <vt:lpstr>0419_reuslt_Cu</vt:lpstr>
      <vt:lpstr>0419_reuslt_Si</vt:lpstr>
      <vt:lpstr>0426_reuslt_NaCl</vt:lpstr>
      <vt:lpstr>0426_reuslt_KCl</vt:lpstr>
      <vt:lpstr>0426_reuslt_CsCl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2024-04-28T04:49:28Z</dcterms:modified>
</cp:coreProperties>
</file>