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车型列表" sheetId="1" r:id="rId1"/>
    <sheet name="库存清单" sheetId="2" r:id="rId2"/>
    <sheet name="保险" sheetId="4" r:id="rId3"/>
    <sheet name="精品" sheetId="5" r:id="rId4"/>
  </sheets>
  <calcPr calcId="145621"/>
</workbook>
</file>

<file path=xl/calcChain.xml><?xml version="1.0" encoding="utf-8"?>
<calcChain xmlns="http://schemas.openxmlformats.org/spreadsheetml/2006/main">
  <c r="D3" i="4" l="1"/>
  <c r="D5" i="4"/>
  <c r="D6" i="4"/>
  <c r="D7" i="4"/>
  <c r="D8" i="4"/>
  <c r="D10" i="4"/>
  <c r="D11" i="4"/>
  <c r="D12" i="4"/>
  <c r="D13" i="4"/>
  <c r="D14" i="4"/>
  <c r="D2" i="4"/>
  <c r="I4" i="2" l="1"/>
  <c r="I5" i="2"/>
  <c r="G5" i="2" s="1"/>
  <c r="I6" i="2"/>
  <c r="I7" i="2"/>
  <c r="I8" i="2"/>
  <c r="I9" i="2"/>
  <c r="I10" i="2"/>
  <c r="I11" i="2"/>
  <c r="I12" i="2"/>
  <c r="I13" i="2"/>
  <c r="I14" i="2"/>
  <c r="I15" i="2"/>
  <c r="I16" i="2"/>
  <c r="I3" i="2"/>
  <c r="G4" i="2"/>
  <c r="G6" i="2"/>
  <c r="G7" i="2"/>
  <c r="G8" i="2"/>
  <c r="G9" i="2"/>
  <c r="G10" i="2"/>
  <c r="G11" i="2"/>
  <c r="G12" i="2"/>
  <c r="G13" i="2"/>
  <c r="G14" i="2"/>
  <c r="G15" i="2"/>
  <c r="G16" i="2"/>
  <c r="G3" i="2"/>
  <c r="H9" i="2"/>
  <c r="L3" i="2"/>
  <c r="H3" i="2" s="1"/>
  <c r="L16" i="2"/>
  <c r="H16" i="2" s="1"/>
  <c r="L15" i="2"/>
  <c r="H15" i="2" s="1"/>
  <c r="L14" i="2"/>
  <c r="H14" i="2" s="1"/>
  <c r="L13" i="2"/>
  <c r="H13" i="2" s="1"/>
  <c r="L12" i="2"/>
  <c r="H12" i="2" s="1"/>
  <c r="L11" i="2"/>
  <c r="H11" i="2" s="1"/>
  <c r="L10" i="2"/>
  <c r="H10" i="2" s="1"/>
  <c r="L9" i="2"/>
  <c r="L8" i="2"/>
  <c r="H8" i="2" s="1"/>
  <c r="L7" i="2"/>
  <c r="H7" i="2" s="1"/>
  <c r="L6" i="2"/>
  <c r="H6" i="2" s="1"/>
  <c r="L5" i="2"/>
  <c r="H5" i="2" s="1"/>
  <c r="L4" i="2"/>
  <c r="H4" i="2" s="1"/>
  <c r="S16" i="2"/>
  <c r="V16" i="2" s="1"/>
  <c r="S15" i="2"/>
  <c r="V15" i="2" s="1"/>
  <c r="S14" i="2"/>
  <c r="T14" i="2" s="1"/>
  <c r="Q14" i="2"/>
  <c r="S13" i="2"/>
  <c r="Q13" i="2"/>
  <c r="S12" i="2"/>
  <c r="T12" i="2" s="1"/>
  <c r="S11" i="2"/>
  <c r="T11" i="2" s="1"/>
  <c r="V11" i="2" s="1"/>
  <c r="S10" i="2"/>
  <c r="V10" i="2" s="1"/>
  <c r="S9" i="2"/>
  <c r="V9" i="2" s="1"/>
  <c r="S8" i="2"/>
  <c r="V8" i="2" s="1"/>
  <c r="S7" i="2"/>
  <c r="V7" i="2" s="1"/>
  <c r="S6" i="2"/>
  <c r="V6" i="2" s="1"/>
  <c r="S5" i="2"/>
  <c r="T5" i="2" s="1"/>
  <c r="Q5" i="2"/>
  <c r="S4" i="2"/>
  <c r="T4" i="2" s="1"/>
  <c r="Q4" i="2"/>
  <c r="S3" i="2"/>
  <c r="T3" i="2" s="1"/>
  <c r="V5" i="2" l="1"/>
  <c r="V14" i="2"/>
  <c r="T9" i="2"/>
  <c r="T8" i="2"/>
  <c r="T16" i="2"/>
  <c r="T10" i="2"/>
  <c r="T6" i="2"/>
  <c r="T13" i="2"/>
  <c r="V13" i="2" s="1"/>
  <c r="V12" i="2"/>
  <c r="T15" i="2"/>
  <c r="T7" i="2"/>
  <c r="V3" i="2"/>
  <c r="Q17" i="2"/>
  <c r="V4" i="2"/>
</calcChain>
</file>

<file path=xl/sharedStrings.xml><?xml version="1.0" encoding="utf-8"?>
<sst xmlns="http://schemas.openxmlformats.org/spreadsheetml/2006/main" count="157" uniqueCount="104">
  <si>
    <t>甲壳虫</t>
  </si>
  <si>
    <t>迈特威</t>
  </si>
  <si>
    <t>凯路威</t>
  </si>
  <si>
    <t>途锐</t>
  </si>
  <si>
    <t>蔚揽</t>
  </si>
  <si>
    <t>Tiguan</t>
  </si>
  <si>
    <t>夏朗</t>
  </si>
  <si>
    <t>E-Golf</t>
  </si>
  <si>
    <t>名称</t>
  </si>
  <si>
    <t>电动踏板</t>
  </si>
  <si>
    <t>电尾门</t>
  </si>
  <si>
    <t>导航倒影</t>
  </si>
  <si>
    <t>真皮座椅</t>
  </si>
  <si>
    <t>一键启动</t>
  </si>
  <si>
    <t>多功能方向盘</t>
  </si>
  <si>
    <t>装饰</t>
  </si>
  <si>
    <t>太阳膜1</t>
  </si>
  <si>
    <t>太阳膜2</t>
  </si>
  <si>
    <t>导航1</t>
  </si>
  <si>
    <t>导航2</t>
  </si>
  <si>
    <t>售价（元）</t>
  </si>
  <si>
    <t>成本价（元）</t>
  </si>
  <si>
    <t>序号</t>
  </si>
  <si>
    <t>车型</t>
  </si>
  <si>
    <t>颜色</t>
  </si>
  <si>
    <t>内饰</t>
  </si>
  <si>
    <t>车架号</t>
  </si>
  <si>
    <t>采购时间</t>
  </si>
  <si>
    <t>入库时间</t>
  </si>
  <si>
    <t>库龄</t>
  </si>
  <si>
    <t>车辆存放地点</t>
  </si>
  <si>
    <t>市场指导价</t>
  </si>
  <si>
    <t>除去6.5%进价</t>
  </si>
  <si>
    <t>AAH折扣金额</t>
  </si>
  <si>
    <t>采购价</t>
  </si>
  <si>
    <t>季度AAK奖励奖(1.8or1.5)</t>
  </si>
  <si>
    <t>完成AAH进价</t>
  </si>
  <si>
    <t>市场上牌支持</t>
  </si>
  <si>
    <t>完成AAK最终进价</t>
  </si>
  <si>
    <t>新途锐3.0T 拓界版+电动门</t>
  </si>
  <si>
    <t>棕色</t>
  </si>
  <si>
    <t>黑色</t>
  </si>
  <si>
    <t>WVGAP97P9JD005906</t>
  </si>
  <si>
    <t>本公司</t>
  </si>
  <si>
    <t>融资</t>
  </si>
  <si>
    <t>新途锐3.0T Runout R-Line S_MY2017</t>
  </si>
  <si>
    <t>WVGAP97P7JD011848</t>
  </si>
  <si>
    <t>蔚揽2.0T 舒行版</t>
  </si>
  <si>
    <t>WVWCR23C1JE102710</t>
  </si>
  <si>
    <t>蔚揽1.4T 两驱舒行版</t>
  </si>
  <si>
    <t>蓝色</t>
  </si>
  <si>
    <t>WVWC623C5JE111192</t>
  </si>
  <si>
    <t xml:space="preserve">甲壳虫1.2T  STYLE </t>
  </si>
  <si>
    <t>WVWCG1167JM715496</t>
  </si>
  <si>
    <t>现金</t>
  </si>
  <si>
    <t>甲壳虫1.2  TFASHION</t>
  </si>
  <si>
    <t>白色</t>
  </si>
  <si>
    <t>WVWCG1169JM715502</t>
  </si>
  <si>
    <t>新甲壳虫 Orange Edition</t>
  </si>
  <si>
    <t>橘色</t>
  </si>
  <si>
    <t>双拼</t>
  </si>
  <si>
    <t>WVWCG1162JM718001</t>
  </si>
  <si>
    <t>Tiguan 280</t>
  </si>
  <si>
    <t>WVGC635N6JW886336</t>
  </si>
  <si>
    <t>夏朗  2.0T</t>
  </si>
  <si>
    <t>WVWCS57N0JV007847</t>
  </si>
  <si>
    <t>WVWC657N6JV017271</t>
  </si>
  <si>
    <t>夏朗  1.4T</t>
  </si>
  <si>
    <t>WVWCS57N7JV021079</t>
  </si>
  <si>
    <t>迈特威 Style</t>
  </si>
  <si>
    <t>WV2D887H7JH078901</t>
  </si>
  <si>
    <t>迈特威多功能商务车 四驱</t>
  </si>
  <si>
    <t>矿米金</t>
  </si>
  <si>
    <t>WV2D887H9JH119397</t>
  </si>
  <si>
    <t>迈特威  HIGHLINE 7S</t>
  </si>
  <si>
    <t>绿色</t>
  </si>
  <si>
    <t>WV2D887HXJH103547</t>
  </si>
  <si>
    <t>在途</t>
  </si>
  <si>
    <t>合计</t>
  </si>
  <si>
    <t>购车方式</t>
  </si>
  <si>
    <t>融资成本</t>
  </si>
  <si>
    <t>融资成本价</t>
  </si>
  <si>
    <t>单车车本</t>
  </si>
  <si>
    <t>营业税金</t>
  </si>
  <si>
    <t>险种</t>
  </si>
  <si>
    <t>金额</t>
  </si>
  <si>
    <t>毛利率</t>
  </si>
  <si>
    <t>返点</t>
  </si>
  <si>
    <t>交强险950</t>
  </si>
  <si>
    <t>交强险1100</t>
  </si>
  <si>
    <t>机动车损失险</t>
  </si>
  <si>
    <t>1.7%*车辆售价</t>
  </si>
  <si>
    <t>三者10万</t>
  </si>
  <si>
    <t>三者20万</t>
  </si>
  <si>
    <t>三者30万</t>
  </si>
  <si>
    <t>三者50万</t>
  </si>
  <si>
    <t>全车盗抢损失险</t>
  </si>
  <si>
    <t>0.48%*车辆售价</t>
  </si>
  <si>
    <t>车身油漆单独损伤险</t>
  </si>
  <si>
    <t>车上人员责任险-司机</t>
  </si>
  <si>
    <t>车上人员责任险-乘客</t>
  </si>
  <si>
    <t>玻璃单独破碎险</t>
  </si>
  <si>
    <t>指定专修险</t>
  </si>
  <si>
    <t>返利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</si>
</sst>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[$-F800]dddd\,\ mmmm\ dd\,\ yyyy"/>
    <numFmt numFmtId="165" formatCode="0_);[Red]\(0\)"/>
    <numFmt numFmtId="166" formatCode="yyyy&quot;年&quot;m&quot;月&quot;d&quot;日&quot;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 MT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B0F0"/>
      <name val="Calibri"/>
      <family val="2"/>
      <scheme val="minor"/>
    </font>
    <font>
      <sz val="10"/>
      <color rgb="FF00B050"/>
      <name val="宋体"/>
      <charset val="134"/>
    </font>
    <font>
      <sz val="10"/>
      <color rgb="FF00B05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宋体"/>
      <charset val="134"/>
    </font>
    <font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6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3" fillId="0" borderId="0">
      <alignment vertical="center"/>
    </xf>
    <xf numFmtId="164" fontId="6" fillId="0" borderId="0"/>
    <xf numFmtId="164" fontId="9" fillId="0" borderId="0">
      <alignment vertical="center"/>
    </xf>
    <xf numFmtId="164" fontId="6" fillId="0" borderId="0">
      <alignment vertical="center"/>
    </xf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" fontId="0" fillId="0" borderId="0" xfId="0" applyNumberFormat="1"/>
    <xf numFmtId="165" fontId="4" fillId="2" borderId="1" xfId="2" applyNumberFormat="1" applyFont="1" applyFill="1" applyBorder="1" applyAlignment="1">
      <alignment horizontal="center" vertical="center" wrapText="1"/>
    </xf>
    <xf numFmtId="164" fontId="4" fillId="2" borderId="1" xfId="2" applyFont="1" applyFill="1" applyBorder="1" applyAlignment="1">
      <alignment horizontal="center" vertical="center" wrapText="1"/>
    </xf>
    <xf numFmtId="165" fontId="5" fillId="4" borderId="1" xfId="3" applyNumberFormat="1" applyFont="1" applyFill="1" applyBorder="1" applyAlignment="1">
      <alignment horizontal="center" vertical="center" wrapText="1"/>
    </xf>
    <xf numFmtId="164" fontId="5" fillId="4" borderId="2" xfId="3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vertical="center"/>
    </xf>
    <xf numFmtId="164" fontId="10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15" fillId="4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horizontal="center" vertical="center"/>
    </xf>
    <xf numFmtId="165" fontId="16" fillId="4" borderId="1" xfId="3" applyNumberFormat="1" applyFont="1" applyFill="1" applyBorder="1" applyAlignment="1">
      <alignment horizontal="center" vertical="center" wrapText="1"/>
    </xf>
    <xf numFmtId="164" fontId="16" fillId="4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43" fontId="5" fillId="5" borderId="1" xfId="1" applyFont="1" applyFill="1" applyBorder="1" applyAlignment="1">
      <alignment horizontal="center" vertical="center"/>
    </xf>
    <xf numFmtId="166" fontId="19" fillId="0" borderId="0" xfId="4" applyNumberFormat="1" applyFont="1" applyFill="1" applyBorder="1" applyAlignment="1">
      <alignment horizontal="center"/>
    </xf>
    <xf numFmtId="43" fontId="5" fillId="4" borderId="2" xfId="1" applyFont="1" applyFill="1" applyBorder="1" applyAlignment="1">
      <alignment horizontal="center" vertical="center" wrapText="1"/>
    </xf>
    <xf numFmtId="164" fontId="4" fillId="3" borderId="5" xfId="3" applyFont="1" applyFill="1" applyBorder="1" applyAlignment="1">
      <alignment horizontal="center" vertical="center" wrapText="1"/>
    </xf>
    <xf numFmtId="164" fontId="4" fillId="6" borderId="1" xfId="2" applyFont="1" applyFill="1" applyBorder="1" applyAlignment="1">
      <alignment horizontal="center" vertical="center" wrapText="1"/>
    </xf>
    <xf numFmtId="165" fontId="4" fillId="6" borderId="1" xfId="2" applyNumberFormat="1" applyFont="1" applyFill="1" applyBorder="1" applyAlignment="1">
      <alignment horizontal="center" vertical="center" wrapText="1"/>
    </xf>
    <xf numFmtId="43" fontId="4" fillId="6" borderId="1" xfId="1" applyFont="1" applyFill="1" applyBorder="1" applyAlignment="1" applyProtection="1">
      <alignment horizontal="center" vertical="center" wrapText="1"/>
    </xf>
    <xf numFmtId="43" fontId="5" fillId="6" borderId="2" xfId="1" applyFont="1" applyFill="1" applyBorder="1" applyAlignment="1">
      <alignment horizontal="center" vertical="center" wrapText="1"/>
    </xf>
    <xf numFmtId="14" fontId="5" fillId="6" borderId="2" xfId="3" applyNumberFormat="1" applyFont="1" applyFill="1" applyBorder="1" applyAlignment="1">
      <alignment horizontal="center" vertical="center" wrapText="1"/>
    </xf>
    <xf numFmtId="165" fontId="5" fillId="6" borderId="2" xfId="3" applyNumberFormat="1" applyFont="1" applyFill="1" applyBorder="1" applyAlignment="1">
      <alignment horizontal="center" vertical="center" wrapText="1"/>
    </xf>
    <xf numFmtId="164" fontId="5" fillId="6" borderId="2" xfId="3" applyFont="1" applyFill="1" applyBorder="1" applyAlignment="1">
      <alignment horizontal="center" vertical="center" wrapText="1"/>
    </xf>
    <xf numFmtId="43" fontId="5" fillId="6" borderId="2" xfId="1" applyFont="1" applyFill="1" applyBorder="1" applyAlignment="1" applyProtection="1">
      <alignment horizontal="center" vertical="center" wrapText="1"/>
    </xf>
    <xf numFmtId="43" fontId="5" fillId="6" borderId="1" xfId="1" applyFont="1" applyFill="1" applyBorder="1" applyAlignment="1" applyProtection="1">
      <alignment horizontal="center" vertical="center" wrapText="1"/>
    </xf>
    <xf numFmtId="43" fontId="5" fillId="6" borderId="1" xfId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64" fontId="5" fillId="6" borderId="1" xfId="3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43" fontId="5" fillId="6" borderId="3" xfId="1" applyFont="1" applyFill="1" applyBorder="1" applyAlignment="1">
      <alignment horizontal="center" vertical="center"/>
    </xf>
    <xf numFmtId="14" fontId="16" fillId="6" borderId="1" xfId="0" applyNumberFormat="1" applyFont="1" applyFill="1" applyBorder="1" applyAlignment="1">
      <alignment horizontal="center" vertical="center"/>
    </xf>
    <xf numFmtId="164" fontId="16" fillId="6" borderId="1" xfId="3" applyFont="1" applyFill="1" applyBorder="1" applyAlignment="1">
      <alignment horizontal="center" vertical="center"/>
    </xf>
    <xf numFmtId="43" fontId="16" fillId="6" borderId="1" xfId="1" applyFont="1" applyFill="1" applyBorder="1" applyAlignment="1" applyProtection="1">
      <alignment horizontal="center" vertical="center" wrapText="1"/>
    </xf>
    <xf numFmtId="43" fontId="16" fillId="6" borderId="1" xfId="1" applyFont="1" applyFill="1" applyBorder="1" applyAlignment="1">
      <alignment horizontal="center" vertical="center"/>
    </xf>
    <xf numFmtId="164" fontId="16" fillId="6" borderId="3" xfId="0" applyNumberFormat="1" applyFont="1" applyFill="1" applyBorder="1" applyAlignment="1">
      <alignment horizontal="center" vertical="center"/>
    </xf>
    <xf numFmtId="43" fontId="16" fillId="6" borderId="3" xfId="1" applyFont="1" applyFill="1" applyBorder="1" applyAlignment="1">
      <alignment horizontal="center" vertical="center"/>
    </xf>
    <xf numFmtId="10" fontId="0" fillId="0" borderId="0" xfId="0" applyNumberFormat="1"/>
    <xf numFmtId="166" fontId="19" fillId="0" borderId="8" xfId="4" applyNumberFormat="1" applyFont="1" applyFill="1" applyBorder="1" applyAlignment="1">
      <alignment horizontal="center"/>
    </xf>
    <xf numFmtId="43" fontId="19" fillId="0" borderId="8" xfId="1" applyFont="1" applyFill="1" applyBorder="1" applyAlignment="1" applyProtection="1">
      <alignment horizontal="center"/>
    </xf>
    <xf numFmtId="164" fontId="4" fillId="3" borderId="4" xfId="3" applyFont="1" applyFill="1" applyBorder="1" applyAlignment="1">
      <alignment horizontal="center" vertical="center" wrapText="1"/>
    </xf>
    <xf numFmtId="164" fontId="4" fillId="3" borderId="5" xfId="3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43" fontId="5" fillId="3" borderId="5" xfId="1" applyFont="1" applyFill="1" applyBorder="1" applyAlignment="1">
      <alignment horizontal="center" vertical="center"/>
    </xf>
    <xf numFmtId="43" fontId="5" fillId="3" borderId="6" xfId="1" applyFont="1" applyFill="1" applyBorder="1" applyAlignment="1">
      <alignment horizontal="center" vertical="center"/>
    </xf>
    <xf numFmtId="165" fontId="5" fillId="4" borderId="2" xfId="3" applyNumberFormat="1" applyFont="1" applyFill="1" applyBorder="1" applyAlignment="1">
      <alignment horizontal="center" vertical="center" wrapText="1"/>
    </xf>
    <xf numFmtId="165" fontId="5" fillId="4" borderId="3" xfId="3" applyNumberFormat="1" applyFont="1" applyFill="1" applyBorder="1" applyAlignment="1">
      <alignment horizontal="center" vertical="center" wrapText="1"/>
    </xf>
    <xf numFmtId="165" fontId="5" fillId="4" borderId="7" xfId="3" applyNumberFormat="1" applyFont="1" applyFill="1" applyBorder="1" applyAlignment="1">
      <alignment horizontal="center" vertical="center" wrapText="1"/>
    </xf>
    <xf numFmtId="43" fontId="0" fillId="0" borderId="0" xfId="1" applyFont="1"/>
    <xf numFmtId="9" fontId="0" fillId="0" borderId="0" xfId="0" applyNumberFormat="1" applyAlignment="1"/>
    <xf numFmtId="0" fontId="0" fillId="0" borderId="0" xfId="0" applyAlignment="1"/>
    <xf numFmtId="43" fontId="0" fillId="0" borderId="0" xfId="0" applyNumberFormat="1"/>
  </cellXfs>
  <cellStyles count="6">
    <cellStyle name="常规" xfId="0" builtinId="0"/>
    <cellStyle name="常规 2 2 15" xfId="3"/>
    <cellStyle name="常规 4" xfId="5"/>
    <cellStyle name="常规_09年采购_42" xfId="2"/>
    <cellStyle name="千位分隔" xfId="1" builtinId="3"/>
    <cellStyle name="样式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defaultRowHeight="14.4"/>
  <sheetData>
    <row r="1" spans="1:2">
      <c r="A1" s="1" t="s">
        <v>23</v>
      </c>
      <c r="B1" s="1" t="s">
        <v>86</v>
      </c>
    </row>
    <row r="2" spans="1:2">
      <c r="A2" t="s">
        <v>0</v>
      </c>
      <c r="B2" s="53">
        <v>5.0000000000000001E-3</v>
      </c>
    </row>
    <row r="3" spans="1:2">
      <c r="A3" t="s">
        <v>1</v>
      </c>
      <c r="B3" s="53">
        <v>2E-3</v>
      </c>
    </row>
    <row r="4" spans="1:2">
      <c r="A4" t="s">
        <v>2</v>
      </c>
      <c r="B4" s="53">
        <v>2E-3</v>
      </c>
    </row>
    <row r="5" spans="1:2">
      <c r="A5" t="s">
        <v>3</v>
      </c>
      <c r="B5" s="53">
        <v>2E-3</v>
      </c>
    </row>
    <row r="6" spans="1:2">
      <c r="A6" t="s">
        <v>4</v>
      </c>
      <c r="B6" s="53">
        <v>5.0000000000000001E-3</v>
      </c>
    </row>
    <row r="7" spans="1:2">
      <c r="A7" t="s">
        <v>5</v>
      </c>
      <c r="B7" s="53">
        <v>5.0000000000000001E-3</v>
      </c>
    </row>
    <row r="8" spans="1:2">
      <c r="A8" t="s">
        <v>6</v>
      </c>
      <c r="B8" s="53">
        <v>5.0000000000000001E-3</v>
      </c>
    </row>
    <row r="9" spans="1:2">
      <c r="A9" t="s">
        <v>7</v>
      </c>
      <c r="B9" s="53">
        <v>5.0000000000000001E-3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G19" sqref="G19"/>
    </sheetView>
  </sheetViews>
  <sheetFormatPr defaultRowHeight="14.4"/>
  <cols>
    <col min="3" max="3" width="26.88671875" customWidth="1"/>
    <col min="4" max="4" width="19.6640625" customWidth="1"/>
    <col min="7" max="7" width="13.5546875" customWidth="1"/>
    <col min="8" max="8" width="13.77734375" bestFit="1" customWidth="1"/>
    <col min="9" max="9" width="13.77734375" customWidth="1"/>
    <col min="10" max="11" width="12" customWidth="1"/>
    <col min="12" max="12" width="11.5546875" customWidth="1"/>
    <col min="14" max="15" width="15.21875" customWidth="1"/>
    <col min="16" max="16" width="12.6640625" customWidth="1"/>
    <col min="17" max="18" width="17.88671875" customWidth="1"/>
    <col min="19" max="19" width="13.21875" customWidth="1"/>
    <col min="20" max="20" width="13.44140625" customWidth="1"/>
    <col min="21" max="21" width="12.88671875" customWidth="1"/>
    <col min="22" max="22" width="14.21875" customWidth="1"/>
    <col min="24" max="24" width="16" customWidth="1"/>
  </cols>
  <sheetData>
    <row r="1" spans="1:24" s="27" customFormat="1" ht="27" customHeight="1">
      <c r="A1" s="54">
        <v>43227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55"/>
      <c r="O1" s="55"/>
      <c r="P1" s="55"/>
      <c r="Q1" s="55"/>
      <c r="R1" s="55"/>
      <c r="S1" s="55"/>
      <c r="T1" s="55"/>
      <c r="U1" s="55"/>
      <c r="V1" s="54"/>
      <c r="W1" s="54"/>
      <c r="X1" s="29"/>
    </row>
    <row r="2" spans="1:24" ht="41.4" customHeight="1">
      <c r="A2" s="5" t="s">
        <v>22</v>
      </c>
      <c r="B2" s="5"/>
      <c r="C2" s="6" t="s">
        <v>23</v>
      </c>
      <c r="D2" s="6" t="s">
        <v>26</v>
      </c>
      <c r="E2" s="6" t="s">
        <v>24</v>
      </c>
      <c r="F2" s="6" t="s">
        <v>25</v>
      </c>
      <c r="G2" s="6" t="s">
        <v>82</v>
      </c>
      <c r="H2" s="32" t="s">
        <v>80</v>
      </c>
      <c r="I2" s="32" t="s">
        <v>83</v>
      </c>
      <c r="J2" s="32" t="s">
        <v>27</v>
      </c>
      <c r="K2" s="32" t="s">
        <v>28</v>
      </c>
      <c r="L2" s="33" t="s">
        <v>29</v>
      </c>
      <c r="M2" s="32" t="s">
        <v>30</v>
      </c>
      <c r="N2" s="34" t="s">
        <v>31</v>
      </c>
      <c r="O2" s="34" t="s">
        <v>32</v>
      </c>
      <c r="P2" s="34" t="s">
        <v>33</v>
      </c>
      <c r="Q2" s="34" t="s">
        <v>34</v>
      </c>
      <c r="R2" s="34" t="s">
        <v>81</v>
      </c>
      <c r="S2" s="34" t="s">
        <v>35</v>
      </c>
      <c r="T2" s="34" t="s">
        <v>36</v>
      </c>
      <c r="U2" s="34" t="s">
        <v>37</v>
      </c>
      <c r="V2" s="34" t="s">
        <v>38</v>
      </c>
      <c r="W2" s="32" t="s">
        <v>79</v>
      </c>
      <c r="X2" s="32" t="s">
        <v>80</v>
      </c>
    </row>
    <row r="3" spans="1:24">
      <c r="A3" s="7">
        <v>1</v>
      </c>
      <c r="B3" s="62" t="s">
        <v>3</v>
      </c>
      <c r="C3" s="8" t="s">
        <v>39</v>
      </c>
      <c r="D3" s="9" t="s">
        <v>42</v>
      </c>
      <c r="E3" s="8" t="s">
        <v>40</v>
      </c>
      <c r="F3" s="8" t="s">
        <v>41</v>
      </c>
      <c r="G3" s="30">
        <f>H3+V3+I3</f>
        <v>634694.20558794518</v>
      </c>
      <c r="H3" s="35">
        <f>R3*7%*L3/365</f>
        <v>13685.920547945208</v>
      </c>
      <c r="I3" s="35">
        <f>V3*0.47%</f>
        <v>2905.0850399999995</v>
      </c>
      <c r="J3" s="36">
        <v>43118</v>
      </c>
      <c r="K3" s="36">
        <v>43127</v>
      </c>
      <c r="L3" s="37">
        <f>A1-J3</f>
        <v>109</v>
      </c>
      <c r="M3" s="38" t="s">
        <v>43</v>
      </c>
      <c r="N3" s="39">
        <v>724800</v>
      </c>
      <c r="O3" s="39">
        <v>677700</v>
      </c>
      <c r="P3" s="39">
        <v>23000</v>
      </c>
      <c r="Q3" s="39">
        <v>654700</v>
      </c>
      <c r="R3" s="39">
        <v>654700</v>
      </c>
      <c r="S3" s="39">
        <f t="shared" ref="S3:S6" si="0">N3*0.016</f>
        <v>11596.800000000001</v>
      </c>
      <c r="T3" s="40" t="e">
        <f>O3-P3-S3-#REF!</f>
        <v>#REF!</v>
      </c>
      <c r="U3" s="40">
        <v>25000</v>
      </c>
      <c r="V3" s="41">
        <f t="shared" ref="V3:V10" si="1">Q3-S3-U3</f>
        <v>618103.19999999995</v>
      </c>
      <c r="W3" s="42" t="s">
        <v>44</v>
      </c>
      <c r="X3" s="41"/>
    </row>
    <row r="4" spans="1:24" ht="24">
      <c r="A4" s="7">
        <v>2</v>
      </c>
      <c r="B4" s="63"/>
      <c r="C4" s="8" t="s">
        <v>45</v>
      </c>
      <c r="D4" s="9" t="s">
        <v>46</v>
      </c>
      <c r="E4" s="8" t="s">
        <v>41</v>
      </c>
      <c r="F4" s="8" t="s">
        <v>41</v>
      </c>
      <c r="G4" s="30">
        <f t="shared" ref="G4:G16" si="2">H4+V4+I4</f>
        <v>632853.38367013703</v>
      </c>
      <c r="H4" s="35">
        <f t="shared" ref="H4:H16" si="3">R4*7%*L4/365</f>
        <v>1798.0986301369867</v>
      </c>
      <c r="I4" s="35">
        <f t="shared" ref="I4:I16" si="4">V4*0.47%</f>
        <v>2952.0850399999995</v>
      </c>
      <c r="J4" s="36">
        <v>43213</v>
      </c>
      <c r="K4" s="36">
        <v>43216</v>
      </c>
      <c r="L4" s="37">
        <f>A1-J4</f>
        <v>14</v>
      </c>
      <c r="M4" s="38" t="s">
        <v>43</v>
      </c>
      <c r="N4" s="39">
        <v>724800</v>
      </c>
      <c r="O4" s="39">
        <v>677700</v>
      </c>
      <c r="P4" s="39">
        <v>8000</v>
      </c>
      <c r="Q4" s="39">
        <f>O4-P4</f>
        <v>669700</v>
      </c>
      <c r="R4" s="39">
        <v>669700</v>
      </c>
      <c r="S4" s="39">
        <f t="shared" si="0"/>
        <v>11596.800000000001</v>
      </c>
      <c r="T4" s="40" t="e">
        <f>O4-P4-S4-#REF!</f>
        <v>#REF!</v>
      </c>
      <c r="U4" s="40">
        <v>30000</v>
      </c>
      <c r="V4" s="41">
        <f t="shared" si="1"/>
        <v>628103.19999999995</v>
      </c>
      <c r="W4" s="42" t="s">
        <v>44</v>
      </c>
      <c r="X4" s="41"/>
    </row>
    <row r="5" spans="1:24">
      <c r="A5" s="7">
        <v>3</v>
      </c>
      <c r="B5" s="62" t="s">
        <v>4</v>
      </c>
      <c r="C5" s="10" t="s">
        <v>47</v>
      </c>
      <c r="D5" s="12" t="s">
        <v>48</v>
      </c>
      <c r="E5" s="10" t="s">
        <v>41</v>
      </c>
      <c r="F5" s="10" t="s">
        <v>41</v>
      </c>
      <c r="G5" s="30">
        <f t="shared" si="2"/>
        <v>255259.41283726029</v>
      </c>
      <c r="H5" s="35">
        <f t="shared" si="3"/>
        <v>5455.6273972602739</v>
      </c>
      <c r="I5" s="35">
        <f t="shared" si="4"/>
        <v>1168.5854399999998</v>
      </c>
      <c r="J5" s="43">
        <v>43119</v>
      </c>
      <c r="K5" s="43">
        <v>43127</v>
      </c>
      <c r="L5" s="37">
        <f>A1-J5</f>
        <v>108</v>
      </c>
      <c r="M5" s="44" t="s">
        <v>43</v>
      </c>
      <c r="N5" s="40">
        <v>297800</v>
      </c>
      <c r="O5" s="41">
        <v>278400</v>
      </c>
      <c r="P5" s="41">
        <v>15000</v>
      </c>
      <c r="Q5" s="41">
        <f>O5-P5</f>
        <v>263400</v>
      </c>
      <c r="R5" s="41">
        <v>263400</v>
      </c>
      <c r="S5" s="41">
        <f t="shared" si="0"/>
        <v>4764.8</v>
      </c>
      <c r="T5" s="41" t="e">
        <f>O5-P5-S5-#REF!</f>
        <v>#REF!</v>
      </c>
      <c r="U5" s="41">
        <v>10000</v>
      </c>
      <c r="V5" s="41">
        <f t="shared" si="1"/>
        <v>248635.2</v>
      </c>
      <c r="W5" s="42" t="s">
        <v>44</v>
      </c>
      <c r="X5" s="41"/>
    </row>
    <row r="6" spans="1:24">
      <c r="A6" s="7">
        <v>4</v>
      </c>
      <c r="B6" s="63"/>
      <c r="C6" s="10" t="s">
        <v>49</v>
      </c>
      <c r="D6" s="13" t="s">
        <v>51</v>
      </c>
      <c r="E6" s="10" t="s">
        <v>50</v>
      </c>
      <c r="F6" s="10" t="s">
        <v>41</v>
      </c>
      <c r="G6" s="30">
        <f t="shared" si="2"/>
        <v>231373.41541260277</v>
      </c>
      <c r="H6" s="35">
        <f t="shared" si="3"/>
        <v>4195.4739726027401</v>
      </c>
      <c r="I6" s="35">
        <f t="shared" si="4"/>
        <v>1062.74144</v>
      </c>
      <c r="J6" s="43">
        <v>43136</v>
      </c>
      <c r="K6" s="43">
        <v>43140</v>
      </c>
      <c r="L6" s="37">
        <f>A1-J6</f>
        <v>91</v>
      </c>
      <c r="M6" s="44" t="s">
        <v>43</v>
      </c>
      <c r="N6" s="40">
        <v>267800</v>
      </c>
      <c r="O6" s="41">
        <v>250400</v>
      </c>
      <c r="P6" s="41">
        <v>10000</v>
      </c>
      <c r="Q6" s="41">
        <v>240400</v>
      </c>
      <c r="R6" s="41">
        <v>240400</v>
      </c>
      <c r="S6" s="41">
        <f t="shared" si="0"/>
        <v>4284.8</v>
      </c>
      <c r="T6" s="41" t="e">
        <f>O6-P6-S6-#REF!</f>
        <v>#REF!</v>
      </c>
      <c r="U6" s="41">
        <v>10000</v>
      </c>
      <c r="V6" s="41">
        <f t="shared" si="1"/>
        <v>226115.20000000001</v>
      </c>
      <c r="W6" s="42" t="s">
        <v>44</v>
      </c>
      <c r="X6" s="41"/>
    </row>
    <row r="7" spans="1:24">
      <c r="A7" s="7">
        <v>5</v>
      </c>
      <c r="B7" s="62" t="s">
        <v>0</v>
      </c>
      <c r="C7" s="10" t="s">
        <v>52</v>
      </c>
      <c r="D7" s="14" t="s">
        <v>53</v>
      </c>
      <c r="E7" s="10" t="s">
        <v>50</v>
      </c>
      <c r="F7" s="10" t="s">
        <v>41</v>
      </c>
      <c r="G7" s="30">
        <f t="shared" si="2"/>
        <v>191916.18648</v>
      </c>
      <c r="H7" s="35">
        <f t="shared" si="3"/>
        <v>0</v>
      </c>
      <c r="I7" s="35">
        <f t="shared" si="4"/>
        <v>897.78647999999987</v>
      </c>
      <c r="J7" s="43">
        <v>43174</v>
      </c>
      <c r="K7" s="43">
        <v>43178</v>
      </c>
      <c r="L7" s="37">
        <f>A1-J7</f>
        <v>53</v>
      </c>
      <c r="M7" s="44" t="s">
        <v>43</v>
      </c>
      <c r="N7" s="40">
        <v>217600</v>
      </c>
      <c r="O7" s="41">
        <v>203500</v>
      </c>
      <c r="P7" s="41">
        <v>6000</v>
      </c>
      <c r="Q7" s="41">
        <v>197500</v>
      </c>
      <c r="R7" s="41"/>
      <c r="S7" s="41">
        <f t="shared" ref="S7:S9" si="5">N7*0.016</f>
        <v>3481.6</v>
      </c>
      <c r="T7" s="41" t="e">
        <f>O7-P7-S7-#REF!</f>
        <v>#REF!</v>
      </c>
      <c r="U7" s="41">
        <v>3000</v>
      </c>
      <c r="V7" s="41">
        <f t="shared" si="1"/>
        <v>191018.4</v>
      </c>
      <c r="W7" s="42" t="s">
        <v>54</v>
      </c>
      <c r="X7" s="41">
        <v>0</v>
      </c>
    </row>
    <row r="8" spans="1:24">
      <c r="A8" s="7">
        <v>6</v>
      </c>
      <c r="B8" s="64"/>
      <c r="C8" s="10" t="s">
        <v>55</v>
      </c>
      <c r="D8" s="14" t="s">
        <v>57</v>
      </c>
      <c r="E8" s="10" t="s">
        <v>56</v>
      </c>
      <c r="F8" s="10" t="s">
        <v>41</v>
      </c>
      <c r="G8" s="30">
        <f t="shared" si="2"/>
        <v>177630.31570301371</v>
      </c>
      <c r="H8" s="35">
        <f t="shared" si="3"/>
        <v>1840.769863013699</v>
      </c>
      <c r="I8" s="35">
        <f t="shared" si="4"/>
        <v>822.34583999999995</v>
      </c>
      <c r="J8" s="43">
        <v>43174</v>
      </c>
      <c r="K8" s="43">
        <v>43182</v>
      </c>
      <c r="L8" s="37">
        <f>A1-J8</f>
        <v>53</v>
      </c>
      <c r="M8" s="44" t="s">
        <v>43</v>
      </c>
      <c r="N8" s="40">
        <v>195800</v>
      </c>
      <c r="O8" s="41">
        <v>183100</v>
      </c>
      <c r="P8" s="41">
        <v>2000</v>
      </c>
      <c r="Q8" s="41">
        <v>181100</v>
      </c>
      <c r="R8" s="41">
        <v>181100</v>
      </c>
      <c r="S8" s="41">
        <f t="shared" si="5"/>
        <v>3132.8</v>
      </c>
      <c r="T8" s="41" t="e">
        <f>O8-P8-S8-#REF!</f>
        <v>#REF!</v>
      </c>
      <c r="U8" s="41">
        <v>3000</v>
      </c>
      <c r="V8" s="41">
        <f t="shared" si="1"/>
        <v>174967.2</v>
      </c>
      <c r="W8" s="42" t="s">
        <v>44</v>
      </c>
      <c r="X8" s="41"/>
    </row>
    <row r="9" spans="1:24">
      <c r="A9" s="7">
        <v>7</v>
      </c>
      <c r="B9" s="63"/>
      <c r="C9" s="15" t="s">
        <v>58</v>
      </c>
      <c r="D9" s="9" t="s">
        <v>61</v>
      </c>
      <c r="E9" s="10" t="s">
        <v>59</v>
      </c>
      <c r="F9" s="10" t="s">
        <v>60</v>
      </c>
      <c r="G9" s="30">
        <f t="shared" si="2"/>
        <v>201029.59486356165</v>
      </c>
      <c r="H9" s="35">
        <f t="shared" si="3"/>
        <v>553.36438356164388</v>
      </c>
      <c r="I9" s="35">
        <f t="shared" si="4"/>
        <v>937.83047999999985</v>
      </c>
      <c r="J9" s="43">
        <v>43213</v>
      </c>
      <c r="K9" s="43">
        <v>43216</v>
      </c>
      <c r="L9" s="37">
        <f>A1-J9</f>
        <v>14</v>
      </c>
      <c r="M9" s="44" t="s">
        <v>43</v>
      </c>
      <c r="N9" s="40">
        <v>222600</v>
      </c>
      <c r="O9" s="41">
        <v>208100</v>
      </c>
      <c r="P9" s="41">
        <v>2000</v>
      </c>
      <c r="Q9" s="41">
        <v>206100</v>
      </c>
      <c r="R9" s="41">
        <v>206100</v>
      </c>
      <c r="S9" s="41">
        <f t="shared" si="5"/>
        <v>3561.6</v>
      </c>
      <c r="T9" s="41" t="e">
        <f>O9-P9-S9-#REF!</f>
        <v>#REF!</v>
      </c>
      <c r="U9" s="41">
        <v>3000</v>
      </c>
      <c r="V9" s="41">
        <f t="shared" si="1"/>
        <v>199538.4</v>
      </c>
      <c r="W9" s="42" t="s">
        <v>44</v>
      </c>
      <c r="X9" s="41"/>
    </row>
    <row r="10" spans="1:24">
      <c r="A10" s="7">
        <v>8</v>
      </c>
      <c r="B10" s="7" t="s">
        <v>5</v>
      </c>
      <c r="C10" s="16" t="s">
        <v>62</v>
      </c>
      <c r="D10" s="13" t="s">
        <v>63</v>
      </c>
      <c r="E10" s="11" t="s">
        <v>56</v>
      </c>
      <c r="F10" s="17" t="s">
        <v>41</v>
      </c>
      <c r="G10" s="30">
        <f t="shared" si="2"/>
        <v>242630.22744000002</v>
      </c>
      <c r="H10" s="35">
        <f t="shared" si="3"/>
        <v>0</v>
      </c>
      <c r="I10" s="35">
        <f t="shared" si="4"/>
        <v>1135.0274399999998</v>
      </c>
      <c r="J10" s="43">
        <v>43172</v>
      </c>
      <c r="K10" s="43">
        <v>43175</v>
      </c>
      <c r="L10" s="37">
        <f>A1-J10</f>
        <v>55</v>
      </c>
      <c r="M10" s="44" t="s">
        <v>43</v>
      </c>
      <c r="N10" s="41">
        <v>262800</v>
      </c>
      <c r="O10" s="41">
        <v>245700</v>
      </c>
      <c r="P10" s="41">
        <v>0</v>
      </c>
      <c r="Q10" s="41">
        <v>245700</v>
      </c>
      <c r="R10" s="41"/>
      <c r="S10" s="41">
        <f t="shared" ref="S10:S13" si="6">N10*0.016</f>
        <v>4204.8</v>
      </c>
      <c r="T10" s="41" t="e">
        <f>O10-P10-S10-#REF!</f>
        <v>#REF!</v>
      </c>
      <c r="U10" s="41">
        <v>0</v>
      </c>
      <c r="V10" s="41">
        <f t="shared" si="1"/>
        <v>241495.2</v>
      </c>
      <c r="W10" s="42" t="s">
        <v>54</v>
      </c>
      <c r="X10" s="41">
        <v>0</v>
      </c>
    </row>
    <row r="11" spans="1:24">
      <c r="A11" s="7">
        <v>9</v>
      </c>
      <c r="B11" s="62" t="s">
        <v>6</v>
      </c>
      <c r="C11" s="10" t="s">
        <v>64</v>
      </c>
      <c r="D11" s="18" t="s">
        <v>65</v>
      </c>
      <c r="E11" s="10" t="s">
        <v>40</v>
      </c>
      <c r="F11" s="10" t="s">
        <v>41</v>
      </c>
      <c r="G11" s="30">
        <f t="shared" si="2"/>
        <v>258247.68611999997</v>
      </c>
      <c r="H11" s="35">
        <f t="shared" si="3"/>
        <v>0</v>
      </c>
      <c r="I11" s="35">
        <f t="shared" si="4"/>
        <v>1208.0861199999997</v>
      </c>
      <c r="J11" s="43">
        <v>43062</v>
      </c>
      <c r="K11" s="43">
        <v>43066</v>
      </c>
      <c r="L11" s="37">
        <f>A1-J11</f>
        <v>165</v>
      </c>
      <c r="M11" s="44" t="s">
        <v>43</v>
      </c>
      <c r="N11" s="40">
        <v>297800</v>
      </c>
      <c r="O11" s="41">
        <v>278400</v>
      </c>
      <c r="P11" s="41">
        <v>6000</v>
      </c>
      <c r="Q11" s="41">
        <v>272400</v>
      </c>
      <c r="R11" s="41"/>
      <c r="S11" s="41">
        <f>N11*0.018</f>
        <v>5360.4</v>
      </c>
      <c r="T11" s="41">
        <f>O11-P11-S11</f>
        <v>267039.59999999998</v>
      </c>
      <c r="U11" s="41">
        <v>10000</v>
      </c>
      <c r="V11" s="41">
        <f>T11-U11</f>
        <v>257039.59999999998</v>
      </c>
      <c r="W11" s="42" t="s">
        <v>54</v>
      </c>
      <c r="X11" s="41">
        <v>0</v>
      </c>
    </row>
    <row r="12" spans="1:24">
      <c r="A12" s="7">
        <v>10</v>
      </c>
      <c r="B12" s="64"/>
      <c r="C12" s="10" t="s">
        <v>64</v>
      </c>
      <c r="D12" s="19" t="s">
        <v>66</v>
      </c>
      <c r="E12" s="10" t="s">
        <v>56</v>
      </c>
      <c r="F12" s="10" t="s">
        <v>41</v>
      </c>
      <c r="G12" s="30">
        <f t="shared" si="2"/>
        <v>259480.53475506851</v>
      </c>
      <c r="H12" s="35">
        <f t="shared" si="3"/>
        <v>634.44931506849321</v>
      </c>
      <c r="I12" s="35">
        <f t="shared" si="4"/>
        <v>1210.8854399999998</v>
      </c>
      <c r="J12" s="43">
        <v>43213</v>
      </c>
      <c r="K12" s="43">
        <v>43216</v>
      </c>
      <c r="L12" s="37">
        <f>A1-J12</f>
        <v>14</v>
      </c>
      <c r="M12" s="44" t="s">
        <v>43</v>
      </c>
      <c r="N12" s="40">
        <v>297800</v>
      </c>
      <c r="O12" s="41">
        <v>278400</v>
      </c>
      <c r="P12" s="41">
        <v>6000</v>
      </c>
      <c r="Q12" s="41">
        <v>272400</v>
      </c>
      <c r="R12" s="41">
        <v>236300</v>
      </c>
      <c r="S12" s="41">
        <f t="shared" si="6"/>
        <v>4764.8</v>
      </c>
      <c r="T12" s="41">
        <f>O12-P12-S12</f>
        <v>267635.20000000001</v>
      </c>
      <c r="U12" s="41">
        <v>10000</v>
      </c>
      <c r="V12" s="41">
        <f>T12-U12</f>
        <v>257635.20000000001</v>
      </c>
      <c r="W12" s="42" t="s">
        <v>44</v>
      </c>
      <c r="X12" s="41"/>
    </row>
    <row r="13" spans="1:24">
      <c r="A13" s="7">
        <v>11</v>
      </c>
      <c r="B13" s="63"/>
      <c r="C13" s="10" t="s">
        <v>67</v>
      </c>
      <c r="D13" s="9" t="s">
        <v>68</v>
      </c>
      <c r="E13" s="10" t="s">
        <v>56</v>
      </c>
      <c r="F13" s="10" t="s">
        <v>41</v>
      </c>
      <c r="G13" s="30">
        <f t="shared" si="2"/>
        <v>228781.39638246578</v>
      </c>
      <c r="H13" s="35">
        <f t="shared" si="3"/>
        <v>731.37534246575342</v>
      </c>
      <c r="I13" s="35">
        <f t="shared" si="4"/>
        <v>1066.8210399999998</v>
      </c>
      <c r="J13" s="43">
        <v>43213</v>
      </c>
      <c r="K13" s="43">
        <v>43216</v>
      </c>
      <c r="L13" s="37">
        <f>A1-J13</f>
        <v>14</v>
      </c>
      <c r="M13" s="44" t="s">
        <v>43</v>
      </c>
      <c r="N13" s="40">
        <v>269800</v>
      </c>
      <c r="O13" s="41">
        <v>252300</v>
      </c>
      <c r="P13" s="41">
        <v>16000</v>
      </c>
      <c r="Q13" s="41">
        <f>O13-P13</f>
        <v>236300</v>
      </c>
      <c r="R13" s="41">
        <v>272400</v>
      </c>
      <c r="S13" s="41">
        <f t="shared" si="6"/>
        <v>4316.8</v>
      </c>
      <c r="T13" s="41">
        <f>O13-P13-S13</f>
        <v>231983.2</v>
      </c>
      <c r="U13" s="41">
        <v>5000</v>
      </c>
      <c r="V13" s="41">
        <f>T13-U13</f>
        <v>226983.2</v>
      </c>
      <c r="W13" s="42" t="s">
        <v>44</v>
      </c>
      <c r="X13" s="41"/>
    </row>
    <row r="14" spans="1:24">
      <c r="A14" s="7">
        <v>12</v>
      </c>
      <c r="B14" s="62" t="s">
        <v>1</v>
      </c>
      <c r="C14" s="10" t="s">
        <v>69</v>
      </c>
      <c r="D14" s="10" t="s">
        <v>70</v>
      </c>
      <c r="E14" s="11" t="s">
        <v>56</v>
      </c>
      <c r="F14" s="17" t="s">
        <v>41</v>
      </c>
      <c r="G14" s="30">
        <f t="shared" si="2"/>
        <v>527859.82223178085</v>
      </c>
      <c r="H14" s="35">
        <f t="shared" si="3"/>
        <v>10481.519631780824</v>
      </c>
      <c r="I14" s="35">
        <f t="shared" si="4"/>
        <v>2420.3025999999995</v>
      </c>
      <c r="J14" s="43">
        <v>43105</v>
      </c>
      <c r="K14" s="43">
        <v>43110</v>
      </c>
      <c r="L14" s="37">
        <f>A1-J14</f>
        <v>122</v>
      </c>
      <c r="M14" s="44" t="s">
        <v>43</v>
      </c>
      <c r="N14" s="40">
        <v>562800</v>
      </c>
      <c r="O14" s="41">
        <v>523400</v>
      </c>
      <c r="P14" s="41">
        <v>0</v>
      </c>
      <c r="Q14" s="41">
        <f>O14</f>
        <v>523400</v>
      </c>
      <c r="R14" s="41">
        <v>447980.64</v>
      </c>
      <c r="S14" s="41">
        <f t="shared" ref="S14:S16" si="7">N14*0.015</f>
        <v>8442</v>
      </c>
      <c r="T14" s="41" t="e">
        <f>O14-P14-S14-#REF!</f>
        <v>#REF!</v>
      </c>
      <c r="U14" s="41">
        <v>0</v>
      </c>
      <c r="V14" s="41">
        <f>Q14-S14-U14</f>
        <v>514958</v>
      </c>
      <c r="W14" s="45" t="s">
        <v>44</v>
      </c>
      <c r="X14" s="46"/>
    </row>
    <row r="15" spans="1:24">
      <c r="A15" s="7">
        <v>13</v>
      </c>
      <c r="B15" s="64"/>
      <c r="C15" s="10" t="s">
        <v>71</v>
      </c>
      <c r="D15" s="20" t="s">
        <v>73</v>
      </c>
      <c r="E15" s="10" t="s">
        <v>72</v>
      </c>
      <c r="F15" s="10" t="s">
        <v>41</v>
      </c>
      <c r="G15" s="30">
        <f t="shared" si="2"/>
        <v>512794.14151808218</v>
      </c>
      <c r="H15" s="35">
        <f t="shared" si="3"/>
        <v>1840.895418082192</v>
      </c>
      <c r="I15" s="35">
        <f t="shared" si="4"/>
        <v>2390.2460999999998</v>
      </c>
      <c r="J15" s="43">
        <v>43206</v>
      </c>
      <c r="K15" s="43">
        <v>43208</v>
      </c>
      <c r="L15" s="37">
        <f>A1-J15</f>
        <v>21</v>
      </c>
      <c r="M15" s="44" t="s">
        <v>43</v>
      </c>
      <c r="N15" s="40">
        <v>555800</v>
      </c>
      <c r="O15" s="41">
        <v>516900</v>
      </c>
      <c r="P15" s="41">
        <v>0</v>
      </c>
      <c r="Q15" s="41">
        <v>516900</v>
      </c>
      <c r="R15" s="41">
        <v>457093.08</v>
      </c>
      <c r="S15" s="41">
        <f t="shared" si="7"/>
        <v>8337</v>
      </c>
      <c r="T15" s="41" t="e">
        <f>O15-P15-S15-#REF!</f>
        <v>#REF!</v>
      </c>
      <c r="U15" s="41">
        <v>0</v>
      </c>
      <c r="V15" s="41">
        <f>Q15-S15-U15</f>
        <v>508563</v>
      </c>
      <c r="W15" s="45" t="s">
        <v>44</v>
      </c>
      <c r="X15" s="46"/>
    </row>
    <row r="16" spans="1:24">
      <c r="A16" s="21">
        <v>14</v>
      </c>
      <c r="B16" s="63"/>
      <c r="C16" s="22" t="s">
        <v>74</v>
      </c>
      <c r="D16" s="23" t="s">
        <v>76</v>
      </c>
      <c r="E16" s="22" t="s">
        <v>75</v>
      </c>
      <c r="F16" s="22" t="s">
        <v>41</v>
      </c>
      <c r="G16" s="30">
        <f t="shared" si="2"/>
        <v>510953.24609999999</v>
      </c>
      <c r="H16" s="35">
        <f t="shared" si="3"/>
        <v>0</v>
      </c>
      <c r="I16" s="35">
        <f t="shared" si="4"/>
        <v>2390.2460999999998</v>
      </c>
      <c r="J16" s="47">
        <v>43224</v>
      </c>
      <c r="K16" s="47"/>
      <c r="L16" s="37">
        <f>A1-J16</f>
        <v>3</v>
      </c>
      <c r="M16" s="48" t="s">
        <v>77</v>
      </c>
      <c r="N16" s="49">
        <v>555800</v>
      </c>
      <c r="O16" s="50">
        <v>516900</v>
      </c>
      <c r="P16" s="50">
        <v>0</v>
      </c>
      <c r="Q16" s="50">
        <v>516900</v>
      </c>
      <c r="R16" s="50"/>
      <c r="S16" s="50">
        <f t="shared" si="7"/>
        <v>8337</v>
      </c>
      <c r="T16" s="50" t="e">
        <f>O16-P16-S16-#REF!</f>
        <v>#REF!</v>
      </c>
      <c r="U16" s="50">
        <v>0</v>
      </c>
      <c r="V16" s="50">
        <f>Q16-S16-U16</f>
        <v>508563</v>
      </c>
      <c r="W16" s="51" t="s">
        <v>54</v>
      </c>
      <c r="X16" s="52">
        <v>0</v>
      </c>
    </row>
    <row r="17" spans="1:24">
      <c r="A17" s="56" t="s">
        <v>78</v>
      </c>
      <c r="B17" s="57"/>
      <c r="C17" s="57"/>
      <c r="D17" s="57"/>
      <c r="E17" s="57"/>
      <c r="F17" s="57"/>
      <c r="G17" s="57"/>
      <c r="H17" s="57"/>
      <c r="I17" s="31"/>
      <c r="J17" s="58"/>
      <c r="K17" s="59"/>
      <c r="L17" s="59"/>
      <c r="M17" s="59"/>
      <c r="N17" s="60"/>
      <c r="O17" s="60"/>
      <c r="P17" s="61"/>
      <c r="Q17" s="24">
        <f>SUM(Q3:Q16)</f>
        <v>4996900</v>
      </c>
      <c r="R17" s="24"/>
      <c r="S17" s="25"/>
      <c r="T17" s="25"/>
      <c r="U17" s="25"/>
      <c r="V17" s="28"/>
      <c r="W17" s="26"/>
      <c r="X17" s="26"/>
    </row>
  </sheetData>
  <mergeCells count="8">
    <mergeCell ref="A1:W1"/>
    <mergeCell ref="A17:H17"/>
    <mergeCell ref="J17:P17"/>
    <mergeCell ref="B3:B4"/>
    <mergeCell ref="B5:B6"/>
    <mergeCell ref="B7:B9"/>
    <mergeCell ref="B11:B13"/>
    <mergeCell ref="B14:B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9" sqref="B19"/>
    </sheetView>
  </sheetViews>
  <sheetFormatPr defaultRowHeight="14.4"/>
  <cols>
    <col min="1" max="1" width="23.33203125" customWidth="1"/>
    <col min="2" max="2" width="20.77734375" customWidth="1"/>
    <col min="3" max="3" width="13" customWidth="1"/>
    <col min="4" max="4" width="12" customWidth="1"/>
  </cols>
  <sheetData>
    <row r="1" spans="1:4">
      <c r="A1" s="3" t="s">
        <v>84</v>
      </c>
      <c r="B1" s="3" t="s">
        <v>85</v>
      </c>
      <c r="C1" s="3" t="s">
        <v>87</v>
      </c>
      <c r="D1" s="3" t="s">
        <v>103</v>
      </c>
    </row>
    <row r="2" spans="1:4">
      <c r="A2" s="2" t="s">
        <v>88</v>
      </c>
      <c r="B2" s="65">
        <v>950</v>
      </c>
      <c r="C2" s="66">
        <v>0.04</v>
      </c>
      <c r="D2" s="68">
        <f>B2*C2</f>
        <v>38</v>
      </c>
    </row>
    <row r="3" spans="1:4">
      <c r="A3" s="2" t="s">
        <v>89</v>
      </c>
      <c r="B3" s="65">
        <v>1100</v>
      </c>
      <c r="C3" s="66">
        <v>0.43</v>
      </c>
      <c r="D3" s="68">
        <f t="shared" ref="D3:D14" si="0">B3*C3</f>
        <v>473</v>
      </c>
    </row>
    <row r="4" spans="1:4">
      <c r="A4" s="2" t="s">
        <v>90</v>
      </c>
      <c r="B4" s="67" t="s">
        <v>91</v>
      </c>
      <c r="C4" s="66">
        <v>0.43</v>
      </c>
      <c r="D4" s="68">
        <v>0</v>
      </c>
    </row>
    <row r="5" spans="1:4">
      <c r="A5" s="2" t="s">
        <v>92</v>
      </c>
      <c r="B5" s="65">
        <v>1180</v>
      </c>
      <c r="C5" s="66">
        <v>0.43</v>
      </c>
      <c r="D5" s="68">
        <f t="shared" si="0"/>
        <v>507.4</v>
      </c>
    </row>
    <row r="6" spans="1:4">
      <c r="A6" s="2" t="s">
        <v>93</v>
      </c>
      <c r="B6" s="65">
        <v>1460</v>
      </c>
      <c r="C6" s="66">
        <v>0.43</v>
      </c>
      <c r="D6" s="68">
        <f t="shared" si="0"/>
        <v>627.79999999999995</v>
      </c>
    </row>
    <row r="7" spans="1:4">
      <c r="A7" s="2" t="s">
        <v>94</v>
      </c>
      <c r="B7" s="65">
        <v>1650</v>
      </c>
      <c r="C7" s="66">
        <v>0.43</v>
      </c>
      <c r="D7" s="68">
        <f t="shared" si="0"/>
        <v>709.5</v>
      </c>
    </row>
    <row r="8" spans="1:4">
      <c r="A8" s="2" t="s">
        <v>95</v>
      </c>
      <c r="B8" s="65">
        <v>1980</v>
      </c>
      <c r="C8" s="66">
        <v>0.43</v>
      </c>
      <c r="D8" s="68">
        <f t="shared" si="0"/>
        <v>851.4</v>
      </c>
    </row>
    <row r="9" spans="1:4">
      <c r="A9" s="2" t="s">
        <v>96</v>
      </c>
      <c r="B9" s="67" t="s">
        <v>97</v>
      </c>
      <c r="C9" s="66">
        <v>0.43</v>
      </c>
      <c r="D9" s="68">
        <v>0</v>
      </c>
    </row>
    <row r="10" spans="1:4">
      <c r="A10" s="2" t="s">
        <v>98</v>
      </c>
      <c r="B10" s="65">
        <v>800</v>
      </c>
      <c r="C10" s="66">
        <v>0.43</v>
      </c>
      <c r="D10" s="68">
        <f t="shared" si="0"/>
        <v>344</v>
      </c>
    </row>
    <row r="11" spans="1:4">
      <c r="A11" s="2" t="s">
        <v>99</v>
      </c>
      <c r="B11" s="65">
        <v>50</v>
      </c>
      <c r="C11" s="66">
        <v>0.43</v>
      </c>
      <c r="D11" s="68">
        <f t="shared" si="0"/>
        <v>21.5</v>
      </c>
    </row>
    <row r="12" spans="1:4">
      <c r="A12" s="2" t="s">
        <v>100</v>
      </c>
      <c r="B12" s="65">
        <v>125</v>
      </c>
      <c r="C12" s="66">
        <v>0.43</v>
      </c>
      <c r="D12" s="68">
        <f t="shared" si="0"/>
        <v>53.75</v>
      </c>
    </row>
    <row r="13" spans="1:4">
      <c r="A13" s="2" t="s">
        <v>101</v>
      </c>
      <c r="B13" s="65">
        <v>1000</v>
      </c>
      <c r="C13" s="66">
        <v>0.43</v>
      </c>
      <c r="D13" s="68">
        <f t="shared" si="0"/>
        <v>430</v>
      </c>
    </row>
    <row r="14" spans="1:4">
      <c r="A14" s="2" t="s">
        <v>102</v>
      </c>
      <c r="B14" s="65">
        <v>1000</v>
      </c>
      <c r="C14" s="66">
        <v>0.43</v>
      </c>
      <c r="D14" s="68">
        <f t="shared" si="0"/>
        <v>430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RowHeight="14.4"/>
  <cols>
    <col min="1" max="3" width="13.77734375" customWidth="1"/>
  </cols>
  <sheetData>
    <row r="1" spans="1:3">
      <c r="A1" s="3" t="s">
        <v>8</v>
      </c>
      <c r="B1" s="3" t="s">
        <v>20</v>
      </c>
      <c r="C1" s="3" t="s">
        <v>21</v>
      </c>
    </row>
    <row r="2" spans="1:3">
      <c r="A2" s="2" t="s">
        <v>9</v>
      </c>
      <c r="B2" s="4">
        <v>6000</v>
      </c>
      <c r="C2" s="4">
        <v>4500</v>
      </c>
    </row>
    <row r="3" spans="1:3">
      <c r="A3" s="2" t="s">
        <v>16</v>
      </c>
      <c r="B3" s="4">
        <v>1300</v>
      </c>
      <c r="C3" s="4">
        <v>580</v>
      </c>
    </row>
    <row r="4" spans="1:3">
      <c r="A4" s="2" t="s">
        <v>17</v>
      </c>
      <c r="B4" s="4">
        <v>1800</v>
      </c>
      <c r="C4" s="4">
        <v>580</v>
      </c>
    </row>
    <row r="5" spans="1:3">
      <c r="A5" s="2" t="s">
        <v>18</v>
      </c>
      <c r="B5" s="4">
        <v>3000</v>
      </c>
      <c r="C5" s="4">
        <v>1280</v>
      </c>
    </row>
    <row r="6" spans="1:3">
      <c r="A6" s="2" t="s">
        <v>19</v>
      </c>
      <c r="B6" s="4">
        <v>5800</v>
      </c>
      <c r="C6" s="4">
        <v>1280</v>
      </c>
    </row>
    <row r="7" spans="1:3">
      <c r="A7" s="2" t="s">
        <v>10</v>
      </c>
      <c r="B7" s="4">
        <v>2000</v>
      </c>
      <c r="C7" s="4">
        <v>1000</v>
      </c>
    </row>
    <row r="8" spans="1:3">
      <c r="A8" s="2" t="s">
        <v>11</v>
      </c>
      <c r="B8" s="4">
        <v>3800</v>
      </c>
      <c r="C8" s="4">
        <v>1450</v>
      </c>
    </row>
    <row r="9" spans="1:3">
      <c r="A9" s="2" t="s">
        <v>12</v>
      </c>
      <c r="B9" s="4">
        <v>5600</v>
      </c>
      <c r="C9" s="4">
        <v>3000</v>
      </c>
    </row>
    <row r="10" spans="1:3">
      <c r="A10" s="2" t="s">
        <v>13</v>
      </c>
      <c r="B10" s="4">
        <v>1300</v>
      </c>
      <c r="C10" s="4">
        <v>680</v>
      </c>
    </row>
    <row r="11" spans="1:3">
      <c r="A11" s="2" t="s">
        <v>14</v>
      </c>
      <c r="B11" s="4">
        <v>3000</v>
      </c>
      <c r="C11" s="4">
        <v>1600</v>
      </c>
    </row>
    <row r="12" spans="1:3">
      <c r="A12" s="2" t="s">
        <v>15</v>
      </c>
      <c r="B12" s="4">
        <v>2000</v>
      </c>
      <c r="C12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车型列表</vt:lpstr>
      <vt:lpstr>库存清单</vt:lpstr>
      <vt:lpstr>保险</vt:lpstr>
      <vt:lpstr>精品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2018-05-08T09:45:41Z</dcterms:modified>
</cp:coreProperties>
</file>