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10200" activeTab="1"/>
  </bookViews>
  <sheets>
    <sheet name="5月" sheetId="1" r:id="rId1"/>
    <sheet name="6月" sheetId="2" r:id="rId2"/>
  </sheets>
  <definedNames>
    <definedName name="_xlnm._FilterDatabase" localSheetId="0" hidden="1">'5月'!$A$1:$F$174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CF5440E3618E492BA911EB47BDC04FAD" descr="post_object_image_1026458480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0" cy="452120"/>
        </a:xfrm>
        <a:prstGeom prst="rect">
          <a:avLst/>
        </a:prstGeom>
      </xdr:spPr>
    </xdr:pic>
  </etc:cellImage>
  <etc:cellImage>
    <xdr:pic>
      <xdr:nvPicPr>
        <xdr:cNvPr id="497" name="ID_89069B1C57504F41A946363705CD8DB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583170" y="69349620"/>
          <a:ext cx="9229725" cy="361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25DE27C9666C466FB9ECCFA28D41E224" descr="post_object_image_4215890251"/>
        <xdr:cNvPicPr/>
      </xdr:nvPicPr>
      <xdr:blipFill>
        <a:blip r:embed="rId3"/>
        <a:stretch>
          <a:fillRect/>
        </a:stretch>
      </xdr:blipFill>
      <xdr:spPr>
        <a:xfrm>
          <a:off x="0" y="0"/>
          <a:ext cx="9144000" cy="984250"/>
        </a:xfrm>
        <a:prstGeom prst="rect">
          <a:avLst/>
        </a:prstGeom>
      </xdr:spPr>
    </xdr:pic>
  </etc:cellImage>
  <etc:cellImage>
    <xdr:pic>
      <xdr:nvPicPr>
        <xdr:cNvPr id="9" name="ID_91203164B01E4DA5BA3986B33109C381" descr="post_object_image_3103800636"/>
        <xdr:cNvPicPr/>
      </xdr:nvPicPr>
      <xdr:blipFill>
        <a:blip r:embed="rId4"/>
        <a:stretch>
          <a:fillRect/>
        </a:stretch>
      </xdr:blipFill>
      <xdr:spPr>
        <a:xfrm>
          <a:off x="0" y="0"/>
          <a:ext cx="9144000" cy="652780"/>
        </a:xfrm>
        <a:prstGeom prst="rect">
          <a:avLst/>
        </a:prstGeom>
      </xdr:spPr>
    </xdr:pic>
  </etc:cellImage>
  <etc:cellImage>
    <xdr:pic>
      <xdr:nvPicPr>
        <xdr:cNvPr id="17" name="ID_93A5E2F223534D1EBB182345661EF21E" descr="post_object_image_3517743487"/>
        <xdr:cNvPicPr/>
      </xdr:nvPicPr>
      <xdr:blipFill>
        <a:blip r:embed="rId5"/>
        <a:stretch>
          <a:fillRect/>
        </a:stretch>
      </xdr:blipFill>
      <xdr:spPr>
        <a:xfrm>
          <a:off x="0" y="0"/>
          <a:ext cx="9144000" cy="416560"/>
        </a:xfrm>
        <a:prstGeom prst="rect">
          <a:avLst/>
        </a:prstGeom>
      </xdr:spPr>
    </xdr:pic>
  </etc:cellImage>
  <etc:cellImage>
    <xdr:pic>
      <xdr:nvPicPr>
        <xdr:cNvPr id="19" name="ID_B3C88A1AA806498B9D9A996A4591C6A0" descr="post_object_image_31860952"/>
        <xdr:cNvPicPr/>
      </xdr:nvPicPr>
      <xdr:blipFill>
        <a:blip r:embed="rId6"/>
        <a:stretch>
          <a:fillRect/>
        </a:stretch>
      </xdr:blipFill>
      <xdr:spPr>
        <a:xfrm>
          <a:off x="0" y="0"/>
          <a:ext cx="9144000" cy="488315"/>
        </a:xfrm>
        <a:prstGeom prst="rect">
          <a:avLst/>
        </a:prstGeom>
      </xdr:spPr>
    </xdr:pic>
  </etc:cellImage>
  <etc:cellImage>
    <xdr:pic>
      <xdr:nvPicPr>
        <xdr:cNvPr id="546" name="ID_6FC2B533E45E43CB8A1EEE2396D6B8BA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427085" y="39911655"/>
          <a:ext cx="16906875" cy="2057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0E8AE68080AE44D3965017339A40A3C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427085" y="7680325"/>
          <a:ext cx="17068800" cy="2047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1" name="ID_A8CAF0051EF84FF29DDB442B687DC17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427085" y="18995390"/>
          <a:ext cx="16916400" cy="2038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1" name="ID_1209AD2762DE43D49775142B569B4B8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427085" y="27748865"/>
          <a:ext cx="16964025" cy="2009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2" name="ID_16DD139A980948AA9C20797CCCD19CC9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427085" y="50447575"/>
          <a:ext cx="16964025" cy="1952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06" name="ID_A67671CD9B234A4EA2DAFA1E30F7807C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170670" y="59594750"/>
          <a:ext cx="8334375" cy="571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706FC0FFAD7C4AFDB1FFD6B384067A68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427085" y="371475"/>
          <a:ext cx="16744950" cy="1981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554404D1407E43CAA52D541634A714E2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427085" y="2015490"/>
          <a:ext cx="16906875" cy="1962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5" name="ID_DA5580D897CA46E28A1259BE9B4C6EF6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0924540" y="2421255"/>
          <a:ext cx="17125950" cy="4438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09" name="ID_7C3703D5C0604F1E922BB0B607A80D93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583170" y="113423700"/>
          <a:ext cx="9286875" cy="476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038D27BE75634A6B9FB05FBB2ABC3EC4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8427085" y="3651250"/>
          <a:ext cx="16944975" cy="2028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9" name="ID_3D4F18F8B9CE4C19B771FF245C126E4E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8427085" y="7030720"/>
          <a:ext cx="16964025" cy="2105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3" name="ID_C2477663FD12498DB9201C5FFDB26B02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1877040" y="3340100"/>
          <a:ext cx="17583150" cy="4371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8" name="ID_98EC5C98D93C4AA7A783C8B3A7A8E8FC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8427085" y="4279900"/>
          <a:ext cx="16964025" cy="2057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2" name="ID_28DC19E96FE846A6A3ED175ED7A8D615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8427085" y="4916170"/>
          <a:ext cx="17021175" cy="1990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4" name="ID_DB12916F679D4EAA8E71125A155D63EF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8427085" y="5121910"/>
          <a:ext cx="17125950" cy="2076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5" name="ID_76744557DDE74144A52B94F9EB4CB72E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7583170" y="73921620"/>
          <a:ext cx="9239250" cy="381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2" name="ID_2AB2F7759FE2481C89131AA4FD24C423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8427085" y="9151620"/>
          <a:ext cx="16935450" cy="2009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4" name="ID_082B6726E2F04373889E6FCD797A7A94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8427085" y="10193020"/>
          <a:ext cx="11125200" cy="1962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3" name="ID_2D5CDCA56825409FB8E19FB625D38E50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9170670" y="95599250"/>
          <a:ext cx="8429625" cy="581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6" name="ID_C34B9310BC904BDC92D53ACB1F8532CE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8427085" y="10574020"/>
          <a:ext cx="16868775" cy="1914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8" name="ID_4A5195DD4B7B4F30BDF7E47964A4F5C4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9170670" y="87712550"/>
          <a:ext cx="8324850" cy="581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4" name="ID_D79B9F9F2EF14AD395BFA5D89D64F334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8427085" y="17355820"/>
          <a:ext cx="17106900" cy="19335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BC081C65C5884259887A5E8BFB246EEF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8427085" y="12981940"/>
          <a:ext cx="17192625" cy="2047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9" name="ID_847A161AA5114985B7E01F32B2C4F10F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8627110" y="182146575"/>
          <a:ext cx="17002125" cy="952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7" name="ID_65B34C79E4014DCE87E96D564EAC8FE5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8427085" y="14235430"/>
          <a:ext cx="16897350" cy="1990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1" name="ID_D6EF400633084C98A8D6E7D118FAF953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8427085" y="15684500"/>
          <a:ext cx="17030700" cy="2028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0" name="ID_6E8E24FFF5C34D3EB3C37FAEA7A155D6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7583170" y="70264020"/>
          <a:ext cx="9239250" cy="438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7" name="ID_6E6CA8C1217B4099A9558199DB15A5B7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7583170" y="56548020"/>
          <a:ext cx="9248775" cy="419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5" name="ID_40563F7E59604B9B8C891F9CA049EBEF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8427085" y="43837225"/>
          <a:ext cx="16935450" cy="2009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8" name="ID_4CF22BE01CEF405E91BFA55971643B7F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8427085" y="17953990"/>
          <a:ext cx="16925925" cy="2009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3" name="ID_2E49DC866BAE403C8AA77F97D6C91E8F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8427085" y="20049490"/>
          <a:ext cx="16868775" cy="2019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8" name="ID_0BB13BBB879840E0A20036754AB380B2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10924540" y="1997075"/>
          <a:ext cx="17945100" cy="4686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7" name="ID_E546EE98D9DB4484B7F850EE6DCB08B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427085" y="40124380"/>
          <a:ext cx="16906875" cy="2057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4" name="ID_5F82079F00414D3E94B32C8C20EEAE00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8627110" y="191785875"/>
          <a:ext cx="16944975" cy="7905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2" name="ID_886EE1E6861742E386D1F68BB909568F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9170670" y="82226150"/>
          <a:ext cx="8172450" cy="561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0" name="ID_E59205AA94A64E4FB10E275154FFD297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9170670" y="61137800"/>
          <a:ext cx="8258175" cy="876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7" name="ID_B75786BBCF0D4DBAB8FFFDC1B066BAA7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9170670" y="93027500"/>
          <a:ext cx="9629775" cy="457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5" name="ID_93AC732781134786A4BC8502A50A41BA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8427085" y="21725890"/>
          <a:ext cx="16935450" cy="2038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8" name="ID_AFCA83433BB34B779DE6F500D79174A6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9972040" y="2943225"/>
          <a:ext cx="16973550" cy="5191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6" name="ID_390909932DB44C6685C32930BE887B98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8427085" y="22358350"/>
          <a:ext cx="16992600" cy="2019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0" name="ID_D9D34E5EF1DA45D2B6AA3AA3D81C0513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8427085" y="51055270"/>
          <a:ext cx="17002125" cy="1962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8" name="ID_730319BE88E04F179BF82456A73A49CB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8427085" y="24441150"/>
          <a:ext cx="17040225" cy="2028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8" name="ID_DAEC9DB7ECE3452487C8F15BD104CDF9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9170670" y="90284300"/>
          <a:ext cx="8353425" cy="504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9" name="ID_98DACAD01DEA4BD3AF32BF7626B13C99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10924540" y="3340100"/>
          <a:ext cx="17811750" cy="4543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3" name="ID_CB3C098C584A41A29AD122BB3F1E3DD1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7583170" y="72092820"/>
          <a:ext cx="9324975" cy="466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9" name="ID_C8DD904D1554450BB96A1E7362E2B62E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8427085" y="26739215"/>
          <a:ext cx="17049750" cy="1952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1" name="ID_7CA3B4ECD5564019911084D38508A1B1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8427085" y="28371800"/>
          <a:ext cx="16954500" cy="2076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6" name="ID_3DE8BFFF34FE4334879E12FB5CBB855E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8627110" y="73599675"/>
          <a:ext cx="16973550" cy="1000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23" name="ID_1FAC035FADB44341B7AC64131C83EA5A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9170670" y="70739000"/>
          <a:ext cx="8391525" cy="514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4" name="ID_8E44BC68FE484260B62B7DC2DCE903F9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9170670" y="67138550"/>
          <a:ext cx="8201025" cy="485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0" name="ID_FB4BC71C77E7431B984EAB74F5509EC2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8427085" y="32743140"/>
          <a:ext cx="16916400" cy="2057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4" name="ID_BFE8F32CC7434EF38C1006D3906229DC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8427085" y="29655770"/>
          <a:ext cx="16906875" cy="2000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7" name="ID_F9B98D4082B74131BFF5924EF7C0D6E4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8627110" y="209807175"/>
          <a:ext cx="16973550" cy="990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7" name="ID_4BA862CDAE844C9A8B2C69F662CB01C1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8427085" y="30486350"/>
          <a:ext cx="16868775" cy="1962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1" name="ID_8B8403181E964D7091BB7BB582F90B71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9170670" y="27512645"/>
          <a:ext cx="8553450" cy="971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4" name="ID_EF8E1F592BD74BE681E74D4BDDDCE0DE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7583170" y="4061460"/>
          <a:ext cx="11287125" cy="438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1" name="ID_A215E88ED61E47908F3D2F284B6105BB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8427085" y="31508700"/>
          <a:ext cx="16954500" cy="1981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4B8F5928A6C440378244DC4E821D8F31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8427085" y="32955865"/>
          <a:ext cx="16983075" cy="1962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0" name="ID_B13E89A294B04672B59BF7F06501C478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9170670" y="5857875"/>
          <a:ext cx="8239125" cy="495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4" name="ID_E2457DD6AE0B446D975D70D0D3C36F0A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8427085" y="33971865"/>
          <a:ext cx="16992600" cy="1981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7" name="ID_3CA13A22DE85486799BF2B639950F518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8427085" y="37048440"/>
          <a:ext cx="16897350" cy="1962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3" name="ID_BC7D249312DA4525A86B22C0701219A5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8627110" y="103984425"/>
          <a:ext cx="16983075" cy="1009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5" name="ID_6D32A4438F19452295DBD7824F18F461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8427085" y="37661850"/>
          <a:ext cx="16973550" cy="1962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3" name="ID_9805F915EC414560AB3CD1D8326C9448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8627110" y="28755975"/>
          <a:ext cx="16754475" cy="1533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6" name="ID_368A89B818934906BEF9104D9136FC13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7583170" y="25092660"/>
          <a:ext cx="9191625" cy="504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60E7EF565E45413C818F81EA466E3E27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8427085" y="38681025"/>
          <a:ext cx="16964025" cy="1981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1" name="ID_580A29BEE482463CB82061AA4DA91C03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11877040" y="4160520"/>
          <a:ext cx="17792700" cy="4743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B5943829760A414E97F2650EE4227AC3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7583170" y="112143540"/>
          <a:ext cx="9324975" cy="4095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9" name="ID_0FFBD8E8560A464A985C8FC77B03A552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8427085" y="51461670"/>
          <a:ext cx="16878300" cy="2038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E19AC7C80C534448A1897694EB52BFB7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7583170" y="30944820"/>
          <a:ext cx="9315450" cy="476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8" name="ID_5F25292D315D45D9BE0360F2A1592193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8427085" y="41613455"/>
          <a:ext cx="16935450" cy="1895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3" name="ID_04CCB5EA1C67413EA5E13BD2B8866C29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9170670" y="24083645"/>
          <a:ext cx="8201025" cy="514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07" name="ID_6F1B90F1DB7343ABAAB64E835979939E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7583170" y="111229140"/>
          <a:ext cx="9334500" cy="466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2" name="ID_91498471384A430BA725D439DAF5DAE0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8427085" y="42405935"/>
          <a:ext cx="17021175" cy="2066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5" name="ID_1507378F90AE47B8BFC1D726C301FEED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8627110" y="176279175"/>
          <a:ext cx="17002125" cy="809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1" name="ID_EECF4C11CADE4B7893A4218C69124984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8427085" y="42618025"/>
          <a:ext cx="16992600" cy="1962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5" name="ID_0466556F53CE451BBF5A4D72234CCEC4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8627110" y="188642625"/>
          <a:ext cx="16659225" cy="1085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7" name="ID_E80BB17BB74443849E9876DB3631942B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7583170" y="7719060"/>
          <a:ext cx="9229725" cy="390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2" name="ID_0D41992860C54B58A62636012C9ADC42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8427085" y="44670345"/>
          <a:ext cx="16868775" cy="2009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5" name="ID_B4154FD05D2B43DC8C7C655A8D5A93A1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7640955" y="480060"/>
          <a:ext cx="1258570" cy="76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5" name="ID_7C8F4259ADAC4957A5BC2EA248EC8D82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10924540" y="5564505"/>
          <a:ext cx="17945100" cy="4905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9" name="ID_95DD982223914526BDB25C4623DD676C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9170670" y="27341195"/>
          <a:ext cx="8315325" cy="895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7" name="ID_60A7DC053691447BAB6717527358AF62"/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8427085" y="45714920"/>
          <a:ext cx="16992600" cy="2019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2" name="ID_9346D644399D4F7AA0E1679AD5C937F1"/>
        <xdr:cNvPicPr>
          <a:picLocks noChangeAspect="1"/>
        </xdr:cNvPicPr>
      </xdr:nvPicPr>
      <xdr:blipFill>
        <a:blip r:embed="rId90"/>
        <a:stretch>
          <a:fillRect/>
        </a:stretch>
      </xdr:blipFill>
      <xdr:spPr>
        <a:xfrm>
          <a:off x="8627110" y="54530625"/>
          <a:ext cx="16706850" cy="1000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8" name="ID_4EF017DB800A40659F09BD88A53AD700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8427085" y="47797720"/>
          <a:ext cx="16973550" cy="1962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83" name="ID_D1C0BC2B6F1C4D13B797312C79F3CA82"/>
        <xdr:cNvPicPr>
          <a:picLocks noChangeAspect="1"/>
        </xdr:cNvPicPr>
      </xdr:nvPicPr>
      <xdr:blipFill>
        <a:blip r:embed="rId92"/>
        <a:stretch>
          <a:fillRect/>
        </a:stretch>
      </xdr:blipFill>
      <xdr:spPr>
        <a:xfrm>
          <a:off x="8627110" y="84077175"/>
          <a:ext cx="16916400" cy="933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06" name="ID_37895907CEFB4123A761CB60714B95A1"/>
        <xdr:cNvPicPr>
          <a:picLocks noChangeAspect="1"/>
        </xdr:cNvPicPr>
      </xdr:nvPicPr>
      <xdr:blipFill>
        <a:blip r:embed="rId93"/>
        <a:stretch>
          <a:fillRect/>
        </a:stretch>
      </xdr:blipFill>
      <xdr:spPr>
        <a:xfrm>
          <a:off x="7583170" y="109583220"/>
          <a:ext cx="9239250" cy="476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3" name="ID_CEF134C760C243C085F247D5A4F58802"/>
        <xdr:cNvPicPr>
          <a:picLocks noChangeAspect="1"/>
        </xdr:cNvPicPr>
      </xdr:nvPicPr>
      <xdr:blipFill>
        <a:blip r:embed="rId94"/>
        <a:stretch>
          <a:fillRect/>
        </a:stretch>
      </xdr:blipFill>
      <xdr:spPr>
        <a:xfrm>
          <a:off x="10210165" y="238125"/>
          <a:ext cx="16573500" cy="2514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6" name="ID_ED6D1A8C702A499AB3F7EC524DC83619"/>
        <xdr:cNvPicPr>
          <a:picLocks noChangeAspect="1"/>
        </xdr:cNvPicPr>
      </xdr:nvPicPr>
      <xdr:blipFill>
        <a:blip r:embed="rId95"/>
        <a:stretch>
          <a:fillRect/>
        </a:stretch>
      </xdr:blipFill>
      <xdr:spPr>
        <a:xfrm>
          <a:off x="10924540" y="5097145"/>
          <a:ext cx="16935450" cy="4905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5" name="ID_D7005A3F6598422FB5DA72EA72A00F8C"/>
        <xdr:cNvPicPr>
          <a:picLocks noChangeAspect="1"/>
        </xdr:cNvPicPr>
      </xdr:nvPicPr>
      <xdr:blipFill>
        <a:blip r:embed="rId96"/>
        <a:stretch>
          <a:fillRect/>
        </a:stretch>
      </xdr:blipFill>
      <xdr:spPr>
        <a:xfrm>
          <a:off x="10924540" y="1636395"/>
          <a:ext cx="16783050" cy="3676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2" name="ID_00F98306EBDD4C6EAF11E1224B7CAAB2"/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>
          <a:off x="7583170" y="68252340"/>
          <a:ext cx="9296400" cy="419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9" name="ID_606E123555294D7D920DB57F6DB0EC4E"/>
        <xdr:cNvPicPr>
          <a:picLocks noChangeAspect="1"/>
        </xdr:cNvPicPr>
      </xdr:nvPicPr>
      <xdr:blipFill>
        <a:blip r:embed="rId98"/>
        <a:stretch>
          <a:fillRect/>
        </a:stretch>
      </xdr:blipFill>
      <xdr:spPr>
        <a:xfrm>
          <a:off x="7583170" y="35699700"/>
          <a:ext cx="9286875" cy="419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7" name="ID_AC760653DD864EDCA2B161396BDB608B"/>
        <xdr:cNvPicPr>
          <a:picLocks noChangeAspect="1"/>
        </xdr:cNvPicPr>
      </xdr:nvPicPr>
      <xdr:blipFill>
        <a:blip r:embed="rId99"/>
        <a:stretch>
          <a:fillRect/>
        </a:stretch>
      </xdr:blipFill>
      <xdr:spPr>
        <a:xfrm>
          <a:off x="12562840" y="2842260"/>
          <a:ext cx="16278225" cy="5038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3" name="ID_6A117C96969241A9A5457CA203E24418"/>
        <xdr:cNvPicPr>
          <a:picLocks noChangeAspect="1"/>
        </xdr:cNvPicPr>
      </xdr:nvPicPr>
      <xdr:blipFill>
        <a:blip r:embed="rId100"/>
        <a:stretch>
          <a:fillRect/>
        </a:stretch>
      </xdr:blipFill>
      <xdr:spPr>
        <a:xfrm>
          <a:off x="10924540" y="4592955"/>
          <a:ext cx="16792575" cy="5267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1" name="ID_C7E32F32A48141D2A9D5315EF85044F9"/>
        <xdr:cNvPicPr>
          <a:picLocks noChangeAspect="1"/>
        </xdr:cNvPicPr>
      </xdr:nvPicPr>
      <xdr:blipFill>
        <a:blip r:embed="rId101"/>
        <a:stretch>
          <a:fillRect/>
        </a:stretch>
      </xdr:blipFill>
      <xdr:spPr>
        <a:xfrm>
          <a:off x="10924540" y="6178550"/>
          <a:ext cx="17640300" cy="5229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0" name="ID_12A91C72337D4993A73F84354309A58A"/>
        <xdr:cNvPicPr>
          <a:picLocks noChangeAspect="1"/>
        </xdr:cNvPicPr>
      </xdr:nvPicPr>
      <xdr:blipFill>
        <a:blip r:embed="rId102"/>
        <a:stretch>
          <a:fillRect/>
        </a:stretch>
      </xdr:blipFill>
      <xdr:spPr>
        <a:xfrm>
          <a:off x="7748270" y="1584325"/>
          <a:ext cx="1724025" cy="8699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99" name="ID_E33337E6122A4079989E32D4986F78EE"/>
        <xdr:cNvPicPr>
          <a:picLocks noChangeAspect="1"/>
        </xdr:cNvPicPr>
      </xdr:nvPicPr>
      <xdr:blipFill>
        <a:blip r:embed="rId103"/>
        <a:stretch>
          <a:fillRect/>
        </a:stretch>
      </xdr:blipFill>
      <xdr:spPr>
        <a:xfrm>
          <a:off x="7583170" y="97330260"/>
          <a:ext cx="9277350" cy="504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1" name="ID_7A2E30699FE14AA3BA486BF162CB6034"/>
        <xdr:cNvPicPr>
          <a:picLocks noChangeAspect="1"/>
        </xdr:cNvPicPr>
      </xdr:nvPicPr>
      <xdr:blipFill>
        <a:blip r:embed="rId104"/>
        <a:stretch>
          <a:fillRect/>
        </a:stretch>
      </xdr:blipFill>
      <xdr:spPr>
        <a:xfrm>
          <a:off x="8044180" y="3435985"/>
          <a:ext cx="1633220" cy="76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E965B1FDC27640C898ABDFA39374014A"/>
        <xdr:cNvPicPr>
          <a:picLocks noChangeAspect="1"/>
        </xdr:cNvPicPr>
      </xdr:nvPicPr>
      <xdr:blipFill>
        <a:blip r:embed="rId105"/>
        <a:stretch>
          <a:fillRect/>
        </a:stretch>
      </xdr:blipFill>
      <xdr:spPr>
        <a:xfrm>
          <a:off x="8627110" y="89315925"/>
          <a:ext cx="16859250" cy="96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2" name="ID_9831CDC31F1E416094C8E3D158CB607D"/>
        <xdr:cNvPicPr>
          <a:picLocks noChangeAspect="1"/>
        </xdr:cNvPicPr>
      </xdr:nvPicPr>
      <xdr:blipFill>
        <a:blip r:embed="rId106"/>
        <a:stretch>
          <a:fillRect/>
        </a:stretch>
      </xdr:blipFill>
      <xdr:spPr>
        <a:xfrm>
          <a:off x="7583170" y="2415540"/>
          <a:ext cx="9324975" cy="466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8" name="ID_64456C644EDC4A5C87A21C0828CE1681"/>
        <xdr:cNvPicPr>
          <a:picLocks noChangeAspect="1"/>
        </xdr:cNvPicPr>
      </xdr:nvPicPr>
      <xdr:blipFill>
        <a:blip r:embed="rId107"/>
        <a:stretch>
          <a:fillRect/>
        </a:stretch>
      </xdr:blipFill>
      <xdr:spPr>
        <a:xfrm>
          <a:off x="7583170" y="27835860"/>
          <a:ext cx="9334500" cy="476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5" name="ID_767C0C2B1AEF4DAF842F1C98F0F6B9EE"/>
        <xdr:cNvPicPr>
          <a:picLocks noChangeAspect="1"/>
        </xdr:cNvPicPr>
      </xdr:nvPicPr>
      <xdr:blipFill>
        <a:blip r:embed="rId108"/>
        <a:stretch>
          <a:fillRect/>
        </a:stretch>
      </xdr:blipFill>
      <xdr:spPr>
        <a:xfrm>
          <a:off x="7583170" y="5524500"/>
          <a:ext cx="9248775" cy="381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0" name="ID_14CDD9DBBCDE4172B61D0A3299B5DDDD"/>
        <xdr:cNvPicPr>
          <a:picLocks noChangeAspect="1"/>
        </xdr:cNvPicPr>
      </xdr:nvPicPr>
      <xdr:blipFill>
        <a:blip r:embed="rId109"/>
        <a:stretch>
          <a:fillRect/>
        </a:stretch>
      </xdr:blipFill>
      <xdr:spPr>
        <a:xfrm>
          <a:off x="8627110" y="222170625"/>
          <a:ext cx="17049750" cy="1009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7" name="ID_5D793EC7281140E584CC00966760F0A0"/>
        <xdr:cNvPicPr>
          <a:picLocks noChangeAspect="1"/>
        </xdr:cNvPicPr>
      </xdr:nvPicPr>
      <xdr:blipFill>
        <a:blip r:embed="rId110"/>
        <a:stretch>
          <a:fillRect/>
        </a:stretch>
      </xdr:blipFill>
      <xdr:spPr>
        <a:xfrm>
          <a:off x="8627110" y="42586275"/>
          <a:ext cx="16744950" cy="11715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8" name="ID_E1165933934941E6A89CAFB6667D1518"/>
        <xdr:cNvPicPr>
          <a:picLocks noChangeAspect="1"/>
        </xdr:cNvPicPr>
      </xdr:nvPicPr>
      <xdr:blipFill>
        <a:blip r:embed="rId111"/>
        <a:stretch>
          <a:fillRect/>
        </a:stretch>
      </xdr:blipFill>
      <xdr:spPr>
        <a:xfrm>
          <a:off x="7583170" y="8267700"/>
          <a:ext cx="9296400" cy="504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97" name="ID_A50D6BAEC6E34BB0A49E4706C116A220"/>
        <xdr:cNvPicPr>
          <a:picLocks noChangeAspect="1"/>
        </xdr:cNvPicPr>
      </xdr:nvPicPr>
      <xdr:blipFill>
        <a:blip r:embed="rId112"/>
        <a:stretch>
          <a:fillRect/>
        </a:stretch>
      </xdr:blipFill>
      <xdr:spPr>
        <a:xfrm>
          <a:off x="8427085" y="1266825"/>
          <a:ext cx="14697075" cy="466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9" name="ID_1A72A785C3D640C68422642CD54BB203"/>
        <xdr:cNvPicPr>
          <a:picLocks noChangeAspect="1"/>
        </xdr:cNvPicPr>
      </xdr:nvPicPr>
      <xdr:blipFill>
        <a:blip r:embed="rId113"/>
        <a:stretch>
          <a:fillRect/>
        </a:stretch>
      </xdr:blipFill>
      <xdr:spPr>
        <a:xfrm>
          <a:off x="9170670" y="93370400"/>
          <a:ext cx="8324850" cy="533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0" name="ID_3E3E9B1C05EA4F4182181F6D828ABC3B"/>
        <xdr:cNvPicPr>
          <a:picLocks noChangeAspect="1"/>
        </xdr:cNvPicPr>
      </xdr:nvPicPr>
      <xdr:blipFill>
        <a:blip r:embed="rId114"/>
        <a:stretch>
          <a:fillRect/>
        </a:stretch>
      </xdr:blipFill>
      <xdr:spPr>
        <a:xfrm>
          <a:off x="7583170" y="9364980"/>
          <a:ext cx="9172575" cy="457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4" name="ID_00C34AD4CCD54F5DABA4101016D367D6"/>
        <xdr:cNvPicPr>
          <a:picLocks noChangeAspect="1"/>
        </xdr:cNvPicPr>
      </xdr:nvPicPr>
      <xdr:blipFill>
        <a:blip r:embed="rId115"/>
        <a:stretch>
          <a:fillRect/>
        </a:stretch>
      </xdr:blipFill>
      <xdr:spPr>
        <a:xfrm>
          <a:off x="7583170" y="37711380"/>
          <a:ext cx="9324975" cy="419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1" name="ID_34AF0C6A0346433D88971C73D884ABF9"/>
        <xdr:cNvPicPr>
          <a:picLocks noChangeAspect="1"/>
        </xdr:cNvPicPr>
      </xdr:nvPicPr>
      <xdr:blipFill>
        <a:blip r:embed="rId116"/>
        <a:stretch>
          <a:fillRect/>
        </a:stretch>
      </xdr:blipFill>
      <xdr:spPr>
        <a:xfrm>
          <a:off x="7583170" y="10828020"/>
          <a:ext cx="9334500" cy="476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11" name="ID_BB7291B6F0A54399893E3BE5A5BA1CA3"/>
        <xdr:cNvPicPr>
          <a:picLocks noChangeAspect="1"/>
        </xdr:cNvPicPr>
      </xdr:nvPicPr>
      <xdr:blipFill>
        <a:blip r:embed="rId117"/>
        <a:stretch>
          <a:fillRect/>
        </a:stretch>
      </xdr:blipFill>
      <xdr:spPr>
        <a:xfrm>
          <a:off x="8427085" y="1228725"/>
          <a:ext cx="9315450" cy="323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6" name="ID_13B383FAF18E49C4A77877749C41FEE7"/>
        <xdr:cNvPicPr>
          <a:picLocks noChangeAspect="1"/>
        </xdr:cNvPicPr>
      </xdr:nvPicPr>
      <xdr:blipFill>
        <a:blip r:embed="rId118"/>
        <a:stretch>
          <a:fillRect/>
        </a:stretch>
      </xdr:blipFill>
      <xdr:spPr>
        <a:xfrm>
          <a:off x="7583170" y="41734740"/>
          <a:ext cx="9334500" cy="428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3" name="ID_B9FD93C433D442C38636CAAFE6046E62"/>
        <xdr:cNvPicPr>
          <a:picLocks noChangeAspect="1"/>
        </xdr:cNvPicPr>
      </xdr:nvPicPr>
      <xdr:blipFill>
        <a:blip r:embed="rId119"/>
        <a:stretch>
          <a:fillRect/>
        </a:stretch>
      </xdr:blipFill>
      <xdr:spPr>
        <a:xfrm>
          <a:off x="7583170" y="12839700"/>
          <a:ext cx="9201150" cy="428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8" name="ID_F25119FF552E41FFA21271BF0655F05C"/>
        <xdr:cNvPicPr>
          <a:picLocks noChangeAspect="1"/>
        </xdr:cNvPicPr>
      </xdr:nvPicPr>
      <xdr:blipFill>
        <a:blip r:embed="rId120"/>
        <a:stretch>
          <a:fillRect/>
        </a:stretch>
      </xdr:blipFill>
      <xdr:spPr>
        <a:xfrm>
          <a:off x="8627110" y="21840825"/>
          <a:ext cx="16754475" cy="96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4" name="ID_CD447C60E29649C78586B310E955C145"/>
        <xdr:cNvPicPr>
          <a:picLocks noChangeAspect="1"/>
        </xdr:cNvPicPr>
      </xdr:nvPicPr>
      <xdr:blipFill>
        <a:blip r:embed="rId121"/>
        <a:stretch>
          <a:fillRect/>
        </a:stretch>
      </xdr:blipFill>
      <xdr:spPr>
        <a:xfrm>
          <a:off x="8427085" y="2219325"/>
          <a:ext cx="14135100" cy="371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21" name="ID_B4C16D79CD56444D9FE34EC61FEF0CC8"/>
        <xdr:cNvPicPr>
          <a:picLocks noChangeAspect="1"/>
        </xdr:cNvPicPr>
      </xdr:nvPicPr>
      <xdr:blipFill>
        <a:blip r:embed="rId122"/>
        <a:stretch>
          <a:fillRect/>
        </a:stretch>
      </xdr:blipFill>
      <xdr:spPr>
        <a:xfrm>
          <a:off x="9170670" y="71081900"/>
          <a:ext cx="8315325" cy="552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7" name="ID_EAD9E5A5DC1545DF9763590A2FCAD0AA"/>
        <xdr:cNvPicPr>
          <a:picLocks noChangeAspect="1"/>
        </xdr:cNvPicPr>
      </xdr:nvPicPr>
      <xdr:blipFill>
        <a:blip r:embed="rId123"/>
        <a:stretch>
          <a:fillRect/>
        </a:stretch>
      </xdr:blipFill>
      <xdr:spPr>
        <a:xfrm>
          <a:off x="7583170" y="74104500"/>
          <a:ext cx="9277350" cy="457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5" name="ID_077673C0BFBD440DA2F640C1F3BE73DF"/>
        <xdr:cNvPicPr>
          <a:picLocks noChangeAspect="1"/>
        </xdr:cNvPicPr>
      </xdr:nvPicPr>
      <xdr:blipFill>
        <a:blip r:embed="rId124"/>
        <a:stretch>
          <a:fillRect/>
        </a:stretch>
      </xdr:blipFill>
      <xdr:spPr>
        <a:xfrm>
          <a:off x="7583170" y="13936980"/>
          <a:ext cx="9277350" cy="476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3" name="ID_F58B76AE179B4B85BF56B49F883BE5DF"/>
        <xdr:cNvPicPr>
          <a:picLocks noChangeAspect="1"/>
        </xdr:cNvPicPr>
      </xdr:nvPicPr>
      <xdr:blipFill>
        <a:blip r:embed="rId125"/>
        <a:stretch>
          <a:fillRect/>
        </a:stretch>
      </xdr:blipFill>
      <xdr:spPr>
        <a:xfrm>
          <a:off x="8627110" y="101888925"/>
          <a:ext cx="17211675" cy="2047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0" name="ID_74A3589B5CB84486B6D55B8AC7A9DB19"/>
        <xdr:cNvPicPr>
          <a:picLocks noChangeAspect="1"/>
        </xdr:cNvPicPr>
      </xdr:nvPicPr>
      <xdr:blipFill>
        <a:blip r:embed="rId126"/>
        <a:stretch>
          <a:fillRect/>
        </a:stretch>
      </xdr:blipFill>
      <xdr:spPr>
        <a:xfrm>
          <a:off x="7583170" y="15034260"/>
          <a:ext cx="9239250" cy="438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6" name="ID_6749755240314D95A3116A50470BF7DD"/>
        <xdr:cNvPicPr>
          <a:picLocks noChangeAspect="1"/>
        </xdr:cNvPicPr>
      </xdr:nvPicPr>
      <xdr:blipFill>
        <a:blip r:embed="rId127"/>
        <a:stretch>
          <a:fillRect/>
        </a:stretch>
      </xdr:blipFill>
      <xdr:spPr>
        <a:xfrm>
          <a:off x="7583170" y="17045940"/>
          <a:ext cx="9286875" cy="438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9" name="ID_AC1DF2EEC0204D8EADC53D2F3DEE6FB7"/>
        <xdr:cNvPicPr>
          <a:picLocks noChangeAspect="1"/>
        </xdr:cNvPicPr>
      </xdr:nvPicPr>
      <xdr:blipFill>
        <a:blip r:embed="rId128"/>
        <a:stretch>
          <a:fillRect/>
        </a:stretch>
      </xdr:blipFill>
      <xdr:spPr>
        <a:xfrm>
          <a:off x="9170670" y="54451250"/>
          <a:ext cx="8201025" cy="552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8" name="ID_897D56A6259C45B5AF8F98CEF4035DE1"/>
        <xdr:cNvPicPr>
          <a:picLocks noChangeAspect="1"/>
        </xdr:cNvPicPr>
      </xdr:nvPicPr>
      <xdr:blipFill>
        <a:blip r:embed="rId129"/>
        <a:stretch>
          <a:fillRect/>
        </a:stretch>
      </xdr:blipFill>
      <xdr:spPr>
        <a:xfrm>
          <a:off x="7583170" y="18874740"/>
          <a:ext cx="9286875" cy="428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5" name="ID_90449FF964C54A3E983BB926DCD4275B"/>
        <xdr:cNvPicPr>
          <a:picLocks noChangeAspect="1"/>
        </xdr:cNvPicPr>
      </xdr:nvPicPr>
      <xdr:blipFill>
        <a:blip r:embed="rId130"/>
        <a:stretch>
          <a:fillRect/>
        </a:stretch>
      </xdr:blipFill>
      <xdr:spPr>
        <a:xfrm>
          <a:off x="8627110" y="158048325"/>
          <a:ext cx="16954500" cy="866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9" name="ID_8AB91B3220E242419420B14C40C9FEF6"/>
        <xdr:cNvPicPr>
          <a:picLocks noChangeAspect="1"/>
        </xdr:cNvPicPr>
      </xdr:nvPicPr>
      <xdr:blipFill>
        <a:blip r:embed="rId131"/>
        <a:stretch>
          <a:fillRect/>
        </a:stretch>
      </xdr:blipFill>
      <xdr:spPr>
        <a:xfrm>
          <a:off x="7583170" y="72458580"/>
          <a:ext cx="9286875" cy="371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0" name="ID_4BB6CC08E46A4B289D67C8EC838B5CE6"/>
        <xdr:cNvPicPr>
          <a:picLocks noChangeAspect="1"/>
        </xdr:cNvPicPr>
      </xdr:nvPicPr>
      <xdr:blipFill>
        <a:blip r:embed="rId132"/>
        <a:stretch>
          <a:fillRect/>
        </a:stretch>
      </xdr:blipFill>
      <xdr:spPr>
        <a:xfrm>
          <a:off x="7583170" y="20886420"/>
          <a:ext cx="9277350" cy="428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4" name="ID_E80844E54B6C472C9D40BC48AEB6A127"/>
        <xdr:cNvPicPr>
          <a:picLocks noChangeAspect="1"/>
        </xdr:cNvPicPr>
      </xdr:nvPicPr>
      <xdr:blipFill>
        <a:blip r:embed="rId133"/>
        <a:stretch>
          <a:fillRect/>
        </a:stretch>
      </xdr:blipFill>
      <xdr:spPr>
        <a:xfrm>
          <a:off x="7583170" y="52524660"/>
          <a:ext cx="9363075" cy="485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1" name="ID_81BCC90416CF4B13911F12AA8A33FFE3"/>
        <xdr:cNvPicPr>
          <a:picLocks noChangeAspect="1"/>
        </xdr:cNvPicPr>
      </xdr:nvPicPr>
      <xdr:blipFill>
        <a:blip r:embed="rId134"/>
        <a:stretch>
          <a:fillRect/>
        </a:stretch>
      </xdr:blipFill>
      <xdr:spPr>
        <a:xfrm>
          <a:off x="7583170" y="21069300"/>
          <a:ext cx="9248775" cy="466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8" name="ID_4B80970CDD434A849DBFF83997BFE2AD"/>
        <xdr:cNvPicPr>
          <a:picLocks noChangeAspect="1"/>
        </xdr:cNvPicPr>
      </xdr:nvPicPr>
      <xdr:blipFill>
        <a:blip r:embed="rId135"/>
        <a:stretch>
          <a:fillRect/>
        </a:stretch>
      </xdr:blipFill>
      <xdr:spPr>
        <a:xfrm>
          <a:off x="8627110" y="128920875"/>
          <a:ext cx="17059275" cy="838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3" name="ID_9FF3C79EABC8489284AEA84D6680B999"/>
        <xdr:cNvPicPr>
          <a:picLocks noChangeAspect="1"/>
        </xdr:cNvPicPr>
      </xdr:nvPicPr>
      <xdr:blipFill>
        <a:blip r:embed="rId136"/>
        <a:stretch>
          <a:fillRect/>
        </a:stretch>
      </xdr:blipFill>
      <xdr:spPr>
        <a:xfrm>
          <a:off x="7583170" y="23080980"/>
          <a:ext cx="9286875" cy="419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7" name="ID_613E6EA4D1B84159BE35A426EB5563D0"/>
        <xdr:cNvPicPr>
          <a:picLocks noChangeAspect="1"/>
        </xdr:cNvPicPr>
      </xdr:nvPicPr>
      <xdr:blipFill>
        <a:blip r:embed="rId137"/>
        <a:stretch>
          <a:fillRect/>
        </a:stretch>
      </xdr:blipFill>
      <xdr:spPr>
        <a:xfrm>
          <a:off x="7583170" y="26007060"/>
          <a:ext cx="9372600" cy="476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0" name="ID_C5984190A69447D2909D7FDE36A13881"/>
        <xdr:cNvPicPr>
          <a:picLocks noChangeAspect="1"/>
        </xdr:cNvPicPr>
      </xdr:nvPicPr>
      <xdr:blipFill>
        <a:blip r:embed="rId138"/>
        <a:stretch>
          <a:fillRect/>
        </a:stretch>
      </xdr:blipFill>
      <xdr:spPr>
        <a:xfrm>
          <a:off x="7583170" y="29847540"/>
          <a:ext cx="9344025" cy="476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6" name="ID_1978AB35C5404F3780C324845551642A"/>
        <xdr:cNvPicPr>
          <a:picLocks noChangeAspect="1"/>
        </xdr:cNvPicPr>
      </xdr:nvPicPr>
      <xdr:blipFill>
        <a:blip r:embed="rId139"/>
        <a:stretch>
          <a:fillRect/>
        </a:stretch>
      </xdr:blipFill>
      <xdr:spPr>
        <a:xfrm>
          <a:off x="8427085" y="2257425"/>
          <a:ext cx="10763250" cy="323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1" name="ID_FC182E680CCC4AB1B8D2F48CE35EFD26"/>
        <xdr:cNvPicPr>
          <a:picLocks noChangeAspect="1"/>
        </xdr:cNvPicPr>
      </xdr:nvPicPr>
      <xdr:blipFill>
        <a:blip r:embed="rId140"/>
        <a:stretch>
          <a:fillRect/>
        </a:stretch>
      </xdr:blipFill>
      <xdr:spPr>
        <a:xfrm>
          <a:off x="7583170" y="31676340"/>
          <a:ext cx="9191625" cy="476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3" name="ID_10C3468C45304EDF98134250918E4199"/>
        <xdr:cNvPicPr>
          <a:picLocks noChangeAspect="1"/>
        </xdr:cNvPicPr>
      </xdr:nvPicPr>
      <xdr:blipFill>
        <a:blip r:embed="rId141"/>
        <a:stretch>
          <a:fillRect/>
        </a:stretch>
      </xdr:blipFill>
      <xdr:spPr>
        <a:xfrm>
          <a:off x="7583170" y="33688020"/>
          <a:ext cx="9382125" cy="476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5" name="ID_6E4B21A11D634E7EBACCB2930B76D84D"/>
        <xdr:cNvPicPr>
          <a:picLocks noChangeAspect="1"/>
        </xdr:cNvPicPr>
      </xdr:nvPicPr>
      <xdr:blipFill>
        <a:blip r:embed="rId142"/>
        <a:stretch>
          <a:fillRect/>
        </a:stretch>
      </xdr:blipFill>
      <xdr:spPr>
        <a:xfrm>
          <a:off x="7583170" y="39723060"/>
          <a:ext cx="8334375" cy="514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7" name="ID_567F06B151B640A3B2E537F3426BBCB4"/>
        <xdr:cNvPicPr>
          <a:picLocks noChangeAspect="1"/>
        </xdr:cNvPicPr>
      </xdr:nvPicPr>
      <xdr:blipFill>
        <a:blip r:embed="rId143"/>
        <a:stretch>
          <a:fillRect/>
        </a:stretch>
      </xdr:blipFill>
      <xdr:spPr>
        <a:xfrm>
          <a:off x="7583170" y="43746420"/>
          <a:ext cx="9286875" cy="476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6" name="ID_AACC05699AEE4F0C82D585FEA72A161B"/>
        <xdr:cNvPicPr>
          <a:picLocks noChangeAspect="1"/>
        </xdr:cNvPicPr>
      </xdr:nvPicPr>
      <xdr:blipFill>
        <a:blip r:embed="rId144"/>
        <a:stretch>
          <a:fillRect/>
        </a:stretch>
      </xdr:blipFill>
      <xdr:spPr>
        <a:xfrm>
          <a:off x="7583170" y="45758100"/>
          <a:ext cx="9382125" cy="438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3" name="ID_840D4F89B73E4C7CB992586635DEDBC7"/>
        <xdr:cNvPicPr>
          <a:picLocks noChangeAspect="1"/>
        </xdr:cNvPicPr>
      </xdr:nvPicPr>
      <xdr:blipFill>
        <a:blip r:embed="rId145"/>
        <a:stretch>
          <a:fillRect/>
        </a:stretch>
      </xdr:blipFill>
      <xdr:spPr>
        <a:xfrm>
          <a:off x="8627110" y="195976875"/>
          <a:ext cx="17125950" cy="971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6" name="ID_32987020A078462597C79F6D759F6E5D"/>
        <xdr:cNvPicPr>
          <a:picLocks noChangeAspect="1"/>
        </xdr:cNvPicPr>
      </xdr:nvPicPr>
      <xdr:blipFill>
        <a:blip r:embed="rId146"/>
        <a:stretch>
          <a:fillRect/>
        </a:stretch>
      </xdr:blipFill>
      <xdr:spPr>
        <a:xfrm>
          <a:off x="8627110" y="153228675"/>
          <a:ext cx="16849725" cy="876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6" name="ID_6B4906FAD0224C7280C2F7970CA4C88E"/>
        <xdr:cNvPicPr>
          <a:picLocks noChangeAspect="1"/>
        </xdr:cNvPicPr>
      </xdr:nvPicPr>
      <xdr:blipFill>
        <a:blip r:embed="rId147"/>
        <a:stretch>
          <a:fillRect/>
        </a:stretch>
      </xdr:blipFill>
      <xdr:spPr>
        <a:xfrm>
          <a:off x="9170670" y="17898745"/>
          <a:ext cx="8391525" cy="1314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25" name="ID_693C67412282437F8DD36844A31D3533"/>
        <xdr:cNvPicPr>
          <a:picLocks noChangeAspect="1"/>
        </xdr:cNvPicPr>
      </xdr:nvPicPr>
      <xdr:blipFill>
        <a:blip r:embed="rId148"/>
        <a:stretch>
          <a:fillRect/>
        </a:stretch>
      </xdr:blipFill>
      <xdr:spPr>
        <a:xfrm>
          <a:off x="9170670" y="1914525"/>
          <a:ext cx="8324850" cy="952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9" name="ID_46F60F89CB914910B08CA9B981CB8B0E"/>
        <xdr:cNvPicPr>
          <a:picLocks noChangeAspect="1"/>
        </xdr:cNvPicPr>
      </xdr:nvPicPr>
      <xdr:blipFill>
        <a:blip r:embed="rId149"/>
        <a:stretch>
          <a:fillRect/>
        </a:stretch>
      </xdr:blipFill>
      <xdr:spPr>
        <a:xfrm>
          <a:off x="7583170" y="47769780"/>
          <a:ext cx="9277350" cy="428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8" name="ID_D58DCD9172F44844AA0903DEC7B6B94C"/>
        <xdr:cNvPicPr>
          <a:picLocks noChangeAspect="1"/>
        </xdr:cNvPicPr>
      </xdr:nvPicPr>
      <xdr:blipFill>
        <a:blip r:embed="rId150"/>
        <a:stretch>
          <a:fillRect/>
        </a:stretch>
      </xdr:blipFill>
      <xdr:spPr>
        <a:xfrm>
          <a:off x="8627110" y="32527875"/>
          <a:ext cx="16973550" cy="971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0" name="ID_39A3CE041573476183D3641F5A79836F"/>
        <xdr:cNvPicPr>
          <a:picLocks noChangeAspect="1"/>
        </xdr:cNvPicPr>
      </xdr:nvPicPr>
      <xdr:blipFill>
        <a:blip r:embed="rId151"/>
        <a:stretch>
          <a:fillRect/>
        </a:stretch>
      </xdr:blipFill>
      <xdr:spPr>
        <a:xfrm>
          <a:off x="7583170" y="49781460"/>
          <a:ext cx="9334500" cy="438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9" name="ID_34ABA718F0A3414BB176DF9145345CB7"/>
        <xdr:cNvPicPr>
          <a:picLocks noChangeAspect="1"/>
        </xdr:cNvPicPr>
      </xdr:nvPicPr>
      <xdr:blipFill>
        <a:blip r:embed="rId152"/>
        <a:stretch>
          <a:fillRect/>
        </a:stretch>
      </xdr:blipFill>
      <xdr:spPr>
        <a:xfrm>
          <a:off x="8627110" y="68780025"/>
          <a:ext cx="16840200" cy="742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2" name="ID_F05E25C2635A4F51AA589A25A66F7A50"/>
        <xdr:cNvPicPr>
          <a:picLocks noChangeAspect="1"/>
        </xdr:cNvPicPr>
      </xdr:nvPicPr>
      <xdr:blipFill>
        <a:blip r:embed="rId153"/>
        <a:stretch>
          <a:fillRect/>
        </a:stretch>
      </xdr:blipFill>
      <xdr:spPr>
        <a:xfrm>
          <a:off x="7583170" y="51793140"/>
          <a:ext cx="9324975" cy="514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8" name="ID_EEF83155608B4CBEBDBBEC8419E276FD"/>
        <xdr:cNvPicPr>
          <a:picLocks noChangeAspect="1"/>
        </xdr:cNvPicPr>
      </xdr:nvPicPr>
      <xdr:blipFill>
        <a:blip r:embed="rId154"/>
        <a:stretch>
          <a:fillRect/>
        </a:stretch>
      </xdr:blipFill>
      <xdr:spPr>
        <a:xfrm>
          <a:off x="7583170" y="69532500"/>
          <a:ext cx="9239250" cy="428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5" name="ID_CA93E7AE883A4D7A8259D6414E554CB6"/>
        <xdr:cNvPicPr>
          <a:picLocks noChangeAspect="1"/>
        </xdr:cNvPicPr>
      </xdr:nvPicPr>
      <xdr:blipFill>
        <a:blip r:embed="rId155"/>
        <a:stretch>
          <a:fillRect/>
        </a:stretch>
      </xdr:blipFill>
      <xdr:spPr>
        <a:xfrm>
          <a:off x="7583170" y="54536340"/>
          <a:ext cx="9229725" cy="466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1" name="ID_F7AEEB90450C4495B0F9136A161D61AC"/>
        <xdr:cNvPicPr>
          <a:picLocks noChangeAspect="1"/>
        </xdr:cNvPicPr>
      </xdr:nvPicPr>
      <xdr:blipFill>
        <a:blip r:embed="rId156"/>
        <a:stretch>
          <a:fillRect/>
        </a:stretch>
      </xdr:blipFill>
      <xdr:spPr>
        <a:xfrm>
          <a:off x="9170670" y="48279050"/>
          <a:ext cx="8229600" cy="523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8" name="ID_0A8CD71237524C6396C6928CF89EF66B"/>
        <xdr:cNvPicPr>
          <a:picLocks noChangeAspect="1"/>
        </xdr:cNvPicPr>
      </xdr:nvPicPr>
      <xdr:blipFill>
        <a:blip r:embed="rId157"/>
        <a:stretch>
          <a:fillRect/>
        </a:stretch>
      </xdr:blipFill>
      <xdr:spPr>
        <a:xfrm>
          <a:off x="7583170" y="58011060"/>
          <a:ext cx="9267825" cy="428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22" name="ID_5A7E5AD5502B479882B913DBFBA084D9"/>
        <xdr:cNvPicPr>
          <a:picLocks noChangeAspect="1"/>
        </xdr:cNvPicPr>
      </xdr:nvPicPr>
      <xdr:blipFill>
        <a:blip r:embed="rId158"/>
        <a:stretch>
          <a:fillRect/>
        </a:stretch>
      </xdr:blipFill>
      <xdr:spPr>
        <a:xfrm>
          <a:off x="9170670" y="1400175"/>
          <a:ext cx="8315325" cy="609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0" name="ID_8F2827D283D7428981CA2D69F2C67423"/>
        <xdr:cNvPicPr>
          <a:picLocks noChangeAspect="1"/>
        </xdr:cNvPicPr>
      </xdr:nvPicPr>
      <xdr:blipFill>
        <a:blip r:embed="rId159"/>
        <a:stretch>
          <a:fillRect/>
        </a:stretch>
      </xdr:blipFill>
      <xdr:spPr>
        <a:xfrm>
          <a:off x="7583170" y="58742580"/>
          <a:ext cx="9324975" cy="476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4" name="ID_24DC77ED556540C0B0A042A0EB1B3646"/>
        <xdr:cNvPicPr>
          <a:picLocks noChangeAspect="1"/>
        </xdr:cNvPicPr>
      </xdr:nvPicPr>
      <xdr:blipFill>
        <a:blip r:embed="rId160"/>
        <a:stretch>
          <a:fillRect/>
        </a:stretch>
      </xdr:blipFill>
      <xdr:spPr>
        <a:xfrm>
          <a:off x="8627110" y="64379475"/>
          <a:ext cx="16840200" cy="971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1" name="ID_A14AC9F6CE314F73924BDF114B89906C"/>
        <xdr:cNvPicPr>
          <a:picLocks noChangeAspect="1"/>
        </xdr:cNvPicPr>
      </xdr:nvPicPr>
      <xdr:blipFill>
        <a:blip r:embed="rId161"/>
        <a:stretch>
          <a:fillRect/>
        </a:stretch>
      </xdr:blipFill>
      <xdr:spPr>
        <a:xfrm>
          <a:off x="7583170" y="59108340"/>
          <a:ext cx="9267825" cy="419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2" name="ID_F774EB4CE62F4D30BE9839D2AC2C8E92"/>
        <xdr:cNvPicPr>
          <a:picLocks noChangeAspect="1"/>
        </xdr:cNvPicPr>
      </xdr:nvPicPr>
      <xdr:blipFill>
        <a:blip r:embed="rId162"/>
        <a:stretch>
          <a:fillRect/>
        </a:stretch>
      </xdr:blipFill>
      <xdr:spPr>
        <a:xfrm>
          <a:off x="7583170" y="60205620"/>
          <a:ext cx="9344025" cy="381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3" name="ID_153823F89AE44EF4997AA8162FE8CF9F"/>
        <xdr:cNvPicPr>
          <a:picLocks noChangeAspect="1"/>
        </xdr:cNvPicPr>
      </xdr:nvPicPr>
      <xdr:blipFill>
        <a:blip r:embed="rId163"/>
        <a:stretch>
          <a:fillRect/>
        </a:stretch>
      </xdr:blipFill>
      <xdr:spPr>
        <a:xfrm>
          <a:off x="8427085" y="1647825"/>
          <a:ext cx="14706600" cy="466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8" name="ID_BA537A87FCDD41FA95F729629A265842"/>
        <xdr:cNvPicPr>
          <a:picLocks noChangeAspect="1"/>
        </xdr:cNvPicPr>
      </xdr:nvPicPr>
      <xdr:blipFill>
        <a:blip r:embed="rId164"/>
        <a:stretch>
          <a:fillRect/>
        </a:stretch>
      </xdr:blipFill>
      <xdr:spPr>
        <a:xfrm>
          <a:off x="7583170" y="75384660"/>
          <a:ext cx="9277350" cy="514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5" name="ID_FE5DF47327CC4E56B536306DA1912D24"/>
        <xdr:cNvPicPr>
          <a:picLocks noChangeAspect="1"/>
        </xdr:cNvPicPr>
      </xdr:nvPicPr>
      <xdr:blipFill>
        <a:blip r:embed="rId165"/>
        <a:stretch>
          <a:fillRect/>
        </a:stretch>
      </xdr:blipFill>
      <xdr:spPr>
        <a:xfrm>
          <a:off x="7583170" y="62217300"/>
          <a:ext cx="9286875" cy="466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6" name="ID_B8B636EEBB9546D0855526341666572D"/>
        <xdr:cNvPicPr>
          <a:picLocks noChangeAspect="1"/>
        </xdr:cNvPicPr>
      </xdr:nvPicPr>
      <xdr:blipFill>
        <a:blip r:embed="rId166"/>
        <a:stretch>
          <a:fillRect/>
        </a:stretch>
      </xdr:blipFill>
      <xdr:spPr>
        <a:xfrm>
          <a:off x="7583170" y="64228980"/>
          <a:ext cx="9286875" cy="485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0" name="ID_92A2234095D74D0E8B1138B7004D2F53"/>
        <xdr:cNvPicPr>
          <a:picLocks noChangeAspect="1"/>
        </xdr:cNvPicPr>
      </xdr:nvPicPr>
      <xdr:blipFill>
        <a:blip r:embed="rId167"/>
        <a:stretch>
          <a:fillRect/>
        </a:stretch>
      </xdr:blipFill>
      <xdr:spPr>
        <a:xfrm>
          <a:off x="8627110" y="185499375"/>
          <a:ext cx="17011650" cy="1038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9" name="ID_A062C9F961D044D0906D901B586F04CA"/>
        <xdr:cNvPicPr>
          <a:picLocks noChangeAspect="1"/>
        </xdr:cNvPicPr>
      </xdr:nvPicPr>
      <xdr:blipFill>
        <a:blip r:embed="rId168"/>
        <a:stretch>
          <a:fillRect/>
        </a:stretch>
      </xdr:blipFill>
      <xdr:spPr>
        <a:xfrm>
          <a:off x="7583170" y="65326260"/>
          <a:ext cx="9334500" cy="438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7" name="ID_FEDE1912FCE542C7B87FC9DC0077A1AC"/>
        <xdr:cNvPicPr>
          <a:picLocks noChangeAspect="1"/>
        </xdr:cNvPicPr>
      </xdr:nvPicPr>
      <xdr:blipFill>
        <a:blip r:embed="rId169"/>
        <a:stretch>
          <a:fillRect/>
        </a:stretch>
      </xdr:blipFill>
      <xdr:spPr>
        <a:xfrm>
          <a:off x="7583170" y="65509140"/>
          <a:ext cx="9334500" cy="476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4" name="ID_35FD04E6F6F14CB8A3E72EA7172E6D64"/>
        <xdr:cNvPicPr>
          <a:picLocks noChangeAspect="1"/>
        </xdr:cNvPicPr>
      </xdr:nvPicPr>
      <xdr:blipFill>
        <a:blip r:embed="rId170"/>
        <a:stretch>
          <a:fillRect/>
        </a:stretch>
      </xdr:blipFill>
      <xdr:spPr>
        <a:xfrm>
          <a:off x="8627110" y="205406625"/>
          <a:ext cx="16868775" cy="1114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1" name="ID_3128EF9D623948F8BAE5EDD70BE6E05D"/>
        <xdr:cNvPicPr>
          <a:picLocks noChangeAspect="1"/>
        </xdr:cNvPicPr>
      </xdr:nvPicPr>
      <xdr:blipFill>
        <a:blip r:embed="rId171"/>
        <a:stretch>
          <a:fillRect/>
        </a:stretch>
      </xdr:blipFill>
      <xdr:spPr>
        <a:xfrm>
          <a:off x="7583170" y="66057780"/>
          <a:ext cx="9229725" cy="428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5" name="ID_3AD6F2181020459A91DA04BD2019C18E"/>
        <xdr:cNvPicPr>
          <a:picLocks noChangeAspect="1"/>
        </xdr:cNvPicPr>
      </xdr:nvPicPr>
      <xdr:blipFill>
        <a:blip r:embed="rId172"/>
        <a:stretch>
          <a:fillRect/>
        </a:stretch>
      </xdr:blipFill>
      <xdr:spPr>
        <a:xfrm>
          <a:off x="8627110" y="146523075"/>
          <a:ext cx="16830675" cy="695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2" name="ID_756420EC51CA400F8DE3D5C2D64F6A10"/>
        <xdr:cNvPicPr>
          <a:picLocks noChangeAspect="1"/>
        </xdr:cNvPicPr>
      </xdr:nvPicPr>
      <xdr:blipFill>
        <a:blip r:embed="rId173"/>
        <a:stretch>
          <a:fillRect/>
        </a:stretch>
      </xdr:blipFill>
      <xdr:spPr>
        <a:xfrm>
          <a:off x="7583170" y="66972180"/>
          <a:ext cx="9286875" cy="390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7" name="ID_4481A5CD5B75440B90C7A12E25F497AC"/>
        <xdr:cNvPicPr>
          <a:picLocks noChangeAspect="1"/>
        </xdr:cNvPicPr>
      </xdr:nvPicPr>
      <xdr:blipFill>
        <a:blip r:embed="rId174"/>
        <a:stretch>
          <a:fillRect/>
        </a:stretch>
      </xdr:blipFill>
      <xdr:spPr>
        <a:xfrm>
          <a:off x="7583170" y="67155060"/>
          <a:ext cx="9267825" cy="476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7" name="ID_F1E653F2099844C3AEE376E4B22604AA"/>
        <xdr:cNvPicPr>
          <a:picLocks noChangeAspect="1"/>
        </xdr:cNvPicPr>
      </xdr:nvPicPr>
      <xdr:blipFill>
        <a:blip r:embed="rId175"/>
        <a:stretch>
          <a:fillRect/>
        </a:stretch>
      </xdr:blipFill>
      <xdr:spPr>
        <a:xfrm>
          <a:off x="8627110" y="122215275"/>
          <a:ext cx="17078325" cy="1057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0" name="ID_AE4DE1A0793143A18727CCCF7F6477D1"/>
        <xdr:cNvPicPr>
          <a:picLocks noChangeAspect="1"/>
        </xdr:cNvPicPr>
      </xdr:nvPicPr>
      <xdr:blipFill>
        <a:blip r:embed="rId176"/>
        <a:stretch>
          <a:fillRect/>
        </a:stretch>
      </xdr:blipFill>
      <xdr:spPr>
        <a:xfrm>
          <a:off x="7583170" y="68069460"/>
          <a:ext cx="9286875" cy="476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0" name="ID_0B9C1E5A84AC479C94A175D3010706C3"/>
        <xdr:cNvPicPr>
          <a:picLocks noChangeAspect="1"/>
        </xdr:cNvPicPr>
      </xdr:nvPicPr>
      <xdr:blipFill>
        <a:blip r:embed="rId177"/>
        <a:stretch>
          <a:fillRect/>
        </a:stretch>
      </xdr:blipFill>
      <xdr:spPr>
        <a:xfrm>
          <a:off x="8627110" y="74856975"/>
          <a:ext cx="16944975" cy="1038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5" name="ID_B2E6049CBEF142D39FB383471C0A0814"/>
        <xdr:cNvPicPr>
          <a:picLocks noChangeAspect="1"/>
        </xdr:cNvPicPr>
      </xdr:nvPicPr>
      <xdr:blipFill>
        <a:blip r:embed="rId178"/>
        <a:stretch>
          <a:fillRect/>
        </a:stretch>
      </xdr:blipFill>
      <xdr:spPr>
        <a:xfrm>
          <a:off x="7583170" y="68983860"/>
          <a:ext cx="9334500" cy="476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1" name="ID_CE756A7855F94F7D8F8508449E3BCECE"/>
        <xdr:cNvPicPr>
          <a:picLocks noChangeAspect="1"/>
        </xdr:cNvPicPr>
      </xdr:nvPicPr>
      <xdr:blipFill>
        <a:blip r:embed="rId179"/>
        <a:stretch>
          <a:fillRect/>
        </a:stretch>
      </xdr:blipFill>
      <xdr:spPr>
        <a:xfrm>
          <a:off x="7583170" y="70995540"/>
          <a:ext cx="9296400" cy="438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0D760EAEB07B4FE695F73924117E1A22"/>
        <xdr:cNvPicPr>
          <a:picLocks noChangeAspect="1"/>
        </xdr:cNvPicPr>
      </xdr:nvPicPr>
      <xdr:blipFill>
        <a:blip r:embed="rId180"/>
        <a:stretch>
          <a:fillRect/>
        </a:stretch>
      </xdr:blipFill>
      <xdr:spPr>
        <a:xfrm>
          <a:off x="7583170" y="72275700"/>
          <a:ext cx="9277350" cy="466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3" name="ID_DCEB209DF00F4E488E9A7C340E39A6B0"/>
        <xdr:cNvPicPr>
          <a:picLocks noChangeAspect="1"/>
        </xdr:cNvPicPr>
      </xdr:nvPicPr>
      <xdr:blipFill>
        <a:blip r:embed="rId181"/>
        <a:stretch>
          <a:fillRect/>
        </a:stretch>
      </xdr:blipFill>
      <xdr:spPr>
        <a:xfrm>
          <a:off x="8627110" y="140865225"/>
          <a:ext cx="16802100" cy="1095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3" name="ID_B7490F056AA24599BAD959657DE31075"/>
        <xdr:cNvPicPr>
          <a:picLocks noChangeAspect="1"/>
        </xdr:cNvPicPr>
      </xdr:nvPicPr>
      <xdr:blipFill>
        <a:blip r:embed="rId182"/>
        <a:stretch>
          <a:fillRect/>
        </a:stretch>
      </xdr:blipFill>
      <xdr:spPr>
        <a:xfrm>
          <a:off x="7583170" y="76299060"/>
          <a:ext cx="9382125" cy="419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7" name="ID_4713755C38F9420B935AD93087FEC8C9"/>
        <xdr:cNvPicPr>
          <a:picLocks noChangeAspect="1"/>
        </xdr:cNvPicPr>
      </xdr:nvPicPr>
      <xdr:blipFill>
        <a:blip r:embed="rId183"/>
        <a:stretch>
          <a:fillRect/>
        </a:stretch>
      </xdr:blipFill>
      <xdr:spPr>
        <a:xfrm>
          <a:off x="9170670" y="93884750"/>
          <a:ext cx="8420100" cy="590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5" name="ID_E142DA8E482045949508CBBCDA17F1CB"/>
        <xdr:cNvPicPr>
          <a:picLocks noChangeAspect="1"/>
        </xdr:cNvPicPr>
      </xdr:nvPicPr>
      <xdr:blipFill>
        <a:blip r:embed="rId184"/>
        <a:stretch>
          <a:fillRect/>
        </a:stretch>
      </xdr:blipFill>
      <xdr:spPr>
        <a:xfrm>
          <a:off x="7583170" y="76847700"/>
          <a:ext cx="9334500" cy="428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8" name="ID_4C9F990240DC41D1AB2DE1BF152DBE14"/>
        <xdr:cNvPicPr>
          <a:picLocks noChangeAspect="1"/>
        </xdr:cNvPicPr>
      </xdr:nvPicPr>
      <xdr:blipFill>
        <a:blip r:embed="rId185"/>
        <a:stretch>
          <a:fillRect/>
        </a:stretch>
      </xdr:blipFill>
      <xdr:spPr>
        <a:xfrm>
          <a:off x="7583170" y="78310740"/>
          <a:ext cx="9248775" cy="428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7" name="ID_67AAA082258644289DA94C70C0DA9170"/>
        <xdr:cNvPicPr>
          <a:picLocks noChangeAspect="1"/>
        </xdr:cNvPicPr>
      </xdr:nvPicPr>
      <xdr:blipFill>
        <a:blip r:embed="rId186"/>
        <a:stretch>
          <a:fillRect/>
        </a:stretch>
      </xdr:blipFill>
      <xdr:spPr>
        <a:xfrm>
          <a:off x="9170670" y="95256350"/>
          <a:ext cx="8239125" cy="542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70" name="ID_B464B204D6844BDAAB4409EA146683AA"/>
        <xdr:cNvPicPr>
          <a:picLocks noChangeAspect="1"/>
        </xdr:cNvPicPr>
      </xdr:nvPicPr>
      <xdr:blipFill>
        <a:blip r:embed="rId187"/>
        <a:stretch>
          <a:fillRect/>
        </a:stretch>
      </xdr:blipFill>
      <xdr:spPr>
        <a:xfrm>
          <a:off x="7583170" y="79225140"/>
          <a:ext cx="9277350" cy="438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96" name="ID_8619314C6C754A0494ED3940E0C054B3"/>
        <xdr:cNvPicPr>
          <a:picLocks noChangeAspect="1"/>
        </xdr:cNvPicPr>
      </xdr:nvPicPr>
      <xdr:blipFill>
        <a:blip r:embed="rId188"/>
        <a:stretch>
          <a:fillRect/>
        </a:stretch>
      </xdr:blipFill>
      <xdr:spPr>
        <a:xfrm>
          <a:off x="8627110" y="30641925"/>
          <a:ext cx="16973550" cy="1162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73" name="ID_4A7E0655FBC64021BC93F39343CBC636"/>
        <xdr:cNvPicPr>
          <a:picLocks noChangeAspect="1"/>
        </xdr:cNvPicPr>
      </xdr:nvPicPr>
      <xdr:blipFill>
        <a:blip r:embed="rId189"/>
        <a:stretch>
          <a:fillRect/>
        </a:stretch>
      </xdr:blipFill>
      <xdr:spPr>
        <a:xfrm>
          <a:off x="7583170" y="80871060"/>
          <a:ext cx="9286875" cy="428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74" name="ID_D87C9B920BA9425BAEE0575F799E9D54"/>
        <xdr:cNvPicPr>
          <a:picLocks noChangeAspect="1"/>
        </xdr:cNvPicPr>
      </xdr:nvPicPr>
      <xdr:blipFill>
        <a:blip r:embed="rId190"/>
        <a:stretch>
          <a:fillRect/>
        </a:stretch>
      </xdr:blipFill>
      <xdr:spPr>
        <a:xfrm>
          <a:off x="7583170" y="81602580"/>
          <a:ext cx="9277350" cy="457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4" name="ID_51F38003DC6641AF8CF9DFFCB9D1196A"/>
        <xdr:cNvPicPr>
          <a:picLocks noChangeAspect="1"/>
        </xdr:cNvPicPr>
      </xdr:nvPicPr>
      <xdr:blipFill>
        <a:blip r:embed="rId191"/>
        <a:stretch>
          <a:fillRect/>
        </a:stretch>
      </xdr:blipFill>
      <xdr:spPr>
        <a:xfrm>
          <a:off x="9170670" y="20826095"/>
          <a:ext cx="8315325" cy="514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21" name="ID_4188538F8C634CF683A5CF65DD7DE537"/>
        <xdr:cNvPicPr>
          <a:picLocks noChangeAspect="1"/>
        </xdr:cNvPicPr>
      </xdr:nvPicPr>
      <xdr:blipFill>
        <a:blip r:embed="rId192"/>
        <a:stretch>
          <a:fillRect/>
        </a:stretch>
      </xdr:blipFill>
      <xdr:spPr>
        <a:xfrm>
          <a:off x="7583170" y="122384820"/>
          <a:ext cx="9267825" cy="381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98" name="ID_7787EB29679F4C5EA4001D76FA2C3874"/>
        <xdr:cNvPicPr>
          <a:picLocks noChangeAspect="1"/>
        </xdr:cNvPicPr>
      </xdr:nvPicPr>
      <xdr:blipFill>
        <a:blip r:embed="rId193"/>
        <a:stretch>
          <a:fillRect/>
        </a:stretch>
      </xdr:blipFill>
      <xdr:spPr>
        <a:xfrm>
          <a:off x="7583170" y="95501460"/>
          <a:ext cx="9344025" cy="523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75" name="ID_C79929211A8F44CC8FC435026D6B151A"/>
        <xdr:cNvPicPr>
          <a:picLocks noChangeAspect="1"/>
        </xdr:cNvPicPr>
      </xdr:nvPicPr>
      <xdr:blipFill>
        <a:blip r:embed="rId194"/>
        <a:stretch>
          <a:fillRect/>
        </a:stretch>
      </xdr:blipFill>
      <xdr:spPr>
        <a:xfrm>
          <a:off x="7583170" y="83431380"/>
          <a:ext cx="9248775" cy="381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77" name="ID_D940694B49594D6F8C142E92A4BB9301"/>
        <xdr:cNvPicPr>
          <a:picLocks noChangeAspect="1"/>
        </xdr:cNvPicPr>
      </xdr:nvPicPr>
      <xdr:blipFill>
        <a:blip r:embed="rId195"/>
        <a:stretch>
          <a:fillRect/>
        </a:stretch>
      </xdr:blipFill>
      <xdr:spPr>
        <a:xfrm>
          <a:off x="7583170" y="83980020"/>
          <a:ext cx="9153525" cy="419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02" name="ID_A3A47782919B438F86BB1C75D34A9A8E"/>
        <xdr:cNvPicPr>
          <a:picLocks noChangeAspect="1"/>
        </xdr:cNvPicPr>
      </xdr:nvPicPr>
      <xdr:blipFill>
        <a:blip r:embed="rId196"/>
        <a:stretch>
          <a:fillRect/>
        </a:stretch>
      </xdr:blipFill>
      <xdr:spPr>
        <a:xfrm>
          <a:off x="8627110" y="171459525"/>
          <a:ext cx="16992600" cy="942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79" name="ID_1D7E16651628423EBC271506F7E1C976"/>
        <xdr:cNvPicPr>
          <a:picLocks noChangeAspect="1"/>
        </xdr:cNvPicPr>
      </xdr:nvPicPr>
      <xdr:blipFill>
        <a:blip r:embed="rId197"/>
        <a:stretch>
          <a:fillRect/>
        </a:stretch>
      </xdr:blipFill>
      <xdr:spPr>
        <a:xfrm>
          <a:off x="7583170" y="85808820"/>
          <a:ext cx="9334500" cy="466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28" name="ID_77B85699639A44CF8084202286BB19FD"/>
        <xdr:cNvPicPr>
          <a:picLocks noChangeAspect="1"/>
        </xdr:cNvPicPr>
      </xdr:nvPicPr>
      <xdr:blipFill>
        <a:blip r:embed="rId198"/>
        <a:stretch>
          <a:fillRect/>
        </a:stretch>
      </xdr:blipFill>
      <xdr:spPr>
        <a:xfrm>
          <a:off x="8627110" y="145684875"/>
          <a:ext cx="17002125" cy="1047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82" name="ID_B6FC610271A546E58A31CA33F74D560C"/>
        <xdr:cNvPicPr>
          <a:picLocks noChangeAspect="1"/>
        </xdr:cNvPicPr>
      </xdr:nvPicPr>
      <xdr:blipFill>
        <a:blip r:embed="rId199"/>
        <a:stretch>
          <a:fillRect/>
        </a:stretch>
      </xdr:blipFill>
      <xdr:spPr>
        <a:xfrm>
          <a:off x="7583170" y="87454740"/>
          <a:ext cx="9344025" cy="4095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9" name="ID_BFF6EF3E100449CBB0A063EB42CBED83"/>
        <xdr:cNvPicPr>
          <a:picLocks noChangeAspect="1"/>
        </xdr:cNvPicPr>
      </xdr:nvPicPr>
      <xdr:blipFill>
        <a:blip r:embed="rId200"/>
        <a:stretch>
          <a:fillRect/>
        </a:stretch>
      </xdr:blipFill>
      <xdr:spPr>
        <a:xfrm>
          <a:off x="8627110" y="14297025"/>
          <a:ext cx="17030700" cy="914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87" name="ID_06378DAAF184450E9AD69AF2F22F478B"/>
        <xdr:cNvPicPr>
          <a:picLocks noChangeAspect="1"/>
        </xdr:cNvPicPr>
      </xdr:nvPicPr>
      <xdr:blipFill>
        <a:blip r:embed="rId201"/>
        <a:stretch>
          <a:fillRect/>
        </a:stretch>
      </xdr:blipFill>
      <xdr:spPr>
        <a:xfrm>
          <a:off x="7583170" y="89100660"/>
          <a:ext cx="9315450" cy="428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04" name="ID_9B77D3A35D7F433987AC33FC48A43E10"/>
        <xdr:cNvPicPr>
          <a:picLocks noChangeAspect="1"/>
        </xdr:cNvPicPr>
      </xdr:nvPicPr>
      <xdr:blipFill>
        <a:blip r:embed="rId202"/>
        <a:stretch>
          <a:fillRect/>
        </a:stretch>
      </xdr:blipFill>
      <xdr:spPr>
        <a:xfrm>
          <a:off x="8627110" y="185289825"/>
          <a:ext cx="16830675" cy="1114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3" name="ID_898747C1AA6D466D97191F3B04C8B8E7"/>
        <xdr:cNvPicPr>
          <a:picLocks noChangeAspect="1"/>
        </xdr:cNvPicPr>
      </xdr:nvPicPr>
      <xdr:blipFill>
        <a:blip r:embed="rId203"/>
        <a:stretch>
          <a:fillRect/>
        </a:stretch>
      </xdr:blipFill>
      <xdr:spPr>
        <a:xfrm>
          <a:off x="8627110" y="136674225"/>
          <a:ext cx="16830675" cy="923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81" name="ID_D225817D41584326A17EEE6B3DC805C6"/>
        <xdr:cNvPicPr>
          <a:picLocks noChangeAspect="1"/>
        </xdr:cNvPicPr>
      </xdr:nvPicPr>
      <xdr:blipFill>
        <a:blip r:embed="rId204"/>
        <a:stretch>
          <a:fillRect/>
        </a:stretch>
      </xdr:blipFill>
      <xdr:spPr>
        <a:xfrm>
          <a:off x="7583170" y="89832180"/>
          <a:ext cx="9286875" cy="476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0" name="ID_5A8C444074E846119EDBFFBE181D6BD4"/>
        <xdr:cNvPicPr>
          <a:picLocks noChangeAspect="1"/>
        </xdr:cNvPicPr>
      </xdr:nvPicPr>
      <xdr:blipFill>
        <a:blip r:embed="rId205"/>
        <a:stretch>
          <a:fillRect/>
        </a:stretch>
      </xdr:blipFill>
      <xdr:spPr>
        <a:xfrm>
          <a:off x="8627110" y="51596925"/>
          <a:ext cx="17097375" cy="1009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90" name="ID_65A5F484B35046A9B572B432DA864B2D"/>
        <xdr:cNvPicPr>
          <a:picLocks noChangeAspect="1"/>
        </xdr:cNvPicPr>
      </xdr:nvPicPr>
      <xdr:blipFill>
        <a:blip r:embed="rId206"/>
        <a:stretch>
          <a:fillRect/>
        </a:stretch>
      </xdr:blipFill>
      <xdr:spPr>
        <a:xfrm>
          <a:off x="7583170" y="90929460"/>
          <a:ext cx="9296400" cy="476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14" name="ID_455BCF1725444D53B5B8A370ED6F4B05"/>
        <xdr:cNvPicPr>
          <a:picLocks noChangeAspect="1"/>
        </xdr:cNvPicPr>
      </xdr:nvPicPr>
      <xdr:blipFill>
        <a:blip r:embed="rId207"/>
        <a:stretch>
          <a:fillRect/>
        </a:stretch>
      </xdr:blipFill>
      <xdr:spPr>
        <a:xfrm>
          <a:off x="8627110" y="102098475"/>
          <a:ext cx="16840200" cy="866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0" name="ID_998E78CF1FFF4B2382F9D64DC13F0AFC"/>
        <xdr:cNvPicPr>
          <a:picLocks noChangeAspect="1"/>
        </xdr:cNvPicPr>
      </xdr:nvPicPr>
      <xdr:blipFill>
        <a:blip r:embed="rId208"/>
        <a:stretch>
          <a:fillRect/>
        </a:stretch>
      </xdr:blipFill>
      <xdr:spPr>
        <a:xfrm>
          <a:off x="9170670" y="94056200"/>
          <a:ext cx="8258175" cy="485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7" name="ID_3B94EC325E814090AA6E885463A5616F"/>
        <xdr:cNvPicPr>
          <a:picLocks noChangeAspect="1"/>
        </xdr:cNvPicPr>
      </xdr:nvPicPr>
      <xdr:blipFill>
        <a:blip r:embed="rId209"/>
        <a:stretch>
          <a:fillRect/>
        </a:stretch>
      </xdr:blipFill>
      <xdr:spPr>
        <a:xfrm>
          <a:off x="9170670" y="10144125"/>
          <a:ext cx="8201025" cy="504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91" name="ID_EFDCA21B503D4D928650E970E3217F7B"/>
        <xdr:cNvPicPr>
          <a:picLocks noChangeAspect="1"/>
        </xdr:cNvPicPr>
      </xdr:nvPicPr>
      <xdr:blipFill>
        <a:blip r:embed="rId210"/>
        <a:stretch>
          <a:fillRect/>
        </a:stretch>
      </xdr:blipFill>
      <xdr:spPr>
        <a:xfrm>
          <a:off x="7583170" y="91843860"/>
          <a:ext cx="9372600" cy="476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92" name="ID_C2E67FC64B5742B19F28537733A0A876"/>
        <xdr:cNvPicPr>
          <a:picLocks noChangeAspect="1"/>
        </xdr:cNvPicPr>
      </xdr:nvPicPr>
      <xdr:blipFill>
        <a:blip r:embed="rId211"/>
        <a:stretch>
          <a:fillRect/>
        </a:stretch>
      </xdr:blipFill>
      <xdr:spPr>
        <a:xfrm>
          <a:off x="7583170" y="92575380"/>
          <a:ext cx="9239250" cy="390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93" name="ID_26172FE136574CEC939636F8244D3D1F"/>
        <xdr:cNvPicPr>
          <a:picLocks noChangeAspect="1"/>
        </xdr:cNvPicPr>
      </xdr:nvPicPr>
      <xdr:blipFill>
        <a:blip r:embed="rId212"/>
        <a:stretch>
          <a:fillRect/>
        </a:stretch>
      </xdr:blipFill>
      <xdr:spPr>
        <a:xfrm>
          <a:off x="7583170" y="92941140"/>
          <a:ext cx="9182100" cy="466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95" name="ID_E167185AA93E4325B40E57E681DEBB27"/>
        <xdr:cNvPicPr>
          <a:picLocks noChangeAspect="1"/>
        </xdr:cNvPicPr>
      </xdr:nvPicPr>
      <xdr:blipFill>
        <a:blip r:embed="rId213"/>
        <a:stretch>
          <a:fillRect/>
        </a:stretch>
      </xdr:blipFill>
      <xdr:spPr>
        <a:xfrm>
          <a:off x="7583170" y="94038420"/>
          <a:ext cx="9286875" cy="485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4" name="ID_01F5EE8DB7C94A199B629B8027390326"/>
        <xdr:cNvPicPr>
          <a:picLocks noChangeAspect="1"/>
        </xdr:cNvPicPr>
      </xdr:nvPicPr>
      <xdr:blipFill>
        <a:blip r:embed="rId214"/>
        <a:stretch>
          <a:fillRect/>
        </a:stretch>
      </xdr:blipFill>
      <xdr:spPr>
        <a:xfrm>
          <a:off x="9170670" y="24255095"/>
          <a:ext cx="8553450" cy="876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1" name="ID_8433F0C93DAB409482F690098FAB2182"/>
        <xdr:cNvPicPr>
          <a:picLocks noChangeAspect="1"/>
        </xdr:cNvPicPr>
      </xdr:nvPicPr>
      <xdr:blipFill>
        <a:blip r:embed="rId215"/>
        <a:stretch>
          <a:fillRect/>
        </a:stretch>
      </xdr:blipFill>
      <xdr:spPr>
        <a:xfrm>
          <a:off x="9170670" y="7058025"/>
          <a:ext cx="8458200" cy="514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2" name="ID_4F87AEDF920F4C518CAB0F4DEFD5FEFF"/>
        <xdr:cNvPicPr>
          <a:picLocks noChangeAspect="1"/>
        </xdr:cNvPicPr>
      </xdr:nvPicPr>
      <xdr:blipFill>
        <a:blip r:embed="rId216"/>
        <a:stretch>
          <a:fillRect/>
        </a:stretch>
      </xdr:blipFill>
      <xdr:spPr>
        <a:xfrm>
          <a:off x="7583170" y="99159060"/>
          <a:ext cx="9286875" cy="419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86" name="ID_59DC1CDC5ABE485E92392FD5899FF4A6"/>
        <xdr:cNvPicPr>
          <a:picLocks noChangeAspect="1"/>
        </xdr:cNvPicPr>
      </xdr:nvPicPr>
      <xdr:blipFill>
        <a:blip r:embed="rId217"/>
        <a:stretch>
          <a:fillRect/>
        </a:stretch>
      </xdr:blipFill>
      <xdr:spPr>
        <a:xfrm>
          <a:off x="7583170" y="100987860"/>
          <a:ext cx="9382125" cy="476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00" name="ID_FF126226B69D4A8BA5C5EC24F0A53A1D"/>
        <xdr:cNvPicPr>
          <a:picLocks noChangeAspect="1"/>
        </xdr:cNvPicPr>
      </xdr:nvPicPr>
      <xdr:blipFill>
        <a:blip r:embed="rId218"/>
        <a:stretch>
          <a:fillRect/>
        </a:stretch>
      </xdr:blipFill>
      <xdr:spPr>
        <a:xfrm>
          <a:off x="7583170" y="102816660"/>
          <a:ext cx="9372600" cy="485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8" name="ID_03F55C52FF624A85824A31547F2D7AEC"/>
        <xdr:cNvPicPr>
          <a:picLocks noChangeAspect="1"/>
        </xdr:cNvPicPr>
      </xdr:nvPicPr>
      <xdr:blipFill>
        <a:blip r:embed="rId219"/>
        <a:stretch>
          <a:fillRect/>
        </a:stretch>
      </xdr:blipFill>
      <xdr:spPr>
        <a:xfrm>
          <a:off x="7583170" y="104096820"/>
          <a:ext cx="9382125" cy="428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4" name="ID_747F6E7617F049D3AB48809A5F26CE1C"/>
        <xdr:cNvPicPr>
          <a:picLocks noChangeAspect="1"/>
        </xdr:cNvPicPr>
      </xdr:nvPicPr>
      <xdr:blipFill>
        <a:blip r:embed="rId220"/>
        <a:stretch>
          <a:fillRect/>
        </a:stretch>
      </xdr:blipFill>
      <xdr:spPr>
        <a:xfrm>
          <a:off x="7583170" y="104828340"/>
          <a:ext cx="9372600" cy="523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01" name="ID_0F91138D81FC413E8275020B09494AC3"/>
        <xdr:cNvPicPr>
          <a:picLocks noChangeAspect="1"/>
        </xdr:cNvPicPr>
      </xdr:nvPicPr>
      <xdr:blipFill>
        <a:blip r:embed="rId221"/>
        <a:stretch>
          <a:fillRect/>
        </a:stretch>
      </xdr:blipFill>
      <xdr:spPr>
        <a:xfrm>
          <a:off x="7583170" y="106657140"/>
          <a:ext cx="9277350" cy="428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03" name="ID_DC5CC5BF0ACA44D7828E9C69C00047DC"/>
        <xdr:cNvPicPr>
          <a:picLocks noChangeAspect="1"/>
        </xdr:cNvPicPr>
      </xdr:nvPicPr>
      <xdr:blipFill>
        <a:blip r:embed="rId222"/>
        <a:stretch>
          <a:fillRect/>
        </a:stretch>
      </xdr:blipFill>
      <xdr:spPr>
        <a:xfrm>
          <a:off x="7583170" y="108303060"/>
          <a:ext cx="9334500" cy="428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3" name="ID_60AE0CD5F230431685001B420B705A9E"/>
        <xdr:cNvPicPr>
          <a:picLocks noChangeAspect="1"/>
        </xdr:cNvPicPr>
      </xdr:nvPicPr>
      <xdr:blipFill>
        <a:blip r:embed="rId223"/>
        <a:stretch>
          <a:fillRect/>
        </a:stretch>
      </xdr:blipFill>
      <xdr:spPr>
        <a:xfrm>
          <a:off x="8627110" y="172297725"/>
          <a:ext cx="16973550" cy="885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05" name="ID_C096DC6B79F24E5694F9AF036415BCE5"/>
        <xdr:cNvPicPr>
          <a:picLocks noChangeAspect="1"/>
        </xdr:cNvPicPr>
      </xdr:nvPicPr>
      <xdr:blipFill>
        <a:blip r:embed="rId224"/>
        <a:stretch>
          <a:fillRect/>
        </a:stretch>
      </xdr:blipFill>
      <xdr:spPr>
        <a:xfrm>
          <a:off x="7583170" y="108485940"/>
          <a:ext cx="8277225" cy="428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2" name="ID_430DE539FFDA4D53A573602B92633416"/>
        <xdr:cNvPicPr>
          <a:picLocks noChangeAspect="1"/>
        </xdr:cNvPicPr>
      </xdr:nvPicPr>
      <xdr:blipFill>
        <a:blip r:embed="rId225"/>
        <a:stretch>
          <a:fillRect/>
        </a:stretch>
      </xdr:blipFill>
      <xdr:spPr>
        <a:xfrm>
          <a:off x="9170670" y="49479200"/>
          <a:ext cx="8134350" cy="552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9" name="ID_F2EB0BAB31DA4918B73EFFD7C1A2C8E3"/>
        <xdr:cNvPicPr>
          <a:picLocks noChangeAspect="1"/>
        </xdr:cNvPicPr>
      </xdr:nvPicPr>
      <xdr:blipFill>
        <a:blip r:embed="rId226"/>
        <a:stretch>
          <a:fillRect/>
        </a:stretch>
      </xdr:blipFill>
      <xdr:spPr>
        <a:xfrm>
          <a:off x="9170670" y="36449000"/>
          <a:ext cx="7200900" cy="466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5" name="ID_A183D54847504FB2B8A3BC70FB817601"/>
        <xdr:cNvPicPr>
          <a:picLocks noChangeAspect="1"/>
        </xdr:cNvPicPr>
      </xdr:nvPicPr>
      <xdr:blipFill>
        <a:blip r:embed="rId227"/>
        <a:stretch>
          <a:fillRect/>
        </a:stretch>
      </xdr:blipFill>
      <xdr:spPr>
        <a:xfrm>
          <a:off x="7583170" y="109766100"/>
          <a:ext cx="9248775" cy="485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02" name="ID_AAB662020DAF401F8AA7412407FC4CD8"/>
        <xdr:cNvPicPr>
          <a:picLocks noChangeAspect="1"/>
        </xdr:cNvPicPr>
      </xdr:nvPicPr>
      <xdr:blipFill>
        <a:blip r:embed="rId228"/>
        <a:stretch>
          <a:fillRect/>
        </a:stretch>
      </xdr:blipFill>
      <xdr:spPr>
        <a:xfrm>
          <a:off x="9170670" y="58566050"/>
          <a:ext cx="8248650" cy="552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9" name="ID_67E14719169840C7BD471078AADDB88C"/>
        <xdr:cNvPicPr>
          <a:picLocks noChangeAspect="1"/>
        </xdr:cNvPicPr>
      </xdr:nvPicPr>
      <xdr:blipFill>
        <a:blip r:embed="rId229"/>
        <a:stretch>
          <a:fillRect/>
        </a:stretch>
      </xdr:blipFill>
      <xdr:spPr>
        <a:xfrm>
          <a:off x="9170670" y="93713300"/>
          <a:ext cx="8334375" cy="581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10" name="ID_7052D8477DAD4B06A67DB493EDDDB1AC"/>
        <xdr:cNvPicPr>
          <a:picLocks noChangeAspect="1"/>
        </xdr:cNvPicPr>
      </xdr:nvPicPr>
      <xdr:blipFill>
        <a:blip r:embed="rId230"/>
        <a:stretch>
          <a:fillRect/>
        </a:stretch>
      </xdr:blipFill>
      <xdr:spPr>
        <a:xfrm>
          <a:off x="7583170" y="114703860"/>
          <a:ext cx="9324975" cy="4095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89" name="ID_1D9AAC0ABDA5462DAEEB498FD69E8E66"/>
        <xdr:cNvPicPr>
          <a:picLocks noChangeAspect="1"/>
        </xdr:cNvPicPr>
      </xdr:nvPicPr>
      <xdr:blipFill>
        <a:blip r:embed="rId231"/>
        <a:stretch>
          <a:fillRect/>
        </a:stretch>
      </xdr:blipFill>
      <xdr:spPr>
        <a:xfrm>
          <a:off x="9170670" y="70567550"/>
          <a:ext cx="8172450" cy="838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4" name="ID_6523D6105F484DF3B55B8645E7C5F71F"/>
        <xdr:cNvPicPr>
          <a:picLocks noChangeAspect="1"/>
        </xdr:cNvPicPr>
      </xdr:nvPicPr>
      <xdr:blipFill>
        <a:blip r:embed="rId232"/>
        <a:stretch>
          <a:fillRect/>
        </a:stretch>
      </xdr:blipFill>
      <xdr:spPr>
        <a:xfrm>
          <a:off x="9170670" y="60623450"/>
          <a:ext cx="8229600" cy="609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12" name="ID_A5A1C75BA0C6417EA96C46D95995D946"/>
        <xdr:cNvPicPr>
          <a:picLocks noChangeAspect="1"/>
        </xdr:cNvPicPr>
      </xdr:nvPicPr>
      <xdr:blipFill>
        <a:blip r:embed="rId233"/>
        <a:stretch>
          <a:fillRect/>
        </a:stretch>
      </xdr:blipFill>
      <xdr:spPr>
        <a:xfrm>
          <a:off x="7583170" y="115984020"/>
          <a:ext cx="9277350" cy="428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05" name="ID_5DF68A86821848AD9382B863CF58E91C"/>
        <xdr:cNvPicPr>
          <a:picLocks noChangeAspect="1"/>
        </xdr:cNvPicPr>
      </xdr:nvPicPr>
      <xdr:blipFill>
        <a:blip r:embed="rId234"/>
        <a:stretch>
          <a:fillRect/>
        </a:stretch>
      </xdr:blipFill>
      <xdr:spPr>
        <a:xfrm>
          <a:off x="8627110" y="92459175"/>
          <a:ext cx="16754475" cy="800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13" name="ID_E8F0D101CF82457BB07E73920AF38BAD"/>
        <xdr:cNvPicPr>
          <a:picLocks noChangeAspect="1"/>
        </xdr:cNvPicPr>
      </xdr:nvPicPr>
      <xdr:blipFill>
        <a:blip r:embed="rId235"/>
        <a:stretch>
          <a:fillRect/>
        </a:stretch>
      </xdr:blipFill>
      <xdr:spPr>
        <a:xfrm>
          <a:off x="7583170" y="117081300"/>
          <a:ext cx="11144250" cy="428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15" name="ID_6075262E2F0B4CF5BBD2C83EC9009A9B"/>
        <xdr:cNvPicPr>
          <a:picLocks noChangeAspect="1"/>
        </xdr:cNvPicPr>
      </xdr:nvPicPr>
      <xdr:blipFill>
        <a:blip r:embed="rId236"/>
        <a:stretch>
          <a:fillRect/>
        </a:stretch>
      </xdr:blipFill>
      <xdr:spPr>
        <a:xfrm>
          <a:off x="7583170" y="118178580"/>
          <a:ext cx="9286875" cy="476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1" name="ID_75E0FA682C1E4EEBA0416B1F412082A9"/>
        <xdr:cNvPicPr>
          <a:picLocks noChangeAspect="1"/>
        </xdr:cNvPicPr>
      </xdr:nvPicPr>
      <xdr:blipFill>
        <a:blip r:embed="rId237"/>
        <a:stretch>
          <a:fillRect/>
        </a:stretch>
      </xdr:blipFill>
      <xdr:spPr>
        <a:xfrm>
          <a:off x="7583170" y="118361460"/>
          <a:ext cx="9334500" cy="457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16" name="ID_E11B268D9F134C06B7C1DAB987EDA181"/>
        <xdr:cNvPicPr>
          <a:picLocks noChangeAspect="1"/>
        </xdr:cNvPicPr>
      </xdr:nvPicPr>
      <xdr:blipFill>
        <a:blip r:embed="rId238"/>
        <a:stretch>
          <a:fillRect/>
        </a:stretch>
      </xdr:blipFill>
      <xdr:spPr>
        <a:xfrm>
          <a:off x="7583170" y="118727220"/>
          <a:ext cx="9248775" cy="485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19" name="ID_E40CD48A9A47483CB5646308BB53561C"/>
        <xdr:cNvPicPr>
          <a:picLocks noChangeAspect="1"/>
        </xdr:cNvPicPr>
      </xdr:nvPicPr>
      <xdr:blipFill>
        <a:blip r:embed="rId239"/>
        <a:stretch>
          <a:fillRect/>
        </a:stretch>
      </xdr:blipFill>
      <xdr:spPr>
        <a:xfrm>
          <a:off x="7583170" y="118910100"/>
          <a:ext cx="9334500" cy="381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1" name="ID_28A8360BC14E4FC7B3D0B94140FAE880"/>
        <xdr:cNvPicPr>
          <a:picLocks noChangeAspect="1"/>
        </xdr:cNvPicPr>
      </xdr:nvPicPr>
      <xdr:blipFill>
        <a:blip r:embed="rId240"/>
        <a:stretch>
          <a:fillRect/>
        </a:stretch>
      </xdr:blipFill>
      <xdr:spPr>
        <a:xfrm>
          <a:off x="8627110" y="187804425"/>
          <a:ext cx="16906875" cy="1047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20" name="ID_4058BD06E2EE4AA5A0FC10F76BB580C9"/>
        <xdr:cNvPicPr>
          <a:picLocks noChangeAspect="1"/>
        </xdr:cNvPicPr>
      </xdr:nvPicPr>
      <xdr:blipFill>
        <a:blip r:embed="rId241"/>
        <a:stretch>
          <a:fillRect/>
        </a:stretch>
      </xdr:blipFill>
      <xdr:spPr>
        <a:xfrm>
          <a:off x="7583170" y="122019060"/>
          <a:ext cx="9239250" cy="466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7" name="ID_70092B9C8D6B4801803FF16CFCF93D03"/>
        <xdr:cNvPicPr>
          <a:picLocks noChangeAspect="1"/>
        </xdr:cNvPicPr>
      </xdr:nvPicPr>
      <xdr:blipFill>
        <a:blip r:embed="rId242"/>
        <a:stretch>
          <a:fillRect/>
        </a:stretch>
      </xdr:blipFill>
      <xdr:spPr>
        <a:xfrm>
          <a:off x="8627110" y="204358875"/>
          <a:ext cx="16983075" cy="1162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5" name="ID_3FC8EE02B46D4969A27BBD1171F82419"/>
        <xdr:cNvPicPr>
          <a:picLocks noChangeAspect="1"/>
        </xdr:cNvPicPr>
      </xdr:nvPicPr>
      <xdr:blipFill>
        <a:blip r:embed="rId243"/>
        <a:stretch>
          <a:fillRect/>
        </a:stretch>
      </xdr:blipFill>
      <xdr:spPr>
        <a:xfrm>
          <a:off x="9170670" y="94913450"/>
          <a:ext cx="8286750" cy="523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0" name="ID_2F42519E8EB143A68F08DAD0DF1F89D2"/>
        <xdr:cNvPicPr>
          <a:picLocks noChangeAspect="1"/>
        </xdr:cNvPicPr>
      </xdr:nvPicPr>
      <xdr:blipFill>
        <a:blip r:embed="rId244"/>
        <a:stretch>
          <a:fillRect/>
        </a:stretch>
      </xdr:blipFill>
      <xdr:spPr>
        <a:xfrm>
          <a:off x="9170670" y="371475"/>
          <a:ext cx="8410575" cy="609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24" name="ID_821D3391A26647B79B03EDCBA1D41530"/>
        <xdr:cNvPicPr>
          <a:picLocks noChangeAspect="1"/>
        </xdr:cNvPicPr>
      </xdr:nvPicPr>
      <xdr:blipFill>
        <a:blip r:embed="rId245"/>
        <a:stretch>
          <a:fillRect/>
        </a:stretch>
      </xdr:blipFill>
      <xdr:spPr>
        <a:xfrm>
          <a:off x="9170670" y="1743075"/>
          <a:ext cx="8896350" cy="542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0" name="ID_31F0370C794F4D5E96EFF7796405ED36"/>
        <xdr:cNvPicPr>
          <a:picLocks noChangeAspect="1"/>
        </xdr:cNvPicPr>
      </xdr:nvPicPr>
      <xdr:blipFill>
        <a:blip r:embed="rId246"/>
        <a:stretch>
          <a:fillRect/>
        </a:stretch>
      </xdr:blipFill>
      <xdr:spPr>
        <a:xfrm>
          <a:off x="9170670" y="22369145"/>
          <a:ext cx="8534400" cy="6000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27" name="ID_71F2DE327A6A45C2A97F1D7143629807"/>
        <xdr:cNvPicPr>
          <a:picLocks noChangeAspect="1"/>
        </xdr:cNvPicPr>
      </xdr:nvPicPr>
      <xdr:blipFill>
        <a:blip r:embed="rId247"/>
        <a:stretch>
          <a:fillRect/>
        </a:stretch>
      </xdr:blipFill>
      <xdr:spPr>
        <a:xfrm>
          <a:off x="9170670" y="2257425"/>
          <a:ext cx="8153400" cy="7905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2" name="ID_23CAD3F2EBB7437C803BE49B35233AB1"/>
        <xdr:cNvPicPr>
          <a:picLocks noChangeAspect="1"/>
        </xdr:cNvPicPr>
      </xdr:nvPicPr>
      <xdr:blipFill>
        <a:blip r:embed="rId248"/>
        <a:stretch>
          <a:fillRect/>
        </a:stretch>
      </xdr:blipFill>
      <xdr:spPr>
        <a:xfrm>
          <a:off x="9170670" y="23569295"/>
          <a:ext cx="8343900" cy="552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29" name="ID_8CA53D7EB5264B6B9B72BEF2A28D2933"/>
        <xdr:cNvPicPr>
          <a:picLocks noChangeAspect="1"/>
        </xdr:cNvPicPr>
      </xdr:nvPicPr>
      <xdr:blipFill>
        <a:blip r:embed="rId249"/>
        <a:stretch>
          <a:fillRect/>
        </a:stretch>
      </xdr:blipFill>
      <xdr:spPr>
        <a:xfrm>
          <a:off x="9170670" y="5343525"/>
          <a:ext cx="8305800" cy="438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4" name="ID_F762DB6EB29A489F8F3F672AC5AC7A61"/>
        <xdr:cNvPicPr>
          <a:picLocks noChangeAspect="1"/>
        </xdr:cNvPicPr>
      </xdr:nvPicPr>
      <xdr:blipFill>
        <a:blip r:embed="rId250"/>
        <a:stretch>
          <a:fillRect/>
        </a:stretch>
      </xdr:blipFill>
      <xdr:spPr>
        <a:xfrm>
          <a:off x="8627110" y="51387375"/>
          <a:ext cx="16973550" cy="971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6" name="ID_40CB54ACC5364118B953F0B2C420B1D7"/>
        <xdr:cNvPicPr>
          <a:picLocks noChangeAspect="1"/>
        </xdr:cNvPicPr>
      </xdr:nvPicPr>
      <xdr:blipFill>
        <a:blip r:embed="rId251"/>
        <a:stretch>
          <a:fillRect/>
        </a:stretch>
      </xdr:blipFill>
      <xdr:spPr>
        <a:xfrm>
          <a:off x="9170670" y="43992800"/>
          <a:ext cx="8277225" cy="495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94" name="ID_D31DE52EE213494C927949AE92D96D79"/>
        <xdr:cNvPicPr>
          <a:picLocks noChangeAspect="1"/>
        </xdr:cNvPicPr>
      </xdr:nvPicPr>
      <xdr:blipFill>
        <a:blip r:embed="rId252"/>
        <a:stretch>
          <a:fillRect/>
        </a:stretch>
      </xdr:blipFill>
      <xdr:spPr>
        <a:xfrm>
          <a:off x="9170670" y="5686425"/>
          <a:ext cx="8858250" cy="523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6" name="ID_D50E7FE354C641BF8CAAB5A9CB97BB28"/>
        <xdr:cNvPicPr>
          <a:picLocks noChangeAspect="1"/>
        </xdr:cNvPicPr>
      </xdr:nvPicPr>
      <xdr:blipFill>
        <a:blip r:embed="rId253"/>
        <a:stretch>
          <a:fillRect/>
        </a:stretch>
      </xdr:blipFill>
      <xdr:spPr>
        <a:xfrm>
          <a:off x="8627110" y="6334125"/>
          <a:ext cx="16440150" cy="1000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3" name="ID_452BB259CF574F529B592AD5C9C3EB19"/>
        <xdr:cNvPicPr>
          <a:picLocks noChangeAspect="1"/>
        </xdr:cNvPicPr>
      </xdr:nvPicPr>
      <xdr:blipFill>
        <a:blip r:embed="rId254"/>
        <a:stretch>
          <a:fillRect/>
        </a:stretch>
      </xdr:blipFill>
      <xdr:spPr>
        <a:xfrm>
          <a:off x="9170670" y="8258175"/>
          <a:ext cx="8305800" cy="552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5" name="ID_7700390A76C143A9942AE59AA768A83B"/>
        <xdr:cNvPicPr>
          <a:picLocks noChangeAspect="1"/>
        </xdr:cNvPicPr>
      </xdr:nvPicPr>
      <xdr:blipFill>
        <a:blip r:embed="rId255"/>
        <a:stretch>
          <a:fillRect/>
        </a:stretch>
      </xdr:blipFill>
      <xdr:spPr>
        <a:xfrm>
          <a:off x="9170670" y="8943975"/>
          <a:ext cx="8296275" cy="590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9" name="ID_9019911B883742599774F27BDC277AD8"/>
        <xdr:cNvPicPr>
          <a:picLocks noChangeAspect="1"/>
        </xdr:cNvPicPr>
      </xdr:nvPicPr>
      <xdr:blipFill>
        <a:blip r:embed="rId256"/>
        <a:stretch>
          <a:fillRect/>
        </a:stretch>
      </xdr:blipFill>
      <xdr:spPr>
        <a:xfrm>
          <a:off x="9170670" y="10487025"/>
          <a:ext cx="7696200" cy="2076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2" name="ID_82F1CFE683204BEB92B8D9E6FDBC7DE1"/>
        <xdr:cNvPicPr>
          <a:picLocks noChangeAspect="1"/>
        </xdr:cNvPicPr>
      </xdr:nvPicPr>
      <xdr:blipFill>
        <a:blip r:embed="rId257"/>
        <a:stretch>
          <a:fillRect/>
        </a:stretch>
      </xdr:blipFill>
      <xdr:spPr>
        <a:xfrm>
          <a:off x="9170670" y="27855545"/>
          <a:ext cx="8391525" cy="571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9" name="ID_EBE41C85B63C42879D3CE43727588C76"/>
        <xdr:cNvPicPr>
          <a:picLocks noChangeAspect="1"/>
        </xdr:cNvPicPr>
      </xdr:nvPicPr>
      <xdr:blipFill>
        <a:blip r:embed="rId258"/>
        <a:stretch>
          <a:fillRect/>
        </a:stretch>
      </xdr:blipFill>
      <xdr:spPr>
        <a:xfrm>
          <a:off x="9170670" y="13098145"/>
          <a:ext cx="8296275" cy="542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9" name="ID_FB40BD7930A147639F70D0A4FFD2C431"/>
        <xdr:cNvPicPr>
          <a:picLocks noChangeAspect="1"/>
        </xdr:cNvPicPr>
      </xdr:nvPicPr>
      <xdr:blipFill>
        <a:blip r:embed="rId259"/>
        <a:stretch>
          <a:fillRect/>
        </a:stretch>
      </xdr:blipFill>
      <xdr:spPr>
        <a:xfrm>
          <a:off x="8627110" y="186337575"/>
          <a:ext cx="16840200" cy="990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2" name="ID_4F19CB08FFC34F93ABB74103252337C0"/>
        <xdr:cNvPicPr>
          <a:picLocks noChangeAspect="1"/>
        </xdr:cNvPicPr>
      </xdr:nvPicPr>
      <xdr:blipFill>
        <a:blip r:embed="rId260"/>
        <a:stretch>
          <a:fillRect/>
        </a:stretch>
      </xdr:blipFill>
      <xdr:spPr>
        <a:xfrm>
          <a:off x="8627110" y="172088175"/>
          <a:ext cx="17173575" cy="1047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1" name="ID_80DDD104C46641E0B1F355AD89E99511"/>
        <xdr:cNvPicPr>
          <a:picLocks noChangeAspect="1"/>
        </xdr:cNvPicPr>
      </xdr:nvPicPr>
      <xdr:blipFill>
        <a:blip r:embed="rId261"/>
        <a:stretch>
          <a:fillRect/>
        </a:stretch>
      </xdr:blipFill>
      <xdr:spPr>
        <a:xfrm>
          <a:off x="9170670" y="18301335"/>
          <a:ext cx="8448675" cy="1333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6" name="ID_C5986953D656475FAF605850B1DB5040"/>
        <xdr:cNvPicPr>
          <a:picLocks noChangeAspect="1"/>
        </xdr:cNvPicPr>
      </xdr:nvPicPr>
      <xdr:blipFill>
        <a:blip r:embed="rId262"/>
        <a:stretch>
          <a:fillRect/>
        </a:stretch>
      </xdr:blipFill>
      <xdr:spPr>
        <a:xfrm>
          <a:off x="9170670" y="15669895"/>
          <a:ext cx="8220075" cy="857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0" name="ID_49E0F5F3846644D7846D0F6A65C44974"/>
        <xdr:cNvPicPr>
          <a:picLocks noChangeAspect="1"/>
        </xdr:cNvPicPr>
      </xdr:nvPicPr>
      <xdr:blipFill>
        <a:blip r:embed="rId263"/>
        <a:stretch>
          <a:fillRect/>
        </a:stretch>
      </xdr:blipFill>
      <xdr:spPr>
        <a:xfrm>
          <a:off x="9170670" y="16870045"/>
          <a:ext cx="8305800" cy="504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9" name="ID_F586E6FDA5154F76BC41D62A12D3CAD1"/>
        <xdr:cNvPicPr>
          <a:picLocks noChangeAspect="1"/>
        </xdr:cNvPicPr>
      </xdr:nvPicPr>
      <xdr:blipFill>
        <a:blip r:embed="rId264"/>
        <a:stretch>
          <a:fillRect/>
        </a:stretch>
      </xdr:blipFill>
      <xdr:spPr>
        <a:xfrm>
          <a:off x="9170670" y="19111595"/>
          <a:ext cx="8477250" cy="552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2" name="ID_502390AA53FA4D42B4850E312479BE94"/>
        <xdr:cNvPicPr>
          <a:picLocks noChangeAspect="1"/>
        </xdr:cNvPicPr>
      </xdr:nvPicPr>
      <xdr:blipFill>
        <a:blip r:embed="rId265"/>
        <a:stretch>
          <a:fillRect/>
        </a:stretch>
      </xdr:blipFill>
      <xdr:spPr>
        <a:xfrm>
          <a:off x="8627110" y="152390475"/>
          <a:ext cx="16611600" cy="923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9" name="ID_F102C86EFE964441B16817EF8CFDC1F6"/>
        <xdr:cNvPicPr>
          <a:picLocks noChangeAspect="1"/>
        </xdr:cNvPicPr>
      </xdr:nvPicPr>
      <xdr:blipFill>
        <a:blip r:embed="rId266"/>
        <a:stretch>
          <a:fillRect/>
        </a:stretch>
      </xdr:blipFill>
      <xdr:spPr>
        <a:xfrm>
          <a:off x="9170670" y="85483700"/>
          <a:ext cx="7391400" cy="504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5" name="ID_951025E155544D53B2BA9859A3D7493C"/>
        <xdr:cNvPicPr>
          <a:picLocks noChangeAspect="1"/>
        </xdr:cNvPicPr>
      </xdr:nvPicPr>
      <xdr:blipFill>
        <a:blip r:embed="rId267"/>
        <a:stretch>
          <a:fillRect/>
        </a:stretch>
      </xdr:blipFill>
      <xdr:spPr>
        <a:xfrm>
          <a:off x="9170670" y="21340445"/>
          <a:ext cx="8277225" cy="847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7" name="ID_7FC202C1B0594D06B649C2F3F92C7A1D"/>
        <xdr:cNvPicPr>
          <a:picLocks noChangeAspect="1"/>
        </xdr:cNvPicPr>
      </xdr:nvPicPr>
      <xdr:blipFill>
        <a:blip r:embed="rId268"/>
        <a:stretch>
          <a:fillRect/>
        </a:stretch>
      </xdr:blipFill>
      <xdr:spPr>
        <a:xfrm>
          <a:off x="9170670" y="21511895"/>
          <a:ext cx="8315325" cy="495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2" name="ID_57A3CA1FDA594A67A00618DE9CC93A51"/>
        <xdr:cNvPicPr>
          <a:picLocks noChangeAspect="1"/>
        </xdr:cNvPicPr>
      </xdr:nvPicPr>
      <xdr:blipFill>
        <a:blip r:embed="rId269"/>
        <a:stretch>
          <a:fillRect/>
        </a:stretch>
      </xdr:blipFill>
      <xdr:spPr>
        <a:xfrm>
          <a:off x="8627110" y="217979625"/>
          <a:ext cx="17125950" cy="9810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8" name="ID_CF3D619036F24FFC8B66489F3D8443C8"/>
        <xdr:cNvPicPr>
          <a:picLocks noChangeAspect="1"/>
        </xdr:cNvPicPr>
      </xdr:nvPicPr>
      <xdr:blipFill>
        <a:blip r:embed="rId270"/>
        <a:stretch>
          <a:fillRect/>
        </a:stretch>
      </xdr:blipFill>
      <xdr:spPr>
        <a:xfrm>
          <a:off x="9170670" y="22197695"/>
          <a:ext cx="8448675" cy="571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5" name="ID_9D4BE319CCD44264BE7DA3003191A8D1"/>
        <xdr:cNvPicPr>
          <a:picLocks noChangeAspect="1"/>
        </xdr:cNvPicPr>
      </xdr:nvPicPr>
      <xdr:blipFill>
        <a:blip r:embed="rId271"/>
        <a:stretch>
          <a:fillRect/>
        </a:stretch>
      </xdr:blipFill>
      <xdr:spPr>
        <a:xfrm>
          <a:off x="9170670" y="24597995"/>
          <a:ext cx="8229600" cy="457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8" name="ID_2403CA6CC48645C6A0E3706A5AC06782"/>
        <xdr:cNvPicPr>
          <a:picLocks noChangeAspect="1"/>
        </xdr:cNvPicPr>
      </xdr:nvPicPr>
      <xdr:blipFill>
        <a:blip r:embed="rId272"/>
        <a:stretch>
          <a:fillRect/>
        </a:stretch>
      </xdr:blipFill>
      <xdr:spPr>
        <a:xfrm>
          <a:off x="9170670" y="25626695"/>
          <a:ext cx="8277225" cy="542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4" name="ID_C3948ADB48B74001ADE8045F843BF6FF"/>
        <xdr:cNvPicPr>
          <a:picLocks noChangeAspect="1"/>
        </xdr:cNvPicPr>
      </xdr:nvPicPr>
      <xdr:blipFill>
        <a:blip r:embed="rId273"/>
        <a:stretch>
          <a:fillRect/>
        </a:stretch>
      </xdr:blipFill>
      <xdr:spPr>
        <a:xfrm>
          <a:off x="8627110" y="50130075"/>
          <a:ext cx="16830675" cy="96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72" name="ID_8DE001ABE9E34DD7959CE6635217942D"/>
        <xdr:cNvPicPr>
          <a:picLocks noChangeAspect="1"/>
        </xdr:cNvPicPr>
      </xdr:nvPicPr>
      <xdr:blipFill>
        <a:blip r:embed="rId274"/>
        <a:stretch>
          <a:fillRect/>
        </a:stretch>
      </xdr:blipFill>
      <xdr:spPr>
        <a:xfrm>
          <a:off x="9170670" y="26655395"/>
          <a:ext cx="8420100" cy="619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7" name="ID_B4C2ECA910FE4526A9C64FC6FCB70324"/>
        <xdr:cNvPicPr>
          <a:picLocks noChangeAspect="1"/>
        </xdr:cNvPicPr>
      </xdr:nvPicPr>
      <xdr:blipFill>
        <a:blip r:embed="rId275"/>
        <a:stretch>
          <a:fillRect/>
        </a:stretch>
      </xdr:blipFill>
      <xdr:spPr>
        <a:xfrm>
          <a:off x="9170670" y="28026995"/>
          <a:ext cx="8267700" cy="15525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8" name="ID_44796C9C248847689E0500ED03C9D0D3"/>
        <xdr:cNvPicPr>
          <a:picLocks noChangeAspect="1"/>
        </xdr:cNvPicPr>
      </xdr:nvPicPr>
      <xdr:blipFill>
        <a:blip r:embed="rId276"/>
        <a:stretch>
          <a:fillRect/>
        </a:stretch>
      </xdr:blipFill>
      <xdr:spPr>
        <a:xfrm>
          <a:off x="8627110" y="93506925"/>
          <a:ext cx="17316450" cy="942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8" name="ID_3F2041435FB34F9588D2EF9E4ABF0684"/>
        <xdr:cNvPicPr>
          <a:picLocks noChangeAspect="1"/>
        </xdr:cNvPicPr>
      </xdr:nvPicPr>
      <xdr:blipFill>
        <a:blip r:embed="rId277"/>
        <a:stretch>
          <a:fillRect/>
        </a:stretch>
      </xdr:blipFill>
      <xdr:spPr>
        <a:xfrm>
          <a:off x="8627110" y="47615475"/>
          <a:ext cx="17183100" cy="847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5" name="ID_A97E0AD8169147CD9DFA3DE75BB230C7"/>
        <xdr:cNvPicPr>
          <a:picLocks noChangeAspect="1"/>
        </xdr:cNvPicPr>
      </xdr:nvPicPr>
      <xdr:blipFill>
        <a:blip r:embed="rId278"/>
        <a:stretch>
          <a:fillRect/>
        </a:stretch>
      </xdr:blipFill>
      <xdr:spPr>
        <a:xfrm>
          <a:off x="8627110" y="40700325"/>
          <a:ext cx="16887825" cy="1057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5" name="ID_E941F9BA2BCD4A599B58825B39C8B2EB"/>
        <xdr:cNvPicPr>
          <a:picLocks noChangeAspect="1"/>
        </xdr:cNvPicPr>
      </xdr:nvPicPr>
      <xdr:blipFill>
        <a:blip r:embed="rId279"/>
        <a:stretch>
          <a:fillRect/>
        </a:stretch>
      </xdr:blipFill>
      <xdr:spPr>
        <a:xfrm>
          <a:off x="9170670" y="94227650"/>
          <a:ext cx="8524875" cy="485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8" name="ID_9CC35067A8244843891BACF46EED82A7"/>
        <xdr:cNvPicPr>
          <a:picLocks noChangeAspect="1"/>
        </xdr:cNvPicPr>
      </xdr:nvPicPr>
      <xdr:blipFill>
        <a:blip r:embed="rId280"/>
        <a:stretch>
          <a:fillRect/>
        </a:stretch>
      </xdr:blipFill>
      <xdr:spPr>
        <a:xfrm>
          <a:off x="9170670" y="28733750"/>
          <a:ext cx="8305800" cy="457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78" name="ID_8B1C92714E074B41A0025D8BE688D022"/>
        <xdr:cNvPicPr>
          <a:picLocks noChangeAspect="1"/>
        </xdr:cNvPicPr>
      </xdr:nvPicPr>
      <xdr:blipFill>
        <a:blip r:embed="rId281"/>
        <a:stretch>
          <a:fillRect/>
        </a:stretch>
      </xdr:blipFill>
      <xdr:spPr>
        <a:xfrm>
          <a:off x="9170670" y="49307750"/>
          <a:ext cx="8258175" cy="571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0" name="ID_73744E6D51D14DB1835931E24A3975D1"/>
        <xdr:cNvPicPr>
          <a:picLocks noChangeAspect="1"/>
        </xdr:cNvPicPr>
      </xdr:nvPicPr>
      <xdr:blipFill>
        <a:blip r:embed="rId282"/>
        <a:stretch>
          <a:fillRect/>
        </a:stretch>
      </xdr:blipFill>
      <xdr:spPr>
        <a:xfrm>
          <a:off x="9170670" y="30448250"/>
          <a:ext cx="8410575" cy="561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C08B21B0BCF54E02A650E727BA8043D8"/>
        <xdr:cNvPicPr>
          <a:picLocks noChangeAspect="1"/>
        </xdr:cNvPicPr>
      </xdr:nvPicPr>
      <xdr:blipFill>
        <a:blip r:embed="rId283"/>
        <a:stretch>
          <a:fillRect/>
        </a:stretch>
      </xdr:blipFill>
      <xdr:spPr>
        <a:xfrm>
          <a:off x="9170670" y="54794150"/>
          <a:ext cx="7429500" cy="476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2" name="ID_63BA8ADDBDB14A18A7AB2822BED6D4CB"/>
        <xdr:cNvPicPr>
          <a:picLocks noChangeAspect="1"/>
        </xdr:cNvPicPr>
      </xdr:nvPicPr>
      <xdr:blipFill>
        <a:blip r:embed="rId284"/>
        <a:stretch>
          <a:fillRect/>
        </a:stretch>
      </xdr:blipFill>
      <xdr:spPr>
        <a:xfrm>
          <a:off x="9170670" y="31991300"/>
          <a:ext cx="8229600" cy="523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4" name="ID_AAA10676E5764C1DA4CCE10DB9D76E02"/>
        <xdr:cNvPicPr>
          <a:picLocks noChangeAspect="1"/>
        </xdr:cNvPicPr>
      </xdr:nvPicPr>
      <xdr:blipFill>
        <a:blip r:embed="rId285"/>
        <a:stretch>
          <a:fillRect/>
        </a:stretch>
      </xdr:blipFill>
      <xdr:spPr>
        <a:xfrm>
          <a:off x="9170670" y="94399100"/>
          <a:ext cx="8277225" cy="561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8" name="ID_5551C3D533CA4CAE80A9598669B7DB54"/>
        <xdr:cNvPicPr>
          <a:picLocks noChangeAspect="1"/>
        </xdr:cNvPicPr>
      </xdr:nvPicPr>
      <xdr:blipFill>
        <a:blip r:embed="rId286"/>
        <a:stretch>
          <a:fillRect/>
        </a:stretch>
      </xdr:blipFill>
      <xdr:spPr>
        <a:xfrm>
          <a:off x="9170670" y="53079650"/>
          <a:ext cx="8229600" cy="704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5" name="ID_7D26457ED3994478A6ADAE4F23D6D16E"/>
        <xdr:cNvPicPr>
          <a:picLocks noChangeAspect="1"/>
        </xdr:cNvPicPr>
      </xdr:nvPicPr>
      <xdr:blipFill>
        <a:blip r:embed="rId287"/>
        <a:stretch>
          <a:fillRect/>
        </a:stretch>
      </xdr:blipFill>
      <xdr:spPr>
        <a:xfrm>
          <a:off x="9170670" y="32505650"/>
          <a:ext cx="8239125" cy="542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6" name="ID_B4AE59C47FAA4A7C8EA02B3A2E6DF506"/>
        <xdr:cNvPicPr>
          <a:picLocks noChangeAspect="1"/>
        </xdr:cNvPicPr>
      </xdr:nvPicPr>
      <xdr:blipFill>
        <a:blip r:embed="rId288"/>
        <a:stretch>
          <a:fillRect/>
        </a:stretch>
      </xdr:blipFill>
      <xdr:spPr>
        <a:xfrm>
          <a:off x="9170670" y="33705800"/>
          <a:ext cx="8220075" cy="457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4" name="ID_4C084E62F207408BA8AC08CCAC1A8A2D"/>
        <xdr:cNvPicPr>
          <a:picLocks noChangeAspect="1"/>
        </xdr:cNvPicPr>
      </xdr:nvPicPr>
      <xdr:blipFill>
        <a:blip r:embed="rId289"/>
        <a:stretch>
          <a:fillRect/>
        </a:stretch>
      </xdr:blipFill>
      <xdr:spPr>
        <a:xfrm>
          <a:off x="8627110" y="20164425"/>
          <a:ext cx="17040225" cy="971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00" name="ID_B47F5D005BBF4CA5929C761E4244794C"/>
        <xdr:cNvPicPr>
          <a:picLocks noChangeAspect="1"/>
        </xdr:cNvPicPr>
      </xdr:nvPicPr>
      <xdr:blipFill>
        <a:blip r:embed="rId290"/>
        <a:stretch>
          <a:fillRect/>
        </a:stretch>
      </xdr:blipFill>
      <xdr:spPr>
        <a:xfrm>
          <a:off x="9170670" y="94570550"/>
          <a:ext cx="8162925" cy="514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7" name="ID_FDB9878028BC4CD687728EF1C8BAFFA2"/>
        <xdr:cNvPicPr>
          <a:picLocks noChangeAspect="1"/>
        </xdr:cNvPicPr>
      </xdr:nvPicPr>
      <xdr:blipFill>
        <a:blip r:embed="rId291"/>
        <a:stretch>
          <a:fillRect/>
        </a:stretch>
      </xdr:blipFill>
      <xdr:spPr>
        <a:xfrm>
          <a:off x="9170670" y="33877250"/>
          <a:ext cx="8401050" cy="476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0" name="ID_FD9B52DD576443EAAB67F23002059C0F"/>
        <xdr:cNvPicPr>
          <a:picLocks noChangeAspect="1"/>
        </xdr:cNvPicPr>
      </xdr:nvPicPr>
      <xdr:blipFill>
        <a:blip r:embed="rId292"/>
        <a:stretch>
          <a:fillRect/>
        </a:stretch>
      </xdr:blipFill>
      <xdr:spPr>
        <a:xfrm>
          <a:off x="8627110" y="15135225"/>
          <a:ext cx="17068800" cy="1066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8" name="ID_F72E7F9C2EB046B180FDE4524D907ADF" descr="缺卡补卡"/>
        <xdr:cNvPicPr/>
      </xdr:nvPicPr>
      <xdr:blipFill>
        <a:blip r:embed="rId293"/>
        <a:stretch>
          <a:fillRect/>
        </a:stretch>
      </xdr:blipFill>
      <xdr:spPr>
        <a:xfrm>
          <a:off x="0" y="0"/>
          <a:ext cx="10058400" cy="4714240"/>
        </a:xfrm>
        <a:prstGeom prst="rect">
          <a:avLst/>
        </a:prstGeom>
      </xdr:spPr>
    </xdr:pic>
  </etc:cellImage>
  <etc:cellImage>
    <xdr:pic>
      <xdr:nvPicPr>
        <xdr:cNvPr id="827" name="ID_382315F5CA2B4D7B92E61BC57CD113C6"/>
        <xdr:cNvPicPr>
          <a:picLocks noChangeAspect="1"/>
        </xdr:cNvPicPr>
      </xdr:nvPicPr>
      <xdr:blipFill>
        <a:blip r:embed="rId294"/>
        <a:stretch>
          <a:fillRect/>
        </a:stretch>
      </xdr:blipFill>
      <xdr:spPr>
        <a:xfrm>
          <a:off x="9170670" y="79311500"/>
          <a:ext cx="8210550" cy="571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0" name="ID_18A52C32A8ED44DBAD0A5FD73893962F"/>
        <xdr:cNvPicPr>
          <a:picLocks noChangeAspect="1"/>
        </xdr:cNvPicPr>
      </xdr:nvPicPr>
      <xdr:blipFill>
        <a:blip r:embed="rId295"/>
        <a:stretch>
          <a:fillRect/>
        </a:stretch>
      </xdr:blipFill>
      <xdr:spPr>
        <a:xfrm>
          <a:off x="9170670" y="34734500"/>
          <a:ext cx="8401050" cy="857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452BA7593FA64B5281D0D3169BE62B43"/>
        <xdr:cNvPicPr>
          <a:picLocks noChangeAspect="1"/>
        </xdr:cNvPicPr>
      </xdr:nvPicPr>
      <xdr:blipFill>
        <a:blip r:embed="rId296"/>
        <a:stretch>
          <a:fillRect/>
        </a:stretch>
      </xdr:blipFill>
      <xdr:spPr>
        <a:xfrm>
          <a:off x="9170670" y="39363650"/>
          <a:ext cx="8610600" cy="419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6" name="ID_61774D2F560649258A90ED35B2B2263A"/>
        <xdr:cNvPicPr>
          <a:picLocks noChangeAspect="1"/>
        </xdr:cNvPicPr>
      </xdr:nvPicPr>
      <xdr:blipFill>
        <a:blip r:embed="rId297"/>
        <a:stretch>
          <a:fillRect/>
        </a:stretch>
      </xdr:blipFill>
      <xdr:spPr>
        <a:xfrm>
          <a:off x="9170670" y="38163500"/>
          <a:ext cx="8543925" cy="419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04" name="ID_99F4B461274C4AFD9253503D46E43FFB"/>
        <xdr:cNvPicPr>
          <a:picLocks noChangeAspect="1"/>
        </xdr:cNvPicPr>
      </xdr:nvPicPr>
      <xdr:blipFill>
        <a:blip r:embed="rId298"/>
        <a:stretch>
          <a:fillRect/>
        </a:stretch>
      </xdr:blipFill>
      <xdr:spPr>
        <a:xfrm>
          <a:off x="9170670" y="94742000"/>
          <a:ext cx="8248650" cy="542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1" name="ID_FFD5BBC473254BB59E61915BDEDF2866"/>
        <xdr:cNvPicPr>
          <a:picLocks noChangeAspect="1"/>
        </xdr:cNvPicPr>
      </xdr:nvPicPr>
      <xdr:blipFill>
        <a:blip r:embed="rId299"/>
        <a:stretch>
          <a:fillRect/>
        </a:stretch>
      </xdr:blipFill>
      <xdr:spPr>
        <a:xfrm>
          <a:off x="9170670" y="40049450"/>
          <a:ext cx="8305800" cy="485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3" name="ID_5C040C8AEA6E4AD5B8991D5A8AB65B20"/>
        <xdr:cNvPicPr>
          <a:picLocks noChangeAspect="1"/>
        </xdr:cNvPicPr>
      </xdr:nvPicPr>
      <xdr:blipFill>
        <a:blip r:embed="rId300"/>
        <a:stretch>
          <a:fillRect/>
        </a:stretch>
      </xdr:blipFill>
      <xdr:spPr>
        <a:xfrm>
          <a:off x="9170670" y="42621200"/>
          <a:ext cx="7591425" cy="571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4" name="ID_E2077037A1BC4A7FA3D6E7D0A3E7CFCD"/>
        <xdr:cNvPicPr>
          <a:picLocks noChangeAspect="1"/>
        </xdr:cNvPicPr>
      </xdr:nvPicPr>
      <xdr:blipFill>
        <a:blip r:embed="rId301"/>
        <a:stretch>
          <a:fillRect/>
        </a:stretch>
      </xdr:blipFill>
      <xdr:spPr>
        <a:xfrm>
          <a:off x="9170670" y="42964100"/>
          <a:ext cx="8562975" cy="514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9" name="ID_8ADACF097A714656B22992048018A9C8"/>
        <xdr:cNvPicPr>
          <a:picLocks noChangeAspect="1"/>
        </xdr:cNvPicPr>
      </xdr:nvPicPr>
      <xdr:blipFill>
        <a:blip r:embed="rId302"/>
        <a:stretch>
          <a:fillRect/>
        </a:stretch>
      </xdr:blipFill>
      <xdr:spPr>
        <a:xfrm>
          <a:off x="9170670" y="45535850"/>
          <a:ext cx="8248650" cy="504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0" name="ID_DAE5F546A8DD4687BF60535903F0C577"/>
        <xdr:cNvPicPr>
          <a:picLocks noChangeAspect="1"/>
        </xdr:cNvPicPr>
      </xdr:nvPicPr>
      <xdr:blipFill>
        <a:blip r:embed="rId303"/>
        <a:stretch>
          <a:fillRect/>
        </a:stretch>
      </xdr:blipFill>
      <xdr:spPr>
        <a:xfrm>
          <a:off x="9170670" y="83331050"/>
          <a:ext cx="8201025" cy="561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7" name="ID_16AF50A418A64B6EB3F4901D2A1FAD20"/>
        <xdr:cNvPicPr>
          <a:picLocks noChangeAspect="1"/>
        </xdr:cNvPicPr>
      </xdr:nvPicPr>
      <xdr:blipFill>
        <a:blip r:embed="rId304"/>
        <a:stretch>
          <a:fillRect/>
        </a:stretch>
      </xdr:blipFill>
      <xdr:spPr>
        <a:xfrm>
          <a:off x="9170670" y="46907450"/>
          <a:ext cx="8343900" cy="561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3" name="ID_310DC72B6F014F5481147AFF6C9EB69B"/>
        <xdr:cNvPicPr>
          <a:picLocks noChangeAspect="1"/>
        </xdr:cNvPicPr>
      </xdr:nvPicPr>
      <xdr:blipFill>
        <a:blip r:embed="rId305"/>
        <a:stretch>
          <a:fillRect/>
        </a:stretch>
      </xdr:blipFill>
      <xdr:spPr>
        <a:xfrm>
          <a:off x="9170670" y="49650650"/>
          <a:ext cx="8191500" cy="590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1" name="ID_9474DA4A71414C98ACA9BE86F8AC9962"/>
        <xdr:cNvPicPr>
          <a:picLocks noChangeAspect="1"/>
        </xdr:cNvPicPr>
      </xdr:nvPicPr>
      <xdr:blipFill>
        <a:blip r:embed="rId306"/>
        <a:stretch>
          <a:fillRect/>
        </a:stretch>
      </xdr:blipFill>
      <xdr:spPr>
        <a:xfrm>
          <a:off x="8627110" y="77371575"/>
          <a:ext cx="17002125" cy="838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4" name="ID_BF2C08CBFA4A4FA4AA6B483C0C9B02F6"/>
        <xdr:cNvPicPr>
          <a:picLocks noChangeAspect="1"/>
        </xdr:cNvPicPr>
      </xdr:nvPicPr>
      <xdr:blipFill>
        <a:blip r:embed="rId307"/>
        <a:stretch>
          <a:fillRect/>
        </a:stretch>
      </xdr:blipFill>
      <xdr:spPr>
        <a:xfrm>
          <a:off x="9170670" y="50165000"/>
          <a:ext cx="8134350" cy="476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08" name="ID_9B25F79DBF624D94AD9C294D16A5E541"/>
        <xdr:cNvPicPr>
          <a:picLocks noChangeAspect="1"/>
        </xdr:cNvPicPr>
      </xdr:nvPicPr>
      <xdr:blipFill>
        <a:blip r:embed="rId308"/>
        <a:stretch>
          <a:fillRect/>
        </a:stretch>
      </xdr:blipFill>
      <xdr:spPr>
        <a:xfrm>
          <a:off x="9170670" y="75196700"/>
          <a:ext cx="8382000" cy="485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85" name="ID_AABB21FE6B3C47F88678411085863F6F"/>
        <xdr:cNvPicPr>
          <a:picLocks noChangeAspect="1"/>
        </xdr:cNvPicPr>
      </xdr:nvPicPr>
      <xdr:blipFill>
        <a:blip r:embed="rId309"/>
        <a:stretch>
          <a:fillRect/>
        </a:stretch>
      </xdr:blipFill>
      <xdr:spPr>
        <a:xfrm>
          <a:off x="9170670" y="95427800"/>
          <a:ext cx="8343900" cy="485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33" name="ID_680DAB8FDAD44D899CB8117D629C21D5"/>
        <xdr:cNvPicPr>
          <a:picLocks noChangeAspect="1"/>
        </xdr:cNvPicPr>
      </xdr:nvPicPr>
      <xdr:blipFill>
        <a:blip r:embed="rId310"/>
        <a:stretch>
          <a:fillRect/>
        </a:stretch>
      </xdr:blipFill>
      <xdr:spPr>
        <a:xfrm>
          <a:off x="8427085" y="1400175"/>
          <a:ext cx="11029950" cy="371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2" name="ID_A16ECDAED7B04FF3A165DA2021F6EFB5"/>
        <xdr:cNvPicPr>
          <a:picLocks noChangeAspect="1"/>
        </xdr:cNvPicPr>
      </xdr:nvPicPr>
      <xdr:blipFill>
        <a:blip r:embed="rId311"/>
        <a:stretch>
          <a:fillRect/>
        </a:stretch>
      </xdr:blipFill>
      <xdr:spPr>
        <a:xfrm>
          <a:off x="9170670" y="91313000"/>
          <a:ext cx="8401050" cy="619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0" name="ID_861A48F580C6487A99412F5336A961DC"/>
        <xdr:cNvPicPr>
          <a:picLocks noChangeAspect="1"/>
        </xdr:cNvPicPr>
      </xdr:nvPicPr>
      <xdr:blipFill>
        <a:blip r:embed="rId312"/>
        <a:stretch>
          <a:fillRect/>
        </a:stretch>
      </xdr:blipFill>
      <xdr:spPr>
        <a:xfrm>
          <a:off x="9170670" y="50336450"/>
          <a:ext cx="8229600" cy="504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6" name="ID_0368713F2B4C43F1A02892FA0771EE67"/>
        <xdr:cNvPicPr>
          <a:picLocks noChangeAspect="1"/>
        </xdr:cNvPicPr>
      </xdr:nvPicPr>
      <xdr:blipFill>
        <a:blip r:embed="rId313"/>
        <a:stretch>
          <a:fillRect/>
        </a:stretch>
      </xdr:blipFill>
      <xdr:spPr>
        <a:xfrm>
          <a:off x="9170670" y="50679350"/>
          <a:ext cx="8143875" cy="504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7" name="ID_D390D27AD16F4E5FAE2D3DD09D69860C"/>
        <xdr:cNvPicPr>
          <a:picLocks noChangeAspect="1"/>
        </xdr:cNvPicPr>
      </xdr:nvPicPr>
      <xdr:blipFill>
        <a:blip r:embed="rId314"/>
        <a:stretch>
          <a:fillRect/>
        </a:stretch>
      </xdr:blipFill>
      <xdr:spPr>
        <a:xfrm>
          <a:off x="9170670" y="50850800"/>
          <a:ext cx="8296275" cy="485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1" name="ID_207CE5336AC04CEF89231E364F5FC158"/>
        <xdr:cNvPicPr>
          <a:picLocks noChangeAspect="1"/>
        </xdr:cNvPicPr>
      </xdr:nvPicPr>
      <xdr:blipFill>
        <a:blip r:embed="rId315"/>
        <a:stretch>
          <a:fillRect/>
        </a:stretch>
      </xdr:blipFill>
      <xdr:spPr>
        <a:xfrm>
          <a:off x="9170670" y="51365150"/>
          <a:ext cx="8229600" cy="514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80" name="ID_396A2E4A69624062B6F15FB87F870EF4"/>
        <xdr:cNvPicPr>
          <a:picLocks noChangeAspect="1"/>
        </xdr:cNvPicPr>
      </xdr:nvPicPr>
      <xdr:blipFill>
        <a:blip r:embed="rId316"/>
        <a:stretch>
          <a:fillRect/>
        </a:stretch>
      </xdr:blipFill>
      <xdr:spPr>
        <a:xfrm>
          <a:off x="9170670" y="52050950"/>
          <a:ext cx="8258175" cy="495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71" name="ID_54E6B58A4B7B471DB097137FC8D27AD2"/>
        <xdr:cNvPicPr>
          <a:picLocks noChangeAspect="1"/>
        </xdr:cNvPicPr>
      </xdr:nvPicPr>
      <xdr:blipFill>
        <a:blip r:embed="rId317"/>
        <a:stretch>
          <a:fillRect/>
        </a:stretch>
      </xdr:blipFill>
      <xdr:spPr>
        <a:xfrm>
          <a:off x="9170670" y="55479950"/>
          <a:ext cx="8372475" cy="542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0" name="ID_D9A8E61BFA7B4585AA85A1F9A254B473"/>
        <xdr:cNvPicPr>
          <a:picLocks noChangeAspect="1"/>
        </xdr:cNvPicPr>
      </xdr:nvPicPr>
      <xdr:blipFill>
        <a:blip r:embed="rId318"/>
        <a:stretch>
          <a:fillRect/>
        </a:stretch>
      </xdr:blipFill>
      <xdr:spPr>
        <a:xfrm>
          <a:off x="8627110" y="167897175"/>
          <a:ext cx="17078325" cy="895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01" name="ID_172B692460344D65BD9B1CFBD2F36E22"/>
        <xdr:cNvPicPr>
          <a:picLocks noChangeAspect="1"/>
        </xdr:cNvPicPr>
      </xdr:nvPicPr>
      <xdr:blipFill>
        <a:blip r:embed="rId319"/>
        <a:stretch>
          <a:fillRect/>
        </a:stretch>
      </xdr:blipFill>
      <xdr:spPr>
        <a:xfrm>
          <a:off x="9170670" y="56508650"/>
          <a:ext cx="8210550" cy="485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5" name="ID_B0CD8B40137548ED97F83D6056EDF927"/>
        <xdr:cNvPicPr>
          <a:picLocks noChangeAspect="1"/>
        </xdr:cNvPicPr>
      </xdr:nvPicPr>
      <xdr:blipFill>
        <a:blip r:embed="rId320"/>
        <a:stretch>
          <a:fillRect/>
        </a:stretch>
      </xdr:blipFill>
      <xdr:spPr>
        <a:xfrm>
          <a:off x="8627110" y="26450925"/>
          <a:ext cx="16897350" cy="1085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08" name="ID_C59F8F5D8DA8495EB0AD4B66CBE9B686"/>
        <xdr:cNvPicPr>
          <a:picLocks noChangeAspect="1"/>
        </xdr:cNvPicPr>
      </xdr:nvPicPr>
      <xdr:blipFill>
        <a:blip r:embed="rId321"/>
        <a:stretch>
          <a:fillRect/>
        </a:stretch>
      </xdr:blipFill>
      <xdr:spPr>
        <a:xfrm>
          <a:off x="9170670" y="60794900"/>
          <a:ext cx="8486775" cy="581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1" name="ID_8286B9340292471195E3CDDF4FB5DB75"/>
        <xdr:cNvPicPr>
          <a:picLocks noChangeAspect="1"/>
        </xdr:cNvPicPr>
      </xdr:nvPicPr>
      <xdr:blipFill>
        <a:blip r:embed="rId322"/>
        <a:stretch>
          <a:fillRect/>
        </a:stretch>
      </xdr:blipFill>
      <xdr:spPr>
        <a:xfrm>
          <a:off x="9170670" y="61309250"/>
          <a:ext cx="8334375" cy="485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4" name="ID_F2D47DB21D504BE8B7A0B65BDDF9BE52"/>
        <xdr:cNvPicPr>
          <a:picLocks noChangeAspect="1"/>
        </xdr:cNvPicPr>
      </xdr:nvPicPr>
      <xdr:blipFill>
        <a:blip r:embed="rId323"/>
        <a:stretch>
          <a:fillRect/>
        </a:stretch>
      </xdr:blipFill>
      <xdr:spPr>
        <a:xfrm>
          <a:off x="9170670" y="85655150"/>
          <a:ext cx="8201025" cy="542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1" name="ID_67A186DA86654AE2B8B32D6BE4084AFF"/>
        <xdr:cNvPicPr>
          <a:picLocks noChangeAspect="1"/>
        </xdr:cNvPicPr>
      </xdr:nvPicPr>
      <xdr:blipFill>
        <a:blip r:embed="rId324"/>
        <a:stretch>
          <a:fillRect/>
        </a:stretch>
      </xdr:blipFill>
      <xdr:spPr>
        <a:xfrm>
          <a:off x="9170670" y="65081150"/>
          <a:ext cx="8334375" cy="504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2" name="ID_C3E2C7F0AAFC49388BA5AB0C2EA67A20"/>
        <xdr:cNvPicPr>
          <a:picLocks noChangeAspect="1"/>
        </xdr:cNvPicPr>
      </xdr:nvPicPr>
      <xdr:blipFill>
        <a:blip r:embed="rId325"/>
        <a:stretch>
          <a:fillRect/>
        </a:stretch>
      </xdr:blipFill>
      <xdr:spPr>
        <a:xfrm>
          <a:off x="9170670" y="65938400"/>
          <a:ext cx="8439150" cy="523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6" name="ID_C7E7BEE0BEB1431F846E438EAB14E951"/>
        <xdr:cNvPicPr>
          <a:picLocks noChangeAspect="1"/>
        </xdr:cNvPicPr>
      </xdr:nvPicPr>
      <xdr:blipFill>
        <a:blip r:embed="rId326"/>
        <a:stretch>
          <a:fillRect/>
        </a:stretch>
      </xdr:blipFill>
      <xdr:spPr>
        <a:xfrm>
          <a:off x="9170670" y="87884000"/>
          <a:ext cx="8315325" cy="571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3" name="ID_DD7017C448324C958F5731060C931D9E"/>
        <xdr:cNvPicPr>
          <a:picLocks noChangeAspect="1"/>
        </xdr:cNvPicPr>
      </xdr:nvPicPr>
      <xdr:blipFill>
        <a:blip r:embed="rId327"/>
        <a:stretch>
          <a:fillRect/>
        </a:stretch>
      </xdr:blipFill>
      <xdr:spPr>
        <a:xfrm>
          <a:off x="9170670" y="93541850"/>
          <a:ext cx="8334375" cy="523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5" name="ID_11A8433343114FAEB6D8398C135786F6"/>
        <xdr:cNvPicPr>
          <a:picLocks noChangeAspect="1"/>
        </xdr:cNvPicPr>
      </xdr:nvPicPr>
      <xdr:blipFill>
        <a:blip r:embed="rId328"/>
        <a:stretch>
          <a:fillRect/>
        </a:stretch>
      </xdr:blipFill>
      <xdr:spPr>
        <a:xfrm>
          <a:off x="9170670" y="67481450"/>
          <a:ext cx="8239125" cy="523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8" name="ID_F7D2EFCDF8AA481AAE876F2671EE5E9F"/>
        <xdr:cNvPicPr>
          <a:picLocks noChangeAspect="1"/>
        </xdr:cNvPicPr>
      </xdr:nvPicPr>
      <xdr:blipFill>
        <a:blip r:embed="rId329"/>
        <a:stretch>
          <a:fillRect/>
        </a:stretch>
      </xdr:blipFill>
      <xdr:spPr>
        <a:xfrm>
          <a:off x="8627110" y="164334825"/>
          <a:ext cx="17011650" cy="1095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6" name="ID_E7C2E99E952B40F9BC7219DB5FAC46AE"/>
        <xdr:cNvPicPr>
          <a:picLocks noChangeAspect="1"/>
        </xdr:cNvPicPr>
      </xdr:nvPicPr>
      <xdr:blipFill>
        <a:blip r:embed="rId330"/>
        <a:stretch>
          <a:fillRect/>
        </a:stretch>
      </xdr:blipFill>
      <xdr:spPr>
        <a:xfrm>
          <a:off x="9170670" y="68167250"/>
          <a:ext cx="8172450" cy="466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1" name="ID_FAA4F3E9D71D4A6080A0A170BF43F5F9"/>
        <xdr:cNvPicPr>
          <a:picLocks noChangeAspect="1"/>
        </xdr:cNvPicPr>
      </xdr:nvPicPr>
      <xdr:blipFill>
        <a:blip r:embed="rId331"/>
        <a:stretch>
          <a:fillRect/>
        </a:stretch>
      </xdr:blipFill>
      <xdr:spPr>
        <a:xfrm>
          <a:off x="8627110" y="170202225"/>
          <a:ext cx="17059275" cy="914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2" name="ID_C9396988416F41B495C4CA52017B1BE9"/>
        <xdr:cNvPicPr>
          <a:picLocks noChangeAspect="1"/>
        </xdr:cNvPicPr>
      </xdr:nvPicPr>
      <xdr:blipFill>
        <a:blip r:embed="rId332"/>
        <a:stretch>
          <a:fillRect/>
        </a:stretch>
      </xdr:blipFill>
      <xdr:spPr>
        <a:xfrm>
          <a:off x="8427085" y="1076325"/>
          <a:ext cx="14820900" cy="581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9" name="ID_37809C0FDCF74183B4B43140C16462D1"/>
        <xdr:cNvPicPr>
          <a:picLocks noChangeAspect="1"/>
        </xdr:cNvPicPr>
      </xdr:nvPicPr>
      <xdr:blipFill>
        <a:blip r:embed="rId333"/>
        <a:stretch>
          <a:fillRect/>
        </a:stretch>
      </xdr:blipFill>
      <xdr:spPr>
        <a:xfrm>
          <a:off x="9170670" y="70224650"/>
          <a:ext cx="8515350" cy="581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20" name="ID_8E3F4121B2C9469F8C8600BD039996EC"/>
        <xdr:cNvPicPr>
          <a:picLocks noChangeAspect="1"/>
        </xdr:cNvPicPr>
      </xdr:nvPicPr>
      <xdr:blipFill>
        <a:blip r:embed="rId334"/>
        <a:stretch>
          <a:fillRect/>
        </a:stretch>
      </xdr:blipFill>
      <xdr:spPr>
        <a:xfrm>
          <a:off x="9170670" y="70224650"/>
          <a:ext cx="8286750" cy="552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2" name="ID_A5CB4EA011884D918D3EF988C0A8A93B"/>
        <xdr:cNvPicPr>
          <a:picLocks noChangeAspect="1"/>
        </xdr:cNvPicPr>
      </xdr:nvPicPr>
      <xdr:blipFill>
        <a:blip r:embed="rId335"/>
        <a:stretch>
          <a:fillRect/>
        </a:stretch>
      </xdr:blipFill>
      <xdr:spPr>
        <a:xfrm>
          <a:off x="9170670" y="71253350"/>
          <a:ext cx="8334375" cy="619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22" name="ID_59F6CEC199084CE8B029ED485C1A978F"/>
        <xdr:cNvPicPr>
          <a:picLocks noChangeAspect="1"/>
        </xdr:cNvPicPr>
      </xdr:nvPicPr>
      <xdr:blipFill>
        <a:blip r:embed="rId336"/>
        <a:stretch>
          <a:fillRect/>
        </a:stretch>
      </xdr:blipFill>
      <xdr:spPr>
        <a:xfrm>
          <a:off x="9170670" y="72110600"/>
          <a:ext cx="8401050" cy="609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6" name="ID_3A2EC1FE127645409DA1BE41C122BE71"/>
        <xdr:cNvPicPr>
          <a:picLocks noChangeAspect="1"/>
        </xdr:cNvPicPr>
      </xdr:nvPicPr>
      <xdr:blipFill>
        <a:blip r:embed="rId337"/>
        <a:stretch>
          <a:fillRect/>
        </a:stretch>
      </xdr:blipFill>
      <xdr:spPr>
        <a:xfrm>
          <a:off x="8627110" y="3609975"/>
          <a:ext cx="17211675" cy="1047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23" name="ID_79F93D6A0D8E4250A6ADF4E77018F615"/>
        <xdr:cNvPicPr>
          <a:picLocks noChangeAspect="1"/>
        </xdr:cNvPicPr>
      </xdr:nvPicPr>
      <xdr:blipFill>
        <a:blip r:embed="rId338"/>
        <a:stretch>
          <a:fillRect/>
        </a:stretch>
      </xdr:blipFill>
      <xdr:spPr>
        <a:xfrm>
          <a:off x="9170670" y="72967850"/>
          <a:ext cx="8286750" cy="542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24" name="ID_CC1CDE1318F64180A659B5E9295DE63F"/>
        <xdr:cNvPicPr>
          <a:picLocks noChangeAspect="1"/>
        </xdr:cNvPicPr>
      </xdr:nvPicPr>
      <xdr:blipFill>
        <a:blip r:embed="rId339"/>
        <a:stretch>
          <a:fillRect/>
        </a:stretch>
      </xdr:blipFill>
      <xdr:spPr>
        <a:xfrm>
          <a:off x="9170670" y="75711050"/>
          <a:ext cx="8343900" cy="561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4" name="ID_6A96824C9CFF4B7D8DA0D4EEEA9DD852"/>
        <xdr:cNvPicPr>
          <a:picLocks noChangeAspect="1"/>
        </xdr:cNvPicPr>
      </xdr:nvPicPr>
      <xdr:blipFill>
        <a:blip r:embed="rId340"/>
        <a:stretch>
          <a:fillRect/>
        </a:stretch>
      </xdr:blipFill>
      <xdr:spPr>
        <a:xfrm>
          <a:off x="8627110" y="17230725"/>
          <a:ext cx="16897350" cy="1104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25" name="ID_0188AC2F4B4D435BA11948ED6178ADA1"/>
        <xdr:cNvPicPr>
          <a:picLocks noChangeAspect="1"/>
        </xdr:cNvPicPr>
      </xdr:nvPicPr>
      <xdr:blipFill>
        <a:blip r:embed="rId341"/>
        <a:stretch>
          <a:fillRect/>
        </a:stretch>
      </xdr:blipFill>
      <xdr:spPr>
        <a:xfrm>
          <a:off x="9170670" y="76911200"/>
          <a:ext cx="8239125" cy="514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4" name="ID_7FC553E40055474C9E9D152CE68FFE05"/>
        <xdr:cNvPicPr>
          <a:picLocks noChangeAspect="1"/>
        </xdr:cNvPicPr>
      </xdr:nvPicPr>
      <xdr:blipFill>
        <a:blip r:embed="rId342"/>
        <a:stretch>
          <a:fillRect/>
        </a:stretch>
      </xdr:blipFill>
      <xdr:spPr>
        <a:xfrm>
          <a:off x="8627110" y="176069625"/>
          <a:ext cx="17002125" cy="1133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07" name="ID_F004DDE21A0F4DEF9D925E04E0FF925B"/>
        <xdr:cNvPicPr>
          <a:picLocks noChangeAspect="1"/>
        </xdr:cNvPicPr>
      </xdr:nvPicPr>
      <xdr:blipFill>
        <a:blip r:embed="rId343"/>
        <a:stretch>
          <a:fillRect/>
        </a:stretch>
      </xdr:blipFill>
      <xdr:spPr>
        <a:xfrm>
          <a:off x="9170670" y="78454250"/>
          <a:ext cx="8448675" cy="581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28" name="ID_C2696DABC8FA459AA5C4973622C8F111"/>
        <xdr:cNvPicPr>
          <a:picLocks noChangeAspect="1"/>
        </xdr:cNvPicPr>
      </xdr:nvPicPr>
      <xdr:blipFill>
        <a:blip r:embed="rId344"/>
        <a:stretch>
          <a:fillRect/>
        </a:stretch>
      </xdr:blipFill>
      <xdr:spPr>
        <a:xfrm>
          <a:off x="9170670" y="79825850"/>
          <a:ext cx="8277225" cy="533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6" name="ID_D448848FD5DF4EEBBFD84A42A5C16490"/>
        <xdr:cNvPicPr>
          <a:picLocks noChangeAspect="1"/>
        </xdr:cNvPicPr>
      </xdr:nvPicPr>
      <xdr:blipFill>
        <a:blip r:embed="rId345"/>
        <a:stretch>
          <a:fillRect/>
        </a:stretch>
      </xdr:blipFill>
      <xdr:spPr>
        <a:xfrm>
          <a:off x="8427085" y="1914525"/>
          <a:ext cx="11058525" cy="381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2" name="ID_9849F2CB025A41A2A620CB875AA2551A"/>
        <xdr:cNvPicPr>
          <a:picLocks noChangeAspect="1"/>
        </xdr:cNvPicPr>
      </xdr:nvPicPr>
      <xdr:blipFill>
        <a:blip r:embed="rId346"/>
        <a:stretch>
          <a:fillRect/>
        </a:stretch>
      </xdr:blipFill>
      <xdr:spPr>
        <a:xfrm>
          <a:off x="8627110" y="18907125"/>
          <a:ext cx="16983075" cy="1114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29" name="ID_7C5BFC0CCD084FF09AD5B5ACC80E8BFD"/>
        <xdr:cNvPicPr>
          <a:picLocks noChangeAspect="1"/>
        </xdr:cNvPicPr>
      </xdr:nvPicPr>
      <xdr:blipFill>
        <a:blip r:embed="rId347"/>
        <a:stretch>
          <a:fillRect/>
        </a:stretch>
      </xdr:blipFill>
      <xdr:spPr>
        <a:xfrm>
          <a:off x="9170670" y="81883250"/>
          <a:ext cx="8467725" cy="533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0" name="ID_39FF1607DF9344AB98B9F9362C808B3A"/>
        <xdr:cNvPicPr>
          <a:picLocks noChangeAspect="1"/>
        </xdr:cNvPicPr>
      </xdr:nvPicPr>
      <xdr:blipFill>
        <a:blip r:embed="rId348"/>
        <a:stretch>
          <a:fillRect/>
        </a:stretch>
      </xdr:blipFill>
      <xdr:spPr>
        <a:xfrm>
          <a:off x="9170670" y="82054700"/>
          <a:ext cx="8229600" cy="495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9" name="ID_F7A2C7B3B6B74217B8FDCB4EC1019462"/>
        <xdr:cNvPicPr>
          <a:picLocks noChangeAspect="1"/>
        </xdr:cNvPicPr>
      </xdr:nvPicPr>
      <xdr:blipFill>
        <a:blip r:embed="rId349"/>
        <a:stretch>
          <a:fillRect/>
        </a:stretch>
      </xdr:blipFill>
      <xdr:spPr>
        <a:xfrm>
          <a:off x="8627110" y="213998175"/>
          <a:ext cx="17154525" cy="952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6" name="ID_34AE9363377440ACAF8BC8E6E6EDD9A5"/>
        <xdr:cNvPicPr>
          <a:picLocks noChangeAspect="1"/>
        </xdr:cNvPicPr>
      </xdr:nvPicPr>
      <xdr:blipFill>
        <a:blip r:embed="rId350"/>
        <a:stretch>
          <a:fillRect/>
        </a:stretch>
      </xdr:blipFill>
      <xdr:spPr>
        <a:xfrm>
          <a:off x="8627110" y="21631275"/>
          <a:ext cx="17240250" cy="1057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3" name="ID_A934A90C6F7E4DD5B21E14DB52EDB343"/>
        <xdr:cNvPicPr>
          <a:picLocks noChangeAspect="1"/>
        </xdr:cNvPicPr>
      </xdr:nvPicPr>
      <xdr:blipFill>
        <a:blip r:embed="rId351"/>
        <a:stretch>
          <a:fillRect/>
        </a:stretch>
      </xdr:blipFill>
      <xdr:spPr>
        <a:xfrm>
          <a:off x="9170670" y="82911950"/>
          <a:ext cx="8248650" cy="628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0" name="ID_64FE548E4A234FBB884AA6C3BEEECFD1"/>
        <xdr:cNvPicPr>
          <a:picLocks noChangeAspect="1"/>
        </xdr:cNvPicPr>
      </xdr:nvPicPr>
      <xdr:blipFill>
        <a:blip r:embed="rId352"/>
        <a:stretch>
          <a:fillRect/>
        </a:stretch>
      </xdr:blipFill>
      <xdr:spPr>
        <a:xfrm>
          <a:off x="9170670" y="85826600"/>
          <a:ext cx="8277225" cy="571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9" name="ID_4DA3F7D5DFD449369BA459D0945D9A7C"/>
        <xdr:cNvPicPr>
          <a:picLocks noChangeAspect="1"/>
        </xdr:cNvPicPr>
      </xdr:nvPicPr>
      <xdr:blipFill>
        <a:blip r:embed="rId353"/>
        <a:stretch>
          <a:fillRect/>
        </a:stretch>
      </xdr:blipFill>
      <xdr:spPr>
        <a:xfrm>
          <a:off x="9170670" y="90112850"/>
          <a:ext cx="8267700" cy="523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6" name="ID_CFAE599471AF4E22A3A7FF15562CB936"/>
        <xdr:cNvPicPr>
          <a:picLocks noChangeAspect="1"/>
        </xdr:cNvPicPr>
      </xdr:nvPicPr>
      <xdr:blipFill>
        <a:blip r:embed="rId354"/>
        <a:stretch>
          <a:fillRect/>
        </a:stretch>
      </xdr:blipFill>
      <xdr:spPr>
        <a:xfrm>
          <a:off x="8427085" y="1838325"/>
          <a:ext cx="14163675" cy="466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8" name="ID_19E20245B3394FA0ACADACDDEFFDAD85"/>
        <xdr:cNvPicPr>
          <a:picLocks noChangeAspect="1"/>
        </xdr:cNvPicPr>
      </xdr:nvPicPr>
      <xdr:blipFill>
        <a:blip r:embed="rId355"/>
        <a:stretch>
          <a:fillRect/>
        </a:stretch>
      </xdr:blipFill>
      <xdr:spPr>
        <a:xfrm>
          <a:off x="9170670" y="95084900"/>
          <a:ext cx="8305800" cy="485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1" name="ID_5FEA0CEE6842487AB8AB4D2CE750EDFC"/>
        <xdr:cNvPicPr>
          <a:picLocks noChangeAspect="1"/>
        </xdr:cNvPicPr>
      </xdr:nvPicPr>
      <xdr:blipFill>
        <a:blip r:embed="rId356"/>
        <a:stretch>
          <a:fillRect/>
        </a:stretch>
      </xdr:blipFill>
      <xdr:spPr>
        <a:xfrm>
          <a:off x="8627110" y="150294975"/>
          <a:ext cx="16964025" cy="9810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7" name="ID_E21B01C78FB54EF3806D7269C5CA05FF"/>
        <xdr:cNvPicPr>
          <a:picLocks noChangeAspect="1"/>
        </xdr:cNvPicPr>
      </xdr:nvPicPr>
      <xdr:blipFill>
        <a:blip r:embed="rId357"/>
        <a:stretch>
          <a:fillRect/>
        </a:stretch>
      </xdr:blipFill>
      <xdr:spPr>
        <a:xfrm>
          <a:off x="9170670" y="90970100"/>
          <a:ext cx="8239125" cy="533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9" name="ID_1B23BABD9F6648FCA8D602C82913CA65"/>
        <xdr:cNvPicPr>
          <a:picLocks noChangeAspect="1"/>
        </xdr:cNvPicPr>
      </xdr:nvPicPr>
      <xdr:blipFill>
        <a:blip r:embed="rId358"/>
        <a:stretch>
          <a:fillRect/>
        </a:stretch>
      </xdr:blipFill>
      <xdr:spPr>
        <a:xfrm>
          <a:off x="9170670" y="93198950"/>
          <a:ext cx="9877425" cy="561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7" name="ID_70A54BB5861941E99DD00E381162BC4F"/>
        <xdr:cNvPicPr>
          <a:picLocks noChangeAspect="1"/>
        </xdr:cNvPicPr>
      </xdr:nvPicPr>
      <xdr:blipFill>
        <a:blip r:embed="rId359"/>
        <a:stretch>
          <a:fillRect/>
        </a:stretch>
      </xdr:blipFill>
      <xdr:spPr>
        <a:xfrm>
          <a:off x="8627110" y="60188475"/>
          <a:ext cx="16859250" cy="904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0" name="ID_74925338921E46A5AAE4DFAF1E38751B"/>
        <xdr:cNvPicPr>
          <a:picLocks noChangeAspect="1"/>
        </xdr:cNvPicPr>
      </xdr:nvPicPr>
      <xdr:blipFill>
        <a:blip r:embed="rId360"/>
        <a:stretch>
          <a:fillRect/>
        </a:stretch>
      </xdr:blipFill>
      <xdr:spPr>
        <a:xfrm>
          <a:off x="9170670" y="92856050"/>
          <a:ext cx="8305800" cy="647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1" name="ID_A90B00D8809345D986F79A1B6AC33C68"/>
        <xdr:cNvPicPr>
          <a:picLocks noChangeAspect="1"/>
        </xdr:cNvPicPr>
      </xdr:nvPicPr>
      <xdr:blipFill>
        <a:blip r:embed="rId361"/>
        <a:stretch>
          <a:fillRect/>
        </a:stretch>
      </xdr:blipFill>
      <xdr:spPr>
        <a:xfrm>
          <a:off x="8427085" y="885825"/>
          <a:ext cx="14620875" cy="552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26" name="ID_DE648259EA03482097E0969B190E95AA"/>
        <xdr:cNvPicPr>
          <a:picLocks noChangeAspect="1"/>
        </xdr:cNvPicPr>
      </xdr:nvPicPr>
      <xdr:blipFill>
        <a:blip r:embed="rId362"/>
        <a:stretch>
          <a:fillRect/>
        </a:stretch>
      </xdr:blipFill>
      <xdr:spPr>
        <a:xfrm>
          <a:off x="8427085" y="1457325"/>
          <a:ext cx="14658975" cy="619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0" name="ID_A7A5025CEFAE4247A7D5E9892ED09989"/>
        <xdr:cNvPicPr>
          <a:picLocks noChangeAspect="1"/>
        </xdr:cNvPicPr>
      </xdr:nvPicPr>
      <xdr:blipFill>
        <a:blip r:embed="rId363"/>
        <a:stretch>
          <a:fillRect/>
        </a:stretch>
      </xdr:blipFill>
      <xdr:spPr>
        <a:xfrm>
          <a:off x="8427085" y="2390775"/>
          <a:ext cx="14125575" cy="419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4" name="ID_315DCB7ED6C447FCA2594239DB1C9D42"/>
        <xdr:cNvPicPr>
          <a:picLocks noChangeAspect="1"/>
        </xdr:cNvPicPr>
      </xdr:nvPicPr>
      <xdr:blipFill>
        <a:blip r:embed="rId364"/>
        <a:stretch>
          <a:fillRect/>
        </a:stretch>
      </xdr:blipFill>
      <xdr:spPr>
        <a:xfrm>
          <a:off x="8627110" y="109223175"/>
          <a:ext cx="17021175" cy="952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1" name="ID_3194B65E36514B6184696126E474B537"/>
        <xdr:cNvPicPr>
          <a:picLocks noChangeAspect="1"/>
        </xdr:cNvPicPr>
      </xdr:nvPicPr>
      <xdr:blipFill>
        <a:blip r:embed="rId365"/>
        <a:stretch>
          <a:fillRect/>
        </a:stretch>
      </xdr:blipFill>
      <xdr:spPr>
        <a:xfrm>
          <a:off x="8627110" y="50339625"/>
          <a:ext cx="16964025" cy="1038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6" name="ID_A22EDD0C99B048B0ACC2B7172F35AEA7"/>
        <xdr:cNvPicPr>
          <a:picLocks noChangeAspect="1"/>
        </xdr:cNvPicPr>
      </xdr:nvPicPr>
      <xdr:blipFill>
        <a:blip r:embed="rId366"/>
        <a:stretch>
          <a:fillRect/>
        </a:stretch>
      </xdr:blipFill>
      <xdr:spPr>
        <a:xfrm>
          <a:off x="8427085" y="2581275"/>
          <a:ext cx="14144625" cy="428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9" name="ID_B88899F97D524A49BF4E7275A01E5043"/>
        <xdr:cNvPicPr>
          <a:picLocks noChangeAspect="1"/>
        </xdr:cNvPicPr>
      </xdr:nvPicPr>
      <xdr:blipFill>
        <a:blip r:embed="rId367"/>
        <a:stretch>
          <a:fillRect/>
        </a:stretch>
      </xdr:blipFill>
      <xdr:spPr>
        <a:xfrm>
          <a:off x="8427085" y="2771775"/>
          <a:ext cx="14239875" cy="504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4" name="ID_2B5CD22CF87A424D87DD861AFE97CB91"/>
        <xdr:cNvPicPr>
          <a:picLocks noChangeAspect="1"/>
        </xdr:cNvPicPr>
      </xdr:nvPicPr>
      <xdr:blipFill>
        <a:blip r:embed="rId368"/>
        <a:stretch>
          <a:fillRect/>
        </a:stretch>
      </xdr:blipFill>
      <xdr:spPr>
        <a:xfrm>
          <a:off x="8627110" y="885825"/>
          <a:ext cx="16602075" cy="1019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9" name="ID_0CA353A396DE4E90B9F43BC57F43B07F"/>
        <xdr:cNvPicPr>
          <a:picLocks noChangeAspect="1"/>
        </xdr:cNvPicPr>
      </xdr:nvPicPr>
      <xdr:blipFill>
        <a:blip r:embed="rId369"/>
        <a:stretch>
          <a:fillRect/>
        </a:stretch>
      </xdr:blipFill>
      <xdr:spPr>
        <a:xfrm>
          <a:off x="8627110" y="114671475"/>
          <a:ext cx="16735425" cy="1114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5" name="ID_DEC6C2A909BC46DE89552C0E67EEFF1D"/>
        <xdr:cNvPicPr>
          <a:picLocks noChangeAspect="1"/>
        </xdr:cNvPicPr>
      </xdr:nvPicPr>
      <xdr:blipFill>
        <a:blip r:embed="rId370"/>
        <a:stretch>
          <a:fillRect/>
        </a:stretch>
      </xdr:blipFill>
      <xdr:spPr>
        <a:xfrm>
          <a:off x="8627110" y="2352675"/>
          <a:ext cx="16973550" cy="13620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7" name="ID_5E7DA8189F40427F90BADAEAA1BFDE07"/>
        <xdr:cNvPicPr>
          <a:picLocks noChangeAspect="1"/>
        </xdr:cNvPicPr>
      </xdr:nvPicPr>
      <xdr:blipFill>
        <a:blip r:embed="rId371"/>
        <a:stretch>
          <a:fillRect/>
        </a:stretch>
      </xdr:blipFill>
      <xdr:spPr>
        <a:xfrm>
          <a:off x="8627110" y="202472925"/>
          <a:ext cx="17154525" cy="1123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8" name="ID_54374CB0AA614778BAF9D854002DD1C4"/>
        <xdr:cNvPicPr>
          <a:picLocks noChangeAspect="1"/>
        </xdr:cNvPicPr>
      </xdr:nvPicPr>
      <xdr:blipFill>
        <a:blip r:embed="rId372"/>
        <a:stretch>
          <a:fillRect/>
        </a:stretch>
      </xdr:blipFill>
      <xdr:spPr>
        <a:xfrm>
          <a:off x="8627110" y="4238625"/>
          <a:ext cx="17402175" cy="1047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3" name="ID_715D4BA252A349F8A1B36F1832CFD6B9"/>
        <xdr:cNvPicPr>
          <a:picLocks noChangeAspect="1"/>
        </xdr:cNvPicPr>
      </xdr:nvPicPr>
      <xdr:blipFill>
        <a:blip r:embed="rId373"/>
        <a:stretch>
          <a:fillRect/>
        </a:stretch>
      </xdr:blipFill>
      <xdr:spPr>
        <a:xfrm>
          <a:off x="8627110" y="8848725"/>
          <a:ext cx="17030700" cy="1000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3" name="ID_BC390C95D6B0406489070F25B69EBE6C"/>
        <xdr:cNvPicPr>
          <a:picLocks noChangeAspect="1"/>
        </xdr:cNvPicPr>
      </xdr:nvPicPr>
      <xdr:blipFill>
        <a:blip r:embed="rId374"/>
        <a:stretch>
          <a:fillRect/>
        </a:stretch>
      </xdr:blipFill>
      <xdr:spPr>
        <a:xfrm>
          <a:off x="8627110" y="9686925"/>
          <a:ext cx="16859250" cy="1028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88" name="ID_2C11D31DEB444EF7B65211733D5D5041"/>
        <xdr:cNvPicPr>
          <a:picLocks noChangeAspect="1"/>
        </xdr:cNvPicPr>
      </xdr:nvPicPr>
      <xdr:blipFill>
        <a:blip r:embed="rId375"/>
        <a:stretch>
          <a:fillRect/>
        </a:stretch>
      </xdr:blipFill>
      <xdr:spPr>
        <a:xfrm>
          <a:off x="8627110" y="12201525"/>
          <a:ext cx="16687800" cy="1095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1" name="ID_31072B7904364AAB8061EF9DFC13F466"/>
        <xdr:cNvPicPr>
          <a:picLocks noChangeAspect="1"/>
        </xdr:cNvPicPr>
      </xdr:nvPicPr>
      <xdr:blipFill>
        <a:blip r:embed="rId376"/>
        <a:stretch>
          <a:fillRect/>
        </a:stretch>
      </xdr:blipFill>
      <xdr:spPr>
        <a:xfrm>
          <a:off x="8627110" y="15973425"/>
          <a:ext cx="17116425" cy="1019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9" name="ID_92C7F82F9BF449E3A8C6C0946396E1C3"/>
        <xdr:cNvPicPr>
          <a:picLocks noChangeAspect="1"/>
        </xdr:cNvPicPr>
      </xdr:nvPicPr>
      <xdr:blipFill>
        <a:blip r:embed="rId377"/>
        <a:stretch>
          <a:fillRect/>
        </a:stretch>
      </xdr:blipFill>
      <xdr:spPr>
        <a:xfrm>
          <a:off x="8627110" y="24774525"/>
          <a:ext cx="17021175" cy="1019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09" name="ID_8A3ADC1B77934116A71631628CEED13B"/>
        <xdr:cNvPicPr>
          <a:picLocks noChangeAspect="1"/>
        </xdr:cNvPicPr>
      </xdr:nvPicPr>
      <xdr:blipFill>
        <a:blip r:embed="rId378"/>
        <a:stretch>
          <a:fillRect/>
        </a:stretch>
      </xdr:blipFill>
      <xdr:spPr>
        <a:xfrm>
          <a:off x="8627110" y="25403175"/>
          <a:ext cx="16964025" cy="1009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2" name="ID_C508D531C0F842DFAC69B17152DEBF33"/>
        <xdr:cNvPicPr>
          <a:picLocks noChangeAspect="1"/>
        </xdr:cNvPicPr>
      </xdr:nvPicPr>
      <xdr:blipFill>
        <a:blip r:embed="rId379"/>
        <a:stretch>
          <a:fillRect/>
        </a:stretch>
      </xdr:blipFill>
      <xdr:spPr>
        <a:xfrm>
          <a:off x="8627110" y="140446125"/>
          <a:ext cx="16744950" cy="771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3" name="ID_993E2E46AEC140C6953E313DB98047E2"/>
        <xdr:cNvPicPr>
          <a:picLocks noChangeAspect="1"/>
        </xdr:cNvPicPr>
      </xdr:nvPicPr>
      <xdr:blipFill>
        <a:blip r:embed="rId380"/>
        <a:stretch>
          <a:fillRect/>
        </a:stretch>
      </xdr:blipFill>
      <xdr:spPr>
        <a:xfrm>
          <a:off x="8627110" y="123682125"/>
          <a:ext cx="17125950" cy="1285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39033FFC73194FA79CA6718ED42615D6"/>
        <xdr:cNvPicPr>
          <a:picLocks noChangeAspect="1"/>
        </xdr:cNvPicPr>
      </xdr:nvPicPr>
      <xdr:blipFill>
        <a:blip r:embed="rId381"/>
        <a:stretch>
          <a:fillRect/>
        </a:stretch>
      </xdr:blipFill>
      <xdr:spPr>
        <a:xfrm>
          <a:off x="8627110" y="25612725"/>
          <a:ext cx="17059275" cy="1133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84" name="ID_B68882BA8AC143E6B65879664AAFE4BF"/>
        <xdr:cNvPicPr>
          <a:picLocks noChangeAspect="1"/>
        </xdr:cNvPicPr>
      </xdr:nvPicPr>
      <xdr:blipFill>
        <a:blip r:embed="rId382"/>
        <a:stretch>
          <a:fillRect/>
        </a:stretch>
      </xdr:blipFill>
      <xdr:spPr>
        <a:xfrm>
          <a:off x="8627110" y="30013275"/>
          <a:ext cx="16925925" cy="923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2" name="ID_1D8E128BA1CB43958F1107B503F906D8"/>
        <xdr:cNvPicPr>
          <a:picLocks noChangeAspect="1"/>
        </xdr:cNvPicPr>
      </xdr:nvPicPr>
      <xdr:blipFill>
        <a:blip r:embed="rId383"/>
        <a:stretch>
          <a:fillRect/>
        </a:stretch>
      </xdr:blipFill>
      <xdr:spPr>
        <a:xfrm>
          <a:off x="8627110" y="28546425"/>
          <a:ext cx="16859250" cy="990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7" name="ID_8876AD01D51F465EAEEF5EF9BDE85D40"/>
        <xdr:cNvPicPr>
          <a:picLocks noChangeAspect="1"/>
        </xdr:cNvPicPr>
      </xdr:nvPicPr>
      <xdr:blipFill>
        <a:blip r:embed="rId384"/>
        <a:stretch>
          <a:fillRect/>
        </a:stretch>
      </xdr:blipFill>
      <xdr:spPr>
        <a:xfrm>
          <a:off x="8627110" y="30851475"/>
          <a:ext cx="17135475" cy="1104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2" name="ID_5F13FC27DBB241E2BC32D1A5FC105D4B"/>
        <xdr:cNvPicPr>
          <a:picLocks noChangeAspect="1"/>
        </xdr:cNvPicPr>
      </xdr:nvPicPr>
      <xdr:blipFill>
        <a:blip r:embed="rId385"/>
        <a:stretch>
          <a:fillRect/>
        </a:stretch>
      </xdr:blipFill>
      <xdr:spPr>
        <a:xfrm>
          <a:off x="8627110" y="77162025"/>
          <a:ext cx="17078325" cy="942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9" name="ID_F040A2C2870F4AED8C98F8E42CC0F5E9"/>
        <xdr:cNvPicPr>
          <a:picLocks noChangeAspect="1"/>
        </xdr:cNvPicPr>
      </xdr:nvPicPr>
      <xdr:blipFill>
        <a:blip r:embed="rId386"/>
        <a:stretch>
          <a:fillRect/>
        </a:stretch>
      </xdr:blipFill>
      <xdr:spPr>
        <a:xfrm>
          <a:off x="8627110" y="35042475"/>
          <a:ext cx="17173575" cy="1038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0" name="ID_D3F1B9A4BB6A41CEAA77F4D3FB017DB9"/>
        <xdr:cNvPicPr>
          <a:picLocks noChangeAspect="1"/>
        </xdr:cNvPicPr>
      </xdr:nvPicPr>
      <xdr:blipFill>
        <a:blip r:embed="rId387"/>
        <a:stretch>
          <a:fillRect/>
        </a:stretch>
      </xdr:blipFill>
      <xdr:spPr>
        <a:xfrm>
          <a:off x="8627110" y="35880675"/>
          <a:ext cx="16916400" cy="971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0" name="ID_2769F7AF4C6940B1B38D23E8AD00D4F4"/>
        <xdr:cNvPicPr>
          <a:picLocks noChangeAspect="1"/>
        </xdr:cNvPicPr>
      </xdr:nvPicPr>
      <xdr:blipFill>
        <a:blip r:embed="rId388"/>
        <a:stretch>
          <a:fillRect/>
        </a:stretch>
      </xdr:blipFill>
      <xdr:spPr>
        <a:xfrm>
          <a:off x="8627110" y="36509325"/>
          <a:ext cx="16925925" cy="971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2" name="ID_71BDF101181E4D6EB7165958C494F5B4"/>
        <xdr:cNvPicPr>
          <a:picLocks noChangeAspect="1"/>
        </xdr:cNvPicPr>
      </xdr:nvPicPr>
      <xdr:blipFill>
        <a:blip r:embed="rId389"/>
        <a:stretch>
          <a:fillRect/>
        </a:stretch>
      </xdr:blipFill>
      <xdr:spPr>
        <a:xfrm>
          <a:off x="8627110" y="39443025"/>
          <a:ext cx="16887825" cy="1028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4" name="ID_DA21465D43BE46E880D75548AEAFC0E7"/>
        <xdr:cNvPicPr>
          <a:picLocks noChangeAspect="1"/>
        </xdr:cNvPicPr>
      </xdr:nvPicPr>
      <xdr:blipFill>
        <a:blip r:embed="rId390"/>
        <a:stretch>
          <a:fillRect/>
        </a:stretch>
      </xdr:blipFill>
      <xdr:spPr>
        <a:xfrm>
          <a:off x="8627110" y="199958325"/>
          <a:ext cx="17240250" cy="942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4" name="ID_C4B69ABF5C5B40E78DC0A67FE984347B"/>
        <xdr:cNvPicPr>
          <a:picLocks noChangeAspect="1"/>
        </xdr:cNvPicPr>
      </xdr:nvPicPr>
      <xdr:blipFill>
        <a:blip r:embed="rId391"/>
        <a:stretch>
          <a:fillRect/>
        </a:stretch>
      </xdr:blipFill>
      <xdr:spPr>
        <a:xfrm>
          <a:off x="8627110" y="39652575"/>
          <a:ext cx="16964025" cy="1152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76" name="ID_CD87B9E860724F24ADD7D970C43850B5"/>
        <xdr:cNvPicPr>
          <a:picLocks noChangeAspect="1"/>
        </xdr:cNvPicPr>
      </xdr:nvPicPr>
      <xdr:blipFill>
        <a:blip r:embed="rId392"/>
        <a:stretch>
          <a:fillRect/>
        </a:stretch>
      </xdr:blipFill>
      <xdr:spPr>
        <a:xfrm>
          <a:off x="8627110" y="40909875"/>
          <a:ext cx="16840200" cy="1095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6" name="ID_CA9904AD412E4F28BAB64EEC469113FB"/>
        <xdr:cNvPicPr>
          <a:picLocks noChangeAspect="1"/>
        </xdr:cNvPicPr>
      </xdr:nvPicPr>
      <xdr:blipFill>
        <a:blip r:embed="rId393"/>
        <a:stretch>
          <a:fillRect/>
        </a:stretch>
      </xdr:blipFill>
      <xdr:spPr>
        <a:xfrm>
          <a:off x="8627110" y="42376725"/>
          <a:ext cx="16506825" cy="752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4" name="ID_5E5939B9C3F44D49B8E131188561EE74"/>
        <xdr:cNvPicPr>
          <a:picLocks noChangeAspect="1"/>
        </xdr:cNvPicPr>
      </xdr:nvPicPr>
      <xdr:blipFill>
        <a:blip r:embed="rId394"/>
        <a:stretch>
          <a:fillRect/>
        </a:stretch>
      </xdr:blipFill>
      <xdr:spPr>
        <a:xfrm>
          <a:off x="8627110" y="173135925"/>
          <a:ext cx="16764000" cy="857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8" name="ID_520B1234883D4456B76633F2FC1F3DF0"/>
        <xdr:cNvPicPr>
          <a:picLocks noChangeAspect="1"/>
        </xdr:cNvPicPr>
      </xdr:nvPicPr>
      <xdr:blipFill>
        <a:blip r:embed="rId395"/>
        <a:stretch>
          <a:fillRect/>
        </a:stretch>
      </xdr:blipFill>
      <xdr:spPr>
        <a:xfrm>
          <a:off x="8627110" y="45100875"/>
          <a:ext cx="16821150" cy="1038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2" name="ID_58A96F63DD6A45EFAE3D77A74F3EE8CD"/>
        <xdr:cNvPicPr>
          <a:picLocks noChangeAspect="1"/>
        </xdr:cNvPicPr>
      </xdr:nvPicPr>
      <xdr:blipFill>
        <a:blip r:embed="rId396"/>
        <a:stretch>
          <a:fillRect/>
        </a:stretch>
      </xdr:blipFill>
      <xdr:spPr>
        <a:xfrm>
          <a:off x="8427085" y="1743075"/>
          <a:ext cx="11096625" cy="342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9" name="ID_5E000D0037C14F4F858F828E2ABB042E"/>
        <xdr:cNvPicPr>
          <a:picLocks noChangeAspect="1"/>
        </xdr:cNvPicPr>
      </xdr:nvPicPr>
      <xdr:blipFill>
        <a:blip r:embed="rId397"/>
        <a:stretch>
          <a:fillRect/>
        </a:stretch>
      </xdr:blipFill>
      <xdr:spPr>
        <a:xfrm>
          <a:off x="8598535" y="49091850"/>
          <a:ext cx="17192625" cy="1057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9" name="ID_E36B1F84BE9C464AB69A779CCF4BCCDD"/>
        <xdr:cNvPicPr>
          <a:picLocks noChangeAspect="1"/>
        </xdr:cNvPicPr>
      </xdr:nvPicPr>
      <xdr:blipFill>
        <a:blip r:embed="rId398"/>
        <a:stretch>
          <a:fillRect/>
        </a:stretch>
      </xdr:blipFill>
      <xdr:spPr>
        <a:xfrm>
          <a:off x="8627110" y="167687625"/>
          <a:ext cx="16859250" cy="96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7" name="ID_3D8B6D47EA4E4BE29B96B577AE4A9FA7"/>
        <xdr:cNvPicPr>
          <a:picLocks noChangeAspect="1"/>
        </xdr:cNvPicPr>
      </xdr:nvPicPr>
      <xdr:blipFill>
        <a:blip r:embed="rId399"/>
        <a:stretch>
          <a:fillRect/>
        </a:stretch>
      </xdr:blipFill>
      <xdr:spPr>
        <a:xfrm>
          <a:off x="8627110" y="55159275"/>
          <a:ext cx="16916400" cy="1114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4" name="ID_DA2C4C46D5EB4DF18FDBDE94E1C905E0"/>
        <xdr:cNvPicPr>
          <a:picLocks noChangeAspect="1"/>
        </xdr:cNvPicPr>
      </xdr:nvPicPr>
      <xdr:blipFill>
        <a:blip r:embed="rId400"/>
        <a:stretch>
          <a:fillRect/>
        </a:stretch>
      </xdr:blipFill>
      <xdr:spPr>
        <a:xfrm>
          <a:off x="8627110" y="57045225"/>
          <a:ext cx="17040225" cy="990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4" name="ID_FACAE3E575C14009886B29E130913B74"/>
        <xdr:cNvPicPr>
          <a:picLocks noChangeAspect="1"/>
        </xdr:cNvPicPr>
      </xdr:nvPicPr>
      <xdr:blipFill>
        <a:blip r:embed="rId401"/>
        <a:stretch>
          <a:fillRect/>
        </a:stretch>
      </xdr:blipFill>
      <xdr:spPr>
        <a:xfrm>
          <a:off x="8627110" y="59769375"/>
          <a:ext cx="16878300" cy="885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8" name="ID_346387D89E5A404181A41C5A6FBE9E15"/>
        <xdr:cNvPicPr>
          <a:picLocks noChangeAspect="1"/>
        </xdr:cNvPicPr>
      </xdr:nvPicPr>
      <xdr:blipFill>
        <a:blip r:embed="rId402"/>
        <a:stretch>
          <a:fillRect/>
        </a:stretch>
      </xdr:blipFill>
      <xdr:spPr>
        <a:xfrm>
          <a:off x="8627110" y="128711325"/>
          <a:ext cx="17049750" cy="914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5" name="ID_893F6893FAFF4B9A84884EEABA700582"/>
        <xdr:cNvPicPr>
          <a:picLocks noChangeAspect="1"/>
        </xdr:cNvPicPr>
      </xdr:nvPicPr>
      <xdr:blipFill>
        <a:blip r:embed="rId403"/>
        <a:stretch>
          <a:fillRect/>
        </a:stretch>
      </xdr:blipFill>
      <xdr:spPr>
        <a:xfrm>
          <a:off x="8627110" y="60398025"/>
          <a:ext cx="16973550" cy="1152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6" name="ID_DCD06B9898DA457F8F921AC08F47D670"/>
        <xdr:cNvPicPr>
          <a:picLocks noChangeAspect="1"/>
        </xdr:cNvPicPr>
      </xdr:nvPicPr>
      <xdr:blipFill>
        <a:blip r:embed="rId404"/>
        <a:stretch>
          <a:fillRect/>
        </a:stretch>
      </xdr:blipFill>
      <xdr:spPr>
        <a:xfrm>
          <a:off x="8627110" y="60607575"/>
          <a:ext cx="16944975" cy="9810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3" name="ID_EF87A5389C84435C87040A1AF18932A5"/>
        <xdr:cNvPicPr>
          <a:picLocks noChangeAspect="1"/>
        </xdr:cNvPicPr>
      </xdr:nvPicPr>
      <xdr:blipFill>
        <a:blip r:embed="rId405"/>
        <a:stretch>
          <a:fillRect/>
        </a:stretch>
      </xdr:blipFill>
      <xdr:spPr>
        <a:xfrm>
          <a:off x="8627110" y="189480825"/>
          <a:ext cx="16706850" cy="1047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0" name="ID_CFD0ACD5787646B6BC0D88EAB5E0D8E6"/>
        <xdr:cNvPicPr>
          <a:picLocks noChangeAspect="1"/>
        </xdr:cNvPicPr>
      </xdr:nvPicPr>
      <xdr:blipFill>
        <a:blip r:embed="rId406"/>
        <a:stretch>
          <a:fillRect/>
        </a:stretch>
      </xdr:blipFill>
      <xdr:spPr>
        <a:xfrm>
          <a:off x="8627110" y="137302875"/>
          <a:ext cx="16964025" cy="971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7" name="ID_6F01D8EE3EDF42B5857523D3ADF90C04"/>
        <xdr:cNvPicPr>
          <a:picLocks noChangeAspect="1"/>
        </xdr:cNvPicPr>
      </xdr:nvPicPr>
      <xdr:blipFill>
        <a:blip r:embed="rId407"/>
        <a:stretch>
          <a:fillRect/>
        </a:stretch>
      </xdr:blipFill>
      <xdr:spPr>
        <a:xfrm>
          <a:off x="8627110" y="61026675"/>
          <a:ext cx="17040225" cy="1047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17" name="ID_2AB9E817EE3343AF82537E3DADEE1272"/>
        <xdr:cNvPicPr>
          <a:picLocks noChangeAspect="1"/>
        </xdr:cNvPicPr>
      </xdr:nvPicPr>
      <xdr:blipFill>
        <a:blip r:embed="rId408"/>
        <a:stretch>
          <a:fillRect/>
        </a:stretch>
      </xdr:blipFill>
      <xdr:spPr>
        <a:xfrm>
          <a:off x="8627110" y="206873475"/>
          <a:ext cx="16849725" cy="1095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0" name="ID_239F7EF56269457B8E060EA768188A18"/>
        <xdr:cNvPicPr>
          <a:picLocks noChangeAspect="1"/>
        </xdr:cNvPicPr>
      </xdr:nvPicPr>
      <xdr:blipFill>
        <a:blip r:embed="rId409"/>
        <a:stretch>
          <a:fillRect/>
        </a:stretch>
      </xdr:blipFill>
      <xdr:spPr>
        <a:xfrm>
          <a:off x="8627110" y="61655325"/>
          <a:ext cx="16935450" cy="933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8" name="ID_FDFC661EA86141F28F87EB64003FD52C"/>
        <xdr:cNvPicPr>
          <a:picLocks noChangeAspect="1"/>
        </xdr:cNvPicPr>
      </xdr:nvPicPr>
      <xdr:blipFill>
        <a:blip r:embed="rId410"/>
        <a:stretch>
          <a:fillRect/>
        </a:stretch>
      </xdr:blipFill>
      <xdr:spPr>
        <a:xfrm>
          <a:off x="8627110" y="65427225"/>
          <a:ext cx="16925925" cy="19716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9" name="ID_40CC3714C64D4182ADB112DB1D77E02A"/>
        <xdr:cNvPicPr>
          <a:picLocks noChangeAspect="1"/>
        </xdr:cNvPicPr>
      </xdr:nvPicPr>
      <xdr:blipFill>
        <a:blip r:embed="rId411"/>
        <a:stretch>
          <a:fillRect/>
        </a:stretch>
      </xdr:blipFill>
      <xdr:spPr>
        <a:xfrm>
          <a:off x="8627110" y="71504175"/>
          <a:ext cx="17011650" cy="942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3" name="ID_683B7F2DD7D04A9CBD0F995C941A0AD7"/>
        <xdr:cNvPicPr>
          <a:picLocks noChangeAspect="1"/>
        </xdr:cNvPicPr>
      </xdr:nvPicPr>
      <xdr:blipFill>
        <a:blip r:embed="rId412"/>
        <a:stretch>
          <a:fillRect/>
        </a:stretch>
      </xdr:blipFill>
      <xdr:spPr>
        <a:xfrm>
          <a:off x="8627110" y="77581125"/>
          <a:ext cx="16840200" cy="9810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5" name="ID_C00EFD19C26042E8913F791325BD98DA"/>
        <xdr:cNvPicPr>
          <a:picLocks noChangeAspect="1"/>
        </xdr:cNvPicPr>
      </xdr:nvPicPr>
      <xdr:blipFill>
        <a:blip r:embed="rId413"/>
        <a:stretch>
          <a:fillRect/>
        </a:stretch>
      </xdr:blipFill>
      <xdr:spPr>
        <a:xfrm>
          <a:off x="8627110" y="80514825"/>
          <a:ext cx="16906875" cy="990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2" name="ID_67452D05DC0B4C8DB4F4894E8F2B4C7B"/>
        <xdr:cNvPicPr>
          <a:picLocks noChangeAspect="1"/>
        </xdr:cNvPicPr>
      </xdr:nvPicPr>
      <xdr:blipFill>
        <a:blip r:embed="rId414"/>
        <a:stretch>
          <a:fillRect/>
        </a:stretch>
      </xdr:blipFill>
      <xdr:spPr>
        <a:xfrm>
          <a:off x="8627110" y="83867625"/>
          <a:ext cx="16916400" cy="695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3" name="ID_BB903AC29AB14547AB2DF70B9C02A1A5"/>
        <xdr:cNvPicPr>
          <a:picLocks noChangeAspect="1"/>
        </xdr:cNvPicPr>
      </xdr:nvPicPr>
      <xdr:blipFill>
        <a:blip r:embed="rId415"/>
        <a:stretch>
          <a:fillRect/>
        </a:stretch>
      </xdr:blipFill>
      <xdr:spPr>
        <a:xfrm>
          <a:off x="8579485" y="84505800"/>
          <a:ext cx="17135475" cy="647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0" name="ID_25E8D98241C1467E901F8936EE9767D5"/>
        <xdr:cNvPicPr>
          <a:picLocks noChangeAspect="1"/>
        </xdr:cNvPicPr>
      </xdr:nvPicPr>
      <xdr:blipFill>
        <a:blip r:embed="rId416"/>
        <a:stretch>
          <a:fillRect/>
        </a:stretch>
      </xdr:blipFill>
      <xdr:spPr>
        <a:xfrm>
          <a:off x="8627110" y="84705825"/>
          <a:ext cx="17087850" cy="1095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6" name="ID_8B69107A47F54CB6B00D067A0AD34FE9"/>
        <xdr:cNvPicPr>
          <a:picLocks noChangeAspect="1"/>
        </xdr:cNvPicPr>
      </xdr:nvPicPr>
      <xdr:blipFill>
        <a:blip r:embed="rId417"/>
        <a:stretch>
          <a:fillRect/>
        </a:stretch>
      </xdr:blipFill>
      <xdr:spPr>
        <a:xfrm>
          <a:off x="8627110" y="84915375"/>
          <a:ext cx="16792575" cy="952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26" name="ID_078B714A0674448CA19BF6F6C3116C88"/>
        <xdr:cNvPicPr>
          <a:picLocks noChangeAspect="1"/>
        </xdr:cNvPicPr>
      </xdr:nvPicPr>
      <xdr:blipFill>
        <a:blip r:embed="rId418"/>
        <a:stretch>
          <a:fillRect/>
        </a:stretch>
      </xdr:blipFill>
      <xdr:spPr>
        <a:xfrm>
          <a:off x="8627110" y="87849075"/>
          <a:ext cx="17097375" cy="914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6" name="ID_DA1815B179C44C48AE8466C94F5156BA"/>
        <xdr:cNvPicPr>
          <a:picLocks noChangeAspect="1"/>
        </xdr:cNvPicPr>
      </xdr:nvPicPr>
      <xdr:blipFill>
        <a:blip r:embed="rId419"/>
        <a:stretch>
          <a:fillRect/>
        </a:stretch>
      </xdr:blipFill>
      <xdr:spPr>
        <a:xfrm>
          <a:off x="8627110" y="89106375"/>
          <a:ext cx="17068800" cy="96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7" name="ID_B032DDFACE1B4EE8AA72E2C00E4B6CF6"/>
        <xdr:cNvPicPr>
          <a:picLocks noChangeAspect="1"/>
        </xdr:cNvPicPr>
      </xdr:nvPicPr>
      <xdr:blipFill>
        <a:blip r:embed="rId420"/>
        <a:stretch>
          <a:fillRect/>
        </a:stretch>
      </xdr:blipFill>
      <xdr:spPr>
        <a:xfrm>
          <a:off x="8627110" y="92249625"/>
          <a:ext cx="16992600" cy="1381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3" name="ID_978279D4FA1A410DAE8BFF751BC78BC6"/>
        <xdr:cNvPicPr>
          <a:picLocks noChangeAspect="1"/>
        </xdr:cNvPicPr>
      </xdr:nvPicPr>
      <xdr:blipFill>
        <a:blip r:embed="rId421"/>
        <a:stretch>
          <a:fillRect/>
        </a:stretch>
      </xdr:blipFill>
      <xdr:spPr>
        <a:xfrm>
          <a:off x="8627110" y="96440625"/>
          <a:ext cx="16983075" cy="895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7" name="ID_7F3E2BD65A414BA89D5E54682B292496"/>
        <xdr:cNvPicPr>
          <a:picLocks noChangeAspect="1"/>
        </xdr:cNvPicPr>
      </xdr:nvPicPr>
      <xdr:blipFill>
        <a:blip r:embed="rId422"/>
        <a:stretch>
          <a:fillRect/>
        </a:stretch>
      </xdr:blipFill>
      <xdr:spPr>
        <a:xfrm>
          <a:off x="8627110" y="97488375"/>
          <a:ext cx="16821150" cy="895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9" name="ID_F0597C47BFAF4ABFB3BEBD65709040EC"/>
        <xdr:cNvPicPr>
          <a:picLocks noChangeAspect="1"/>
        </xdr:cNvPicPr>
      </xdr:nvPicPr>
      <xdr:blipFill>
        <a:blip r:embed="rId423"/>
        <a:stretch>
          <a:fillRect/>
        </a:stretch>
      </xdr:blipFill>
      <xdr:spPr>
        <a:xfrm>
          <a:off x="8627110" y="98745675"/>
          <a:ext cx="16773525" cy="1000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1" name="ID_475CF5D068D44C549EDEE0FE94966C05"/>
        <xdr:cNvPicPr>
          <a:picLocks noChangeAspect="1"/>
        </xdr:cNvPicPr>
      </xdr:nvPicPr>
      <xdr:blipFill>
        <a:blip r:embed="rId424"/>
        <a:stretch>
          <a:fillRect/>
        </a:stretch>
      </xdr:blipFill>
      <xdr:spPr>
        <a:xfrm>
          <a:off x="8627110" y="98955225"/>
          <a:ext cx="16764000" cy="11715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1" name="ID_D2E1BB71062E4EE0846E97F5A2D8B69E"/>
        <xdr:cNvPicPr>
          <a:picLocks noChangeAspect="1"/>
        </xdr:cNvPicPr>
      </xdr:nvPicPr>
      <xdr:blipFill>
        <a:blip r:embed="rId425"/>
        <a:stretch>
          <a:fillRect/>
        </a:stretch>
      </xdr:blipFill>
      <xdr:spPr>
        <a:xfrm>
          <a:off x="8627110" y="104193975"/>
          <a:ext cx="17068800" cy="923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3" name="ID_E08DE90ADAE7444EAEC3D2A0B92624DC"/>
        <xdr:cNvPicPr>
          <a:picLocks noChangeAspect="1"/>
        </xdr:cNvPicPr>
      </xdr:nvPicPr>
      <xdr:blipFill>
        <a:blip r:embed="rId426"/>
        <a:stretch>
          <a:fillRect/>
        </a:stretch>
      </xdr:blipFill>
      <xdr:spPr>
        <a:xfrm>
          <a:off x="8627110" y="107127675"/>
          <a:ext cx="16802100" cy="942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2" name="ID_53DFD5A6103D46DBA41BE0A322D24491"/>
        <xdr:cNvPicPr>
          <a:picLocks noChangeAspect="1"/>
        </xdr:cNvPicPr>
      </xdr:nvPicPr>
      <xdr:blipFill>
        <a:blip r:embed="rId427"/>
        <a:stretch>
          <a:fillRect/>
        </a:stretch>
      </xdr:blipFill>
      <xdr:spPr>
        <a:xfrm>
          <a:off x="8627110" y="111947325"/>
          <a:ext cx="17087850" cy="9810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5" name="ID_0B316CE86EEC4B6789FD6B8508776B5F"/>
        <xdr:cNvPicPr>
          <a:picLocks noChangeAspect="1"/>
        </xdr:cNvPicPr>
      </xdr:nvPicPr>
      <xdr:blipFill>
        <a:blip r:embed="rId428"/>
        <a:stretch>
          <a:fillRect/>
        </a:stretch>
      </xdr:blipFill>
      <xdr:spPr>
        <a:xfrm>
          <a:off x="8627110" y="114461925"/>
          <a:ext cx="17002125" cy="1028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4" name="ID_A364541F164240829D9D0F1E8B772C51"/>
        <xdr:cNvPicPr>
          <a:picLocks noChangeAspect="1"/>
        </xdr:cNvPicPr>
      </xdr:nvPicPr>
      <xdr:blipFill>
        <a:blip r:embed="rId429"/>
        <a:stretch>
          <a:fillRect/>
        </a:stretch>
      </xdr:blipFill>
      <xdr:spPr>
        <a:xfrm>
          <a:off x="8627110" y="115928775"/>
          <a:ext cx="16840200" cy="1057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7" name="ID_0CFF096AF96847F69A905128D00CB9F4"/>
        <xdr:cNvPicPr>
          <a:picLocks noChangeAspect="1"/>
        </xdr:cNvPicPr>
      </xdr:nvPicPr>
      <xdr:blipFill>
        <a:blip r:embed="rId430"/>
        <a:stretch>
          <a:fillRect/>
        </a:stretch>
      </xdr:blipFill>
      <xdr:spPr>
        <a:xfrm>
          <a:off x="8627110" y="117814725"/>
          <a:ext cx="16678275" cy="942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6" name="ID_1E375A37C51B4545B97D6F6D1C9A897C"/>
        <xdr:cNvPicPr>
          <a:picLocks noChangeAspect="1"/>
        </xdr:cNvPicPr>
      </xdr:nvPicPr>
      <xdr:blipFill>
        <a:blip r:embed="rId431"/>
        <a:stretch>
          <a:fillRect/>
        </a:stretch>
      </xdr:blipFill>
      <xdr:spPr>
        <a:xfrm>
          <a:off x="8627110" y="120748425"/>
          <a:ext cx="16906875" cy="942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8" name="ID_89E866D2330C43679EDA912AC2ADA344"/>
        <xdr:cNvPicPr>
          <a:picLocks noChangeAspect="1"/>
        </xdr:cNvPicPr>
      </xdr:nvPicPr>
      <xdr:blipFill>
        <a:blip r:embed="rId432"/>
        <a:stretch>
          <a:fillRect/>
        </a:stretch>
      </xdr:blipFill>
      <xdr:spPr>
        <a:xfrm>
          <a:off x="8627110" y="125358525"/>
          <a:ext cx="16592550" cy="876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5" name="ID_1B5B51F02E904671A1B7645BAC947C29"/>
        <xdr:cNvPicPr>
          <a:picLocks noChangeAspect="1"/>
        </xdr:cNvPicPr>
      </xdr:nvPicPr>
      <xdr:blipFill>
        <a:blip r:embed="rId433"/>
        <a:stretch>
          <a:fillRect/>
        </a:stretch>
      </xdr:blipFill>
      <xdr:spPr>
        <a:xfrm>
          <a:off x="8627110" y="127663575"/>
          <a:ext cx="17059275" cy="952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3" name="ID_A87BECD9AC6F448F982F78599EA9D007"/>
        <xdr:cNvPicPr>
          <a:picLocks noChangeAspect="1"/>
        </xdr:cNvPicPr>
      </xdr:nvPicPr>
      <xdr:blipFill>
        <a:blip r:embed="rId434"/>
        <a:stretch>
          <a:fillRect/>
        </a:stretch>
      </xdr:blipFill>
      <xdr:spPr>
        <a:xfrm>
          <a:off x="8627110" y="129968625"/>
          <a:ext cx="17145000" cy="9810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8" name="ID_CF3CAAF5D5714314A9470339EAD47195"/>
        <xdr:cNvPicPr>
          <a:picLocks noChangeAspect="1"/>
        </xdr:cNvPicPr>
      </xdr:nvPicPr>
      <xdr:blipFill>
        <a:blip r:embed="rId435"/>
        <a:stretch>
          <a:fillRect/>
        </a:stretch>
      </xdr:blipFill>
      <xdr:spPr>
        <a:xfrm>
          <a:off x="8627110" y="132692775"/>
          <a:ext cx="17049750" cy="971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9" name="ID_F9DF35CDCF1749738DB022B3EB809E57"/>
        <xdr:cNvPicPr>
          <a:picLocks noChangeAspect="1"/>
        </xdr:cNvPicPr>
      </xdr:nvPicPr>
      <xdr:blipFill>
        <a:blip r:embed="rId436"/>
        <a:stretch>
          <a:fillRect/>
        </a:stretch>
      </xdr:blipFill>
      <xdr:spPr>
        <a:xfrm>
          <a:off x="8627110" y="134997825"/>
          <a:ext cx="16840200" cy="942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2" name="ID_E4380D37B5C94B069E7F754E0986697F"/>
        <xdr:cNvPicPr>
          <a:picLocks noChangeAspect="1"/>
        </xdr:cNvPicPr>
      </xdr:nvPicPr>
      <xdr:blipFill>
        <a:blip r:embed="rId437"/>
        <a:stretch>
          <a:fillRect/>
        </a:stretch>
      </xdr:blipFill>
      <xdr:spPr>
        <a:xfrm>
          <a:off x="8627110" y="136464675"/>
          <a:ext cx="17021175" cy="904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30" name="ID_161AE5E4459D456681F817648DCB69DF"/>
        <xdr:cNvPicPr>
          <a:picLocks noChangeAspect="1"/>
        </xdr:cNvPicPr>
      </xdr:nvPicPr>
      <xdr:blipFill>
        <a:blip r:embed="rId438"/>
        <a:stretch>
          <a:fillRect/>
        </a:stretch>
      </xdr:blipFill>
      <xdr:spPr>
        <a:xfrm>
          <a:off x="8627110" y="220284675"/>
          <a:ext cx="17202150" cy="1000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1" name="ID_A910F50FF3F941C5ACA5D645DB503611"/>
        <xdr:cNvPicPr>
          <a:picLocks noChangeAspect="1"/>
        </xdr:cNvPicPr>
      </xdr:nvPicPr>
      <xdr:blipFill>
        <a:blip r:embed="rId439"/>
        <a:stretch>
          <a:fillRect/>
        </a:stretch>
      </xdr:blipFill>
      <xdr:spPr>
        <a:xfrm>
          <a:off x="8627110" y="216722325"/>
          <a:ext cx="16687800" cy="704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7" name="ID_31D60A69F1804496BBAC592DDB74E085"/>
        <xdr:cNvPicPr>
          <a:picLocks noChangeAspect="1"/>
        </xdr:cNvPicPr>
      </xdr:nvPicPr>
      <xdr:blipFill>
        <a:blip r:embed="rId440"/>
        <a:stretch>
          <a:fillRect/>
        </a:stretch>
      </xdr:blipFill>
      <xdr:spPr>
        <a:xfrm>
          <a:off x="8627110" y="163706175"/>
          <a:ext cx="16840200" cy="1143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4" name="ID_72846EFE6F4944BF9E5D069984C6AB88"/>
        <xdr:cNvPicPr>
          <a:picLocks noChangeAspect="1"/>
        </xdr:cNvPicPr>
      </xdr:nvPicPr>
      <xdr:blipFill>
        <a:blip r:embed="rId441"/>
        <a:stretch>
          <a:fillRect/>
        </a:stretch>
      </xdr:blipFill>
      <xdr:spPr>
        <a:xfrm>
          <a:off x="8627110" y="140236575"/>
          <a:ext cx="16516350" cy="866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3" name="ID_D5FDBB4C18EB4913B176B29C1D4866EB"/>
        <xdr:cNvPicPr>
          <a:picLocks noChangeAspect="1"/>
        </xdr:cNvPicPr>
      </xdr:nvPicPr>
      <xdr:blipFill>
        <a:blip r:embed="rId442"/>
        <a:stretch>
          <a:fillRect/>
        </a:stretch>
      </xdr:blipFill>
      <xdr:spPr>
        <a:xfrm>
          <a:off x="8627110" y="142751175"/>
          <a:ext cx="16649700" cy="1009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6" name="ID_B496219F117F47C7A1E4A24502A6DCDF"/>
        <xdr:cNvPicPr>
          <a:picLocks noChangeAspect="1"/>
        </xdr:cNvPicPr>
      </xdr:nvPicPr>
      <xdr:blipFill>
        <a:blip r:embed="rId443"/>
        <a:stretch>
          <a:fillRect/>
        </a:stretch>
      </xdr:blipFill>
      <xdr:spPr>
        <a:xfrm>
          <a:off x="8627110" y="147989925"/>
          <a:ext cx="16906875" cy="809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6" name="ID_00F4FC845D4D4FDDACCFAB4B6A89E5B8"/>
        <xdr:cNvPicPr>
          <a:picLocks noChangeAspect="1"/>
        </xdr:cNvPicPr>
      </xdr:nvPicPr>
      <xdr:blipFill>
        <a:blip r:embed="rId444"/>
        <a:stretch>
          <a:fillRect/>
        </a:stretch>
      </xdr:blipFill>
      <xdr:spPr>
        <a:xfrm>
          <a:off x="8627110" y="151133175"/>
          <a:ext cx="16573500" cy="866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2" name="ID_49EB7E7219A34B968C529D0BD28F6D3B"/>
        <xdr:cNvPicPr>
          <a:picLocks noChangeAspect="1"/>
        </xdr:cNvPicPr>
      </xdr:nvPicPr>
      <xdr:blipFill>
        <a:blip r:embed="rId445"/>
        <a:stretch>
          <a:fillRect/>
        </a:stretch>
      </xdr:blipFill>
      <xdr:spPr>
        <a:xfrm>
          <a:off x="8627110" y="153438225"/>
          <a:ext cx="17125950" cy="876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03" name="ID_06FA47B29E744C28A85029C93310301B"/>
        <xdr:cNvPicPr>
          <a:picLocks noChangeAspect="1"/>
        </xdr:cNvPicPr>
      </xdr:nvPicPr>
      <xdr:blipFill>
        <a:blip r:embed="rId446"/>
        <a:stretch>
          <a:fillRect/>
        </a:stretch>
      </xdr:blipFill>
      <xdr:spPr>
        <a:xfrm>
          <a:off x="8627110" y="155324175"/>
          <a:ext cx="16706850" cy="762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18" name="ID_C4469CA867A44A70AC35C4D51280B904"/>
        <xdr:cNvPicPr>
          <a:picLocks noChangeAspect="1"/>
        </xdr:cNvPicPr>
      </xdr:nvPicPr>
      <xdr:blipFill>
        <a:blip r:embed="rId447"/>
        <a:stretch>
          <a:fillRect/>
        </a:stretch>
      </xdr:blipFill>
      <xdr:spPr>
        <a:xfrm>
          <a:off x="8627110" y="160772475"/>
          <a:ext cx="16973550" cy="876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32" name="ID_783AD34724D844FD8BA567CCA23DDB33"/>
        <xdr:cNvPicPr>
          <a:picLocks noChangeAspect="1"/>
        </xdr:cNvPicPr>
      </xdr:nvPicPr>
      <xdr:blipFill>
        <a:blip r:embed="rId448"/>
        <a:stretch>
          <a:fillRect/>
        </a:stretch>
      </xdr:blipFill>
      <xdr:spPr>
        <a:xfrm>
          <a:off x="8427085" y="885825"/>
          <a:ext cx="9363075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9" name="ID_B04F1F030A634B77B9432E41686C04E7"/>
        <xdr:cNvPicPr>
          <a:picLocks noChangeAspect="1"/>
        </xdr:cNvPicPr>
      </xdr:nvPicPr>
      <xdr:blipFill>
        <a:blip r:embed="rId449"/>
        <a:stretch>
          <a:fillRect/>
        </a:stretch>
      </xdr:blipFill>
      <xdr:spPr>
        <a:xfrm>
          <a:off x="8627110" y="164753925"/>
          <a:ext cx="17002125" cy="914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1" name="ID_F57A0B824AF44088B0831CF272FFFC92"/>
        <xdr:cNvPicPr>
          <a:picLocks noChangeAspect="1"/>
        </xdr:cNvPicPr>
      </xdr:nvPicPr>
      <xdr:blipFill>
        <a:blip r:embed="rId450"/>
        <a:stretch>
          <a:fillRect/>
        </a:stretch>
      </xdr:blipFill>
      <xdr:spPr>
        <a:xfrm>
          <a:off x="8627110" y="172926375"/>
          <a:ext cx="17249775" cy="1038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6" name="ID_2B213748976C49A7868E58F3EC67D9FF"/>
        <xdr:cNvPicPr>
          <a:picLocks noChangeAspect="1"/>
        </xdr:cNvPicPr>
      </xdr:nvPicPr>
      <xdr:blipFill>
        <a:blip r:embed="rId451"/>
        <a:stretch>
          <a:fillRect/>
        </a:stretch>
      </xdr:blipFill>
      <xdr:spPr>
        <a:xfrm>
          <a:off x="8627110" y="176907825"/>
          <a:ext cx="16525875" cy="904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8" name="ID_2A0A1AA0C0C64E319510A78CC1BFE325"/>
        <xdr:cNvPicPr>
          <a:picLocks noChangeAspect="1"/>
        </xdr:cNvPicPr>
      </xdr:nvPicPr>
      <xdr:blipFill>
        <a:blip r:embed="rId452"/>
        <a:stretch>
          <a:fillRect/>
        </a:stretch>
      </xdr:blipFill>
      <xdr:spPr>
        <a:xfrm>
          <a:off x="8627110" y="179841525"/>
          <a:ext cx="17116425" cy="866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2" name="ID_E8063F550A5F4611BA34BB4C6E9572F3"/>
        <xdr:cNvPicPr>
          <a:picLocks noChangeAspect="1"/>
        </xdr:cNvPicPr>
      </xdr:nvPicPr>
      <xdr:blipFill>
        <a:blip r:embed="rId453"/>
        <a:stretch>
          <a:fillRect/>
        </a:stretch>
      </xdr:blipFill>
      <xdr:spPr>
        <a:xfrm>
          <a:off x="8627110" y="191366775"/>
          <a:ext cx="17249775" cy="952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1" name="ID_9854349CBEDB41F18D6F6C25EBED7469"/>
        <xdr:cNvPicPr>
          <a:picLocks noChangeAspect="1"/>
        </xdr:cNvPicPr>
      </xdr:nvPicPr>
      <xdr:blipFill>
        <a:blip r:embed="rId454"/>
        <a:stretch>
          <a:fillRect/>
        </a:stretch>
      </xdr:blipFill>
      <xdr:spPr>
        <a:xfrm>
          <a:off x="8627110" y="193043175"/>
          <a:ext cx="16973550" cy="942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5" name="ID_7EE89E2B51E04743A7CF3B086EAFC931"/>
        <xdr:cNvPicPr>
          <a:picLocks noChangeAspect="1"/>
        </xdr:cNvPicPr>
      </xdr:nvPicPr>
      <xdr:blipFill>
        <a:blip r:embed="rId455"/>
        <a:stretch>
          <a:fillRect/>
        </a:stretch>
      </xdr:blipFill>
      <xdr:spPr>
        <a:xfrm>
          <a:off x="8627110" y="197443725"/>
          <a:ext cx="16754475" cy="1000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6" name="ID_C7299B021E2C45E895C4B928F34EA7B8"/>
        <xdr:cNvPicPr>
          <a:picLocks noChangeAspect="1"/>
        </xdr:cNvPicPr>
      </xdr:nvPicPr>
      <xdr:blipFill>
        <a:blip r:embed="rId456"/>
        <a:stretch>
          <a:fillRect/>
        </a:stretch>
      </xdr:blipFill>
      <xdr:spPr>
        <a:xfrm>
          <a:off x="8627110" y="200377425"/>
          <a:ext cx="16906875" cy="1019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8" name="ID_FA681B0DB71C44E38BBE8CDF39F7051A"/>
        <xdr:cNvPicPr>
          <a:picLocks noChangeAspect="1"/>
        </xdr:cNvPicPr>
      </xdr:nvPicPr>
      <xdr:blipFill>
        <a:blip r:embed="rId457"/>
        <a:stretch>
          <a:fillRect/>
        </a:stretch>
      </xdr:blipFill>
      <xdr:spPr>
        <a:xfrm>
          <a:off x="8627110" y="208968975"/>
          <a:ext cx="17097375" cy="1228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6" name="ID_3A8E56A0B2D045048F199146F282F29B"/>
        <xdr:cNvPicPr>
          <a:picLocks noChangeAspect="1"/>
        </xdr:cNvPicPr>
      </xdr:nvPicPr>
      <xdr:blipFill>
        <a:blip r:embed="rId458"/>
        <a:stretch>
          <a:fillRect/>
        </a:stretch>
      </xdr:blipFill>
      <xdr:spPr>
        <a:xfrm>
          <a:off x="8427085" y="1057275"/>
          <a:ext cx="9096375" cy="314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3" name="ID_6596EAD70F0D40C98468837A55BC2D71"/>
        <xdr:cNvPicPr>
          <a:picLocks noChangeAspect="1"/>
        </xdr:cNvPicPr>
      </xdr:nvPicPr>
      <xdr:blipFill>
        <a:blip r:embed="rId459"/>
        <a:stretch>
          <a:fillRect/>
        </a:stretch>
      </xdr:blipFill>
      <xdr:spPr>
        <a:xfrm>
          <a:off x="8627110" y="210645375"/>
          <a:ext cx="16954500" cy="962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9" name="ID_58DF87EC06AE4024B4BC7DEAFC43715F"/>
        <xdr:cNvPicPr>
          <a:picLocks noChangeAspect="1"/>
        </xdr:cNvPicPr>
      </xdr:nvPicPr>
      <xdr:blipFill>
        <a:blip r:embed="rId460"/>
        <a:stretch>
          <a:fillRect/>
        </a:stretch>
      </xdr:blipFill>
      <xdr:spPr>
        <a:xfrm>
          <a:off x="8627110" y="220075125"/>
          <a:ext cx="16783050" cy="1038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31" name="ID_ECEFA4F8EC924B36A8B0A4BBA93D880B"/>
        <xdr:cNvPicPr>
          <a:picLocks noChangeAspect="1"/>
        </xdr:cNvPicPr>
      </xdr:nvPicPr>
      <xdr:blipFill>
        <a:blip r:embed="rId461"/>
        <a:stretch>
          <a:fillRect/>
        </a:stretch>
      </xdr:blipFill>
      <xdr:spPr>
        <a:xfrm>
          <a:off x="8627110" y="221751525"/>
          <a:ext cx="16964025" cy="1009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2" name="ID_61FA0E4BA46C459F8DD6CBC386544E2C"/>
        <xdr:cNvPicPr>
          <a:picLocks noChangeAspect="1"/>
        </xdr:cNvPicPr>
      </xdr:nvPicPr>
      <xdr:blipFill>
        <a:blip r:embed="rId462"/>
        <a:stretch>
          <a:fillRect/>
        </a:stretch>
      </xdr:blipFill>
      <xdr:spPr>
        <a:xfrm>
          <a:off x="8627110" y="223008825"/>
          <a:ext cx="16944975" cy="990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3" name="ID_53C4EFDAF6674F58A9075AAB355A8672"/>
        <xdr:cNvPicPr>
          <a:picLocks noChangeAspect="1"/>
        </xdr:cNvPicPr>
      </xdr:nvPicPr>
      <xdr:blipFill>
        <a:blip r:embed="rId463"/>
        <a:stretch>
          <a:fillRect/>
        </a:stretch>
      </xdr:blipFill>
      <xdr:spPr>
        <a:xfrm>
          <a:off x="8627110" y="224475675"/>
          <a:ext cx="17164050" cy="933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4" name="ID_9C644A21DD1044F1BEC54CA6F4AA1EEF"/>
        <xdr:cNvPicPr>
          <a:picLocks noChangeAspect="1"/>
        </xdr:cNvPicPr>
      </xdr:nvPicPr>
      <xdr:blipFill>
        <a:blip r:embed="rId464"/>
        <a:stretch>
          <a:fillRect/>
        </a:stretch>
      </xdr:blipFill>
      <xdr:spPr>
        <a:xfrm>
          <a:off x="8427085" y="1571625"/>
          <a:ext cx="9686925" cy="295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5" name="ID_F012936C67E3480B824857DFD0EF5E3D"/>
        <xdr:cNvPicPr>
          <a:picLocks noChangeAspect="1"/>
        </xdr:cNvPicPr>
      </xdr:nvPicPr>
      <xdr:blipFill>
        <a:blip r:embed="rId465"/>
        <a:stretch>
          <a:fillRect/>
        </a:stretch>
      </xdr:blipFill>
      <xdr:spPr>
        <a:xfrm>
          <a:off x="8427085" y="2085975"/>
          <a:ext cx="10163175" cy="3619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<sst xmlns="http://schemas.openxmlformats.org/spreadsheetml/2006/main" count="22998" uniqueCount="2230">
  <si>
    <t>工号</t>
  </si>
  <si>
    <t>姓名</t>
  </si>
  <si>
    <t>省区</t>
  </si>
  <si>
    <t>中心</t>
  </si>
  <si>
    <t>剔除月份</t>
  </si>
  <si>
    <t>需剔除原因</t>
  </si>
  <si>
    <t>03628921</t>
  </si>
  <si>
    <t>葛子阳</t>
  </si>
  <si>
    <t>河北区</t>
  </si>
  <si>
    <t>肃宁</t>
  </si>
  <si>
    <t>5月</t>
  </si>
  <si>
    <t>上半天班</t>
  </si>
  <si>
    <t>03633653</t>
  </si>
  <si>
    <t>张阔</t>
  </si>
  <si>
    <t>03303406</t>
  </si>
  <si>
    <t>李军</t>
  </si>
  <si>
    <t>03280883</t>
  </si>
  <si>
    <t>孙彦光</t>
  </si>
  <si>
    <t>02261515</t>
  </si>
  <si>
    <t>吴志勇</t>
  </si>
  <si>
    <t>03280880</t>
  </si>
  <si>
    <t>杜飞</t>
  </si>
  <si>
    <t>03258764</t>
  </si>
  <si>
    <t>于辈</t>
  </si>
  <si>
    <t>03014730</t>
  </si>
  <si>
    <t>李永谦</t>
  </si>
  <si>
    <t>02837349</t>
  </si>
  <si>
    <t>郭东有</t>
  </si>
  <si>
    <t>02797438</t>
  </si>
  <si>
    <t>袁广雷</t>
  </si>
  <si>
    <t>02710080</t>
  </si>
  <si>
    <t>刘泽辉</t>
  </si>
  <si>
    <t>02420097</t>
  </si>
  <si>
    <t>张宾</t>
  </si>
  <si>
    <t>02380419</t>
  </si>
  <si>
    <t>赵伟</t>
  </si>
  <si>
    <t>02267236</t>
  </si>
  <si>
    <t>李准基</t>
  </si>
  <si>
    <t>02208891</t>
  </si>
  <si>
    <t>王志坤</t>
  </si>
  <si>
    <t>02123158</t>
  </si>
  <si>
    <t>杨敏</t>
  </si>
  <si>
    <t>01928945</t>
  </si>
  <si>
    <t>王丹</t>
  </si>
  <si>
    <t>01802496</t>
  </si>
  <si>
    <t>王庆元</t>
  </si>
  <si>
    <t>01779144</t>
  </si>
  <si>
    <t>李石头</t>
  </si>
  <si>
    <t>02304008</t>
  </si>
  <si>
    <t>李艳军</t>
  </si>
  <si>
    <t>01803694</t>
  </si>
  <si>
    <t>郭永安</t>
  </si>
  <si>
    <t>02753663</t>
  </si>
  <si>
    <t>刘蒙蒙</t>
  </si>
  <si>
    <t>03285887</t>
  </si>
  <si>
    <t>赵颜成</t>
  </si>
  <si>
    <t>02873305</t>
  </si>
  <si>
    <t>于志通</t>
  </si>
  <si>
    <t>03641932</t>
  </si>
  <si>
    <t>王洪飞</t>
  </si>
  <si>
    <t>03228024</t>
  </si>
  <si>
    <t>张帅</t>
  </si>
  <si>
    <t>03213999</t>
  </si>
  <si>
    <t>杨毅</t>
  </si>
  <si>
    <t>03618799</t>
  </si>
  <si>
    <t>齐红连</t>
  </si>
  <si>
    <t>03038901</t>
  </si>
  <si>
    <t>刘万奇</t>
  </si>
  <si>
    <t>03032642</t>
  </si>
  <si>
    <t>李闯</t>
  </si>
  <si>
    <t>03031888</t>
  </si>
  <si>
    <t>孙小寒</t>
  </si>
  <si>
    <t>02969008</t>
  </si>
  <si>
    <t>袁治娟</t>
  </si>
  <si>
    <t>03396469</t>
  </si>
  <si>
    <t>刘苗苗</t>
  </si>
  <si>
    <t>03328618</t>
  </si>
  <si>
    <t>刘署辉</t>
  </si>
  <si>
    <t>02556457</t>
  </si>
  <si>
    <t>刘彦丽</t>
  </si>
  <si>
    <t>02464498</t>
  </si>
  <si>
    <t>贺进元</t>
  </si>
  <si>
    <t>02421130</t>
  </si>
  <si>
    <t>蔡兰兰</t>
  </si>
  <si>
    <t>02438221</t>
  </si>
  <si>
    <t>王亚辉</t>
  </si>
  <si>
    <t>02223239</t>
  </si>
  <si>
    <t>闫志佳</t>
  </si>
  <si>
    <t>02163687</t>
  </si>
  <si>
    <t>赵立强</t>
  </si>
  <si>
    <t>01854946</t>
  </si>
  <si>
    <t>李羊羊</t>
  </si>
  <si>
    <t>01849167</t>
  </si>
  <si>
    <t>张素娟</t>
  </si>
  <si>
    <t>01815890</t>
  </si>
  <si>
    <t>于占彬</t>
  </si>
  <si>
    <t>01803150</t>
  </si>
  <si>
    <t>曹龙飞</t>
  </si>
  <si>
    <t>01776715</t>
  </si>
  <si>
    <t>刘亚强</t>
  </si>
  <si>
    <t>03331020</t>
  </si>
  <si>
    <t>薛永宾</t>
  </si>
  <si>
    <t>02034697</t>
  </si>
  <si>
    <t>王小芬</t>
  </si>
  <si>
    <t>01813612</t>
  </si>
  <si>
    <t>郭亚微</t>
  </si>
  <si>
    <t>03594638</t>
  </si>
  <si>
    <t>丁伟</t>
  </si>
  <si>
    <t>03498622</t>
  </si>
  <si>
    <t>齐台霞</t>
  </si>
  <si>
    <t>03350499</t>
  </si>
  <si>
    <t>张建华</t>
  </si>
  <si>
    <t>03656465</t>
  </si>
  <si>
    <t>王晓超</t>
  </si>
  <si>
    <t>02897274</t>
  </si>
  <si>
    <t>张早赛</t>
  </si>
  <si>
    <t>03385293</t>
  </si>
  <si>
    <t>李建方</t>
  </si>
  <si>
    <t>03683944</t>
  </si>
  <si>
    <t>张升波</t>
  </si>
  <si>
    <t>03660842</t>
  </si>
  <si>
    <t>俞海生</t>
  </si>
  <si>
    <t>03636701</t>
  </si>
  <si>
    <t>危玉花</t>
  </si>
  <si>
    <t>03088540</t>
  </si>
  <si>
    <t>李盼盼</t>
  </si>
  <si>
    <t>02831160</t>
  </si>
  <si>
    <t>贾旭阳</t>
  </si>
  <si>
    <t>03637138</t>
  </si>
  <si>
    <t>马翠环</t>
  </si>
  <si>
    <t>03606024</t>
  </si>
  <si>
    <t>王世朝</t>
  </si>
  <si>
    <t>02063883</t>
  </si>
  <si>
    <t>续好浩</t>
  </si>
  <si>
    <t>03613356</t>
  </si>
  <si>
    <t>潘景展</t>
  </si>
  <si>
    <t>03543679</t>
  </si>
  <si>
    <t>李素蕊</t>
  </si>
  <si>
    <t>03382857</t>
  </si>
  <si>
    <t>杨勇</t>
  </si>
  <si>
    <t>宁夏区</t>
  </si>
  <si>
    <t>银川</t>
  </si>
  <si>
    <t>03095564</t>
  </si>
  <si>
    <t>雷瑶</t>
  </si>
  <si>
    <t>02113943</t>
  </si>
  <si>
    <t>魏岗</t>
  </si>
  <si>
    <t>山西区</t>
  </si>
  <si>
    <t>太原</t>
  </si>
  <si>
    <t>02769297</t>
  </si>
  <si>
    <t>药晓斌</t>
  </si>
  <si>
    <t>03534605</t>
  </si>
  <si>
    <t>杨宾</t>
  </si>
  <si>
    <t>03369034</t>
  </si>
  <si>
    <t>石伟明</t>
  </si>
  <si>
    <t>02147205</t>
  </si>
  <si>
    <t>姜正州</t>
  </si>
  <si>
    <t>03291113</t>
  </si>
  <si>
    <t>闫军叶</t>
  </si>
  <si>
    <t>00980711</t>
  </si>
  <si>
    <t>李文</t>
  </si>
  <si>
    <t>02635121</t>
  </si>
  <si>
    <t>郝美丽</t>
  </si>
  <si>
    <t>02679001</t>
  </si>
  <si>
    <t>时建斌</t>
  </si>
  <si>
    <t>02962694</t>
  </si>
  <si>
    <t>崔晓刚</t>
  </si>
  <si>
    <t>03355053</t>
  </si>
  <si>
    <t>韦金岗</t>
  </si>
  <si>
    <t>01858650</t>
  </si>
  <si>
    <t>代嘉圣</t>
  </si>
  <si>
    <t>03516240</t>
  </si>
  <si>
    <t>陈建成</t>
  </si>
  <si>
    <t>02913432</t>
  </si>
  <si>
    <t>赵晓峰</t>
  </si>
  <si>
    <t>03012984</t>
  </si>
  <si>
    <t>耿建文</t>
  </si>
  <si>
    <t>03568945</t>
  </si>
  <si>
    <t>曹军军</t>
  </si>
  <si>
    <t>02826856</t>
  </si>
  <si>
    <t>安烜鹏</t>
  </si>
  <si>
    <t>03482547</t>
  </si>
  <si>
    <t>张涛</t>
  </si>
  <si>
    <t>01413145</t>
  </si>
  <si>
    <t>吴晓朋</t>
  </si>
  <si>
    <t>02173231</t>
  </si>
  <si>
    <t>郭彪</t>
  </si>
  <si>
    <t>03621593</t>
  </si>
  <si>
    <t>郑俊红</t>
  </si>
  <si>
    <t>03296618</t>
  </si>
  <si>
    <t>段存旺</t>
  </si>
  <si>
    <t>02996199</t>
  </si>
  <si>
    <t>陈丽娜</t>
  </si>
  <si>
    <t>02996189</t>
  </si>
  <si>
    <t>张连喜</t>
  </si>
  <si>
    <t>02735429</t>
  </si>
  <si>
    <t>张树荣</t>
  </si>
  <si>
    <t>03402333</t>
  </si>
  <si>
    <t>郭刚</t>
  </si>
  <si>
    <t>03012300</t>
  </si>
  <si>
    <t>张德芳</t>
  </si>
  <si>
    <t>03383076</t>
  </si>
  <si>
    <t>胡新喜</t>
  </si>
  <si>
    <t>02651868</t>
  </si>
  <si>
    <t>翟旭华</t>
  </si>
  <si>
    <t>03523221</t>
  </si>
  <si>
    <t>毕国庆</t>
  </si>
  <si>
    <t>03531604</t>
  </si>
  <si>
    <t>娄俊兵</t>
  </si>
  <si>
    <t>02984308</t>
  </si>
  <si>
    <t>杜志鹏</t>
  </si>
  <si>
    <t>02989120</t>
  </si>
  <si>
    <t>牛俊杰</t>
  </si>
  <si>
    <t>02885724</t>
  </si>
  <si>
    <t>赵海祥</t>
  </si>
  <si>
    <t>02727746</t>
  </si>
  <si>
    <t>梁虎文</t>
  </si>
  <si>
    <t>03606748</t>
  </si>
  <si>
    <t>关根会</t>
  </si>
  <si>
    <t>02920927</t>
  </si>
  <si>
    <t>代建生</t>
  </si>
  <si>
    <t>02937066</t>
  </si>
  <si>
    <t>程九勇</t>
  </si>
  <si>
    <t>02162883</t>
  </si>
  <si>
    <t>王佳伟</t>
  </si>
  <si>
    <t>00249455</t>
  </si>
  <si>
    <t>成福生</t>
  </si>
  <si>
    <t>03142913</t>
  </si>
  <si>
    <t>孙晓赢</t>
  </si>
  <si>
    <t>02302558</t>
  </si>
  <si>
    <t>贺荣耀</t>
  </si>
  <si>
    <t>03569651</t>
  </si>
  <si>
    <t>王俊龙</t>
  </si>
  <si>
    <t>03020116</t>
  </si>
  <si>
    <t>吕宏安</t>
  </si>
  <si>
    <t>02839745</t>
  </si>
  <si>
    <t>张鑫</t>
  </si>
  <si>
    <t>00405205</t>
  </si>
  <si>
    <t>芮玉峰</t>
  </si>
  <si>
    <t>03404371</t>
  </si>
  <si>
    <t>石文亮</t>
  </si>
  <si>
    <t>03607500</t>
  </si>
  <si>
    <t>董静静</t>
  </si>
  <si>
    <t>01753349</t>
  </si>
  <si>
    <t>智美娟</t>
  </si>
  <si>
    <t>02796977</t>
  </si>
  <si>
    <t>冯增达</t>
  </si>
  <si>
    <t>03516129</t>
  </si>
  <si>
    <t>李鑫磊</t>
  </si>
  <si>
    <t>03135042</t>
  </si>
  <si>
    <t>张明伟</t>
  </si>
  <si>
    <t>03458141</t>
  </si>
  <si>
    <t>高文</t>
  </si>
  <si>
    <t>03368385</t>
  </si>
  <si>
    <t>张志勇</t>
  </si>
  <si>
    <t>03637671</t>
  </si>
  <si>
    <t>杜雪源</t>
  </si>
  <si>
    <t>02717518</t>
  </si>
  <si>
    <t>许建富</t>
  </si>
  <si>
    <t>03616467</t>
  </si>
  <si>
    <t>李彪</t>
  </si>
  <si>
    <t>03396902</t>
  </si>
  <si>
    <t>崔喜峰</t>
  </si>
  <si>
    <t>01332465</t>
  </si>
  <si>
    <t>苏岁宏</t>
  </si>
  <si>
    <t>03269729</t>
  </si>
  <si>
    <t>党子晨</t>
  </si>
  <si>
    <t>03257350</t>
  </si>
  <si>
    <t>赵国轶</t>
  </si>
  <si>
    <t>03232087</t>
  </si>
  <si>
    <t>王永明</t>
  </si>
  <si>
    <t>03200348</t>
  </si>
  <si>
    <t>董星星</t>
  </si>
  <si>
    <t>02462583</t>
  </si>
  <si>
    <t>董瑞刚</t>
  </si>
  <si>
    <t>03195731</t>
  </si>
  <si>
    <t>张晨明</t>
  </si>
  <si>
    <t>02986893</t>
  </si>
  <si>
    <t>刘伟</t>
  </si>
  <si>
    <t>02985930</t>
  </si>
  <si>
    <t>王英伟</t>
  </si>
  <si>
    <t>01883291</t>
  </si>
  <si>
    <t>崔小刚</t>
  </si>
  <si>
    <t>02871495</t>
  </si>
  <si>
    <t>刘东刚</t>
  </si>
  <si>
    <t>02680125</t>
  </si>
  <si>
    <t>宋庆龙</t>
  </si>
  <si>
    <t>03546595</t>
  </si>
  <si>
    <t>石磊</t>
  </si>
  <si>
    <t>03395413</t>
  </si>
  <si>
    <t>王瑞芬</t>
  </si>
  <si>
    <t>02701769</t>
  </si>
  <si>
    <t>王红利</t>
  </si>
  <si>
    <t>02912941</t>
  </si>
  <si>
    <t>杨玉杰</t>
  </si>
  <si>
    <t>01854316</t>
  </si>
  <si>
    <t>王建卫</t>
  </si>
  <si>
    <t>03577347</t>
  </si>
  <si>
    <t>白海强</t>
  </si>
  <si>
    <t>02888532</t>
  </si>
  <si>
    <t>程利国</t>
  </si>
  <si>
    <t>02944308</t>
  </si>
  <si>
    <t>李晓朋</t>
  </si>
  <si>
    <t>03340380</t>
  </si>
  <si>
    <t>侯伟娜</t>
  </si>
  <si>
    <t>03101224</t>
  </si>
  <si>
    <t>李二伟</t>
  </si>
  <si>
    <t>02635742</t>
  </si>
  <si>
    <t>庞义刚</t>
  </si>
  <si>
    <t>02760949</t>
  </si>
  <si>
    <t>王彦兵</t>
  </si>
  <si>
    <t>03398242</t>
  </si>
  <si>
    <t>胡亚杰</t>
  </si>
  <si>
    <t>00778364</t>
  </si>
  <si>
    <t>王强</t>
  </si>
  <si>
    <t>03412219</t>
  </si>
  <si>
    <t>靳阳</t>
  </si>
  <si>
    <t>03283415</t>
  </si>
  <si>
    <t>马科</t>
  </si>
  <si>
    <t>02121380</t>
  </si>
  <si>
    <t>刘文杰</t>
  </si>
  <si>
    <t>03215386</t>
  </si>
  <si>
    <t>韩晋财</t>
  </si>
  <si>
    <t>02688484</t>
  </si>
  <si>
    <t>王昌盛</t>
  </si>
  <si>
    <t>03160566</t>
  </si>
  <si>
    <t>刘晨静</t>
  </si>
  <si>
    <t>00966112</t>
  </si>
  <si>
    <t>李文治</t>
  </si>
  <si>
    <t>02995673</t>
  </si>
  <si>
    <t>席红艳</t>
  </si>
  <si>
    <t>03197120</t>
  </si>
  <si>
    <t>秦宇</t>
  </si>
  <si>
    <t>02153523</t>
  </si>
  <si>
    <t>韩伟</t>
  </si>
  <si>
    <t>03488264</t>
  </si>
  <si>
    <t>狄云平</t>
  </si>
  <si>
    <t>02901197</t>
  </si>
  <si>
    <t>王红飞</t>
  </si>
  <si>
    <t>03601774</t>
  </si>
  <si>
    <t>张增亮</t>
  </si>
  <si>
    <t>03607306</t>
  </si>
  <si>
    <t>雷亚军</t>
  </si>
  <si>
    <t>00404364</t>
  </si>
  <si>
    <t>陈晓康</t>
  </si>
  <si>
    <t>03351121</t>
  </si>
  <si>
    <t>郭鹏龙</t>
  </si>
  <si>
    <t>03476950</t>
  </si>
  <si>
    <t>董超</t>
  </si>
  <si>
    <t>02815523</t>
  </si>
  <si>
    <t>刘亚彬</t>
  </si>
  <si>
    <t>03586909</t>
  </si>
  <si>
    <t>刘保连</t>
  </si>
  <si>
    <t>00967109</t>
  </si>
  <si>
    <t>武维亮</t>
  </si>
  <si>
    <t>02990397</t>
  </si>
  <si>
    <t>张黎明</t>
  </si>
  <si>
    <t>03285560</t>
  </si>
  <si>
    <t>岳东东</t>
  </si>
  <si>
    <t>01648692</t>
  </si>
  <si>
    <t>王晓月</t>
  </si>
  <si>
    <t>数据日期</t>
  </si>
  <si>
    <t>岗位</t>
  </si>
  <si>
    <t>连续出勤天数</t>
  </si>
  <si>
    <t>备注</t>
  </si>
  <si>
    <t>2026-06-03</t>
  </si>
  <si>
    <t>03066124</t>
  </si>
  <si>
    <t>杨丽芬</t>
  </si>
  <si>
    <t>供件员</t>
  </si>
  <si>
    <t>江苏区</t>
  </si>
  <si>
    <t>南京</t>
  </si>
  <si>
    <t>倒班休半天</t>
  </si>
  <si>
    <t>2026-06-04</t>
  </si>
  <si>
    <t>02789476</t>
  </si>
  <si>
    <t>王建云</t>
  </si>
  <si>
    <t>封包上包员</t>
  </si>
  <si>
    <t>03150483</t>
  </si>
  <si>
    <t>刘星宇</t>
  </si>
  <si>
    <t>03482740</t>
  </si>
  <si>
    <t>王立毅</t>
  </si>
  <si>
    <t>03066106</t>
  </si>
  <si>
    <t>陶开林</t>
  </si>
  <si>
    <t>2026-06-08</t>
  </si>
  <si>
    <t>03486875</t>
  </si>
  <si>
    <t>陈罗刚</t>
  </si>
  <si>
    <t>卸车员</t>
  </si>
  <si>
    <t>福建区</t>
  </si>
  <si>
    <t>厦门</t>
  </si>
  <si>
    <t>白班上半天班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</si>
  <si>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</si>
  <si>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</si>
  <si>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</si>
  <si>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</si>
  <si>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</si>
  <si>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</si>
  <si>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</si>
  <si>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2026-06-01</t>
  </si>
  <si>
    <t>01958554</t>
  </si>
  <si>
    <t>董伟</t>
  </si>
  <si>
    <t>倒包员</t>
  </si>
  <si>
    <t>2026-06-02</t>
  </si>
  <si>
    <t>2026-06-05</t>
  </si>
  <si>
    <t>2026-06-21</t>
  </si>
  <si>
    <t>2026-06-22</t>
  </si>
  <si>
    <t>2026-06-23</t>
  </si>
  <si>
    <t>03297514</t>
  </si>
  <si>
    <t>段建红</t>
  </si>
  <si>
    <t>末端装车员</t>
  </si>
  <si>
    <t>2026-06-19</t>
  </si>
  <si>
    <t>02434191</t>
  </si>
  <si>
    <t>樊佳林</t>
  </si>
  <si>
    <t>2026-06-20</t>
  </si>
  <si>
    <t>2026-06-16</t>
  </si>
  <si>
    <t>02984205</t>
  </si>
  <si>
    <t>付良成</t>
  </si>
  <si>
    <t>01935528</t>
  </si>
  <si>
    <t>高坤</t>
  </si>
  <si>
    <t>2026-06-06</t>
  </si>
  <si>
    <t>2026-06-07</t>
  </si>
  <si>
    <t>03669434</t>
  </si>
  <si>
    <t>郭仁志</t>
  </si>
  <si>
    <t>扫描员</t>
  </si>
  <si>
    <t>03622882</t>
  </si>
  <si>
    <t>韩聪顺</t>
  </si>
  <si>
    <t>03510059</t>
  </si>
  <si>
    <t>何海波</t>
  </si>
  <si>
    <t>03175062</t>
  </si>
  <si>
    <t>侯玖英</t>
  </si>
  <si>
    <t>02042637</t>
  </si>
  <si>
    <t>黄月虹</t>
  </si>
  <si>
    <t>补码员</t>
  </si>
  <si>
    <t>03394606</t>
  </si>
  <si>
    <t>姜婷</t>
  </si>
  <si>
    <t>末端分拣员</t>
  </si>
  <si>
    <t>03482115</t>
  </si>
  <si>
    <t>李洪</t>
  </si>
  <si>
    <t>03626664</t>
  </si>
  <si>
    <t>李奎明</t>
  </si>
  <si>
    <t>02060728</t>
  </si>
  <si>
    <t>李珊珊</t>
  </si>
  <si>
    <t>03419694</t>
  </si>
  <si>
    <t>李永生</t>
  </si>
  <si>
    <t>02775473</t>
  </si>
  <si>
    <t>梁长财</t>
  </si>
  <si>
    <t>02921122</t>
  </si>
  <si>
    <t>凌福晴</t>
  </si>
  <si>
    <t>流向分拣员</t>
  </si>
  <si>
    <t>03419016</t>
  </si>
  <si>
    <t>刘雷雨</t>
  </si>
  <si>
    <t>03632302</t>
  </si>
  <si>
    <t>刘雨</t>
  </si>
  <si>
    <t>2026-06-24</t>
  </si>
  <si>
    <t>2026-06-25</t>
  </si>
  <si>
    <t>2026-06-26</t>
  </si>
  <si>
    <t>02984240</t>
  </si>
  <si>
    <t>刘正学</t>
  </si>
  <si>
    <t>异常件处理员</t>
  </si>
  <si>
    <t>03607699</t>
  </si>
  <si>
    <t>龙靖文</t>
  </si>
  <si>
    <t>03629256</t>
  </si>
  <si>
    <t>罗来彬</t>
  </si>
  <si>
    <t>02069601</t>
  </si>
  <si>
    <t>罗丽香</t>
  </si>
  <si>
    <t>操作组长</t>
  </si>
  <si>
    <t>03282245</t>
  </si>
  <si>
    <t>罗容</t>
  </si>
  <si>
    <t>00877698</t>
  </si>
  <si>
    <t>牛绘岭</t>
  </si>
  <si>
    <t>01839372</t>
  </si>
  <si>
    <t>彭兴蓉</t>
  </si>
  <si>
    <t>翻板机建包员</t>
  </si>
  <si>
    <t>03208246</t>
  </si>
  <si>
    <t>彭志能</t>
  </si>
  <si>
    <t>02426103</t>
  </si>
  <si>
    <t>宋国顺</t>
  </si>
  <si>
    <t>03280446</t>
  </si>
  <si>
    <t>宋进城</t>
  </si>
  <si>
    <t>回流处理员</t>
  </si>
  <si>
    <t>03408175</t>
  </si>
  <si>
    <t>宋作杰</t>
  </si>
  <si>
    <t>02691601</t>
  </si>
  <si>
    <t>滕建东</t>
  </si>
  <si>
    <t>02689668</t>
  </si>
  <si>
    <t>汪英</t>
  </si>
  <si>
    <t>细分员</t>
  </si>
  <si>
    <t>03270283</t>
  </si>
  <si>
    <t>王浩</t>
  </si>
  <si>
    <t>02970521</t>
  </si>
  <si>
    <t>王家良</t>
  </si>
  <si>
    <t>03482287</t>
  </si>
  <si>
    <t>王甲锐</t>
  </si>
  <si>
    <t>2026-06-18</t>
  </si>
  <si>
    <t>03486208</t>
  </si>
  <si>
    <t>王金金</t>
  </si>
  <si>
    <t>02967568</t>
  </si>
  <si>
    <t>王乾坤</t>
  </si>
  <si>
    <t>03080636</t>
  </si>
  <si>
    <t>吴明凯</t>
  </si>
  <si>
    <t>短驳处理员</t>
  </si>
  <si>
    <t>03304690</t>
  </si>
  <si>
    <t>肖春生</t>
  </si>
  <si>
    <t>03291078</t>
  </si>
  <si>
    <t>熊富明</t>
  </si>
  <si>
    <t>03622835</t>
  </si>
  <si>
    <t>杨坤</t>
  </si>
  <si>
    <t>03618514</t>
  </si>
  <si>
    <t>张肖</t>
  </si>
  <si>
    <t>6月16</t>
  </si>
  <si>
    <t>02216785</t>
  </si>
  <si>
    <t>康俊杰</t>
  </si>
  <si>
    <t>辽宁</t>
  </si>
  <si>
    <t>大连</t>
  </si>
  <si>
    <t>1号/16号倒班，上半天</t>
  </si>
  <si>
    <t>03138022</t>
  </si>
  <si>
    <t>李赢</t>
  </si>
  <si>
    <t>03658553</t>
  </si>
  <si>
    <t>迟森</t>
  </si>
  <si>
    <t>03656295</t>
  </si>
  <si>
    <t>李长付</t>
  </si>
  <si>
    <t>03226151</t>
  </si>
  <si>
    <t>樊丽丽</t>
  </si>
  <si>
    <t>03277899</t>
  </si>
  <si>
    <t>胡喜文</t>
  </si>
  <si>
    <t>03613248</t>
  </si>
  <si>
    <t>王立娜</t>
  </si>
  <si>
    <t>03644749</t>
  </si>
  <si>
    <t>张威</t>
  </si>
  <si>
    <t>03247037</t>
  </si>
  <si>
    <t>刘国华</t>
  </si>
  <si>
    <t>03287457</t>
  </si>
  <si>
    <t>张艳萍</t>
  </si>
  <si>
    <t>03225968</t>
  </si>
  <si>
    <t>刘亮</t>
  </si>
  <si>
    <t>03289878</t>
  </si>
  <si>
    <t>张玉杰</t>
  </si>
  <si>
    <t>03613905</t>
  </si>
  <si>
    <t>宿伟伟</t>
  </si>
  <si>
    <t>01774829</t>
  </si>
  <si>
    <t>董景民</t>
  </si>
  <si>
    <t>02142149</t>
  </si>
  <si>
    <t>张雨</t>
  </si>
  <si>
    <t>翻面单员</t>
  </si>
  <si>
    <t>03530460</t>
  </si>
  <si>
    <t>刘玉仁</t>
  </si>
  <si>
    <t>02893287</t>
  </si>
  <si>
    <t>段幸垚</t>
  </si>
  <si>
    <t>02970602</t>
  </si>
  <si>
    <t>栗明伟</t>
  </si>
  <si>
    <t>03107456</t>
  </si>
  <si>
    <t>孙福来</t>
  </si>
  <si>
    <t>03324149</t>
  </si>
  <si>
    <t>张鹤</t>
  </si>
  <si>
    <t>03424087</t>
  </si>
  <si>
    <t>孙丽丽</t>
  </si>
  <si>
    <t>翻板机供件员</t>
  </si>
  <si>
    <t>2026-06-30</t>
  </si>
  <si>
    <t>01630268</t>
  </si>
  <si>
    <t>中转分拣员</t>
  </si>
  <si>
    <t>北京区</t>
  </si>
  <si>
    <t>华北</t>
  </si>
  <si>
    <t>1号/16号倒班，上半天班</t>
  </si>
  <si>
    <t>03633257</t>
  </si>
  <si>
    <t>孙宝金</t>
  </si>
  <si>
    <t>03440058</t>
  </si>
  <si>
    <t>宋文远</t>
  </si>
  <si>
    <t>02700720</t>
  </si>
  <si>
    <t>肖谦</t>
  </si>
  <si>
    <t>00390104</t>
  </si>
  <si>
    <t>相伟</t>
  </si>
  <si>
    <t>02455066</t>
  </si>
  <si>
    <t>王东国</t>
  </si>
  <si>
    <t>中转装车员</t>
  </si>
  <si>
    <t>01198824</t>
  </si>
  <si>
    <t>王立鹏</t>
  </si>
  <si>
    <t>02874508</t>
  </si>
  <si>
    <t>吕洪斌</t>
  </si>
  <si>
    <t>上包员</t>
  </si>
  <si>
    <t>01305932</t>
  </si>
  <si>
    <t>刘小勇</t>
  </si>
  <si>
    <t>03439567</t>
  </si>
  <si>
    <t>王云飞</t>
  </si>
  <si>
    <t>01659704</t>
  </si>
  <si>
    <t>陈占伟</t>
  </si>
  <si>
    <t>00309366</t>
  </si>
  <si>
    <t>耿立辉</t>
  </si>
  <si>
    <t>03215885</t>
  </si>
  <si>
    <t>何正正</t>
  </si>
  <si>
    <t>03098352</t>
  </si>
  <si>
    <t>肖段</t>
  </si>
  <si>
    <t>粗分员</t>
  </si>
  <si>
    <t>02946690</t>
  </si>
  <si>
    <t>栗成义</t>
  </si>
  <si>
    <t>00431347</t>
  </si>
  <si>
    <t>李福林</t>
  </si>
  <si>
    <t>00068688</t>
  </si>
  <si>
    <t>张合</t>
  </si>
  <si>
    <t>00028761</t>
  </si>
  <si>
    <t>杨俊明</t>
  </si>
  <si>
    <t>建包员</t>
  </si>
  <si>
    <t>02431537</t>
  </si>
  <si>
    <t>张彦彦</t>
  </si>
  <si>
    <t>01195616</t>
  </si>
  <si>
    <t>程光跃</t>
  </si>
  <si>
    <t>02973167</t>
  </si>
  <si>
    <t>刘雄</t>
  </si>
  <si>
    <t>02430406</t>
  </si>
  <si>
    <t>马运涛</t>
  </si>
  <si>
    <t>01671215</t>
  </si>
  <si>
    <t>张建春</t>
  </si>
  <si>
    <t>01669626</t>
  </si>
  <si>
    <t>鲍永明</t>
  </si>
  <si>
    <t>01315060</t>
  </si>
  <si>
    <t>王保贤</t>
  </si>
  <si>
    <t>00842322</t>
  </si>
  <si>
    <t>金玉平</t>
  </si>
  <si>
    <t>理货员</t>
  </si>
  <si>
    <t>03338613</t>
  </si>
  <si>
    <t>张春菊</t>
  </si>
  <si>
    <t>03312372</t>
  </si>
  <si>
    <t>乔晓亮</t>
  </si>
  <si>
    <t>03258248</t>
  </si>
  <si>
    <t>张毅</t>
  </si>
  <si>
    <t>01852881</t>
  </si>
  <si>
    <t>孙东常</t>
  </si>
  <si>
    <t>02982969</t>
  </si>
  <si>
    <t>王岳峰</t>
  </si>
  <si>
    <t>02147115</t>
  </si>
  <si>
    <t>崔占江</t>
  </si>
  <si>
    <t>01565334</t>
  </si>
  <si>
    <t>张小梅</t>
  </si>
  <si>
    <t>00485904</t>
  </si>
  <si>
    <t>王胜宾</t>
  </si>
  <si>
    <t>03233177</t>
  </si>
  <si>
    <t>刘建华</t>
  </si>
  <si>
    <t>03225590</t>
  </si>
  <si>
    <t>杨文柱</t>
  </si>
  <si>
    <t>03098334</t>
  </si>
  <si>
    <t>杨延杰</t>
  </si>
  <si>
    <t>02496093</t>
  </si>
  <si>
    <t>宫红磊</t>
  </si>
  <si>
    <t>01040193</t>
  </si>
  <si>
    <t>贾海永</t>
  </si>
  <si>
    <t>03638485</t>
  </si>
  <si>
    <t>王艳坤</t>
  </si>
  <si>
    <t>03574187</t>
  </si>
  <si>
    <t>03538426</t>
  </si>
  <si>
    <t>景林林</t>
  </si>
  <si>
    <t>03209692</t>
  </si>
  <si>
    <t>陈亮</t>
  </si>
  <si>
    <t>00045160</t>
  </si>
  <si>
    <t>王军龙</t>
  </si>
  <si>
    <t>03603659</t>
  </si>
  <si>
    <t>李会敏</t>
  </si>
  <si>
    <t>02755055</t>
  </si>
  <si>
    <t>孙继康</t>
  </si>
  <si>
    <t>01659747</t>
  </si>
  <si>
    <t>范晓民</t>
  </si>
  <si>
    <t>03501742</t>
  </si>
  <si>
    <t>董子恒</t>
  </si>
  <si>
    <t>03439793</t>
  </si>
  <si>
    <t>周金梅</t>
  </si>
  <si>
    <t>02187577</t>
  </si>
  <si>
    <t>任志生</t>
  </si>
  <si>
    <t>02246196</t>
  </si>
  <si>
    <t>孙景辉</t>
  </si>
  <si>
    <t>00983603</t>
  </si>
  <si>
    <t>周步富</t>
  </si>
  <si>
    <t>03490947</t>
  </si>
  <si>
    <t>赵来豪</t>
  </si>
  <si>
    <t>02637297</t>
  </si>
  <si>
    <t>李春国</t>
  </si>
  <si>
    <t>03178086</t>
  </si>
  <si>
    <t>王玉辉</t>
  </si>
  <si>
    <t>03640250</t>
  </si>
  <si>
    <t>王永亮</t>
  </si>
  <si>
    <t>03611210</t>
  </si>
  <si>
    <t>付玉东</t>
  </si>
  <si>
    <t>03573070</t>
  </si>
  <si>
    <t>02339554</t>
  </si>
  <si>
    <t>代志东</t>
  </si>
  <si>
    <t>01339047</t>
  </si>
  <si>
    <t>尚永兴</t>
  </si>
  <si>
    <t>03519861</t>
  </si>
  <si>
    <t>刘花彦</t>
  </si>
  <si>
    <t>03006575</t>
  </si>
  <si>
    <t>白秋红</t>
  </si>
  <si>
    <t>02445553</t>
  </si>
  <si>
    <t>郭守飞</t>
  </si>
  <si>
    <t>02317744</t>
  </si>
  <si>
    <t>何志红</t>
  </si>
  <si>
    <t>02193427</t>
  </si>
  <si>
    <t>郭小雷</t>
  </si>
  <si>
    <t>00248801</t>
  </si>
  <si>
    <t>张龙海</t>
  </si>
  <si>
    <t>02931850</t>
  </si>
  <si>
    <t>江刘虎</t>
  </si>
  <si>
    <t>02613032</t>
  </si>
  <si>
    <t>王东华</t>
  </si>
  <si>
    <t>02147320</t>
  </si>
  <si>
    <t>庞广明</t>
  </si>
  <si>
    <t>01768517</t>
  </si>
  <si>
    <t>卫鹏</t>
  </si>
  <si>
    <t>03608359</t>
  </si>
  <si>
    <t>翟彦东</t>
  </si>
  <si>
    <t>02278548</t>
  </si>
  <si>
    <t>00429985</t>
  </si>
  <si>
    <t>商立芝</t>
  </si>
  <si>
    <t>03380847</t>
  </si>
  <si>
    <t>罗士亮</t>
  </si>
  <si>
    <t>03228515</t>
  </si>
  <si>
    <t>张云飞</t>
  </si>
  <si>
    <t>03005216</t>
  </si>
  <si>
    <t>刘洪志</t>
  </si>
  <si>
    <t>02632229</t>
  </si>
  <si>
    <t>王凤亮</t>
  </si>
  <si>
    <t>02439351</t>
  </si>
  <si>
    <t>王力</t>
  </si>
  <si>
    <t>02186795</t>
  </si>
  <si>
    <t>赵丽鸿</t>
  </si>
  <si>
    <t>02173672</t>
  </si>
  <si>
    <t>朱晓宇</t>
  </si>
  <si>
    <t>02435185</t>
  </si>
  <si>
    <t>郭留恒</t>
  </si>
  <si>
    <t>03534810</t>
  </si>
  <si>
    <t>商清辰</t>
  </si>
  <si>
    <t>疏堵员</t>
  </si>
  <si>
    <t>02873056</t>
  </si>
  <si>
    <t>王利霞</t>
  </si>
  <si>
    <t>02866405</t>
  </si>
  <si>
    <t>郑涛</t>
  </si>
  <si>
    <t>03571934</t>
  </si>
  <si>
    <t>刘晓亮</t>
  </si>
  <si>
    <t>03514253</t>
  </si>
  <si>
    <t>陈玉杰</t>
  </si>
  <si>
    <t>03295373</t>
  </si>
  <si>
    <t>徐天宇</t>
  </si>
  <si>
    <t>03245184</t>
  </si>
  <si>
    <t>赵柳</t>
  </si>
  <si>
    <t>02293721</t>
  </si>
  <si>
    <t>于广东</t>
  </si>
  <si>
    <t>00943810</t>
  </si>
  <si>
    <t>李富成</t>
  </si>
  <si>
    <t>00608481</t>
  </si>
  <si>
    <t>张会芳</t>
  </si>
  <si>
    <t>03695041</t>
  </si>
  <si>
    <t>杨涵</t>
  </si>
  <si>
    <t>03440431</t>
  </si>
  <si>
    <t>郭俊翠</t>
  </si>
  <si>
    <t>02874108</t>
  </si>
  <si>
    <t>韦殿清</t>
  </si>
  <si>
    <t>02513069</t>
  </si>
  <si>
    <t>韩春肖</t>
  </si>
  <si>
    <t>02237380</t>
  </si>
  <si>
    <t>林忠虎</t>
  </si>
  <si>
    <t>03207154</t>
  </si>
  <si>
    <t>谢宗秀</t>
  </si>
  <si>
    <t>02554198</t>
  </si>
  <si>
    <t>唐琪</t>
  </si>
  <si>
    <t>03512269</t>
  </si>
  <si>
    <t>赵杰</t>
  </si>
  <si>
    <t>03224859</t>
  </si>
  <si>
    <t>木国才</t>
  </si>
  <si>
    <t>02606058</t>
  </si>
  <si>
    <t>马金华</t>
  </si>
  <si>
    <t>02396211</t>
  </si>
  <si>
    <t>段新国</t>
  </si>
  <si>
    <t>02330029</t>
  </si>
  <si>
    <t>龙大亮</t>
  </si>
  <si>
    <t>00411524</t>
  </si>
  <si>
    <t>李滨</t>
  </si>
  <si>
    <t>03614657</t>
  </si>
  <si>
    <t>马海龙</t>
  </si>
  <si>
    <t>03568043</t>
  </si>
  <si>
    <t>陈彦会</t>
  </si>
  <si>
    <t>03565017</t>
  </si>
  <si>
    <t>张晓松</t>
  </si>
  <si>
    <t>03320995</t>
  </si>
  <si>
    <t>李天平</t>
  </si>
  <si>
    <t>02305659</t>
  </si>
  <si>
    <t>马永欢</t>
  </si>
  <si>
    <t>03625354</t>
  </si>
  <si>
    <t>王秀丽</t>
  </si>
  <si>
    <t>03367340</t>
  </si>
  <si>
    <t>马帅</t>
  </si>
  <si>
    <t>03360454</t>
  </si>
  <si>
    <t>石晓航</t>
  </si>
  <si>
    <t>02698517</t>
  </si>
  <si>
    <t>董立辉</t>
  </si>
  <si>
    <t>00657615</t>
  </si>
  <si>
    <t>张桂华</t>
  </si>
  <si>
    <t>03439606</t>
  </si>
  <si>
    <t>张勇杰</t>
  </si>
  <si>
    <t>03353038</t>
  </si>
  <si>
    <t>臧亚松</t>
  </si>
  <si>
    <t>03345101</t>
  </si>
  <si>
    <t>张慧娟</t>
  </si>
  <si>
    <t>03315836</t>
  </si>
  <si>
    <t>乔小蓉</t>
  </si>
  <si>
    <t>03303201</t>
  </si>
  <si>
    <t>李阳</t>
  </si>
  <si>
    <t>03297311</t>
  </si>
  <si>
    <t>侯晓科</t>
  </si>
  <si>
    <t>03251244</t>
  </si>
  <si>
    <t>王爱芬</t>
  </si>
  <si>
    <t>02310389</t>
  </si>
  <si>
    <t>于金龙</t>
  </si>
  <si>
    <t>02240102</t>
  </si>
  <si>
    <t>李耀林</t>
  </si>
  <si>
    <t>02037393</t>
  </si>
  <si>
    <t>廖志飞</t>
  </si>
  <si>
    <t>01761787</t>
  </si>
  <si>
    <t>袁海艳</t>
  </si>
  <si>
    <t>03636316</t>
  </si>
  <si>
    <t>李海如</t>
  </si>
  <si>
    <t>03573497</t>
  </si>
  <si>
    <t>郭恩辉</t>
  </si>
  <si>
    <t>03499276</t>
  </si>
  <si>
    <t>李朋朋</t>
  </si>
  <si>
    <t>03492614</t>
  </si>
  <si>
    <t>范小雪</t>
  </si>
  <si>
    <t>03371896</t>
  </si>
  <si>
    <t>刘娜红</t>
  </si>
  <si>
    <t>03283769</t>
  </si>
  <si>
    <t>张春丰</t>
  </si>
  <si>
    <t>02491661</t>
  </si>
  <si>
    <t>辛亚玲</t>
  </si>
  <si>
    <t>02289180</t>
  </si>
  <si>
    <t>姜伟</t>
  </si>
  <si>
    <t>01802976</t>
  </si>
  <si>
    <t>郭俊丽</t>
  </si>
  <si>
    <t>00373618</t>
  </si>
  <si>
    <t>张爱缺</t>
  </si>
  <si>
    <t>03703455</t>
  </si>
  <si>
    <t>高玉莲</t>
  </si>
  <si>
    <t>03648233</t>
  </si>
  <si>
    <t>王童</t>
  </si>
  <si>
    <t>03633259</t>
  </si>
  <si>
    <t>刘云龙</t>
  </si>
  <si>
    <t>03564016</t>
  </si>
  <si>
    <t>任超</t>
  </si>
  <si>
    <t>03550751</t>
  </si>
  <si>
    <t>孔庆发</t>
  </si>
  <si>
    <t>03179295</t>
  </si>
  <si>
    <t>王宽</t>
  </si>
  <si>
    <t>03013150</t>
  </si>
  <si>
    <t>董贵多</t>
  </si>
  <si>
    <t>02998775</t>
  </si>
  <si>
    <t>李危闯</t>
  </si>
  <si>
    <t>02681066</t>
  </si>
  <si>
    <t>赵曼曼</t>
  </si>
  <si>
    <t>02344565</t>
  </si>
  <si>
    <t>王亚娟</t>
  </si>
  <si>
    <t>02112886</t>
  </si>
  <si>
    <t>杜金灵</t>
  </si>
  <si>
    <t>03619172</t>
  </si>
  <si>
    <t>田玲霞</t>
  </si>
  <si>
    <t>03564022</t>
  </si>
  <si>
    <t>李想云</t>
  </si>
  <si>
    <t>03461804</t>
  </si>
  <si>
    <t>赵志强</t>
  </si>
  <si>
    <t>03336467</t>
  </si>
  <si>
    <t>武国锋</t>
  </si>
  <si>
    <t>03124523</t>
  </si>
  <si>
    <t>郭素辉</t>
  </si>
  <si>
    <t>02971976</t>
  </si>
  <si>
    <t>徐凤林</t>
  </si>
  <si>
    <t>02898433</t>
  </si>
  <si>
    <t>龚金强</t>
  </si>
  <si>
    <t>02898426</t>
  </si>
  <si>
    <t>徐润凯</t>
  </si>
  <si>
    <t>02871496</t>
  </si>
  <si>
    <t>郭佳琪</t>
  </si>
  <si>
    <t>02860262</t>
  </si>
  <si>
    <t>刘雪兵</t>
  </si>
  <si>
    <t>02824804</t>
  </si>
  <si>
    <t>张鹏</t>
  </si>
  <si>
    <t>02806514</t>
  </si>
  <si>
    <t>吉艳芳</t>
  </si>
  <si>
    <t>02502647</t>
  </si>
  <si>
    <t>牟婷婷</t>
  </si>
  <si>
    <t>02489978</t>
  </si>
  <si>
    <t>王文付</t>
  </si>
  <si>
    <t>压包员</t>
  </si>
  <si>
    <t>02239081</t>
  </si>
  <si>
    <t>徐士龙</t>
  </si>
  <si>
    <t>03634979</t>
  </si>
  <si>
    <t>袁师烽</t>
  </si>
  <si>
    <t>03634702</t>
  </si>
  <si>
    <t>张平顺</t>
  </si>
  <si>
    <t>03363997</t>
  </si>
  <si>
    <t>张延克</t>
  </si>
  <si>
    <t>03203305</t>
  </si>
  <si>
    <t>赵昆</t>
  </si>
  <si>
    <t>02972730</t>
  </si>
  <si>
    <t>贺刘旺</t>
  </si>
  <si>
    <t>02723630</t>
  </si>
  <si>
    <t>范振谦</t>
  </si>
  <si>
    <t>02430282</t>
  </si>
  <si>
    <t>陈雪</t>
  </si>
  <si>
    <t>02389026</t>
  </si>
  <si>
    <t>李强</t>
  </si>
  <si>
    <t>00968130</t>
  </si>
  <si>
    <t>方保杰</t>
  </si>
  <si>
    <t>00357871</t>
  </si>
  <si>
    <t>王爱辉</t>
  </si>
  <si>
    <t>00298572</t>
  </si>
  <si>
    <t>贾拖迎</t>
  </si>
  <si>
    <t>03703519</t>
  </si>
  <si>
    <t>张涵</t>
  </si>
  <si>
    <t>03633241</t>
  </si>
  <si>
    <t>任泽涵</t>
  </si>
  <si>
    <t>03611253</t>
  </si>
  <si>
    <t>陈二旺</t>
  </si>
  <si>
    <t>03466641</t>
  </si>
  <si>
    <t>汪文丽</t>
  </si>
  <si>
    <t>03327062</t>
  </si>
  <si>
    <t>张建坤</t>
  </si>
  <si>
    <t>03311110</t>
  </si>
  <si>
    <t>翟建涛</t>
  </si>
  <si>
    <t>02914801</t>
  </si>
  <si>
    <t>李福</t>
  </si>
  <si>
    <t>02458177</t>
  </si>
  <si>
    <t>李久远</t>
  </si>
  <si>
    <t>02378042</t>
  </si>
  <si>
    <t>杨茂立</t>
  </si>
  <si>
    <t>异形件挑选员</t>
  </si>
  <si>
    <t>02257262</t>
  </si>
  <si>
    <t>何红格</t>
  </si>
  <si>
    <t>02153072</t>
  </si>
  <si>
    <t>张召旭</t>
  </si>
  <si>
    <t>00115744</t>
  </si>
  <si>
    <t>岳世江</t>
  </si>
  <si>
    <t>00009191</t>
  </si>
  <si>
    <t>李军龙</t>
  </si>
  <si>
    <t>03703538</t>
  </si>
  <si>
    <t>张卜红</t>
  </si>
  <si>
    <t>03551478</t>
  </si>
  <si>
    <t>邹兴达</t>
  </si>
  <si>
    <t>03255685</t>
  </si>
  <si>
    <t>刘宝利</t>
  </si>
  <si>
    <t>03127836</t>
  </si>
  <si>
    <t>张守宇</t>
  </si>
  <si>
    <t>03076712</t>
  </si>
  <si>
    <t>王明</t>
  </si>
  <si>
    <t>03061893</t>
  </si>
  <si>
    <t>李光燕</t>
  </si>
  <si>
    <t>02798939</t>
  </si>
  <si>
    <t>宫文娜</t>
  </si>
  <si>
    <t>02628173</t>
  </si>
  <si>
    <t>李少华</t>
  </si>
  <si>
    <t>02549911</t>
  </si>
  <si>
    <t>王磊</t>
  </si>
  <si>
    <t>车辆指挥员</t>
  </si>
  <si>
    <t>02491730</t>
  </si>
  <si>
    <t>高玉敏</t>
  </si>
  <si>
    <t>02430193</t>
  </si>
  <si>
    <t>李长贵</t>
  </si>
  <si>
    <t>01962851</t>
  </si>
  <si>
    <t>陈闯闯</t>
  </si>
  <si>
    <t>01156451</t>
  </si>
  <si>
    <t>任义华</t>
  </si>
  <si>
    <t>00442014</t>
  </si>
  <si>
    <t>郭素红</t>
  </si>
  <si>
    <t>00353209</t>
  </si>
  <si>
    <t>郑卫明</t>
  </si>
  <si>
    <t>03709833</t>
  </si>
  <si>
    <t>毛彦彦</t>
  </si>
  <si>
    <t>03697602</t>
  </si>
  <si>
    <t>刘李超</t>
  </si>
  <si>
    <t>03611153</t>
  </si>
  <si>
    <t>郭宇</t>
  </si>
  <si>
    <t>03610332</t>
  </si>
  <si>
    <t>李晓艳</t>
  </si>
  <si>
    <t>03570624</t>
  </si>
  <si>
    <t>孔庆泉</t>
  </si>
  <si>
    <t>03540877</t>
  </si>
  <si>
    <t>申金雷</t>
  </si>
  <si>
    <t>03510161</t>
  </si>
  <si>
    <t>李子阳</t>
  </si>
  <si>
    <t>03371866</t>
  </si>
  <si>
    <t>陈湘迪</t>
  </si>
  <si>
    <t>03371859</t>
  </si>
  <si>
    <t>高桂英</t>
  </si>
  <si>
    <t>03246881</t>
  </si>
  <si>
    <t>李扬</t>
  </si>
  <si>
    <t>03195173</t>
  </si>
  <si>
    <t>李良</t>
  </si>
  <si>
    <t>03179680</t>
  </si>
  <si>
    <t>姜凯达</t>
  </si>
  <si>
    <t>02874547</t>
  </si>
  <si>
    <t>宋维维</t>
  </si>
  <si>
    <t>02695317</t>
  </si>
  <si>
    <t>郭彦彬</t>
  </si>
  <si>
    <t>02612608</t>
  </si>
  <si>
    <t>贾美侠</t>
  </si>
  <si>
    <t>02501988</t>
  </si>
  <si>
    <t>褚玉艳</t>
  </si>
  <si>
    <t>02188789</t>
  </si>
  <si>
    <t>朱莉平</t>
  </si>
  <si>
    <t>02120812</t>
  </si>
  <si>
    <t>杨金永</t>
  </si>
  <si>
    <t>01816303</t>
  </si>
  <si>
    <t>李燕</t>
  </si>
  <si>
    <t>01197758</t>
  </si>
  <si>
    <t>陈焕新</t>
  </si>
  <si>
    <t>03645072</t>
  </si>
  <si>
    <t>姬彦波</t>
  </si>
  <si>
    <t>03572102</t>
  </si>
  <si>
    <t>王晓鹏</t>
  </si>
  <si>
    <t>03570913</t>
  </si>
  <si>
    <t>杨立</t>
  </si>
  <si>
    <t>03544361</t>
  </si>
  <si>
    <t>穆世林</t>
  </si>
  <si>
    <t>03482278</t>
  </si>
  <si>
    <t>姜明</t>
  </si>
  <si>
    <t>03310490</t>
  </si>
  <si>
    <t>何志坚</t>
  </si>
  <si>
    <t>03200686</t>
  </si>
  <si>
    <t>罗占强</t>
  </si>
  <si>
    <t>02988075</t>
  </si>
  <si>
    <t>李清国</t>
  </si>
  <si>
    <t>02983743</t>
  </si>
  <si>
    <t>闫瑞军</t>
  </si>
  <si>
    <t>02900258</t>
  </si>
  <si>
    <t>严辉</t>
  </si>
  <si>
    <t>02655201</t>
  </si>
  <si>
    <t>刘彦彦</t>
  </si>
  <si>
    <t>02623105</t>
  </si>
  <si>
    <t>马川</t>
  </si>
  <si>
    <t>02495596</t>
  </si>
  <si>
    <t>窦文爽</t>
  </si>
  <si>
    <t>02491358</t>
  </si>
  <si>
    <t>代石雄</t>
  </si>
  <si>
    <t>02486277</t>
  </si>
  <si>
    <t>刘玉国</t>
  </si>
  <si>
    <t>02339614</t>
  </si>
  <si>
    <t>张桂萍</t>
  </si>
  <si>
    <t>02335451</t>
  </si>
  <si>
    <t>李艳辉</t>
  </si>
  <si>
    <t>02329331</t>
  </si>
  <si>
    <t>姚丽丽</t>
  </si>
  <si>
    <t>01936528</t>
  </si>
  <si>
    <t>王杰</t>
  </si>
  <si>
    <t>01787356</t>
  </si>
  <si>
    <t>吉贵峰</t>
  </si>
  <si>
    <t>01664458</t>
  </si>
  <si>
    <t>杨元朝</t>
  </si>
  <si>
    <t>01532431</t>
  </si>
  <si>
    <t>张佳文</t>
  </si>
  <si>
    <t>01297908</t>
  </si>
  <si>
    <t>刘建平</t>
  </si>
  <si>
    <t>00248770</t>
  </si>
  <si>
    <t>程杨</t>
  </si>
  <si>
    <t>03704260</t>
  </si>
  <si>
    <t>何金丽</t>
  </si>
  <si>
    <t>03645279</t>
  </si>
  <si>
    <t>刘丽静</t>
  </si>
  <si>
    <t>03642112</t>
  </si>
  <si>
    <t>魏黎明</t>
  </si>
  <si>
    <t>03639848</t>
  </si>
  <si>
    <t>闫新朋</t>
  </si>
  <si>
    <t>03610341</t>
  </si>
  <si>
    <t>李小燕</t>
  </si>
  <si>
    <t>03572604</t>
  </si>
  <si>
    <t>刘学文</t>
  </si>
  <si>
    <t>03571667</t>
  </si>
  <si>
    <t>张志强</t>
  </si>
  <si>
    <t>03551427</t>
  </si>
  <si>
    <t>腾启航</t>
  </si>
  <si>
    <t>03440066</t>
  </si>
  <si>
    <t>李玉胜</t>
  </si>
  <si>
    <t>03338586</t>
  </si>
  <si>
    <t>丁超</t>
  </si>
  <si>
    <t>03331698</t>
  </si>
  <si>
    <t>王红跃</t>
  </si>
  <si>
    <t>03319140</t>
  </si>
  <si>
    <t>何文帅</t>
  </si>
  <si>
    <t>03210560</t>
  </si>
  <si>
    <t>丁增建</t>
  </si>
  <si>
    <t>03152047</t>
  </si>
  <si>
    <t>王顺娣</t>
  </si>
  <si>
    <t>02991101</t>
  </si>
  <si>
    <t>田凯</t>
  </si>
  <si>
    <t>02906403</t>
  </si>
  <si>
    <t>王春光</t>
  </si>
  <si>
    <t>02906080</t>
  </si>
  <si>
    <t>褚红梅</t>
  </si>
  <si>
    <t>02796747</t>
  </si>
  <si>
    <t>侯静军</t>
  </si>
  <si>
    <t>02734427</t>
  </si>
  <si>
    <t>郑建双</t>
  </si>
  <si>
    <t>02513291</t>
  </si>
  <si>
    <t>韩春娣</t>
  </si>
  <si>
    <t>02141688</t>
  </si>
  <si>
    <t>胡洪涛</t>
  </si>
  <si>
    <t>02047848</t>
  </si>
  <si>
    <t>冯花娥</t>
  </si>
  <si>
    <t>02032983</t>
  </si>
  <si>
    <t>周双兰</t>
  </si>
  <si>
    <t>01947111</t>
  </si>
  <si>
    <t>王垒龙</t>
  </si>
  <si>
    <t>01661393</t>
  </si>
  <si>
    <t>高红雷</t>
  </si>
  <si>
    <t>01198714</t>
  </si>
  <si>
    <t>靳利利</t>
  </si>
  <si>
    <t>00960234</t>
  </si>
  <si>
    <t>刘计鱼</t>
  </si>
  <si>
    <t>00803672</t>
  </si>
  <si>
    <t>张苗叶</t>
  </si>
  <si>
    <t>00675041</t>
  </si>
  <si>
    <t>赵叶峰</t>
  </si>
  <si>
    <t>00494041</t>
  </si>
  <si>
    <t>孙王俊</t>
  </si>
  <si>
    <t>03704281</t>
  </si>
  <si>
    <t>丁艳春</t>
  </si>
  <si>
    <t>03703531</t>
  </si>
  <si>
    <t>张玲</t>
  </si>
  <si>
    <t>03644602</t>
  </si>
  <si>
    <t>刘利</t>
  </si>
  <si>
    <t>03636317</t>
  </si>
  <si>
    <t>高江叶</t>
  </si>
  <si>
    <t>03610151</t>
  </si>
  <si>
    <t>曹华</t>
  </si>
  <si>
    <t>03582182</t>
  </si>
  <si>
    <t>于朦朦</t>
  </si>
  <si>
    <t>03339437</t>
  </si>
  <si>
    <t>邓凤军</t>
  </si>
  <si>
    <t>03295435</t>
  </si>
  <si>
    <t>李海瑞</t>
  </si>
  <si>
    <t>03184651</t>
  </si>
  <si>
    <t>刘莉莉</t>
  </si>
  <si>
    <t>02968838</t>
  </si>
  <si>
    <t>马金泷</t>
  </si>
  <si>
    <t>02915255</t>
  </si>
  <si>
    <t>宫进飞</t>
  </si>
  <si>
    <t>02885693</t>
  </si>
  <si>
    <t>赵胜云</t>
  </si>
  <si>
    <t>02620964</t>
  </si>
  <si>
    <t>史文杰</t>
  </si>
  <si>
    <t>02518127</t>
  </si>
  <si>
    <t>佘军生</t>
  </si>
  <si>
    <t>02389005</t>
  </si>
  <si>
    <t>梁艳艳</t>
  </si>
  <si>
    <t>02381013</t>
  </si>
  <si>
    <t>郭俊达</t>
  </si>
  <si>
    <t>02263134</t>
  </si>
  <si>
    <t>张新民</t>
  </si>
  <si>
    <t>01798974</t>
  </si>
  <si>
    <t>路亚斌</t>
  </si>
  <si>
    <t>01768691</t>
  </si>
  <si>
    <t>李晓刚</t>
  </si>
  <si>
    <t>01585809</t>
  </si>
  <si>
    <t>马云</t>
  </si>
  <si>
    <t>01155490</t>
  </si>
  <si>
    <t>马宁峰</t>
  </si>
  <si>
    <t>00983643</t>
  </si>
  <si>
    <t>王永强</t>
  </si>
  <si>
    <t>00249443</t>
  </si>
  <si>
    <t>尹玉粉</t>
  </si>
  <si>
    <t>00231499</t>
  </si>
  <si>
    <t>张少朋</t>
  </si>
  <si>
    <t>00052088</t>
  </si>
  <si>
    <t>赵明</t>
  </si>
  <si>
    <t>00214724</t>
  </si>
  <si>
    <t>王璿</t>
  </si>
  <si>
    <t>辽宁区</t>
  </si>
  <si>
    <t>沈阳</t>
  </si>
  <si>
    <t>00263596</t>
  </si>
  <si>
    <t>于登辉</t>
  </si>
  <si>
    <t>00335883</t>
  </si>
  <si>
    <t>季宏钰</t>
  </si>
  <si>
    <t>00345305</t>
  </si>
  <si>
    <t>沈杨梅</t>
  </si>
  <si>
    <t>00441234</t>
  </si>
  <si>
    <t>石秋平</t>
  </si>
  <si>
    <t>00703922</t>
  </si>
  <si>
    <t>蒋春利</t>
  </si>
  <si>
    <t>00824674</t>
  </si>
  <si>
    <t>李纪刚</t>
  </si>
  <si>
    <t>00872888</t>
  </si>
  <si>
    <t>赵俊卿</t>
  </si>
  <si>
    <t>00949107</t>
  </si>
  <si>
    <t>吴凤申</t>
  </si>
  <si>
    <t>02024688</t>
  </si>
  <si>
    <t>潘井生</t>
  </si>
  <si>
    <t>02028925</t>
  </si>
  <si>
    <t>张立波</t>
  </si>
  <si>
    <t>手摆建包员</t>
  </si>
  <si>
    <t>02046354</t>
  </si>
  <si>
    <t>霍春新</t>
  </si>
  <si>
    <t>02059680</t>
  </si>
  <si>
    <t>贾东升</t>
  </si>
  <si>
    <t>02153970</t>
  </si>
  <si>
    <t>李志江</t>
  </si>
  <si>
    <t>02159747</t>
  </si>
  <si>
    <t>王宏岩</t>
  </si>
  <si>
    <t>理袋员</t>
  </si>
  <si>
    <t>02159909</t>
  </si>
  <si>
    <t>刘玉成</t>
  </si>
  <si>
    <t>02294341</t>
  </si>
  <si>
    <t>张奇</t>
  </si>
  <si>
    <t>02294348</t>
  </si>
  <si>
    <t>李英</t>
  </si>
  <si>
    <t>02316008</t>
  </si>
  <si>
    <t>吴原梅</t>
  </si>
  <si>
    <t>02360402</t>
  </si>
  <si>
    <t>姜业明</t>
  </si>
  <si>
    <t>02394233</t>
  </si>
  <si>
    <t>金祥民</t>
  </si>
  <si>
    <t>02421391</t>
  </si>
  <si>
    <t>王丙军</t>
  </si>
  <si>
    <t>02433931</t>
  </si>
  <si>
    <t>陈冬梅</t>
  </si>
  <si>
    <t>02464176</t>
  </si>
  <si>
    <t>乔建国</t>
  </si>
  <si>
    <t>02465590</t>
  </si>
  <si>
    <t>田美玲</t>
  </si>
  <si>
    <t>02469252</t>
  </si>
  <si>
    <t>李春强</t>
  </si>
  <si>
    <t>02503438</t>
  </si>
  <si>
    <t>赵春丽</t>
  </si>
  <si>
    <t>02530938</t>
  </si>
  <si>
    <t>王贵斌</t>
  </si>
  <si>
    <t>02531765</t>
  </si>
  <si>
    <t>王振海</t>
  </si>
  <si>
    <t>02552850</t>
  </si>
  <si>
    <t>关宝全</t>
  </si>
  <si>
    <t>02617209</t>
  </si>
  <si>
    <t>郭丽莉</t>
  </si>
  <si>
    <t>02652172</t>
  </si>
  <si>
    <t>李振</t>
  </si>
  <si>
    <t>02657828</t>
  </si>
  <si>
    <t>杨万军</t>
  </si>
  <si>
    <t>02699803</t>
  </si>
  <si>
    <t>付武玉</t>
  </si>
  <si>
    <t>02732269</t>
  </si>
  <si>
    <t>梅边林</t>
  </si>
  <si>
    <t>02750256</t>
  </si>
  <si>
    <t>贾万海</t>
  </si>
  <si>
    <t>02769003</t>
  </si>
  <si>
    <t>陈利</t>
  </si>
  <si>
    <t>02780580</t>
  </si>
  <si>
    <t>吴爽</t>
  </si>
  <si>
    <t>02795530</t>
  </si>
  <si>
    <t>李世鹏</t>
  </si>
  <si>
    <t>02802660</t>
  </si>
  <si>
    <t>孟珈亦</t>
  </si>
  <si>
    <t>02805764</t>
  </si>
  <si>
    <t>李继洪</t>
  </si>
  <si>
    <t>02820289</t>
  </si>
  <si>
    <t>聂春雷</t>
  </si>
  <si>
    <t>02820292</t>
  </si>
  <si>
    <t>朱晓彬</t>
  </si>
  <si>
    <t>02830080</t>
  </si>
  <si>
    <t>金英夫</t>
  </si>
  <si>
    <t>02843726</t>
  </si>
  <si>
    <t>叶剑</t>
  </si>
  <si>
    <t>02853435</t>
  </si>
  <si>
    <t>徐秋波</t>
  </si>
  <si>
    <t>02858579</t>
  </si>
  <si>
    <t>孙汉臣</t>
  </si>
  <si>
    <t>02870363</t>
  </si>
  <si>
    <t>陆凯丽</t>
  </si>
  <si>
    <t>手摆供件员</t>
  </si>
  <si>
    <t>02876468</t>
  </si>
  <si>
    <t>白云龙</t>
  </si>
  <si>
    <t>02901531</t>
  </si>
  <si>
    <t>田国君</t>
  </si>
  <si>
    <t>02938192</t>
  </si>
  <si>
    <t>高志敏</t>
  </si>
  <si>
    <t>02955772</t>
  </si>
  <si>
    <t>朱春艳</t>
  </si>
  <si>
    <t>02973661</t>
  </si>
  <si>
    <t>张学强</t>
  </si>
  <si>
    <t>02983994</t>
  </si>
  <si>
    <t>栾文风</t>
  </si>
  <si>
    <t>02990325</t>
  </si>
  <si>
    <t>蔺建男</t>
  </si>
  <si>
    <t>03009141</t>
  </si>
  <si>
    <t>杨鹤</t>
  </si>
  <si>
    <t>03011470</t>
  </si>
  <si>
    <t>刘伟力</t>
  </si>
  <si>
    <t>03014543</t>
  </si>
  <si>
    <t>郝恩惠</t>
  </si>
  <si>
    <t>03017088</t>
  </si>
  <si>
    <t>梁日国</t>
  </si>
  <si>
    <t>03046890</t>
  </si>
  <si>
    <t>王艳君</t>
  </si>
  <si>
    <t>03064329</t>
  </si>
  <si>
    <t>万星余</t>
  </si>
  <si>
    <t>03080686</t>
  </si>
  <si>
    <t>王鹏</t>
  </si>
  <si>
    <t>03087064</t>
  </si>
  <si>
    <t>徐国良</t>
  </si>
  <si>
    <t>03099652</t>
  </si>
  <si>
    <t>孙国</t>
  </si>
  <si>
    <t>03100499</t>
  </si>
  <si>
    <t>高俊波</t>
  </si>
  <si>
    <t>03108078</t>
  </si>
  <si>
    <t>张银</t>
  </si>
  <si>
    <t>03127691</t>
  </si>
  <si>
    <t>田冬才</t>
  </si>
  <si>
    <t>03129101</t>
  </si>
  <si>
    <t>杨有柱</t>
  </si>
  <si>
    <t>03131903</t>
  </si>
  <si>
    <t>赵金飞</t>
  </si>
  <si>
    <t>03169793</t>
  </si>
  <si>
    <t>赵春辉</t>
  </si>
  <si>
    <t>03197211</t>
  </si>
  <si>
    <t>许东信</t>
  </si>
  <si>
    <t>03203499</t>
  </si>
  <si>
    <t>周凤</t>
  </si>
  <si>
    <t>03232525</t>
  </si>
  <si>
    <t>刘伟东</t>
  </si>
  <si>
    <t>03246259</t>
  </si>
  <si>
    <t>陈雨涛</t>
  </si>
  <si>
    <t>03256307</t>
  </si>
  <si>
    <t>汪立正</t>
  </si>
  <si>
    <t>03286991</t>
  </si>
  <si>
    <t>田蕊</t>
  </si>
  <si>
    <t>03287324</t>
  </si>
  <si>
    <t>崔尚龙</t>
  </si>
  <si>
    <t>03296198</t>
  </si>
  <si>
    <t>孙亚莉</t>
  </si>
  <si>
    <t>03309439</t>
  </si>
  <si>
    <t>李杰</t>
  </si>
  <si>
    <t>03312004</t>
  </si>
  <si>
    <t>戴喜鹏</t>
  </si>
  <si>
    <t>03319202</t>
  </si>
  <si>
    <t>赵岩</t>
  </si>
  <si>
    <t>03331830</t>
  </si>
  <si>
    <t>刘万祥</t>
  </si>
  <si>
    <t>03336294</t>
  </si>
  <si>
    <t>王吉恩</t>
  </si>
  <si>
    <t>03337106</t>
  </si>
  <si>
    <t>孙宇锋</t>
  </si>
  <si>
    <t>03340362</t>
  </si>
  <si>
    <t>沈立卫</t>
  </si>
  <si>
    <t>03344927</t>
  </si>
  <si>
    <t>张玉新</t>
  </si>
  <si>
    <t>03365768</t>
  </si>
  <si>
    <t>皮国利</t>
  </si>
  <si>
    <t>03389912</t>
  </si>
  <si>
    <t>董德权</t>
  </si>
  <si>
    <t>03389948</t>
  </si>
  <si>
    <t>孙佳</t>
  </si>
  <si>
    <t>错位件挑选员</t>
  </si>
  <si>
    <t>03392049</t>
  </si>
  <si>
    <t>陈冲</t>
  </si>
  <si>
    <t>03392075</t>
  </si>
  <si>
    <t>罗鹏辉</t>
  </si>
  <si>
    <t>03404662</t>
  </si>
  <si>
    <t>关雁雁</t>
  </si>
  <si>
    <t>03422342</t>
  </si>
  <si>
    <t>陈莉</t>
  </si>
  <si>
    <t>03434342</t>
  </si>
  <si>
    <t>瞿红侠</t>
  </si>
  <si>
    <t>03434349</t>
  </si>
  <si>
    <t>毕成</t>
  </si>
  <si>
    <t>03436434</t>
  </si>
  <si>
    <t>胡浩然</t>
  </si>
  <si>
    <t>03439187</t>
  </si>
  <si>
    <t>武智慧</t>
  </si>
  <si>
    <t>03447105</t>
  </si>
  <si>
    <t>常展</t>
  </si>
  <si>
    <t>03458728</t>
  </si>
  <si>
    <t>栾家顺</t>
  </si>
  <si>
    <t>03488568</t>
  </si>
  <si>
    <t>吕亮</t>
  </si>
  <si>
    <t>03514753</t>
  </si>
  <si>
    <t>陶立国</t>
  </si>
  <si>
    <t>03538694</t>
  </si>
  <si>
    <t>03539915</t>
  </si>
  <si>
    <t>宋海亮</t>
  </si>
  <si>
    <t>03546514</t>
  </si>
  <si>
    <t>李岩</t>
  </si>
  <si>
    <t>03559272</t>
  </si>
  <si>
    <t>李成喜</t>
  </si>
  <si>
    <t>03559383</t>
  </si>
  <si>
    <t>滕飞</t>
  </si>
  <si>
    <t>03567141</t>
  </si>
  <si>
    <t>郑秋菊</t>
  </si>
  <si>
    <t>03581322</t>
  </si>
  <si>
    <t>刘宇</t>
  </si>
  <si>
    <t>03609068</t>
  </si>
  <si>
    <t>王丽艳</t>
  </si>
  <si>
    <t>03617643</t>
  </si>
  <si>
    <t>公佩乔</t>
  </si>
  <si>
    <t>03621382</t>
  </si>
  <si>
    <t>王艳</t>
  </si>
  <si>
    <t>03621420</t>
  </si>
  <si>
    <t>侯凤超</t>
  </si>
  <si>
    <t>03624637</t>
  </si>
  <si>
    <t>刘强</t>
  </si>
  <si>
    <t>03626310</t>
  </si>
  <si>
    <t>刘春雨</t>
  </si>
  <si>
    <t>03627655</t>
  </si>
  <si>
    <t>姜绪东</t>
  </si>
  <si>
    <t>03633832</t>
  </si>
  <si>
    <t>杨庆玲</t>
  </si>
  <si>
    <t>03634586</t>
  </si>
  <si>
    <t>周红旺</t>
  </si>
  <si>
    <t>03636920</t>
  </si>
  <si>
    <t>孟庆微</t>
  </si>
  <si>
    <t>03640007</t>
  </si>
  <si>
    <t>杨忠明</t>
  </si>
  <si>
    <t>03644769</t>
  </si>
  <si>
    <t>刘杨</t>
  </si>
  <si>
    <t>03648108</t>
  </si>
  <si>
    <t>黄永新</t>
  </si>
  <si>
    <t>03649078</t>
  </si>
  <si>
    <t>石洪伟</t>
  </si>
  <si>
    <t>03650546</t>
  </si>
  <si>
    <t>皇世伟</t>
  </si>
  <si>
    <t>03656707</t>
  </si>
  <si>
    <t>高玲</t>
  </si>
  <si>
    <t>03656863</t>
  </si>
  <si>
    <t>03671393</t>
  </si>
  <si>
    <t>郭继华</t>
  </si>
  <si>
    <t>03707096</t>
  </si>
  <si>
    <t>唐苗</t>
  </si>
  <si>
    <t>03711957</t>
  </si>
  <si>
    <t>郑东阳</t>
  </si>
  <si>
    <t>03711979</t>
  </si>
  <si>
    <t>周明慧</t>
  </si>
  <si>
    <t>03711984</t>
  </si>
  <si>
    <t>刘程</t>
  </si>
  <si>
    <t>02787559</t>
  </si>
  <si>
    <t>贾志娟</t>
  </si>
  <si>
    <t>石家庄</t>
  </si>
  <si>
    <t>1号倒班，上半天班</t>
  </si>
  <si>
    <t>01674657</t>
  </si>
  <si>
    <t>娄晓聪</t>
  </si>
  <si>
    <t>13号上半天班</t>
  </si>
  <si>
    <t>02702122</t>
  </si>
  <si>
    <t>李辉</t>
  </si>
  <si>
    <t>02172587</t>
  </si>
  <si>
    <t>王亚伟</t>
  </si>
  <si>
    <t>03349564</t>
  </si>
  <si>
    <t>张代生</t>
  </si>
  <si>
    <t>02030048</t>
  </si>
  <si>
    <t>乔红霞</t>
  </si>
  <si>
    <t>02165347</t>
  </si>
  <si>
    <t>王书霞</t>
  </si>
  <si>
    <t>25号上半天班</t>
  </si>
  <si>
    <t>02458982</t>
  </si>
  <si>
    <t>冯翠贤</t>
  </si>
  <si>
    <t>16号倒班，上半天班</t>
  </si>
  <si>
    <t>03456551</t>
  </si>
  <si>
    <t>冯建振</t>
  </si>
  <si>
    <t>月初连休，26号只上半天班</t>
  </si>
  <si>
    <t>03000701</t>
  </si>
  <si>
    <t>白会彬</t>
  </si>
  <si>
    <t>月初连休</t>
  </si>
  <si>
    <t>02633198</t>
  </si>
  <si>
    <t>逯燕翔</t>
  </si>
  <si>
    <t>装车员</t>
  </si>
  <si>
    <t>00252269</t>
  </si>
  <si>
    <t>赵和平</t>
  </si>
  <si>
    <t>分拣员</t>
  </si>
  <si>
    <t>03524194</t>
  </si>
  <si>
    <t>刘秀龙</t>
  </si>
  <si>
    <t>2026-06-28</t>
  </si>
  <si>
    <t>半天班</t>
  </si>
  <si>
    <t>2026-06-27</t>
  </si>
  <si>
    <t>2026-06-29</t>
  </si>
  <si>
    <t>03385850</t>
  </si>
  <si>
    <t>石萍</t>
  </si>
  <si>
    <t>2026-06-17</t>
  </si>
  <si>
    <t>03005420</t>
  </si>
  <si>
    <t>赵素然</t>
  </si>
  <si>
    <t>02981884</t>
  </si>
  <si>
    <t>乔丹丹</t>
  </si>
  <si>
    <t>02975403</t>
  </si>
  <si>
    <t>陈大颖</t>
  </si>
  <si>
    <t>03643025</t>
  </si>
  <si>
    <t>张明</t>
  </si>
  <si>
    <t>03633635</t>
  </si>
  <si>
    <t>齐丹</t>
  </si>
  <si>
    <t>02887389</t>
  </si>
  <si>
    <t>赵添</t>
  </si>
  <si>
    <t>02872137</t>
  </si>
  <si>
    <t>刘三</t>
  </si>
  <si>
    <t>02839275</t>
  </si>
  <si>
    <t>杨克勇</t>
  </si>
  <si>
    <t>圆盘机供件员</t>
  </si>
  <si>
    <t>03602203</t>
  </si>
  <si>
    <t>许浩天</t>
  </si>
  <si>
    <t>02745938</t>
  </si>
  <si>
    <t>李微微</t>
  </si>
  <si>
    <t>02740171</t>
  </si>
  <si>
    <t>陈红娜</t>
  </si>
  <si>
    <t>03556199</t>
  </si>
  <si>
    <t>靳香丽</t>
  </si>
  <si>
    <t>02676940</t>
  </si>
  <si>
    <t>刘江涛</t>
  </si>
  <si>
    <t>03512212</t>
  </si>
  <si>
    <t>张艳红</t>
  </si>
  <si>
    <t>02535687</t>
  </si>
  <si>
    <t>李慕华</t>
  </si>
  <si>
    <t>02397455</t>
  </si>
  <si>
    <t>齐亚运</t>
  </si>
  <si>
    <t>02279486</t>
  </si>
  <si>
    <t>刘艳宾</t>
  </si>
  <si>
    <t>02274593</t>
  </si>
  <si>
    <t>张建根</t>
  </si>
  <si>
    <t>02174914</t>
  </si>
  <si>
    <t>肖帅龙</t>
  </si>
  <si>
    <t>03294085</t>
  </si>
  <si>
    <t>单林林</t>
  </si>
  <si>
    <t>02149769</t>
  </si>
  <si>
    <t>王秋影</t>
  </si>
  <si>
    <t>02142001</t>
  </si>
  <si>
    <t>张彦静</t>
  </si>
  <si>
    <t>02138721</t>
  </si>
  <si>
    <t>郗亚双</t>
  </si>
  <si>
    <t>圆盘机建包员</t>
  </si>
  <si>
    <t>01933713</t>
  </si>
  <si>
    <t>陈甫辉</t>
  </si>
  <si>
    <t>01825993</t>
  </si>
  <si>
    <t>刘红</t>
  </si>
  <si>
    <t>03075888</t>
  </si>
  <si>
    <t>张立伟</t>
  </si>
  <si>
    <t>03633558</t>
  </si>
  <si>
    <t>赵冬雪</t>
  </si>
  <si>
    <t>01934479</t>
  </si>
  <si>
    <t>曹志娟</t>
  </si>
  <si>
    <t>03029450</t>
  </si>
  <si>
    <t>李超</t>
  </si>
  <si>
    <t>03630550</t>
  </si>
  <si>
    <t>张亚臣</t>
  </si>
  <si>
    <t>03337302</t>
  </si>
  <si>
    <t>陈凤</t>
  </si>
  <si>
    <t>03633568</t>
  </si>
  <si>
    <t>孙敏江</t>
  </si>
  <si>
    <t>02788820</t>
  </si>
  <si>
    <t>杨永胜</t>
  </si>
  <si>
    <t>03572182</t>
  </si>
  <si>
    <t>齐畅</t>
  </si>
  <si>
    <t>01838613</t>
  </si>
  <si>
    <t>刘洪德</t>
  </si>
  <si>
    <t>02896284</t>
  </si>
  <si>
    <t>郝达</t>
  </si>
  <si>
    <t>03637973</t>
  </si>
  <si>
    <t>许珍珍</t>
  </si>
  <si>
    <t>03649360</t>
  </si>
  <si>
    <t>崔梦阳</t>
  </si>
  <si>
    <t>02535681</t>
  </si>
  <si>
    <t>张伟</t>
  </si>
  <si>
    <t>01967973</t>
  </si>
  <si>
    <t>齐春娜</t>
  </si>
  <si>
    <t>03638989</t>
  </si>
  <si>
    <t>张恒</t>
  </si>
  <si>
    <t>03641733</t>
  </si>
  <si>
    <t>许颖豹</t>
  </si>
  <si>
    <t>03501533</t>
  </si>
  <si>
    <t>赵阳康</t>
  </si>
  <si>
    <t>03352763</t>
  </si>
  <si>
    <t>宋宇航</t>
  </si>
  <si>
    <t>03342788</t>
  </si>
  <si>
    <t>张天姿</t>
  </si>
  <si>
    <t>03282375</t>
  </si>
  <si>
    <t>刘子平</t>
  </si>
  <si>
    <t>02959493</t>
  </si>
  <si>
    <t>王江辉</t>
  </si>
  <si>
    <t>02845606</t>
  </si>
  <si>
    <t>张宝苗</t>
  </si>
  <si>
    <t>02839474</t>
  </si>
  <si>
    <t>王肆辈</t>
  </si>
  <si>
    <t>02710462</t>
  </si>
  <si>
    <t>李勇创</t>
  </si>
  <si>
    <t>02707718</t>
  </si>
  <si>
    <t>李亚雨</t>
  </si>
  <si>
    <t>02278940</t>
  </si>
  <si>
    <t>02207481</t>
  </si>
  <si>
    <t>赵艳</t>
  </si>
  <si>
    <t>02206445</t>
  </si>
  <si>
    <t>郭翠连</t>
  </si>
  <si>
    <t>02167318</t>
  </si>
  <si>
    <t>张伟光</t>
  </si>
  <si>
    <t>02154027</t>
  </si>
  <si>
    <t>尹银平</t>
  </si>
  <si>
    <t>02149849</t>
  </si>
  <si>
    <t>王超</t>
  </si>
  <si>
    <t>02127295</t>
  </si>
  <si>
    <t>王建非</t>
  </si>
  <si>
    <t>02119444</t>
  </si>
  <si>
    <t>曹月辉</t>
  </si>
  <si>
    <t>01967190</t>
  </si>
  <si>
    <t>庞天亮</t>
  </si>
  <si>
    <t>01826492</t>
  </si>
  <si>
    <t>付绿芝</t>
  </si>
  <si>
    <t>01815059</t>
  </si>
  <si>
    <t>赵孟莹</t>
  </si>
  <si>
    <t>01803648</t>
  </si>
  <si>
    <t>李雷</t>
  </si>
  <si>
    <t>02779257</t>
  </si>
  <si>
    <t>赵辉</t>
  </si>
  <si>
    <t>03708170</t>
  </si>
  <si>
    <t>刘羲和</t>
  </si>
  <si>
    <t>02767411</t>
  </si>
  <si>
    <t>李荣辉</t>
  </si>
  <si>
    <t>02740075</t>
  </si>
  <si>
    <t>张倩</t>
  </si>
  <si>
    <t>03635181</t>
  </si>
  <si>
    <t>02498975</t>
  </si>
  <si>
    <t>刘山</t>
  </si>
  <si>
    <t>03676315</t>
  </si>
  <si>
    <t>刘洪勋</t>
  </si>
  <si>
    <t>03712376</t>
  </si>
  <si>
    <t>王宠</t>
  </si>
  <si>
    <t>02694498</t>
  </si>
  <si>
    <t>刘佳策</t>
  </si>
  <si>
    <t>03609710</t>
  </si>
  <si>
    <t>王思涵</t>
  </si>
  <si>
    <t>00586349</t>
  </si>
  <si>
    <t>田文盛</t>
  </si>
  <si>
    <t>00590691</t>
  </si>
  <si>
    <t>刘卫红</t>
  </si>
  <si>
    <t>00654026</t>
  </si>
  <si>
    <t>01352439</t>
  </si>
  <si>
    <t>郭俊龙</t>
  </si>
  <si>
    <t>01748537</t>
  </si>
  <si>
    <t>王鹏震</t>
  </si>
  <si>
    <t>02038488</t>
  </si>
  <si>
    <t>宋素梅</t>
  </si>
  <si>
    <t>02070543</t>
  </si>
  <si>
    <t>柏志勇</t>
  </si>
  <si>
    <t>02097022</t>
  </si>
  <si>
    <t>段建忠</t>
  </si>
  <si>
    <t>02106770</t>
  </si>
  <si>
    <t>杨志刚</t>
  </si>
  <si>
    <t>02362207</t>
  </si>
  <si>
    <t>吕爱心</t>
  </si>
  <si>
    <t>02377746</t>
  </si>
  <si>
    <t>刘凯</t>
  </si>
  <si>
    <t>02388395</t>
  </si>
  <si>
    <t>张飞</t>
  </si>
  <si>
    <t>02395111</t>
  </si>
  <si>
    <t>赵海兵</t>
  </si>
  <si>
    <t>02469505</t>
  </si>
  <si>
    <t>李志军</t>
  </si>
  <si>
    <t>02643743</t>
  </si>
  <si>
    <t>王宇轩</t>
  </si>
  <si>
    <t>02715452</t>
  </si>
  <si>
    <t>田力</t>
  </si>
  <si>
    <t>02740767</t>
  </si>
  <si>
    <t>王伟</t>
  </si>
  <si>
    <t>02800262</t>
  </si>
  <si>
    <t>刘海霞</t>
  </si>
  <si>
    <t>02802742</t>
  </si>
  <si>
    <t>陈伟才</t>
  </si>
  <si>
    <t>02809609</t>
  </si>
  <si>
    <t>张苏龙</t>
  </si>
  <si>
    <t>02844578</t>
  </si>
  <si>
    <t>李鹏鹏</t>
  </si>
  <si>
    <t>02961225</t>
  </si>
  <si>
    <t>郭强</t>
  </si>
  <si>
    <t>02972167</t>
  </si>
  <si>
    <t>游春香</t>
  </si>
  <si>
    <t>02988426</t>
  </si>
  <si>
    <t>武鹏鹏</t>
  </si>
  <si>
    <t>03013566</t>
  </si>
  <si>
    <t>范凯</t>
  </si>
  <si>
    <t>03014682</t>
  </si>
  <si>
    <t>吕晋中</t>
  </si>
  <si>
    <t>03014956</t>
  </si>
  <si>
    <t>董文呈</t>
  </si>
  <si>
    <t>03048950</t>
  </si>
  <si>
    <t>李鹏杰</t>
  </si>
  <si>
    <t>03051405</t>
  </si>
  <si>
    <t>孟江龙</t>
  </si>
  <si>
    <t>03097243</t>
  </si>
  <si>
    <t>陈计平</t>
  </si>
  <si>
    <t>03135700</t>
  </si>
  <si>
    <t>马骏</t>
  </si>
  <si>
    <t>03155311</t>
  </si>
  <si>
    <t>刘彩娥</t>
  </si>
  <si>
    <t>03160688</t>
  </si>
  <si>
    <t>武文君</t>
  </si>
  <si>
    <t>03175004</t>
  </si>
  <si>
    <t>张晖晖</t>
  </si>
  <si>
    <t>03184916</t>
  </si>
  <si>
    <t>韩彩红</t>
  </si>
  <si>
    <t>03184917</t>
  </si>
  <si>
    <t>李奇伟</t>
  </si>
  <si>
    <t>03195674</t>
  </si>
  <si>
    <t>李红飞</t>
  </si>
  <si>
    <t>03205030</t>
  </si>
  <si>
    <t>郎鹏伟</t>
  </si>
  <si>
    <t>03298610</t>
  </si>
  <si>
    <t>刘嘉欣</t>
  </si>
  <si>
    <t>03310944</t>
  </si>
  <si>
    <t>刘雅文</t>
  </si>
  <si>
    <t>03314760</t>
  </si>
  <si>
    <t>武帅</t>
  </si>
  <si>
    <t>03372529</t>
  </si>
  <si>
    <t>杜小行</t>
  </si>
  <si>
    <t>03382439</t>
  </si>
  <si>
    <t>马红斌</t>
  </si>
  <si>
    <t>03423510</t>
  </si>
  <si>
    <t>乔军军</t>
  </si>
  <si>
    <t>03434947</t>
  </si>
  <si>
    <t>张国静</t>
  </si>
  <si>
    <t>03470448</t>
  </si>
  <si>
    <t>杨国伟</t>
  </si>
  <si>
    <t>03507042</t>
  </si>
  <si>
    <t>方红卫</t>
  </si>
  <si>
    <t>03507498</t>
  </si>
  <si>
    <t>仇莉婷</t>
  </si>
  <si>
    <t>03524251</t>
  </si>
  <si>
    <t>赵世勇</t>
  </si>
  <si>
    <t>03600720</t>
  </si>
  <si>
    <t>胡玉平</t>
  </si>
  <si>
    <t>03601978</t>
  </si>
  <si>
    <t>胡小刚</t>
  </si>
  <si>
    <t>03602182</t>
  </si>
  <si>
    <t>范红丽</t>
  </si>
  <si>
    <t>03602204</t>
  </si>
  <si>
    <t>丁智伟</t>
  </si>
  <si>
    <t>03603026</t>
  </si>
  <si>
    <t>牛银龙</t>
  </si>
  <si>
    <t>03607470</t>
  </si>
  <si>
    <t>王会青</t>
  </si>
  <si>
    <t>03609476</t>
  </si>
  <si>
    <t>刘旭刚</t>
  </si>
  <si>
    <t>03610506</t>
  </si>
  <si>
    <t>魏增</t>
  </si>
  <si>
    <t>03615192</t>
  </si>
  <si>
    <t>韩会珍</t>
  </si>
  <si>
    <t>03620289</t>
  </si>
  <si>
    <t>王鑫</t>
  </si>
  <si>
    <t>03695498</t>
  </si>
  <si>
    <t>刘卫东</t>
  </si>
  <si>
    <t>03695716</t>
  </si>
  <si>
    <t>宋世栋</t>
  </si>
  <si>
    <t>03697588</t>
  </si>
  <si>
    <t>闫金刚</t>
  </si>
  <si>
    <t>03702453</t>
  </si>
  <si>
    <t>张双刚</t>
  </si>
  <si>
    <t>03708742</t>
  </si>
  <si>
    <t>史荣娟</t>
  </si>
  <si>
    <t>02092457</t>
  </si>
  <si>
    <t>陈祥云</t>
  </si>
  <si>
    <t>湖北区</t>
  </si>
  <si>
    <t>襄阳</t>
  </si>
  <si>
    <t>0</t>
  </si>
  <si>
    <t>排休</t>
  </si>
  <si>
    <t>01938744</t>
  </si>
  <si>
    <t>李兴林</t>
  </si>
  <si>
    <t>5.43</t>
  </si>
  <si>
    <t>倒班</t>
  </si>
  <si>
    <t>03232019</t>
  </si>
  <si>
    <t>李家乐</t>
  </si>
  <si>
    <t>5.54</t>
  </si>
  <si>
    <t>03013313</t>
  </si>
  <si>
    <t>谈世波</t>
  </si>
  <si>
    <t>5.56</t>
  </si>
  <si>
    <t>01355150</t>
  </si>
  <si>
    <t>李军波</t>
  </si>
  <si>
    <t>03576344</t>
  </si>
  <si>
    <t>柴治强</t>
  </si>
  <si>
    <t>02273013</t>
  </si>
  <si>
    <t>李明强</t>
  </si>
  <si>
    <t>5.57</t>
  </si>
  <si>
    <t>02180567</t>
  </si>
  <si>
    <t>詹卫东</t>
  </si>
  <si>
    <t>03509940</t>
  </si>
  <si>
    <t>徐玉兵</t>
  </si>
  <si>
    <t>5.58</t>
  </si>
  <si>
    <t>02847953</t>
  </si>
  <si>
    <t>闫存莉</t>
  </si>
  <si>
    <t>5.59</t>
  </si>
  <si>
    <t>03028861</t>
  </si>
  <si>
    <t>宋小楼</t>
  </si>
  <si>
    <t>小件卸车员</t>
  </si>
  <si>
    <t>5.6</t>
  </si>
  <si>
    <t>03009209</t>
  </si>
  <si>
    <t>刘军芳</t>
  </si>
  <si>
    <t>03480126</t>
  </si>
  <si>
    <t>肖明</t>
  </si>
  <si>
    <t>5.62</t>
  </si>
  <si>
    <t>03259685</t>
  </si>
  <si>
    <t>何义福</t>
  </si>
  <si>
    <t>5.63</t>
  </si>
  <si>
    <t>03469878</t>
  </si>
  <si>
    <t>加陈银</t>
  </si>
  <si>
    <t>03185249</t>
  </si>
  <si>
    <t>刘翠</t>
  </si>
  <si>
    <t>5.65</t>
  </si>
  <si>
    <t>03548959</t>
  </si>
  <si>
    <t>陈勤</t>
  </si>
  <si>
    <t>03264183</t>
  </si>
  <si>
    <t>马针</t>
  </si>
  <si>
    <t>5.66</t>
  </si>
  <si>
    <t>03224497</t>
  </si>
  <si>
    <t>姜海燕</t>
  </si>
  <si>
    <t>01830685</t>
  </si>
  <si>
    <t>刘芳</t>
  </si>
  <si>
    <t>03478044</t>
  </si>
  <si>
    <t>冯文静</t>
  </si>
  <si>
    <t>5.67</t>
  </si>
  <si>
    <t>01064847</t>
  </si>
  <si>
    <t>崔风玲</t>
  </si>
  <si>
    <t>5.68</t>
  </si>
  <si>
    <t>02450928</t>
  </si>
  <si>
    <t>孟林忠</t>
  </si>
  <si>
    <t>5.69</t>
  </si>
  <si>
    <t>03224480</t>
  </si>
  <si>
    <t>高含</t>
  </si>
  <si>
    <t>00669871</t>
  </si>
  <si>
    <t>程存</t>
  </si>
  <si>
    <t>5.7</t>
  </si>
  <si>
    <t>02983538</t>
  </si>
  <si>
    <t>加苹</t>
  </si>
  <si>
    <t>02426949</t>
  </si>
  <si>
    <t>黄小琴</t>
  </si>
  <si>
    <t>5.71</t>
  </si>
  <si>
    <t>00384062</t>
  </si>
  <si>
    <t>张世萍</t>
  </si>
  <si>
    <t>5.73</t>
  </si>
  <si>
    <t>00968053</t>
  </si>
  <si>
    <t>梁小林</t>
  </si>
  <si>
    <t>5.74</t>
  </si>
  <si>
    <t>03536298</t>
  </si>
  <si>
    <t>邓元超</t>
  </si>
  <si>
    <t>03307460</t>
  </si>
  <si>
    <t>邱懋俊</t>
  </si>
  <si>
    <t>5.61</t>
  </si>
  <si>
    <t>03296657</t>
  </si>
  <si>
    <t>刘铖</t>
  </si>
  <si>
    <t>缺卡已补</t>
  </si>
  <si>
    <t>03639295</t>
  </si>
  <si>
    <t>阮国金</t>
  </si>
  <si>
    <t>异动生效导致缺卡</t>
  </si>
  <si>
    <t>02467590</t>
  </si>
  <si>
    <t>马学举</t>
  </si>
  <si>
    <t>02729741</t>
  </si>
  <si>
    <t>郭秀风</t>
  </si>
  <si>
    <t>00226052</t>
  </si>
  <si>
    <t>雷雪强</t>
  </si>
  <si>
    <t>02982386</t>
  </si>
  <si>
    <t>刘闵英</t>
  </si>
  <si>
    <t>02697667</t>
  </si>
  <si>
    <t>王金林</t>
  </si>
  <si>
    <t>01449559</t>
  </si>
  <si>
    <t>刘丹</t>
  </si>
  <si>
    <t>5.64</t>
  </si>
  <si>
    <t>01734698</t>
  </si>
  <si>
    <t>张少波</t>
  </si>
  <si>
    <t>03304024</t>
  </si>
  <si>
    <t>杜有敏</t>
  </si>
  <si>
    <t>短驳卸车员</t>
  </si>
  <si>
    <t>03292226</t>
  </si>
  <si>
    <t>宋明伟</t>
  </si>
  <si>
    <t>02153395</t>
  </si>
  <si>
    <t>靳平平</t>
  </si>
  <si>
    <t>03191830</t>
  </si>
  <si>
    <t>张强</t>
  </si>
  <si>
    <t>03081188</t>
  </si>
  <si>
    <t>王祖州</t>
  </si>
  <si>
    <t>03537425</t>
  </si>
  <si>
    <t>邓佳芮</t>
  </si>
  <si>
    <t>03224489</t>
  </si>
  <si>
    <t>魏立志</t>
  </si>
  <si>
    <t>03232014</t>
  </si>
  <si>
    <t>李志强</t>
  </si>
  <si>
    <t>03290436</t>
  </si>
  <si>
    <t>赵俊</t>
  </si>
  <si>
    <t>03105648</t>
  </si>
  <si>
    <t>冯周</t>
  </si>
  <si>
    <t>03290416</t>
  </si>
  <si>
    <t>程丹</t>
  </si>
  <si>
    <t>01674633</t>
  </si>
  <si>
    <t>赵华</t>
  </si>
  <si>
    <t>02766490</t>
  </si>
  <si>
    <t>加红霞</t>
  </si>
  <si>
    <t>5.75</t>
  </si>
  <si>
    <t>03478798</t>
  </si>
  <si>
    <t>汪庆锋</t>
  </si>
  <si>
    <t>03533681</t>
  </si>
  <si>
    <t>陈帅</t>
  </si>
  <si>
    <t>5.76</t>
  </si>
  <si>
    <t>01674467</t>
  </si>
  <si>
    <t>柳小聪</t>
  </si>
  <si>
    <t>03184113</t>
  </si>
  <si>
    <t>魏小彦</t>
  </si>
  <si>
    <t>02311084</t>
  </si>
  <si>
    <t>杨庆兵</t>
  </si>
  <si>
    <t>5.77</t>
  </si>
  <si>
    <t>03538467</t>
  </si>
  <si>
    <t>03184126</t>
  </si>
  <si>
    <t>何俊丽</t>
  </si>
  <si>
    <t>5.78</t>
  </si>
  <si>
    <t>03199872</t>
  </si>
  <si>
    <t>李静</t>
  </si>
  <si>
    <t>03254092</t>
  </si>
  <si>
    <t>高双梅</t>
  </si>
  <si>
    <t>03223348</t>
  </si>
  <si>
    <t>余梦娜</t>
  </si>
  <si>
    <t>5.79</t>
  </si>
  <si>
    <t>02153441</t>
  </si>
  <si>
    <t>黄云</t>
  </si>
  <si>
    <t>02894884</t>
  </si>
  <si>
    <t>董敏</t>
  </si>
  <si>
    <t>02974253</t>
  </si>
  <si>
    <t>王海艳</t>
  </si>
  <si>
    <t>03455340</t>
  </si>
  <si>
    <t>武云飞</t>
  </si>
  <si>
    <t>河北省区</t>
  </si>
  <si>
    <t>邢邯转运中心</t>
  </si>
  <si>
    <t>6月29号下午放休，上半天班</t>
  </si>
  <si>
    <t>03151856</t>
  </si>
  <si>
    <t>王广科</t>
  </si>
  <si>
    <t>6月20号下午放休，上半天班</t>
  </si>
  <si>
    <t>03694694</t>
  </si>
  <si>
    <t>贾世举</t>
  </si>
  <si>
    <t>6月25号下午放休，上半天班</t>
  </si>
  <si>
    <t>03657936</t>
  </si>
  <si>
    <t>罗华涛</t>
  </si>
  <si>
    <t>6月30号下午放休，上半天班</t>
  </si>
  <si>
    <t>03197472</t>
  </si>
  <si>
    <t>李宁</t>
  </si>
  <si>
    <t>03372752</t>
  </si>
  <si>
    <t>张钰</t>
  </si>
  <si>
    <t>6月27号下午放休，上半天班</t>
  </si>
  <si>
    <t>03648771</t>
  </si>
  <si>
    <t>金潞凯</t>
  </si>
  <si>
    <t>03569869</t>
  </si>
  <si>
    <t>周先仲</t>
  </si>
  <si>
    <t>6月26号上半天班</t>
  </si>
  <si>
    <t>03281361</t>
  </si>
  <si>
    <t>杨利美</t>
  </si>
  <si>
    <t>03536816</t>
  </si>
  <si>
    <t>李子澳</t>
  </si>
  <si>
    <t>6月28号上半天班</t>
  </si>
  <si>
    <t>00978010</t>
  </si>
  <si>
    <t>祝金成</t>
  </si>
  <si>
    <t>吉林区</t>
  </si>
  <si>
    <t>长春</t>
  </si>
  <si>
    <t>系统显示连续出勤15天，但期间内有过半天班，下半天休息</t>
  </si>
  <si>
    <t>01612376</t>
  </si>
  <si>
    <t>周立华</t>
  </si>
  <si>
    <t>02931709</t>
  </si>
  <si>
    <t>赵有</t>
  </si>
  <si>
    <t>02520511</t>
  </si>
  <si>
    <t>赵文臣</t>
  </si>
  <si>
    <t>03656235</t>
  </si>
  <si>
    <t>赵鹏</t>
  </si>
  <si>
    <t>03543225</t>
  </si>
  <si>
    <t>赵丽</t>
  </si>
  <si>
    <t>03303919</t>
  </si>
  <si>
    <t>赵国生</t>
  </si>
  <si>
    <t>03633274</t>
  </si>
  <si>
    <t>赵国亮</t>
  </si>
  <si>
    <t>03287937</t>
  </si>
  <si>
    <t>赵国杰</t>
  </si>
  <si>
    <t>03366713</t>
  </si>
  <si>
    <t>赵丹</t>
  </si>
  <si>
    <t>02785713</t>
  </si>
  <si>
    <t>赵大鹏</t>
  </si>
  <si>
    <t>02646127</t>
  </si>
  <si>
    <t>章文军</t>
  </si>
  <si>
    <t>03527595</t>
  </si>
  <si>
    <t>张志远</t>
  </si>
  <si>
    <t>03556179</t>
  </si>
  <si>
    <t>张崝媱</t>
  </si>
  <si>
    <t>03011054</t>
  </si>
  <si>
    <t>张占英</t>
  </si>
  <si>
    <t>03323240</t>
  </si>
  <si>
    <t>张晓平</t>
  </si>
  <si>
    <t>02417745</t>
  </si>
  <si>
    <t>张晓敏</t>
  </si>
  <si>
    <t>02712565</t>
  </si>
  <si>
    <t>张世有</t>
  </si>
  <si>
    <t>03181238</t>
  </si>
  <si>
    <t>张锐</t>
  </si>
  <si>
    <t>02454562</t>
  </si>
  <si>
    <t>03105926</t>
  </si>
  <si>
    <t>张平</t>
  </si>
  <si>
    <t>00673699</t>
  </si>
  <si>
    <t>张洪军</t>
  </si>
  <si>
    <t>01412219</t>
  </si>
  <si>
    <t>张海洋</t>
  </si>
  <si>
    <t>01196166</t>
  </si>
  <si>
    <t>张德喜</t>
  </si>
  <si>
    <t>00744468</t>
  </si>
  <si>
    <t>张宝平</t>
  </si>
  <si>
    <t>03113629</t>
  </si>
  <si>
    <t>于德强</t>
  </si>
  <si>
    <t>02444962</t>
  </si>
  <si>
    <t>尤海龙</t>
  </si>
  <si>
    <t>03332628</t>
  </si>
  <si>
    <t>杨中秀</t>
  </si>
  <si>
    <t>03702287</t>
  </si>
  <si>
    <t>杨召华</t>
  </si>
  <si>
    <t>02445121</t>
  </si>
  <si>
    <t>杨丽波</t>
  </si>
  <si>
    <t>03022554</t>
  </si>
  <si>
    <t>杨洪林</t>
  </si>
  <si>
    <t>03286667</t>
  </si>
  <si>
    <t>许雪峰</t>
  </si>
  <si>
    <t>03021472</t>
  </si>
  <si>
    <t>徐克敏</t>
  </si>
  <si>
    <t>03323525</t>
  </si>
  <si>
    <t>邢德辉</t>
  </si>
  <si>
    <t>02682336</t>
  </si>
  <si>
    <t>辛鹏</t>
  </si>
  <si>
    <t>03693161</t>
  </si>
  <si>
    <t>肖莹莹</t>
  </si>
  <si>
    <t>01902091</t>
  </si>
  <si>
    <t>肖继怀</t>
  </si>
  <si>
    <t>01552188</t>
  </si>
  <si>
    <t>相天艳</t>
  </si>
  <si>
    <t>01347444</t>
  </si>
  <si>
    <t>吴永芹</t>
  </si>
  <si>
    <t>00977995</t>
  </si>
  <si>
    <t>魏静梅</t>
  </si>
  <si>
    <t>02518857</t>
  </si>
  <si>
    <t>王云龙</t>
  </si>
  <si>
    <t>03398734</t>
  </si>
  <si>
    <t>03175164</t>
  </si>
  <si>
    <t>王孝臣</t>
  </si>
  <si>
    <t>03295394</t>
  </si>
  <si>
    <t>王小光</t>
  </si>
  <si>
    <t>03111212</t>
  </si>
  <si>
    <t>王铁军</t>
  </si>
  <si>
    <t>03669517</t>
  </si>
  <si>
    <t>王爽</t>
  </si>
  <si>
    <t>03111950</t>
  </si>
  <si>
    <t>王朋玉</t>
  </si>
  <si>
    <t>03008721</t>
  </si>
  <si>
    <t>王娟</t>
  </si>
  <si>
    <t>00976671</t>
  </si>
  <si>
    <t>王金香</t>
  </si>
  <si>
    <t>00071233</t>
  </si>
  <si>
    <t>王金姝</t>
  </si>
  <si>
    <t>03389522</t>
  </si>
  <si>
    <t>王焕霞</t>
  </si>
  <si>
    <t>03489163</t>
  </si>
  <si>
    <t>王洪国</t>
  </si>
  <si>
    <t>02108860</t>
  </si>
  <si>
    <t>王桂赞</t>
  </si>
  <si>
    <t>03626287</t>
  </si>
  <si>
    <t>王春艳</t>
  </si>
  <si>
    <t>03247341</t>
  </si>
  <si>
    <t>王春俭</t>
  </si>
  <si>
    <t>02567629</t>
  </si>
  <si>
    <t>王成</t>
  </si>
  <si>
    <t>03639419</t>
  </si>
  <si>
    <t>王晨羽</t>
  </si>
  <si>
    <t>03710965</t>
  </si>
  <si>
    <t>02453438</t>
  </si>
  <si>
    <t>田佳状</t>
  </si>
  <si>
    <t>03002043</t>
  </si>
  <si>
    <t>唐立博</t>
  </si>
  <si>
    <t>02417191</t>
  </si>
  <si>
    <t>唐海英</t>
  </si>
  <si>
    <t>01460203</t>
  </si>
  <si>
    <t>孙亚玲</t>
  </si>
  <si>
    <t>00689162</t>
  </si>
  <si>
    <t>孙宪波</t>
  </si>
  <si>
    <t>02707895</t>
  </si>
  <si>
    <t>孙守波</t>
  </si>
  <si>
    <t>03374969</t>
  </si>
  <si>
    <t>孙俊</t>
  </si>
  <si>
    <t>03571818</t>
  </si>
  <si>
    <t>苏文喜</t>
  </si>
  <si>
    <t>02890278</t>
  </si>
  <si>
    <t>宋林</t>
  </si>
  <si>
    <t>00400086</t>
  </si>
  <si>
    <t>施宝庆</t>
  </si>
  <si>
    <t>03369607</t>
  </si>
  <si>
    <t>任艳</t>
  </si>
  <si>
    <t>03648361</t>
  </si>
  <si>
    <t>任佳权</t>
  </si>
  <si>
    <t>02190771</t>
  </si>
  <si>
    <t>任国志</t>
  </si>
  <si>
    <t>03466612</t>
  </si>
  <si>
    <t>任凤强</t>
  </si>
  <si>
    <t>03311172</t>
  </si>
  <si>
    <t>任春敏</t>
  </si>
  <si>
    <t>00689181</t>
  </si>
  <si>
    <t>齐彦军</t>
  </si>
  <si>
    <t>00995746</t>
  </si>
  <si>
    <t>齐平</t>
  </si>
  <si>
    <t>02175106</t>
  </si>
  <si>
    <t>齐浩添</t>
  </si>
  <si>
    <t>03105397</t>
  </si>
  <si>
    <t>庞万青</t>
  </si>
  <si>
    <t>01715214</t>
  </si>
  <si>
    <t>潘忠利</t>
  </si>
  <si>
    <t>01165133</t>
  </si>
  <si>
    <t>牛继范</t>
  </si>
  <si>
    <t>01552923</t>
  </si>
  <si>
    <t>那洪君</t>
  </si>
  <si>
    <t>03429189</t>
  </si>
  <si>
    <t>苗阳</t>
  </si>
  <si>
    <t>03693900</t>
  </si>
  <si>
    <t>苗喜丰</t>
  </si>
  <si>
    <t>03011056</t>
  </si>
  <si>
    <t>米振民</t>
  </si>
  <si>
    <t>03616836</t>
  </si>
  <si>
    <t>孟晓伟</t>
  </si>
  <si>
    <t>02440184</t>
  </si>
  <si>
    <t>马立艳</t>
  </si>
  <si>
    <t>00850065</t>
  </si>
  <si>
    <t>吕今朝</t>
  </si>
  <si>
    <t>00677693</t>
  </si>
  <si>
    <t>柳立成</t>
  </si>
  <si>
    <t>00701921</t>
  </si>
  <si>
    <t>刘志明</t>
  </si>
  <si>
    <t>00360424</t>
  </si>
  <si>
    <t>刘永光</t>
  </si>
  <si>
    <t>03418174</t>
  </si>
  <si>
    <t>刘洋</t>
  </si>
  <si>
    <t>03404289</t>
  </si>
  <si>
    <t>刘秀</t>
  </si>
  <si>
    <t>03346978</t>
  </si>
  <si>
    <t>刘新雨</t>
  </si>
  <si>
    <t>02148918</t>
  </si>
  <si>
    <t>刘晓东</t>
  </si>
  <si>
    <t>03620641</t>
  </si>
  <si>
    <t>刘文峰</t>
  </si>
  <si>
    <t>02862322</t>
  </si>
  <si>
    <t>刘文</t>
  </si>
  <si>
    <t>00381089</t>
  </si>
  <si>
    <t>刘海秋</t>
  </si>
  <si>
    <t>00887537</t>
  </si>
  <si>
    <t>刘国良</t>
  </si>
  <si>
    <t>00248958</t>
  </si>
  <si>
    <t>刘国财</t>
  </si>
  <si>
    <t>03525803</t>
  </si>
  <si>
    <t>刘德生</t>
  </si>
  <si>
    <t>02932330</t>
  </si>
  <si>
    <t>刘超</t>
  </si>
  <si>
    <t>02421325</t>
  </si>
  <si>
    <t>梁建东</t>
  </si>
  <si>
    <t>02847335</t>
  </si>
  <si>
    <t>廉洪侠</t>
  </si>
  <si>
    <t>01860952</t>
  </si>
  <si>
    <t>历红旗</t>
  </si>
  <si>
    <t>02600053</t>
  </si>
  <si>
    <t>李珠光</t>
  </si>
  <si>
    <t>01735243</t>
  </si>
  <si>
    <t>李兴利</t>
  </si>
  <si>
    <t>01941527</t>
  </si>
  <si>
    <t>李思竹</t>
  </si>
  <si>
    <t>02986086</t>
  </si>
  <si>
    <t>李青余</t>
  </si>
  <si>
    <t>03453869</t>
  </si>
  <si>
    <t>李鹏</t>
  </si>
  <si>
    <t>03378954</t>
  </si>
  <si>
    <t>李红月</t>
  </si>
  <si>
    <t>02213375</t>
  </si>
  <si>
    <t>李海龙</t>
  </si>
  <si>
    <t>02530513</t>
  </si>
  <si>
    <t>李东影</t>
  </si>
  <si>
    <t>01781749</t>
  </si>
  <si>
    <t>李东革</t>
  </si>
  <si>
    <t>03534425</t>
  </si>
  <si>
    <t>李丹</t>
  </si>
  <si>
    <t>03323247</t>
  </si>
  <si>
    <t>李宝华</t>
  </si>
  <si>
    <t>03247345</t>
  </si>
  <si>
    <t>李柏贤</t>
  </si>
  <si>
    <t>01947684</t>
  </si>
  <si>
    <t>雷春雨</t>
  </si>
  <si>
    <t>03642855</t>
  </si>
  <si>
    <t>孔永生</t>
  </si>
  <si>
    <t>03365595</t>
  </si>
  <si>
    <t>阚志强</t>
  </si>
  <si>
    <t>02730827</t>
  </si>
  <si>
    <t>金良</t>
  </si>
  <si>
    <t>03622869</t>
  </si>
  <si>
    <t>金洪伟</t>
  </si>
  <si>
    <t>02171860</t>
  </si>
  <si>
    <t>姜艳</t>
  </si>
  <si>
    <t>01424651</t>
  </si>
  <si>
    <t>黄继辉</t>
  </si>
  <si>
    <t>03318990</t>
  </si>
  <si>
    <t>胡志超</t>
  </si>
  <si>
    <t>02722384</t>
  </si>
  <si>
    <t>韩佩衡</t>
  </si>
  <si>
    <t>03430449</t>
  </si>
  <si>
    <t>郭健涛</t>
  </si>
  <si>
    <t>03013118</t>
  </si>
  <si>
    <t>宫成林</t>
  </si>
  <si>
    <t>03373393</t>
  </si>
  <si>
    <t>葛小影</t>
  </si>
  <si>
    <t>00742027</t>
  </si>
  <si>
    <t>高明</t>
  </si>
  <si>
    <t>03307058</t>
  </si>
  <si>
    <t>高井东</t>
  </si>
  <si>
    <t>03295391</t>
  </si>
  <si>
    <t>付永刚</t>
  </si>
  <si>
    <t>03113628</t>
  </si>
  <si>
    <t>杜晓宇</t>
  </si>
  <si>
    <t>03526850</t>
  </si>
  <si>
    <t>杜宪伟</t>
  </si>
  <si>
    <t>01878235</t>
  </si>
  <si>
    <t>杜立明</t>
  </si>
  <si>
    <t>03639421</t>
  </si>
  <si>
    <t>董浩宇</t>
  </si>
  <si>
    <t>03252755</t>
  </si>
  <si>
    <t>董丹丹</t>
  </si>
  <si>
    <t>03464642</t>
  </si>
  <si>
    <t>邓雨民</t>
  </si>
  <si>
    <t>03287919</t>
  </si>
  <si>
    <t>崔广明</t>
  </si>
  <si>
    <t>02909746</t>
  </si>
  <si>
    <t>03323388</t>
  </si>
  <si>
    <t>陈汉飞</t>
  </si>
  <si>
    <t>02434791</t>
  </si>
  <si>
    <t>陈德程</t>
  </si>
  <si>
    <t>02171849</t>
  </si>
  <si>
    <t>薄仕学</t>
  </si>
  <si>
    <t>02565994</t>
  </si>
  <si>
    <t>安瑞红</t>
  </si>
  <si>
    <t>02629938</t>
  </si>
  <si>
    <t>张慧玲</t>
  </si>
  <si>
    <t>山西省区</t>
  </si>
  <si>
    <t>长治转运中心</t>
  </si>
  <si>
    <t>02638395</t>
  </si>
  <si>
    <t>张莉亚</t>
  </si>
  <si>
    <t>02944983</t>
  </si>
  <si>
    <t>张霞</t>
  </si>
  <si>
    <t>03216363</t>
  </si>
  <si>
    <t>潘浩政</t>
  </si>
  <si>
    <t>03660586</t>
  </si>
  <si>
    <t>肖娟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</si>
</sst>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DBNum1][$-804]m&quot;月&quot;d&quot;日&quot;;@"/>
  </numFmts>
  <fonts count="29">
    <font>
      <sz val="11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color indexed="8"/>
      <name val="宋体"/>
      <charset val="134"/>
    </font>
    <font>
      <sz val="11"/>
      <color theme="1"/>
      <name val="微软雅黑"/>
      <charset val="134"/>
    </font>
    <font>
      <sz val="9"/>
      <color rgb="FF000000"/>
      <name val="微软雅黑"/>
      <charset val="134"/>
    </font>
    <font>
      <sz val="9"/>
      <color theme="1"/>
      <name val="微软雅黑"/>
      <charset val="134"/>
    </font>
    <font>
      <sz val="9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58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49" fontId="2" fillId="0" borderId="1" xfId="0" applyNumberFormat="1" applyFont="1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58" fontId="2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/>
    </xf>
    <xf numFmtId="0" fontId="5" fillId="0" borderId="0" xfId="0" applyFont="1" applyFill="1" applyAlignment="1">
      <alignment horizontal="center" vertical="center"/>
    </xf>
    <xf numFmtId="49" fontId="5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58" fontId="2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49" fontId="5" fillId="0" borderId="1" xfId="0" applyNumberFormat="1" applyFont="1" applyFill="1" applyBorder="1" applyAlignment="1"/>
    <xf numFmtId="0" fontId="6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/>
    </xf>
    <xf numFmtId="0" fontId="7" fillId="0" borderId="2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 quotePrefix="1">
      <alignment horizontal="center" vertical="center"/>
    </xf>
    <xf numFmtId="49" fontId="3" fillId="0" borderId="1" xfId="0" applyNumberFormat="1" applyFont="1" applyFill="1" applyBorder="1" applyAlignment="1" quotePrefix="1">
      <alignment vertical="center"/>
    </xf>
    <xf numFmtId="49" fontId="2" fillId="0" borderId="1" xfId="0" applyNumberFormat="1" applyFont="1" applyFill="1" applyBorder="1" applyAlignment="1" quotePrefix="1">
      <alignment vertical="center"/>
    </xf>
    <xf numFmtId="58" fontId="2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0C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9" Type="http://schemas.openxmlformats.org/officeDocument/2006/relationships/image" Target="media/image101.png"/><Relationship Id="rId98" Type="http://schemas.openxmlformats.org/officeDocument/2006/relationships/image" Target="media/image100.png"/><Relationship Id="rId97" Type="http://schemas.openxmlformats.org/officeDocument/2006/relationships/image" Target="media/image99.png"/><Relationship Id="rId96" Type="http://schemas.openxmlformats.org/officeDocument/2006/relationships/image" Target="media/image98.png"/><Relationship Id="rId95" Type="http://schemas.openxmlformats.org/officeDocument/2006/relationships/image" Target="media/image97.png"/><Relationship Id="rId94" Type="http://schemas.openxmlformats.org/officeDocument/2006/relationships/image" Target="media/image96.png"/><Relationship Id="rId93" Type="http://schemas.openxmlformats.org/officeDocument/2006/relationships/image" Target="media/image95.png"/><Relationship Id="rId92" Type="http://schemas.openxmlformats.org/officeDocument/2006/relationships/image" Target="media/image94.png"/><Relationship Id="rId91" Type="http://schemas.openxmlformats.org/officeDocument/2006/relationships/image" Target="media/image93.png"/><Relationship Id="rId90" Type="http://schemas.openxmlformats.org/officeDocument/2006/relationships/image" Target="media/image92.png"/><Relationship Id="rId9" Type="http://schemas.openxmlformats.org/officeDocument/2006/relationships/image" Target="media/image11.png"/><Relationship Id="rId89" Type="http://schemas.openxmlformats.org/officeDocument/2006/relationships/image" Target="media/image91.png"/><Relationship Id="rId88" Type="http://schemas.openxmlformats.org/officeDocument/2006/relationships/image" Target="media/image90.png"/><Relationship Id="rId87" Type="http://schemas.openxmlformats.org/officeDocument/2006/relationships/image" Target="media/image89.png"/><Relationship Id="rId86" Type="http://schemas.openxmlformats.org/officeDocument/2006/relationships/image" Target="media/image88.png"/><Relationship Id="rId85" Type="http://schemas.openxmlformats.org/officeDocument/2006/relationships/image" Target="media/image87.png"/><Relationship Id="rId84" Type="http://schemas.openxmlformats.org/officeDocument/2006/relationships/image" Target="media/image86.png"/><Relationship Id="rId83" Type="http://schemas.openxmlformats.org/officeDocument/2006/relationships/image" Target="media/image85.png"/><Relationship Id="rId82" Type="http://schemas.openxmlformats.org/officeDocument/2006/relationships/image" Target="media/image84.png"/><Relationship Id="rId81" Type="http://schemas.openxmlformats.org/officeDocument/2006/relationships/image" Target="media/image83.png"/><Relationship Id="rId80" Type="http://schemas.openxmlformats.org/officeDocument/2006/relationships/image" Target="media/image82.png"/><Relationship Id="rId8" Type="http://schemas.openxmlformats.org/officeDocument/2006/relationships/image" Target="media/image10.png"/><Relationship Id="rId79" Type="http://schemas.openxmlformats.org/officeDocument/2006/relationships/image" Target="media/image81.png"/><Relationship Id="rId78" Type="http://schemas.openxmlformats.org/officeDocument/2006/relationships/image" Target="media/image80.png"/><Relationship Id="rId77" Type="http://schemas.openxmlformats.org/officeDocument/2006/relationships/image" Target="media/image79.png"/><Relationship Id="rId76" Type="http://schemas.openxmlformats.org/officeDocument/2006/relationships/image" Target="media/image78.png"/><Relationship Id="rId75" Type="http://schemas.openxmlformats.org/officeDocument/2006/relationships/image" Target="media/image77.png"/><Relationship Id="rId74" Type="http://schemas.openxmlformats.org/officeDocument/2006/relationships/image" Target="media/image76.png"/><Relationship Id="rId73" Type="http://schemas.openxmlformats.org/officeDocument/2006/relationships/image" Target="media/image75.png"/><Relationship Id="rId72" Type="http://schemas.openxmlformats.org/officeDocument/2006/relationships/image" Target="media/image74.png"/><Relationship Id="rId71" Type="http://schemas.openxmlformats.org/officeDocument/2006/relationships/image" Target="media/image73.png"/><Relationship Id="rId70" Type="http://schemas.openxmlformats.org/officeDocument/2006/relationships/image" Target="media/image72.png"/><Relationship Id="rId7" Type="http://schemas.openxmlformats.org/officeDocument/2006/relationships/image" Target="media/image9.png"/><Relationship Id="rId69" Type="http://schemas.openxmlformats.org/officeDocument/2006/relationships/image" Target="media/image71.png"/><Relationship Id="rId68" Type="http://schemas.openxmlformats.org/officeDocument/2006/relationships/image" Target="media/image70.png"/><Relationship Id="rId67" Type="http://schemas.openxmlformats.org/officeDocument/2006/relationships/image" Target="media/image69.png"/><Relationship Id="rId66" Type="http://schemas.openxmlformats.org/officeDocument/2006/relationships/image" Target="media/image68.png"/><Relationship Id="rId65" Type="http://schemas.openxmlformats.org/officeDocument/2006/relationships/image" Target="media/image67.png"/><Relationship Id="rId64" Type="http://schemas.openxmlformats.org/officeDocument/2006/relationships/image" Target="media/image66.png"/><Relationship Id="rId63" Type="http://schemas.openxmlformats.org/officeDocument/2006/relationships/image" Target="media/image65.png"/><Relationship Id="rId62" Type="http://schemas.openxmlformats.org/officeDocument/2006/relationships/image" Target="media/image64.png"/><Relationship Id="rId61" Type="http://schemas.openxmlformats.org/officeDocument/2006/relationships/image" Target="media/image63.png"/><Relationship Id="rId60" Type="http://schemas.openxmlformats.org/officeDocument/2006/relationships/image" Target="media/image62.png"/><Relationship Id="rId6" Type="http://schemas.openxmlformats.org/officeDocument/2006/relationships/image" Target="media/image8.jpeg"/><Relationship Id="rId59" Type="http://schemas.openxmlformats.org/officeDocument/2006/relationships/image" Target="media/image61.png"/><Relationship Id="rId58" Type="http://schemas.openxmlformats.org/officeDocument/2006/relationships/image" Target="media/image60.png"/><Relationship Id="rId57" Type="http://schemas.openxmlformats.org/officeDocument/2006/relationships/image" Target="media/image59.png"/><Relationship Id="rId56" Type="http://schemas.openxmlformats.org/officeDocument/2006/relationships/image" Target="media/image58.png"/><Relationship Id="rId55" Type="http://schemas.openxmlformats.org/officeDocument/2006/relationships/image" Target="media/image57.png"/><Relationship Id="rId54" Type="http://schemas.openxmlformats.org/officeDocument/2006/relationships/image" Target="media/image56.png"/><Relationship Id="rId53" Type="http://schemas.openxmlformats.org/officeDocument/2006/relationships/image" Target="media/image55.png"/><Relationship Id="rId52" Type="http://schemas.openxmlformats.org/officeDocument/2006/relationships/image" Target="media/image54.png"/><Relationship Id="rId51" Type="http://schemas.openxmlformats.org/officeDocument/2006/relationships/image" Target="media/image53.png"/><Relationship Id="rId50" Type="http://schemas.openxmlformats.org/officeDocument/2006/relationships/image" Target="media/image52.png"/><Relationship Id="rId5" Type="http://schemas.openxmlformats.org/officeDocument/2006/relationships/image" Target="media/image7.jpeg"/><Relationship Id="rId49" Type="http://schemas.openxmlformats.org/officeDocument/2006/relationships/image" Target="media/image51.png"/><Relationship Id="rId48" Type="http://schemas.openxmlformats.org/officeDocument/2006/relationships/image" Target="media/image50.png"/><Relationship Id="rId47" Type="http://schemas.openxmlformats.org/officeDocument/2006/relationships/image" Target="media/image49.png"/><Relationship Id="rId465" Type="http://schemas.openxmlformats.org/officeDocument/2006/relationships/image" Target="media/image467.png"/><Relationship Id="rId464" Type="http://schemas.openxmlformats.org/officeDocument/2006/relationships/image" Target="media/image466.png"/><Relationship Id="rId463" Type="http://schemas.openxmlformats.org/officeDocument/2006/relationships/image" Target="media/image465.png"/><Relationship Id="rId462" Type="http://schemas.openxmlformats.org/officeDocument/2006/relationships/image" Target="media/image464.png"/><Relationship Id="rId461" Type="http://schemas.openxmlformats.org/officeDocument/2006/relationships/image" Target="media/image463.png"/><Relationship Id="rId460" Type="http://schemas.openxmlformats.org/officeDocument/2006/relationships/image" Target="media/image462.png"/><Relationship Id="rId46" Type="http://schemas.openxmlformats.org/officeDocument/2006/relationships/image" Target="media/image48.png"/><Relationship Id="rId459" Type="http://schemas.openxmlformats.org/officeDocument/2006/relationships/image" Target="media/image461.png"/><Relationship Id="rId458" Type="http://schemas.openxmlformats.org/officeDocument/2006/relationships/image" Target="media/image460.png"/><Relationship Id="rId457" Type="http://schemas.openxmlformats.org/officeDocument/2006/relationships/image" Target="media/image459.png"/><Relationship Id="rId456" Type="http://schemas.openxmlformats.org/officeDocument/2006/relationships/image" Target="media/image458.png"/><Relationship Id="rId455" Type="http://schemas.openxmlformats.org/officeDocument/2006/relationships/image" Target="media/image457.png"/><Relationship Id="rId454" Type="http://schemas.openxmlformats.org/officeDocument/2006/relationships/image" Target="media/image456.png"/><Relationship Id="rId453" Type="http://schemas.openxmlformats.org/officeDocument/2006/relationships/image" Target="media/image455.png"/><Relationship Id="rId452" Type="http://schemas.openxmlformats.org/officeDocument/2006/relationships/image" Target="media/image454.png"/><Relationship Id="rId451" Type="http://schemas.openxmlformats.org/officeDocument/2006/relationships/image" Target="media/image453.png"/><Relationship Id="rId450" Type="http://schemas.openxmlformats.org/officeDocument/2006/relationships/image" Target="media/image452.png"/><Relationship Id="rId45" Type="http://schemas.openxmlformats.org/officeDocument/2006/relationships/image" Target="media/image47.png"/><Relationship Id="rId449" Type="http://schemas.openxmlformats.org/officeDocument/2006/relationships/image" Target="media/image451.png"/><Relationship Id="rId448" Type="http://schemas.openxmlformats.org/officeDocument/2006/relationships/image" Target="media/image450.png"/><Relationship Id="rId447" Type="http://schemas.openxmlformats.org/officeDocument/2006/relationships/image" Target="media/image449.png"/><Relationship Id="rId446" Type="http://schemas.openxmlformats.org/officeDocument/2006/relationships/image" Target="media/image448.png"/><Relationship Id="rId445" Type="http://schemas.openxmlformats.org/officeDocument/2006/relationships/image" Target="media/image447.png"/><Relationship Id="rId444" Type="http://schemas.openxmlformats.org/officeDocument/2006/relationships/image" Target="media/image446.png"/><Relationship Id="rId443" Type="http://schemas.openxmlformats.org/officeDocument/2006/relationships/image" Target="media/image445.png"/><Relationship Id="rId442" Type="http://schemas.openxmlformats.org/officeDocument/2006/relationships/image" Target="media/image444.png"/><Relationship Id="rId441" Type="http://schemas.openxmlformats.org/officeDocument/2006/relationships/image" Target="media/image443.png"/><Relationship Id="rId440" Type="http://schemas.openxmlformats.org/officeDocument/2006/relationships/image" Target="media/image442.png"/><Relationship Id="rId44" Type="http://schemas.openxmlformats.org/officeDocument/2006/relationships/image" Target="media/image46.png"/><Relationship Id="rId439" Type="http://schemas.openxmlformats.org/officeDocument/2006/relationships/image" Target="media/image441.png"/><Relationship Id="rId438" Type="http://schemas.openxmlformats.org/officeDocument/2006/relationships/image" Target="media/image440.png"/><Relationship Id="rId437" Type="http://schemas.openxmlformats.org/officeDocument/2006/relationships/image" Target="media/image439.png"/><Relationship Id="rId436" Type="http://schemas.openxmlformats.org/officeDocument/2006/relationships/image" Target="media/image438.png"/><Relationship Id="rId435" Type="http://schemas.openxmlformats.org/officeDocument/2006/relationships/image" Target="media/image437.png"/><Relationship Id="rId434" Type="http://schemas.openxmlformats.org/officeDocument/2006/relationships/image" Target="media/image436.png"/><Relationship Id="rId433" Type="http://schemas.openxmlformats.org/officeDocument/2006/relationships/image" Target="media/image435.png"/><Relationship Id="rId432" Type="http://schemas.openxmlformats.org/officeDocument/2006/relationships/image" Target="media/image434.png"/><Relationship Id="rId431" Type="http://schemas.openxmlformats.org/officeDocument/2006/relationships/image" Target="media/image433.png"/><Relationship Id="rId430" Type="http://schemas.openxmlformats.org/officeDocument/2006/relationships/image" Target="media/image432.png"/><Relationship Id="rId43" Type="http://schemas.openxmlformats.org/officeDocument/2006/relationships/image" Target="media/image45.png"/><Relationship Id="rId429" Type="http://schemas.openxmlformats.org/officeDocument/2006/relationships/image" Target="media/image431.png"/><Relationship Id="rId428" Type="http://schemas.openxmlformats.org/officeDocument/2006/relationships/image" Target="media/image430.png"/><Relationship Id="rId427" Type="http://schemas.openxmlformats.org/officeDocument/2006/relationships/image" Target="media/image429.png"/><Relationship Id="rId426" Type="http://schemas.openxmlformats.org/officeDocument/2006/relationships/image" Target="media/image428.png"/><Relationship Id="rId425" Type="http://schemas.openxmlformats.org/officeDocument/2006/relationships/image" Target="media/image427.png"/><Relationship Id="rId424" Type="http://schemas.openxmlformats.org/officeDocument/2006/relationships/image" Target="media/image426.png"/><Relationship Id="rId423" Type="http://schemas.openxmlformats.org/officeDocument/2006/relationships/image" Target="media/image425.png"/><Relationship Id="rId422" Type="http://schemas.openxmlformats.org/officeDocument/2006/relationships/image" Target="media/image424.png"/><Relationship Id="rId421" Type="http://schemas.openxmlformats.org/officeDocument/2006/relationships/image" Target="media/image423.png"/><Relationship Id="rId420" Type="http://schemas.openxmlformats.org/officeDocument/2006/relationships/image" Target="media/image422.png"/><Relationship Id="rId42" Type="http://schemas.openxmlformats.org/officeDocument/2006/relationships/image" Target="media/image44.png"/><Relationship Id="rId419" Type="http://schemas.openxmlformats.org/officeDocument/2006/relationships/image" Target="media/image421.png"/><Relationship Id="rId418" Type="http://schemas.openxmlformats.org/officeDocument/2006/relationships/image" Target="media/image420.png"/><Relationship Id="rId417" Type="http://schemas.openxmlformats.org/officeDocument/2006/relationships/image" Target="media/image419.png"/><Relationship Id="rId416" Type="http://schemas.openxmlformats.org/officeDocument/2006/relationships/image" Target="media/image418.png"/><Relationship Id="rId415" Type="http://schemas.openxmlformats.org/officeDocument/2006/relationships/image" Target="media/image417.png"/><Relationship Id="rId414" Type="http://schemas.openxmlformats.org/officeDocument/2006/relationships/image" Target="media/image416.png"/><Relationship Id="rId413" Type="http://schemas.openxmlformats.org/officeDocument/2006/relationships/image" Target="media/image415.png"/><Relationship Id="rId412" Type="http://schemas.openxmlformats.org/officeDocument/2006/relationships/image" Target="media/image414.png"/><Relationship Id="rId411" Type="http://schemas.openxmlformats.org/officeDocument/2006/relationships/image" Target="media/image413.png"/><Relationship Id="rId410" Type="http://schemas.openxmlformats.org/officeDocument/2006/relationships/image" Target="media/image412.png"/><Relationship Id="rId41" Type="http://schemas.openxmlformats.org/officeDocument/2006/relationships/image" Target="media/image43.png"/><Relationship Id="rId409" Type="http://schemas.openxmlformats.org/officeDocument/2006/relationships/image" Target="media/image411.png"/><Relationship Id="rId408" Type="http://schemas.openxmlformats.org/officeDocument/2006/relationships/image" Target="media/image410.png"/><Relationship Id="rId407" Type="http://schemas.openxmlformats.org/officeDocument/2006/relationships/image" Target="media/image409.png"/><Relationship Id="rId406" Type="http://schemas.openxmlformats.org/officeDocument/2006/relationships/image" Target="media/image408.png"/><Relationship Id="rId405" Type="http://schemas.openxmlformats.org/officeDocument/2006/relationships/image" Target="media/image407.png"/><Relationship Id="rId404" Type="http://schemas.openxmlformats.org/officeDocument/2006/relationships/image" Target="media/image406.png"/><Relationship Id="rId403" Type="http://schemas.openxmlformats.org/officeDocument/2006/relationships/image" Target="media/image405.png"/><Relationship Id="rId402" Type="http://schemas.openxmlformats.org/officeDocument/2006/relationships/image" Target="media/image404.png"/><Relationship Id="rId401" Type="http://schemas.openxmlformats.org/officeDocument/2006/relationships/image" Target="media/image403.png"/><Relationship Id="rId400" Type="http://schemas.openxmlformats.org/officeDocument/2006/relationships/image" Target="media/image402.png"/><Relationship Id="rId40" Type="http://schemas.openxmlformats.org/officeDocument/2006/relationships/image" Target="media/image42.png"/><Relationship Id="rId4" Type="http://schemas.openxmlformats.org/officeDocument/2006/relationships/image" Target="media/image6.jpeg"/><Relationship Id="rId399" Type="http://schemas.openxmlformats.org/officeDocument/2006/relationships/image" Target="media/image401.png"/><Relationship Id="rId398" Type="http://schemas.openxmlformats.org/officeDocument/2006/relationships/image" Target="media/image400.png"/><Relationship Id="rId397" Type="http://schemas.openxmlformats.org/officeDocument/2006/relationships/image" Target="media/image399.png"/><Relationship Id="rId396" Type="http://schemas.openxmlformats.org/officeDocument/2006/relationships/image" Target="media/image398.png"/><Relationship Id="rId395" Type="http://schemas.openxmlformats.org/officeDocument/2006/relationships/image" Target="media/image397.png"/><Relationship Id="rId394" Type="http://schemas.openxmlformats.org/officeDocument/2006/relationships/image" Target="media/image396.png"/><Relationship Id="rId393" Type="http://schemas.openxmlformats.org/officeDocument/2006/relationships/image" Target="media/image395.png"/><Relationship Id="rId392" Type="http://schemas.openxmlformats.org/officeDocument/2006/relationships/image" Target="media/image394.png"/><Relationship Id="rId391" Type="http://schemas.openxmlformats.org/officeDocument/2006/relationships/image" Target="media/image393.png"/><Relationship Id="rId390" Type="http://schemas.openxmlformats.org/officeDocument/2006/relationships/image" Target="media/image392.png"/><Relationship Id="rId39" Type="http://schemas.openxmlformats.org/officeDocument/2006/relationships/image" Target="media/image41.png"/><Relationship Id="rId389" Type="http://schemas.openxmlformats.org/officeDocument/2006/relationships/image" Target="media/image391.png"/><Relationship Id="rId388" Type="http://schemas.openxmlformats.org/officeDocument/2006/relationships/image" Target="media/image390.png"/><Relationship Id="rId387" Type="http://schemas.openxmlformats.org/officeDocument/2006/relationships/image" Target="media/image389.png"/><Relationship Id="rId386" Type="http://schemas.openxmlformats.org/officeDocument/2006/relationships/image" Target="media/image388.png"/><Relationship Id="rId385" Type="http://schemas.openxmlformats.org/officeDocument/2006/relationships/image" Target="media/image387.png"/><Relationship Id="rId384" Type="http://schemas.openxmlformats.org/officeDocument/2006/relationships/image" Target="media/image386.png"/><Relationship Id="rId383" Type="http://schemas.openxmlformats.org/officeDocument/2006/relationships/image" Target="media/image385.png"/><Relationship Id="rId382" Type="http://schemas.openxmlformats.org/officeDocument/2006/relationships/image" Target="media/image384.png"/><Relationship Id="rId381" Type="http://schemas.openxmlformats.org/officeDocument/2006/relationships/image" Target="media/image383.png"/><Relationship Id="rId380" Type="http://schemas.openxmlformats.org/officeDocument/2006/relationships/image" Target="media/image382.png"/><Relationship Id="rId38" Type="http://schemas.openxmlformats.org/officeDocument/2006/relationships/image" Target="media/image40.png"/><Relationship Id="rId379" Type="http://schemas.openxmlformats.org/officeDocument/2006/relationships/image" Target="media/image381.png"/><Relationship Id="rId378" Type="http://schemas.openxmlformats.org/officeDocument/2006/relationships/image" Target="media/image380.png"/><Relationship Id="rId377" Type="http://schemas.openxmlformats.org/officeDocument/2006/relationships/image" Target="media/image379.png"/><Relationship Id="rId376" Type="http://schemas.openxmlformats.org/officeDocument/2006/relationships/image" Target="media/image378.png"/><Relationship Id="rId375" Type="http://schemas.openxmlformats.org/officeDocument/2006/relationships/image" Target="media/image377.png"/><Relationship Id="rId374" Type="http://schemas.openxmlformats.org/officeDocument/2006/relationships/image" Target="media/image376.png"/><Relationship Id="rId373" Type="http://schemas.openxmlformats.org/officeDocument/2006/relationships/image" Target="media/image375.png"/><Relationship Id="rId372" Type="http://schemas.openxmlformats.org/officeDocument/2006/relationships/image" Target="media/image374.png"/><Relationship Id="rId371" Type="http://schemas.openxmlformats.org/officeDocument/2006/relationships/image" Target="media/image373.png"/><Relationship Id="rId370" Type="http://schemas.openxmlformats.org/officeDocument/2006/relationships/image" Target="media/image372.png"/><Relationship Id="rId37" Type="http://schemas.openxmlformats.org/officeDocument/2006/relationships/image" Target="media/image39.png"/><Relationship Id="rId369" Type="http://schemas.openxmlformats.org/officeDocument/2006/relationships/image" Target="media/image371.png"/><Relationship Id="rId368" Type="http://schemas.openxmlformats.org/officeDocument/2006/relationships/image" Target="media/image370.png"/><Relationship Id="rId367" Type="http://schemas.openxmlformats.org/officeDocument/2006/relationships/image" Target="media/image369.png"/><Relationship Id="rId366" Type="http://schemas.openxmlformats.org/officeDocument/2006/relationships/image" Target="media/image368.png"/><Relationship Id="rId365" Type="http://schemas.openxmlformats.org/officeDocument/2006/relationships/image" Target="media/image367.png"/><Relationship Id="rId364" Type="http://schemas.openxmlformats.org/officeDocument/2006/relationships/image" Target="media/image366.png"/><Relationship Id="rId363" Type="http://schemas.openxmlformats.org/officeDocument/2006/relationships/image" Target="media/image365.png"/><Relationship Id="rId362" Type="http://schemas.openxmlformats.org/officeDocument/2006/relationships/image" Target="media/image364.png"/><Relationship Id="rId361" Type="http://schemas.openxmlformats.org/officeDocument/2006/relationships/image" Target="media/image363.png"/><Relationship Id="rId360" Type="http://schemas.openxmlformats.org/officeDocument/2006/relationships/image" Target="media/image362.png"/><Relationship Id="rId36" Type="http://schemas.openxmlformats.org/officeDocument/2006/relationships/image" Target="media/image38.png"/><Relationship Id="rId359" Type="http://schemas.openxmlformats.org/officeDocument/2006/relationships/image" Target="media/image361.png"/><Relationship Id="rId358" Type="http://schemas.openxmlformats.org/officeDocument/2006/relationships/image" Target="media/image360.png"/><Relationship Id="rId357" Type="http://schemas.openxmlformats.org/officeDocument/2006/relationships/image" Target="media/image359.png"/><Relationship Id="rId356" Type="http://schemas.openxmlformats.org/officeDocument/2006/relationships/image" Target="media/image358.png"/><Relationship Id="rId355" Type="http://schemas.openxmlformats.org/officeDocument/2006/relationships/image" Target="media/image357.png"/><Relationship Id="rId354" Type="http://schemas.openxmlformats.org/officeDocument/2006/relationships/image" Target="media/image356.png"/><Relationship Id="rId353" Type="http://schemas.openxmlformats.org/officeDocument/2006/relationships/image" Target="media/image355.png"/><Relationship Id="rId352" Type="http://schemas.openxmlformats.org/officeDocument/2006/relationships/image" Target="media/image354.png"/><Relationship Id="rId351" Type="http://schemas.openxmlformats.org/officeDocument/2006/relationships/image" Target="media/image353.png"/><Relationship Id="rId350" Type="http://schemas.openxmlformats.org/officeDocument/2006/relationships/image" Target="media/image352.png"/><Relationship Id="rId35" Type="http://schemas.openxmlformats.org/officeDocument/2006/relationships/image" Target="media/image37.png"/><Relationship Id="rId349" Type="http://schemas.openxmlformats.org/officeDocument/2006/relationships/image" Target="media/image351.png"/><Relationship Id="rId348" Type="http://schemas.openxmlformats.org/officeDocument/2006/relationships/image" Target="media/image350.png"/><Relationship Id="rId347" Type="http://schemas.openxmlformats.org/officeDocument/2006/relationships/image" Target="media/image349.png"/><Relationship Id="rId346" Type="http://schemas.openxmlformats.org/officeDocument/2006/relationships/image" Target="media/image348.png"/><Relationship Id="rId345" Type="http://schemas.openxmlformats.org/officeDocument/2006/relationships/image" Target="media/image347.png"/><Relationship Id="rId344" Type="http://schemas.openxmlformats.org/officeDocument/2006/relationships/image" Target="media/image346.png"/><Relationship Id="rId343" Type="http://schemas.openxmlformats.org/officeDocument/2006/relationships/image" Target="media/image345.png"/><Relationship Id="rId342" Type="http://schemas.openxmlformats.org/officeDocument/2006/relationships/image" Target="media/image344.png"/><Relationship Id="rId341" Type="http://schemas.openxmlformats.org/officeDocument/2006/relationships/image" Target="media/image343.png"/><Relationship Id="rId340" Type="http://schemas.openxmlformats.org/officeDocument/2006/relationships/image" Target="media/image342.png"/><Relationship Id="rId34" Type="http://schemas.openxmlformats.org/officeDocument/2006/relationships/image" Target="media/image36.png"/><Relationship Id="rId339" Type="http://schemas.openxmlformats.org/officeDocument/2006/relationships/image" Target="media/image341.png"/><Relationship Id="rId338" Type="http://schemas.openxmlformats.org/officeDocument/2006/relationships/image" Target="media/image340.png"/><Relationship Id="rId337" Type="http://schemas.openxmlformats.org/officeDocument/2006/relationships/image" Target="media/image339.png"/><Relationship Id="rId336" Type="http://schemas.openxmlformats.org/officeDocument/2006/relationships/image" Target="media/image338.png"/><Relationship Id="rId335" Type="http://schemas.openxmlformats.org/officeDocument/2006/relationships/image" Target="media/image337.png"/><Relationship Id="rId334" Type="http://schemas.openxmlformats.org/officeDocument/2006/relationships/image" Target="media/image336.png"/><Relationship Id="rId333" Type="http://schemas.openxmlformats.org/officeDocument/2006/relationships/image" Target="media/image335.png"/><Relationship Id="rId332" Type="http://schemas.openxmlformats.org/officeDocument/2006/relationships/image" Target="media/image334.png"/><Relationship Id="rId331" Type="http://schemas.openxmlformats.org/officeDocument/2006/relationships/image" Target="media/image333.png"/><Relationship Id="rId330" Type="http://schemas.openxmlformats.org/officeDocument/2006/relationships/image" Target="media/image332.png"/><Relationship Id="rId33" Type="http://schemas.openxmlformats.org/officeDocument/2006/relationships/image" Target="media/image35.png"/><Relationship Id="rId329" Type="http://schemas.openxmlformats.org/officeDocument/2006/relationships/image" Target="media/image331.png"/><Relationship Id="rId328" Type="http://schemas.openxmlformats.org/officeDocument/2006/relationships/image" Target="media/image330.png"/><Relationship Id="rId327" Type="http://schemas.openxmlformats.org/officeDocument/2006/relationships/image" Target="media/image329.png"/><Relationship Id="rId326" Type="http://schemas.openxmlformats.org/officeDocument/2006/relationships/image" Target="media/image328.png"/><Relationship Id="rId325" Type="http://schemas.openxmlformats.org/officeDocument/2006/relationships/image" Target="media/image327.png"/><Relationship Id="rId324" Type="http://schemas.openxmlformats.org/officeDocument/2006/relationships/image" Target="media/image326.png"/><Relationship Id="rId323" Type="http://schemas.openxmlformats.org/officeDocument/2006/relationships/image" Target="media/image325.png"/><Relationship Id="rId322" Type="http://schemas.openxmlformats.org/officeDocument/2006/relationships/image" Target="media/image324.png"/><Relationship Id="rId321" Type="http://schemas.openxmlformats.org/officeDocument/2006/relationships/image" Target="media/image323.png"/><Relationship Id="rId320" Type="http://schemas.openxmlformats.org/officeDocument/2006/relationships/image" Target="media/image322.png"/><Relationship Id="rId32" Type="http://schemas.openxmlformats.org/officeDocument/2006/relationships/image" Target="media/image34.png"/><Relationship Id="rId319" Type="http://schemas.openxmlformats.org/officeDocument/2006/relationships/image" Target="media/image321.png"/><Relationship Id="rId318" Type="http://schemas.openxmlformats.org/officeDocument/2006/relationships/image" Target="media/image320.png"/><Relationship Id="rId317" Type="http://schemas.openxmlformats.org/officeDocument/2006/relationships/image" Target="media/image319.png"/><Relationship Id="rId316" Type="http://schemas.openxmlformats.org/officeDocument/2006/relationships/image" Target="media/image318.png"/><Relationship Id="rId315" Type="http://schemas.openxmlformats.org/officeDocument/2006/relationships/image" Target="media/image317.png"/><Relationship Id="rId314" Type="http://schemas.openxmlformats.org/officeDocument/2006/relationships/image" Target="media/image316.png"/><Relationship Id="rId313" Type="http://schemas.openxmlformats.org/officeDocument/2006/relationships/image" Target="media/image315.png"/><Relationship Id="rId312" Type="http://schemas.openxmlformats.org/officeDocument/2006/relationships/image" Target="media/image314.png"/><Relationship Id="rId311" Type="http://schemas.openxmlformats.org/officeDocument/2006/relationships/image" Target="media/image313.png"/><Relationship Id="rId310" Type="http://schemas.openxmlformats.org/officeDocument/2006/relationships/image" Target="media/image312.png"/><Relationship Id="rId31" Type="http://schemas.openxmlformats.org/officeDocument/2006/relationships/image" Target="media/image33.png"/><Relationship Id="rId309" Type="http://schemas.openxmlformats.org/officeDocument/2006/relationships/image" Target="media/image311.png"/><Relationship Id="rId308" Type="http://schemas.openxmlformats.org/officeDocument/2006/relationships/image" Target="media/image310.png"/><Relationship Id="rId307" Type="http://schemas.openxmlformats.org/officeDocument/2006/relationships/image" Target="media/image309.png"/><Relationship Id="rId306" Type="http://schemas.openxmlformats.org/officeDocument/2006/relationships/image" Target="media/image308.png"/><Relationship Id="rId305" Type="http://schemas.openxmlformats.org/officeDocument/2006/relationships/image" Target="media/image307.png"/><Relationship Id="rId304" Type="http://schemas.openxmlformats.org/officeDocument/2006/relationships/image" Target="media/image306.png"/><Relationship Id="rId303" Type="http://schemas.openxmlformats.org/officeDocument/2006/relationships/image" Target="media/image305.png"/><Relationship Id="rId302" Type="http://schemas.openxmlformats.org/officeDocument/2006/relationships/image" Target="media/image304.png"/><Relationship Id="rId301" Type="http://schemas.openxmlformats.org/officeDocument/2006/relationships/image" Target="media/image303.png"/><Relationship Id="rId300" Type="http://schemas.openxmlformats.org/officeDocument/2006/relationships/image" Target="media/image302.png"/><Relationship Id="rId30" Type="http://schemas.openxmlformats.org/officeDocument/2006/relationships/image" Target="media/image32.png"/><Relationship Id="rId3" Type="http://schemas.openxmlformats.org/officeDocument/2006/relationships/image" Target="media/image5.png"/><Relationship Id="rId299" Type="http://schemas.openxmlformats.org/officeDocument/2006/relationships/image" Target="media/image301.png"/><Relationship Id="rId298" Type="http://schemas.openxmlformats.org/officeDocument/2006/relationships/image" Target="media/image300.png"/><Relationship Id="rId297" Type="http://schemas.openxmlformats.org/officeDocument/2006/relationships/image" Target="media/image299.png"/><Relationship Id="rId296" Type="http://schemas.openxmlformats.org/officeDocument/2006/relationships/image" Target="media/image298.png"/><Relationship Id="rId295" Type="http://schemas.openxmlformats.org/officeDocument/2006/relationships/image" Target="media/image297.png"/><Relationship Id="rId294" Type="http://schemas.openxmlformats.org/officeDocument/2006/relationships/image" Target="media/image296.png"/><Relationship Id="rId293" Type="http://schemas.openxmlformats.org/officeDocument/2006/relationships/image" Target="media/image295.png"/><Relationship Id="rId292" Type="http://schemas.openxmlformats.org/officeDocument/2006/relationships/image" Target="media/image294.png"/><Relationship Id="rId291" Type="http://schemas.openxmlformats.org/officeDocument/2006/relationships/image" Target="media/image293.png"/><Relationship Id="rId290" Type="http://schemas.openxmlformats.org/officeDocument/2006/relationships/image" Target="media/image292.png"/><Relationship Id="rId29" Type="http://schemas.openxmlformats.org/officeDocument/2006/relationships/image" Target="media/image31.png"/><Relationship Id="rId289" Type="http://schemas.openxmlformats.org/officeDocument/2006/relationships/image" Target="media/image291.png"/><Relationship Id="rId288" Type="http://schemas.openxmlformats.org/officeDocument/2006/relationships/image" Target="media/image290.png"/><Relationship Id="rId287" Type="http://schemas.openxmlformats.org/officeDocument/2006/relationships/image" Target="media/image289.png"/><Relationship Id="rId286" Type="http://schemas.openxmlformats.org/officeDocument/2006/relationships/image" Target="media/image288.png"/><Relationship Id="rId285" Type="http://schemas.openxmlformats.org/officeDocument/2006/relationships/image" Target="media/image287.png"/><Relationship Id="rId284" Type="http://schemas.openxmlformats.org/officeDocument/2006/relationships/image" Target="media/image286.png"/><Relationship Id="rId283" Type="http://schemas.openxmlformats.org/officeDocument/2006/relationships/image" Target="media/image285.png"/><Relationship Id="rId282" Type="http://schemas.openxmlformats.org/officeDocument/2006/relationships/image" Target="media/image284.png"/><Relationship Id="rId281" Type="http://schemas.openxmlformats.org/officeDocument/2006/relationships/image" Target="media/image283.png"/><Relationship Id="rId280" Type="http://schemas.openxmlformats.org/officeDocument/2006/relationships/image" Target="media/image282.png"/><Relationship Id="rId28" Type="http://schemas.openxmlformats.org/officeDocument/2006/relationships/image" Target="media/image30.png"/><Relationship Id="rId279" Type="http://schemas.openxmlformats.org/officeDocument/2006/relationships/image" Target="media/image281.png"/><Relationship Id="rId278" Type="http://schemas.openxmlformats.org/officeDocument/2006/relationships/image" Target="media/image280.png"/><Relationship Id="rId277" Type="http://schemas.openxmlformats.org/officeDocument/2006/relationships/image" Target="media/image279.png"/><Relationship Id="rId276" Type="http://schemas.openxmlformats.org/officeDocument/2006/relationships/image" Target="media/image278.png"/><Relationship Id="rId275" Type="http://schemas.openxmlformats.org/officeDocument/2006/relationships/image" Target="media/image277.png"/><Relationship Id="rId274" Type="http://schemas.openxmlformats.org/officeDocument/2006/relationships/image" Target="media/image276.png"/><Relationship Id="rId273" Type="http://schemas.openxmlformats.org/officeDocument/2006/relationships/image" Target="media/image275.png"/><Relationship Id="rId272" Type="http://schemas.openxmlformats.org/officeDocument/2006/relationships/image" Target="media/image274.png"/><Relationship Id="rId271" Type="http://schemas.openxmlformats.org/officeDocument/2006/relationships/image" Target="media/image273.png"/><Relationship Id="rId270" Type="http://schemas.openxmlformats.org/officeDocument/2006/relationships/image" Target="media/image272.png"/><Relationship Id="rId27" Type="http://schemas.openxmlformats.org/officeDocument/2006/relationships/image" Target="media/image29.png"/><Relationship Id="rId269" Type="http://schemas.openxmlformats.org/officeDocument/2006/relationships/image" Target="media/image271.png"/><Relationship Id="rId268" Type="http://schemas.openxmlformats.org/officeDocument/2006/relationships/image" Target="media/image270.png"/><Relationship Id="rId267" Type="http://schemas.openxmlformats.org/officeDocument/2006/relationships/image" Target="media/image269.png"/><Relationship Id="rId266" Type="http://schemas.openxmlformats.org/officeDocument/2006/relationships/image" Target="media/image268.png"/><Relationship Id="rId265" Type="http://schemas.openxmlformats.org/officeDocument/2006/relationships/image" Target="media/image267.png"/><Relationship Id="rId264" Type="http://schemas.openxmlformats.org/officeDocument/2006/relationships/image" Target="media/image266.png"/><Relationship Id="rId263" Type="http://schemas.openxmlformats.org/officeDocument/2006/relationships/image" Target="media/image265.png"/><Relationship Id="rId262" Type="http://schemas.openxmlformats.org/officeDocument/2006/relationships/image" Target="media/image264.png"/><Relationship Id="rId261" Type="http://schemas.openxmlformats.org/officeDocument/2006/relationships/image" Target="media/image263.png"/><Relationship Id="rId260" Type="http://schemas.openxmlformats.org/officeDocument/2006/relationships/image" Target="media/image262.png"/><Relationship Id="rId26" Type="http://schemas.openxmlformats.org/officeDocument/2006/relationships/image" Target="media/image28.png"/><Relationship Id="rId259" Type="http://schemas.openxmlformats.org/officeDocument/2006/relationships/image" Target="media/image261.png"/><Relationship Id="rId258" Type="http://schemas.openxmlformats.org/officeDocument/2006/relationships/image" Target="media/image260.png"/><Relationship Id="rId257" Type="http://schemas.openxmlformats.org/officeDocument/2006/relationships/image" Target="media/image259.png"/><Relationship Id="rId256" Type="http://schemas.openxmlformats.org/officeDocument/2006/relationships/image" Target="media/image258.png"/><Relationship Id="rId255" Type="http://schemas.openxmlformats.org/officeDocument/2006/relationships/image" Target="media/image257.png"/><Relationship Id="rId254" Type="http://schemas.openxmlformats.org/officeDocument/2006/relationships/image" Target="media/image256.png"/><Relationship Id="rId253" Type="http://schemas.openxmlformats.org/officeDocument/2006/relationships/image" Target="media/image255.png"/><Relationship Id="rId252" Type="http://schemas.openxmlformats.org/officeDocument/2006/relationships/image" Target="media/image254.png"/><Relationship Id="rId251" Type="http://schemas.openxmlformats.org/officeDocument/2006/relationships/image" Target="media/image253.png"/><Relationship Id="rId250" Type="http://schemas.openxmlformats.org/officeDocument/2006/relationships/image" Target="media/image252.png"/><Relationship Id="rId25" Type="http://schemas.openxmlformats.org/officeDocument/2006/relationships/image" Target="media/image27.png"/><Relationship Id="rId249" Type="http://schemas.openxmlformats.org/officeDocument/2006/relationships/image" Target="media/image251.png"/><Relationship Id="rId248" Type="http://schemas.openxmlformats.org/officeDocument/2006/relationships/image" Target="media/image250.png"/><Relationship Id="rId247" Type="http://schemas.openxmlformats.org/officeDocument/2006/relationships/image" Target="media/image249.png"/><Relationship Id="rId246" Type="http://schemas.openxmlformats.org/officeDocument/2006/relationships/image" Target="media/image248.png"/><Relationship Id="rId245" Type="http://schemas.openxmlformats.org/officeDocument/2006/relationships/image" Target="media/image247.png"/><Relationship Id="rId244" Type="http://schemas.openxmlformats.org/officeDocument/2006/relationships/image" Target="media/image246.png"/><Relationship Id="rId243" Type="http://schemas.openxmlformats.org/officeDocument/2006/relationships/image" Target="media/image245.png"/><Relationship Id="rId242" Type="http://schemas.openxmlformats.org/officeDocument/2006/relationships/image" Target="media/image244.png"/><Relationship Id="rId241" Type="http://schemas.openxmlformats.org/officeDocument/2006/relationships/image" Target="media/image243.png"/><Relationship Id="rId240" Type="http://schemas.openxmlformats.org/officeDocument/2006/relationships/image" Target="media/image242.png"/><Relationship Id="rId24" Type="http://schemas.openxmlformats.org/officeDocument/2006/relationships/image" Target="media/image26.png"/><Relationship Id="rId239" Type="http://schemas.openxmlformats.org/officeDocument/2006/relationships/image" Target="media/image241.png"/><Relationship Id="rId238" Type="http://schemas.openxmlformats.org/officeDocument/2006/relationships/image" Target="media/image240.png"/><Relationship Id="rId237" Type="http://schemas.openxmlformats.org/officeDocument/2006/relationships/image" Target="media/image239.png"/><Relationship Id="rId236" Type="http://schemas.openxmlformats.org/officeDocument/2006/relationships/image" Target="media/image238.png"/><Relationship Id="rId235" Type="http://schemas.openxmlformats.org/officeDocument/2006/relationships/image" Target="media/image237.png"/><Relationship Id="rId234" Type="http://schemas.openxmlformats.org/officeDocument/2006/relationships/image" Target="media/image236.png"/><Relationship Id="rId233" Type="http://schemas.openxmlformats.org/officeDocument/2006/relationships/image" Target="media/image235.png"/><Relationship Id="rId232" Type="http://schemas.openxmlformats.org/officeDocument/2006/relationships/image" Target="media/image234.png"/><Relationship Id="rId231" Type="http://schemas.openxmlformats.org/officeDocument/2006/relationships/image" Target="media/image233.png"/><Relationship Id="rId230" Type="http://schemas.openxmlformats.org/officeDocument/2006/relationships/image" Target="media/image232.png"/><Relationship Id="rId23" Type="http://schemas.openxmlformats.org/officeDocument/2006/relationships/image" Target="media/image25.png"/><Relationship Id="rId229" Type="http://schemas.openxmlformats.org/officeDocument/2006/relationships/image" Target="media/image231.png"/><Relationship Id="rId228" Type="http://schemas.openxmlformats.org/officeDocument/2006/relationships/image" Target="media/image230.png"/><Relationship Id="rId227" Type="http://schemas.openxmlformats.org/officeDocument/2006/relationships/image" Target="media/image229.png"/><Relationship Id="rId226" Type="http://schemas.openxmlformats.org/officeDocument/2006/relationships/image" Target="media/image228.png"/><Relationship Id="rId225" Type="http://schemas.openxmlformats.org/officeDocument/2006/relationships/image" Target="media/image227.png"/><Relationship Id="rId224" Type="http://schemas.openxmlformats.org/officeDocument/2006/relationships/image" Target="media/image226.png"/><Relationship Id="rId223" Type="http://schemas.openxmlformats.org/officeDocument/2006/relationships/image" Target="media/image225.png"/><Relationship Id="rId222" Type="http://schemas.openxmlformats.org/officeDocument/2006/relationships/image" Target="media/image224.png"/><Relationship Id="rId221" Type="http://schemas.openxmlformats.org/officeDocument/2006/relationships/image" Target="media/image223.png"/><Relationship Id="rId220" Type="http://schemas.openxmlformats.org/officeDocument/2006/relationships/image" Target="media/image222.png"/><Relationship Id="rId22" Type="http://schemas.openxmlformats.org/officeDocument/2006/relationships/image" Target="media/image24.png"/><Relationship Id="rId219" Type="http://schemas.openxmlformats.org/officeDocument/2006/relationships/image" Target="media/image221.png"/><Relationship Id="rId218" Type="http://schemas.openxmlformats.org/officeDocument/2006/relationships/image" Target="media/image220.png"/><Relationship Id="rId217" Type="http://schemas.openxmlformats.org/officeDocument/2006/relationships/image" Target="media/image219.png"/><Relationship Id="rId216" Type="http://schemas.openxmlformats.org/officeDocument/2006/relationships/image" Target="media/image218.png"/><Relationship Id="rId215" Type="http://schemas.openxmlformats.org/officeDocument/2006/relationships/image" Target="media/image217.png"/><Relationship Id="rId214" Type="http://schemas.openxmlformats.org/officeDocument/2006/relationships/image" Target="media/image216.png"/><Relationship Id="rId213" Type="http://schemas.openxmlformats.org/officeDocument/2006/relationships/image" Target="media/image215.png"/><Relationship Id="rId212" Type="http://schemas.openxmlformats.org/officeDocument/2006/relationships/image" Target="media/image214.png"/><Relationship Id="rId211" Type="http://schemas.openxmlformats.org/officeDocument/2006/relationships/image" Target="media/image213.png"/><Relationship Id="rId210" Type="http://schemas.openxmlformats.org/officeDocument/2006/relationships/image" Target="media/image212.png"/><Relationship Id="rId21" Type="http://schemas.openxmlformats.org/officeDocument/2006/relationships/image" Target="media/image23.png"/><Relationship Id="rId209" Type="http://schemas.openxmlformats.org/officeDocument/2006/relationships/image" Target="media/image211.png"/><Relationship Id="rId208" Type="http://schemas.openxmlformats.org/officeDocument/2006/relationships/image" Target="media/image210.png"/><Relationship Id="rId207" Type="http://schemas.openxmlformats.org/officeDocument/2006/relationships/image" Target="media/image209.png"/><Relationship Id="rId206" Type="http://schemas.openxmlformats.org/officeDocument/2006/relationships/image" Target="media/image208.png"/><Relationship Id="rId205" Type="http://schemas.openxmlformats.org/officeDocument/2006/relationships/image" Target="media/image207.png"/><Relationship Id="rId204" Type="http://schemas.openxmlformats.org/officeDocument/2006/relationships/image" Target="media/image206.png"/><Relationship Id="rId203" Type="http://schemas.openxmlformats.org/officeDocument/2006/relationships/image" Target="media/image205.png"/><Relationship Id="rId202" Type="http://schemas.openxmlformats.org/officeDocument/2006/relationships/image" Target="media/image204.png"/><Relationship Id="rId201" Type="http://schemas.openxmlformats.org/officeDocument/2006/relationships/image" Target="media/image203.png"/><Relationship Id="rId200" Type="http://schemas.openxmlformats.org/officeDocument/2006/relationships/image" Target="media/image202.png"/><Relationship Id="rId20" Type="http://schemas.openxmlformats.org/officeDocument/2006/relationships/image" Target="media/image22.png"/><Relationship Id="rId2" Type="http://schemas.openxmlformats.org/officeDocument/2006/relationships/image" Target="media/image4.png"/><Relationship Id="rId199" Type="http://schemas.openxmlformats.org/officeDocument/2006/relationships/image" Target="media/image201.png"/><Relationship Id="rId198" Type="http://schemas.openxmlformats.org/officeDocument/2006/relationships/image" Target="media/image200.png"/><Relationship Id="rId197" Type="http://schemas.openxmlformats.org/officeDocument/2006/relationships/image" Target="media/image199.png"/><Relationship Id="rId196" Type="http://schemas.openxmlformats.org/officeDocument/2006/relationships/image" Target="media/image198.png"/><Relationship Id="rId195" Type="http://schemas.openxmlformats.org/officeDocument/2006/relationships/image" Target="media/image197.png"/><Relationship Id="rId194" Type="http://schemas.openxmlformats.org/officeDocument/2006/relationships/image" Target="media/image196.png"/><Relationship Id="rId193" Type="http://schemas.openxmlformats.org/officeDocument/2006/relationships/image" Target="media/image195.png"/><Relationship Id="rId192" Type="http://schemas.openxmlformats.org/officeDocument/2006/relationships/image" Target="media/image194.png"/><Relationship Id="rId191" Type="http://schemas.openxmlformats.org/officeDocument/2006/relationships/image" Target="media/image193.png"/><Relationship Id="rId190" Type="http://schemas.openxmlformats.org/officeDocument/2006/relationships/image" Target="media/image192.png"/><Relationship Id="rId19" Type="http://schemas.openxmlformats.org/officeDocument/2006/relationships/image" Target="media/image21.png"/><Relationship Id="rId189" Type="http://schemas.openxmlformats.org/officeDocument/2006/relationships/image" Target="media/image191.png"/><Relationship Id="rId188" Type="http://schemas.openxmlformats.org/officeDocument/2006/relationships/image" Target="media/image190.png"/><Relationship Id="rId187" Type="http://schemas.openxmlformats.org/officeDocument/2006/relationships/image" Target="media/image189.png"/><Relationship Id="rId186" Type="http://schemas.openxmlformats.org/officeDocument/2006/relationships/image" Target="media/image188.png"/><Relationship Id="rId185" Type="http://schemas.openxmlformats.org/officeDocument/2006/relationships/image" Target="media/image187.png"/><Relationship Id="rId184" Type="http://schemas.openxmlformats.org/officeDocument/2006/relationships/image" Target="media/image186.png"/><Relationship Id="rId183" Type="http://schemas.openxmlformats.org/officeDocument/2006/relationships/image" Target="media/image185.png"/><Relationship Id="rId182" Type="http://schemas.openxmlformats.org/officeDocument/2006/relationships/image" Target="media/image184.png"/><Relationship Id="rId181" Type="http://schemas.openxmlformats.org/officeDocument/2006/relationships/image" Target="media/image183.png"/><Relationship Id="rId180" Type="http://schemas.openxmlformats.org/officeDocument/2006/relationships/image" Target="media/image182.png"/><Relationship Id="rId18" Type="http://schemas.openxmlformats.org/officeDocument/2006/relationships/image" Target="media/image20.png"/><Relationship Id="rId179" Type="http://schemas.openxmlformats.org/officeDocument/2006/relationships/image" Target="media/image181.png"/><Relationship Id="rId178" Type="http://schemas.openxmlformats.org/officeDocument/2006/relationships/image" Target="media/image180.png"/><Relationship Id="rId177" Type="http://schemas.openxmlformats.org/officeDocument/2006/relationships/image" Target="media/image179.png"/><Relationship Id="rId176" Type="http://schemas.openxmlformats.org/officeDocument/2006/relationships/image" Target="media/image178.png"/><Relationship Id="rId175" Type="http://schemas.openxmlformats.org/officeDocument/2006/relationships/image" Target="media/image177.png"/><Relationship Id="rId174" Type="http://schemas.openxmlformats.org/officeDocument/2006/relationships/image" Target="media/image176.png"/><Relationship Id="rId173" Type="http://schemas.openxmlformats.org/officeDocument/2006/relationships/image" Target="media/image175.png"/><Relationship Id="rId172" Type="http://schemas.openxmlformats.org/officeDocument/2006/relationships/image" Target="media/image174.png"/><Relationship Id="rId171" Type="http://schemas.openxmlformats.org/officeDocument/2006/relationships/image" Target="media/image173.png"/><Relationship Id="rId170" Type="http://schemas.openxmlformats.org/officeDocument/2006/relationships/image" Target="media/image172.png"/><Relationship Id="rId17" Type="http://schemas.openxmlformats.org/officeDocument/2006/relationships/image" Target="media/image19.png"/><Relationship Id="rId169" Type="http://schemas.openxmlformats.org/officeDocument/2006/relationships/image" Target="media/image171.png"/><Relationship Id="rId168" Type="http://schemas.openxmlformats.org/officeDocument/2006/relationships/image" Target="media/image170.png"/><Relationship Id="rId167" Type="http://schemas.openxmlformats.org/officeDocument/2006/relationships/image" Target="media/image169.png"/><Relationship Id="rId166" Type="http://schemas.openxmlformats.org/officeDocument/2006/relationships/image" Target="media/image168.png"/><Relationship Id="rId165" Type="http://schemas.openxmlformats.org/officeDocument/2006/relationships/image" Target="media/image167.png"/><Relationship Id="rId164" Type="http://schemas.openxmlformats.org/officeDocument/2006/relationships/image" Target="media/image166.png"/><Relationship Id="rId163" Type="http://schemas.openxmlformats.org/officeDocument/2006/relationships/image" Target="media/image165.png"/><Relationship Id="rId162" Type="http://schemas.openxmlformats.org/officeDocument/2006/relationships/image" Target="media/image164.png"/><Relationship Id="rId161" Type="http://schemas.openxmlformats.org/officeDocument/2006/relationships/image" Target="media/image163.png"/><Relationship Id="rId160" Type="http://schemas.openxmlformats.org/officeDocument/2006/relationships/image" Target="media/image162.png"/><Relationship Id="rId16" Type="http://schemas.openxmlformats.org/officeDocument/2006/relationships/image" Target="media/image18.png"/><Relationship Id="rId159" Type="http://schemas.openxmlformats.org/officeDocument/2006/relationships/image" Target="media/image161.png"/><Relationship Id="rId158" Type="http://schemas.openxmlformats.org/officeDocument/2006/relationships/image" Target="media/image160.png"/><Relationship Id="rId157" Type="http://schemas.openxmlformats.org/officeDocument/2006/relationships/image" Target="media/image159.png"/><Relationship Id="rId156" Type="http://schemas.openxmlformats.org/officeDocument/2006/relationships/image" Target="media/image158.png"/><Relationship Id="rId155" Type="http://schemas.openxmlformats.org/officeDocument/2006/relationships/image" Target="media/image157.png"/><Relationship Id="rId154" Type="http://schemas.openxmlformats.org/officeDocument/2006/relationships/image" Target="media/image156.png"/><Relationship Id="rId153" Type="http://schemas.openxmlformats.org/officeDocument/2006/relationships/image" Target="media/image155.png"/><Relationship Id="rId152" Type="http://schemas.openxmlformats.org/officeDocument/2006/relationships/image" Target="media/image154.png"/><Relationship Id="rId151" Type="http://schemas.openxmlformats.org/officeDocument/2006/relationships/image" Target="media/image153.png"/><Relationship Id="rId150" Type="http://schemas.openxmlformats.org/officeDocument/2006/relationships/image" Target="media/image152.png"/><Relationship Id="rId15" Type="http://schemas.openxmlformats.org/officeDocument/2006/relationships/image" Target="media/image17.png"/><Relationship Id="rId149" Type="http://schemas.openxmlformats.org/officeDocument/2006/relationships/image" Target="media/image151.png"/><Relationship Id="rId148" Type="http://schemas.openxmlformats.org/officeDocument/2006/relationships/image" Target="media/image150.png"/><Relationship Id="rId147" Type="http://schemas.openxmlformats.org/officeDocument/2006/relationships/image" Target="media/image149.png"/><Relationship Id="rId146" Type="http://schemas.openxmlformats.org/officeDocument/2006/relationships/image" Target="media/image148.png"/><Relationship Id="rId145" Type="http://schemas.openxmlformats.org/officeDocument/2006/relationships/image" Target="media/image147.png"/><Relationship Id="rId144" Type="http://schemas.openxmlformats.org/officeDocument/2006/relationships/image" Target="media/image146.png"/><Relationship Id="rId143" Type="http://schemas.openxmlformats.org/officeDocument/2006/relationships/image" Target="media/image145.png"/><Relationship Id="rId142" Type="http://schemas.openxmlformats.org/officeDocument/2006/relationships/image" Target="media/image144.png"/><Relationship Id="rId141" Type="http://schemas.openxmlformats.org/officeDocument/2006/relationships/image" Target="media/image143.png"/><Relationship Id="rId140" Type="http://schemas.openxmlformats.org/officeDocument/2006/relationships/image" Target="media/image142.png"/><Relationship Id="rId14" Type="http://schemas.openxmlformats.org/officeDocument/2006/relationships/image" Target="media/image16.png"/><Relationship Id="rId139" Type="http://schemas.openxmlformats.org/officeDocument/2006/relationships/image" Target="media/image141.png"/><Relationship Id="rId138" Type="http://schemas.openxmlformats.org/officeDocument/2006/relationships/image" Target="media/image140.png"/><Relationship Id="rId137" Type="http://schemas.openxmlformats.org/officeDocument/2006/relationships/image" Target="media/image139.png"/><Relationship Id="rId136" Type="http://schemas.openxmlformats.org/officeDocument/2006/relationships/image" Target="media/image138.png"/><Relationship Id="rId135" Type="http://schemas.openxmlformats.org/officeDocument/2006/relationships/image" Target="media/image137.png"/><Relationship Id="rId134" Type="http://schemas.openxmlformats.org/officeDocument/2006/relationships/image" Target="media/image136.png"/><Relationship Id="rId133" Type="http://schemas.openxmlformats.org/officeDocument/2006/relationships/image" Target="media/image135.png"/><Relationship Id="rId132" Type="http://schemas.openxmlformats.org/officeDocument/2006/relationships/image" Target="media/image134.png"/><Relationship Id="rId131" Type="http://schemas.openxmlformats.org/officeDocument/2006/relationships/image" Target="media/image133.png"/><Relationship Id="rId130" Type="http://schemas.openxmlformats.org/officeDocument/2006/relationships/image" Target="media/image132.png"/><Relationship Id="rId13" Type="http://schemas.openxmlformats.org/officeDocument/2006/relationships/image" Target="media/image15.png"/><Relationship Id="rId129" Type="http://schemas.openxmlformats.org/officeDocument/2006/relationships/image" Target="media/image131.png"/><Relationship Id="rId128" Type="http://schemas.openxmlformats.org/officeDocument/2006/relationships/image" Target="media/image130.png"/><Relationship Id="rId127" Type="http://schemas.openxmlformats.org/officeDocument/2006/relationships/image" Target="media/image129.png"/><Relationship Id="rId126" Type="http://schemas.openxmlformats.org/officeDocument/2006/relationships/image" Target="media/image128.png"/><Relationship Id="rId125" Type="http://schemas.openxmlformats.org/officeDocument/2006/relationships/image" Target="media/image127.png"/><Relationship Id="rId124" Type="http://schemas.openxmlformats.org/officeDocument/2006/relationships/image" Target="media/image126.png"/><Relationship Id="rId123" Type="http://schemas.openxmlformats.org/officeDocument/2006/relationships/image" Target="media/image125.png"/><Relationship Id="rId122" Type="http://schemas.openxmlformats.org/officeDocument/2006/relationships/image" Target="media/image124.png"/><Relationship Id="rId121" Type="http://schemas.openxmlformats.org/officeDocument/2006/relationships/image" Target="media/image123.png"/><Relationship Id="rId120" Type="http://schemas.openxmlformats.org/officeDocument/2006/relationships/image" Target="media/image122.png"/><Relationship Id="rId12" Type="http://schemas.openxmlformats.org/officeDocument/2006/relationships/image" Target="media/image14.png"/><Relationship Id="rId119" Type="http://schemas.openxmlformats.org/officeDocument/2006/relationships/image" Target="media/image121.png"/><Relationship Id="rId118" Type="http://schemas.openxmlformats.org/officeDocument/2006/relationships/image" Target="media/image120.png"/><Relationship Id="rId117" Type="http://schemas.openxmlformats.org/officeDocument/2006/relationships/image" Target="media/image119.png"/><Relationship Id="rId116" Type="http://schemas.openxmlformats.org/officeDocument/2006/relationships/image" Target="media/image118.png"/><Relationship Id="rId115" Type="http://schemas.openxmlformats.org/officeDocument/2006/relationships/image" Target="media/image117.png"/><Relationship Id="rId114" Type="http://schemas.openxmlformats.org/officeDocument/2006/relationships/image" Target="media/image116.png"/><Relationship Id="rId113" Type="http://schemas.openxmlformats.org/officeDocument/2006/relationships/image" Target="media/image115.png"/><Relationship Id="rId112" Type="http://schemas.openxmlformats.org/officeDocument/2006/relationships/image" Target="media/image114.png"/><Relationship Id="rId111" Type="http://schemas.openxmlformats.org/officeDocument/2006/relationships/image" Target="media/image113.png"/><Relationship Id="rId110" Type="http://schemas.openxmlformats.org/officeDocument/2006/relationships/image" Target="media/image112.png"/><Relationship Id="rId11" Type="http://schemas.openxmlformats.org/officeDocument/2006/relationships/image" Target="media/image13.png"/><Relationship Id="rId109" Type="http://schemas.openxmlformats.org/officeDocument/2006/relationships/image" Target="media/image111.png"/><Relationship Id="rId108" Type="http://schemas.openxmlformats.org/officeDocument/2006/relationships/image" Target="media/image110.png"/><Relationship Id="rId107" Type="http://schemas.openxmlformats.org/officeDocument/2006/relationships/image" Target="media/image109.png"/><Relationship Id="rId106" Type="http://schemas.openxmlformats.org/officeDocument/2006/relationships/image" Target="media/image108.png"/><Relationship Id="rId105" Type="http://schemas.openxmlformats.org/officeDocument/2006/relationships/image" Target="media/image107.png"/><Relationship Id="rId104" Type="http://schemas.openxmlformats.org/officeDocument/2006/relationships/image" Target="media/image106.png"/><Relationship Id="rId103" Type="http://schemas.openxmlformats.org/officeDocument/2006/relationships/image" Target="media/image105.png"/><Relationship Id="rId102" Type="http://schemas.openxmlformats.org/officeDocument/2006/relationships/image" Target="media/image104.png"/><Relationship Id="rId101" Type="http://schemas.openxmlformats.org/officeDocument/2006/relationships/image" Target="media/image103.png"/><Relationship Id="rId100" Type="http://schemas.openxmlformats.org/officeDocument/2006/relationships/image" Target="media/image102.png"/><Relationship Id="rId10" Type="http://schemas.openxmlformats.org/officeDocument/2006/relationships/image" Target="media/image12.png"/><Relationship Id="rId1" Type="http://schemas.openxmlformats.org/officeDocument/2006/relationships/image" Target="media/image3.jpe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50800</xdr:colOff>
          <xdr:row>1973</xdr:row>
          <xdr:rowOff>156210</xdr:rowOff>
        </xdr:from>
        <xdr:to>
          <xdr:col>9</xdr:col>
          <xdr:colOff>109855</xdr:colOff>
          <xdr:row>1977</xdr:row>
          <xdr:rowOff>10160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7112000" y="501298210"/>
              <a:ext cx="941705" cy="869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50800</xdr:colOff>
          <xdr:row>1980</xdr:row>
          <xdr:rowOff>0</xdr:rowOff>
        </xdr:from>
        <xdr:to>
          <xdr:col>9</xdr:col>
          <xdr:colOff>109855</xdr:colOff>
          <xdr:row>1983</xdr:row>
          <xdr:rowOff>101600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7112000" y="502920000"/>
              <a:ext cx="941705" cy="863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66040</xdr:colOff>
          <xdr:row>2011</xdr:row>
          <xdr:rowOff>45720</xdr:rowOff>
        </xdr:from>
        <xdr:to>
          <xdr:col>9</xdr:col>
          <xdr:colOff>125095</xdr:colOff>
          <xdr:row>2014</xdr:row>
          <xdr:rowOff>153670</xdr:rowOff>
        </xdr:to>
        <xdr:sp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7127240" y="510839720"/>
              <a:ext cx="941705" cy="8699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oleObject" Target="../embeddings/oleObject3.bin"/><Relationship Id="rId6" Type="http://schemas.openxmlformats.org/officeDocument/2006/relationships/image" Target="../media/image2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174"/>
  <sheetViews>
    <sheetView workbookViewId="0">
      <selection activeCell="G26" sqref="G26"/>
    </sheetView>
  </sheetViews>
  <sheetFormatPr defaultColWidth="12.6363636363636" defaultRowHeight="14" outlineLevelCol="5"/>
  <cols>
    <col min="1" max="16383" width="12.6363636363636" customWidth="1"/>
  </cols>
  <sheetData>
    <row r="1" spans="1:6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</row>
    <row r="2" spans="1:6">
      <c r="A2" s="32" t="s">
        <v>6</v>
      </c>
      <c r="B2" s="33" t="s">
        <v>7</v>
      </c>
      <c r="C2" s="33" t="s">
        <v>8</v>
      </c>
      <c r="D2" s="33" t="s">
        <v>9</v>
      </c>
      <c r="E2" s="34" t="s">
        <v>10</v>
      </c>
      <c r="F2" s="35" t="s">
        <v>11</v>
      </c>
    </row>
    <row r="3" spans="1:6">
      <c r="A3" s="36" t="s">
        <v>12</v>
      </c>
      <c r="B3" s="33" t="s">
        <v>13</v>
      </c>
      <c r="C3" s="33" t="s">
        <v>8</v>
      </c>
      <c r="D3" s="33" t="s">
        <v>9</v>
      </c>
      <c r="E3" s="34" t="s">
        <v>10</v>
      </c>
      <c r="F3" s="35" t="s">
        <v>11</v>
      </c>
    </row>
    <row r="4" spans="1:6">
      <c r="A4" s="36" t="s">
        <v>14</v>
      </c>
      <c r="B4" s="33" t="s">
        <v>15</v>
      </c>
      <c r="C4" s="33" t="s">
        <v>8</v>
      </c>
      <c r="D4" s="33" t="s">
        <v>9</v>
      </c>
      <c r="E4" s="34" t="s">
        <v>10</v>
      </c>
      <c r="F4" s="35" t="s">
        <v>11</v>
      </c>
    </row>
    <row r="5" spans="1:6">
      <c r="A5" s="36" t="s">
        <v>16</v>
      </c>
      <c r="B5" s="33" t="s">
        <v>17</v>
      </c>
      <c r="C5" s="33" t="s">
        <v>8</v>
      </c>
      <c r="D5" s="33" t="s">
        <v>9</v>
      </c>
      <c r="E5" s="34" t="s">
        <v>10</v>
      </c>
      <c r="F5" s="35" t="s">
        <v>11</v>
      </c>
    </row>
    <row r="6" spans="1:6">
      <c r="A6" s="36" t="s">
        <v>18</v>
      </c>
      <c r="B6" s="33" t="s">
        <v>19</v>
      </c>
      <c r="C6" s="33" t="s">
        <v>8</v>
      </c>
      <c r="D6" s="33" t="s">
        <v>9</v>
      </c>
      <c r="E6" s="34" t="s">
        <v>10</v>
      </c>
      <c r="F6" s="35" t="s">
        <v>11</v>
      </c>
    </row>
    <row r="7" spans="1:6">
      <c r="A7" s="36" t="s">
        <v>20</v>
      </c>
      <c r="B7" s="33" t="s">
        <v>21</v>
      </c>
      <c r="C7" s="33" t="s">
        <v>8</v>
      </c>
      <c r="D7" s="33" t="s">
        <v>9</v>
      </c>
      <c r="E7" s="34" t="s">
        <v>10</v>
      </c>
      <c r="F7" s="35" t="s">
        <v>11</v>
      </c>
    </row>
    <row r="8" spans="1:6">
      <c r="A8" s="36" t="s">
        <v>22</v>
      </c>
      <c r="B8" s="33" t="s">
        <v>23</v>
      </c>
      <c r="C8" s="33" t="s">
        <v>8</v>
      </c>
      <c r="D8" s="33" t="s">
        <v>9</v>
      </c>
      <c r="E8" s="34" t="s">
        <v>10</v>
      </c>
      <c r="F8" s="35" t="s">
        <v>11</v>
      </c>
    </row>
    <row r="9" spans="1:6">
      <c r="A9" s="36" t="s">
        <v>24</v>
      </c>
      <c r="B9" s="33" t="s">
        <v>25</v>
      </c>
      <c r="C9" s="33" t="s">
        <v>8</v>
      </c>
      <c r="D9" s="33" t="s">
        <v>9</v>
      </c>
      <c r="E9" s="34" t="s">
        <v>10</v>
      </c>
      <c r="F9" s="35" t="s">
        <v>11</v>
      </c>
    </row>
    <row r="10" spans="1:6">
      <c r="A10" s="36" t="s">
        <v>26</v>
      </c>
      <c r="B10" s="33" t="s">
        <v>27</v>
      </c>
      <c r="C10" s="33" t="s">
        <v>8</v>
      </c>
      <c r="D10" s="33" t="s">
        <v>9</v>
      </c>
      <c r="E10" s="34" t="s">
        <v>10</v>
      </c>
      <c r="F10" s="35" t="s">
        <v>11</v>
      </c>
    </row>
    <row r="11" spans="1:6">
      <c r="A11" s="36" t="s">
        <v>28</v>
      </c>
      <c r="B11" s="33" t="s">
        <v>29</v>
      </c>
      <c r="C11" s="33" t="s">
        <v>8</v>
      </c>
      <c r="D11" s="33" t="s">
        <v>9</v>
      </c>
      <c r="E11" s="34" t="s">
        <v>10</v>
      </c>
      <c r="F11" s="35" t="s">
        <v>11</v>
      </c>
    </row>
    <row r="12" spans="1:6">
      <c r="A12" s="36" t="s">
        <v>30</v>
      </c>
      <c r="B12" s="33" t="s">
        <v>31</v>
      </c>
      <c r="C12" s="33" t="s">
        <v>8</v>
      </c>
      <c r="D12" s="33" t="s">
        <v>9</v>
      </c>
      <c r="E12" s="34" t="s">
        <v>10</v>
      </c>
      <c r="F12" s="35" t="s">
        <v>11</v>
      </c>
    </row>
    <row r="13" spans="1:6">
      <c r="A13" s="36" t="s">
        <v>32</v>
      </c>
      <c r="B13" s="33" t="s">
        <v>33</v>
      </c>
      <c r="C13" s="33" t="s">
        <v>8</v>
      </c>
      <c r="D13" s="33" t="s">
        <v>9</v>
      </c>
      <c r="E13" s="34" t="s">
        <v>10</v>
      </c>
      <c r="F13" s="35" t="s">
        <v>11</v>
      </c>
    </row>
    <row r="14" spans="1:6">
      <c r="A14" s="36" t="s">
        <v>34</v>
      </c>
      <c r="B14" s="33" t="s">
        <v>35</v>
      </c>
      <c r="C14" s="33" t="s">
        <v>8</v>
      </c>
      <c r="D14" s="33" t="s">
        <v>9</v>
      </c>
      <c r="E14" s="34" t="s">
        <v>10</v>
      </c>
      <c r="F14" s="35" t="s">
        <v>11</v>
      </c>
    </row>
    <row r="15" spans="1:6">
      <c r="A15" s="36" t="s">
        <v>36</v>
      </c>
      <c r="B15" s="33" t="s">
        <v>37</v>
      </c>
      <c r="C15" s="33" t="s">
        <v>8</v>
      </c>
      <c r="D15" s="33" t="s">
        <v>9</v>
      </c>
      <c r="E15" s="34" t="s">
        <v>10</v>
      </c>
      <c r="F15" s="35" t="s">
        <v>11</v>
      </c>
    </row>
    <row r="16" spans="1:6">
      <c r="A16" s="36" t="s">
        <v>38</v>
      </c>
      <c r="B16" s="33" t="s">
        <v>39</v>
      </c>
      <c r="C16" s="33" t="s">
        <v>8</v>
      </c>
      <c r="D16" s="33" t="s">
        <v>9</v>
      </c>
      <c r="E16" s="34" t="s">
        <v>10</v>
      </c>
      <c r="F16" s="35" t="s">
        <v>11</v>
      </c>
    </row>
    <row r="17" spans="1:6">
      <c r="A17" s="36" t="s">
        <v>40</v>
      </c>
      <c r="B17" s="33" t="s">
        <v>41</v>
      </c>
      <c r="C17" s="33" t="s">
        <v>8</v>
      </c>
      <c r="D17" s="33" t="s">
        <v>9</v>
      </c>
      <c r="E17" s="34" t="s">
        <v>10</v>
      </c>
      <c r="F17" s="35" t="s">
        <v>11</v>
      </c>
    </row>
    <row r="18" spans="1:6">
      <c r="A18" s="36" t="s">
        <v>42</v>
      </c>
      <c r="B18" s="33" t="s">
        <v>43</v>
      </c>
      <c r="C18" s="33" t="s">
        <v>8</v>
      </c>
      <c r="D18" s="33" t="s">
        <v>9</v>
      </c>
      <c r="E18" s="34" t="s">
        <v>10</v>
      </c>
      <c r="F18" s="35" t="s">
        <v>11</v>
      </c>
    </row>
    <row r="19" spans="1:6">
      <c r="A19" s="36" t="s">
        <v>44</v>
      </c>
      <c r="B19" s="33" t="s">
        <v>45</v>
      </c>
      <c r="C19" s="33" t="s">
        <v>8</v>
      </c>
      <c r="D19" s="33" t="s">
        <v>9</v>
      </c>
      <c r="E19" s="34" t="s">
        <v>10</v>
      </c>
      <c r="F19" s="35" t="s">
        <v>11</v>
      </c>
    </row>
    <row r="20" spans="1:6">
      <c r="A20" s="36" t="s">
        <v>46</v>
      </c>
      <c r="B20" s="33" t="s">
        <v>47</v>
      </c>
      <c r="C20" s="33" t="s">
        <v>8</v>
      </c>
      <c r="D20" s="33" t="s">
        <v>9</v>
      </c>
      <c r="E20" s="34" t="s">
        <v>10</v>
      </c>
      <c r="F20" s="35" t="s">
        <v>11</v>
      </c>
    </row>
    <row r="21" spans="1:6">
      <c r="A21" s="36" t="s">
        <v>48</v>
      </c>
      <c r="B21" s="33" t="s">
        <v>49</v>
      </c>
      <c r="C21" s="33" t="s">
        <v>8</v>
      </c>
      <c r="D21" s="33" t="s">
        <v>9</v>
      </c>
      <c r="E21" s="34" t="s">
        <v>10</v>
      </c>
      <c r="F21" s="35" t="s">
        <v>11</v>
      </c>
    </row>
    <row r="22" spans="1:6">
      <c r="A22" s="36" t="s">
        <v>50</v>
      </c>
      <c r="B22" s="33" t="s">
        <v>51</v>
      </c>
      <c r="C22" s="33" t="s">
        <v>8</v>
      </c>
      <c r="D22" s="33" t="s">
        <v>9</v>
      </c>
      <c r="E22" s="34" t="s">
        <v>10</v>
      </c>
      <c r="F22" s="35" t="s">
        <v>11</v>
      </c>
    </row>
    <row r="23" spans="1:6">
      <c r="A23" s="36" t="s">
        <v>52</v>
      </c>
      <c r="B23" s="33" t="s">
        <v>53</v>
      </c>
      <c r="C23" s="33" t="s">
        <v>8</v>
      </c>
      <c r="D23" s="33" t="s">
        <v>9</v>
      </c>
      <c r="E23" s="34" t="s">
        <v>10</v>
      </c>
      <c r="F23" s="35" t="s">
        <v>11</v>
      </c>
    </row>
    <row r="24" spans="1:6">
      <c r="A24" s="36" t="s">
        <v>54</v>
      </c>
      <c r="B24" s="33" t="s">
        <v>55</v>
      </c>
      <c r="C24" s="33" t="s">
        <v>8</v>
      </c>
      <c r="D24" s="33" t="s">
        <v>9</v>
      </c>
      <c r="E24" s="34" t="s">
        <v>10</v>
      </c>
      <c r="F24" s="35" t="s">
        <v>11</v>
      </c>
    </row>
    <row r="25" spans="1:6">
      <c r="A25" s="36" t="s">
        <v>56</v>
      </c>
      <c r="B25" s="33" t="s">
        <v>57</v>
      </c>
      <c r="C25" s="33" t="s">
        <v>8</v>
      </c>
      <c r="D25" s="33" t="s">
        <v>9</v>
      </c>
      <c r="E25" s="34" t="s">
        <v>10</v>
      </c>
      <c r="F25" s="35" t="s">
        <v>11</v>
      </c>
    </row>
    <row r="26" spans="1:6">
      <c r="A26" s="36" t="s">
        <v>58</v>
      </c>
      <c r="B26" s="33" t="s">
        <v>59</v>
      </c>
      <c r="C26" s="33" t="s">
        <v>8</v>
      </c>
      <c r="D26" s="33" t="s">
        <v>9</v>
      </c>
      <c r="E26" s="34" t="s">
        <v>10</v>
      </c>
      <c r="F26" s="35" t="s">
        <v>11</v>
      </c>
    </row>
    <row r="27" spans="1:6">
      <c r="A27" s="36" t="s">
        <v>60</v>
      </c>
      <c r="B27" s="33" t="s">
        <v>61</v>
      </c>
      <c r="C27" s="33" t="s">
        <v>8</v>
      </c>
      <c r="D27" s="33" t="s">
        <v>9</v>
      </c>
      <c r="E27" s="34" t="s">
        <v>10</v>
      </c>
      <c r="F27" s="35" t="s">
        <v>11</v>
      </c>
    </row>
    <row r="28" spans="1:6">
      <c r="A28" s="36" t="s">
        <v>62</v>
      </c>
      <c r="B28" s="33" t="s">
        <v>63</v>
      </c>
      <c r="C28" s="33" t="s">
        <v>8</v>
      </c>
      <c r="D28" s="33" t="s">
        <v>9</v>
      </c>
      <c r="E28" s="34" t="s">
        <v>10</v>
      </c>
      <c r="F28" s="35" t="s">
        <v>11</v>
      </c>
    </row>
    <row r="29" spans="1:6">
      <c r="A29" s="36" t="s">
        <v>64</v>
      </c>
      <c r="B29" s="33" t="s">
        <v>65</v>
      </c>
      <c r="C29" s="33" t="s">
        <v>8</v>
      </c>
      <c r="D29" s="33" t="s">
        <v>9</v>
      </c>
      <c r="E29" s="34" t="s">
        <v>10</v>
      </c>
      <c r="F29" s="35" t="s">
        <v>11</v>
      </c>
    </row>
    <row r="30" spans="1:6">
      <c r="A30" s="36" t="s">
        <v>66</v>
      </c>
      <c r="B30" s="33" t="s">
        <v>67</v>
      </c>
      <c r="C30" s="33" t="s">
        <v>8</v>
      </c>
      <c r="D30" s="33" t="s">
        <v>9</v>
      </c>
      <c r="E30" s="34" t="s">
        <v>10</v>
      </c>
      <c r="F30" s="35" t="s">
        <v>11</v>
      </c>
    </row>
    <row r="31" spans="1:6">
      <c r="A31" s="36" t="s">
        <v>68</v>
      </c>
      <c r="B31" s="33" t="s">
        <v>69</v>
      </c>
      <c r="C31" s="33" t="s">
        <v>8</v>
      </c>
      <c r="D31" s="33" t="s">
        <v>9</v>
      </c>
      <c r="E31" s="34" t="s">
        <v>10</v>
      </c>
      <c r="F31" s="35" t="s">
        <v>11</v>
      </c>
    </row>
    <row r="32" spans="1:6">
      <c r="A32" s="36" t="s">
        <v>70</v>
      </c>
      <c r="B32" s="33" t="s">
        <v>71</v>
      </c>
      <c r="C32" s="33" t="s">
        <v>8</v>
      </c>
      <c r="D32" s="33" t="s">
        <v>9</v>
      </c>
      <c r="E32" s="34" t="s">
        <v>10</v>
      </c>
      <c r="F32" s="35" t="s">
        <v>11</v>
      </c>
    </row>
    <row r="33" spans="1:6">
      <c r="A33" s="36" t="s">
        <v>72</v>
      </c>
      <c r="B33" s="33" t="s">
        <v>73</v>
      </c>
      <c r="C33" s="33" t="s">
        <v>8</v>
      </c>
      <c r="D33" s="33" t="s">
        <v>9</v>
      </c>
      <c r="E33" s="34" t="s">
        <v>10</v>
      </c>
      <c r="F33" s="35" t="s">
        <v>11</v>
      </c>
    </row>
    <row r="34" spans="1:6">
      <c r="A34" s="36" t="s">
        <v>74</v>
      </c>
      <c r="B34" s="33" t="s">
        <v>75</v>
      </c>
      <c r="C34" s="33" t="s">
        <v>8</v>
      </c>
      <c r="D34" s="33" t="s">
        <v>9</v>
      </c>
      <c r="E34" s="34" t="s">
        <v>10</v>
      </c>
      <c r="F34" s="35" t="s">
        <v>11</v>
      </c>
    </row>
    <row r="35" spans="1:6">
      <c r="A35" s="36" t="s">
        <v>76</v>
      </c>
      <c r="B35" s="33" t="s">
        <v>77</v>
      </c>
      <c r="C35" s="33" t="s">
        <v>8</v>
      </c>
      <c r="D35" s="33" t="s">
        <v>9</v>
      </c>
      <c r="E35" s="34" t="s">
        <v>10</v>
      </c>
      <c r="F35" s="35" t="s">
        <v>11</v>
      </c>
    </row>
    <row r="36" spans="1:6">
      <c r="A36" s="36" t="s">
        <v>78</v>
      </c>
      <c r="B36" s="33" t="s">
        <v>79</v>
      </c>
      <c r="C36" s="33" t="s">
        <v>8</v>
      </c>
      <c r="D36" s="33" t="s">
        <v>9</v>
      </c>
      <c r="E36" s="34" t="s">
        <v>10</v>
      </c>
      <c r="F36" s="35" t="s">
        <v>11</v>
      </c>
    </row>
    <row r="37" spans="1:6">
      <c r="A37" s="36" t="s">
        <v>80</v>
      </c>
      <c r="B37" s="33" t="s">
        <v>81</v>
      </c>
      <c r="C37" s="33" t="s">
        <v>8</v>
      </c>
      <c r="D37" s="33" t="s">
        <v>9</v>
      </c>
      <c r="E37" s="34" t="s">
        <v>10</v>
      </c>
      <c r="F37" s="35" t="s">
        <v>11</v>
      </c>
    </row>
    <row r="38" spans="1:6">
      <c r="A38" s="36" t="s">
        <v>82</v>
      </c>
      <c r="B38" s="33" t="s">
        <v>83</v>
      </c>
      <c r="C38" s="33" t="s">
        <v>8</v>
      </c>
      <c r="D38" s="33" t="s">
        <v>9</v>
      </c>
      <c r="E38" s="34" t="s">
        <v>10</v>
      </c>
      <c r="F38" s="35" t="s">
        <v>11</v>
      </c>
    </row>
    <row r="39" spans="1:6">
      <c r="A39" s="36" t="s">
        <v>84</v>
      </c>
      <c r="B39" s="33" t="s">
        <v>85</v>
      </c>
      <c r="C39" s="33" t="s">
        <v>8</v>
      </c>
      <c r="D39" s="33" t="s">
        <v>9</v>
      </c>
      <c r="E39" s="34" t="s">
        <v>10</v>
      </c>
      <c r="F39" s="35" t="s">
        <v>11</v>
      </c>
    </row>
    <row r="40" spans="1:6">
      <c r="A40" s="36" t="s">
        <v>86</v>
      </c>
      <c r="B40" s="33" t="s">
        <v>87</v>
      </c>
      <c r="C40" s="33" t="s">
        <v>8</v>
      </c>
      <c r="D40" s="33" t="s">
        <v>9</v>
      </c>
      <c r="E40" s="34" t="s">
        <v>10</v>
      </c>
      <c r="F40" s="35" t="s">
        <v>11</v>
      </c>
    </row>
    <row r="41" spans="1:6">
      <c r="A41" s="36" t="s">
        <v>88</v>
      </c>
      <c r="B41" s="33" t="s">
        <v>89</v>
      </c>
      <c r="C41" s="33" t="s">
        <v>8</v>
      </c>
      <c r="D41" s="33" t="s">
        <v>9</v>
      </c>
      <c r="E41" s="34" t="s">
        <v>10</v>
      </c>
      <c r="F41" s="35" t="s">
        <v>11</v>
      </c>
    </row>
    <row r="42" spans="1:6">
      <c r="A42" s="36" t="s">
        <v>90</v>
      </c>
      <c r="B42" s="33" t="s">
        <v>91</v>
      </c>
      <c r="C42" s="33" t="s">
        <v>8</v>
      </c>
      <c r="D42" s="33" t="s">
        <v>9</v>
      </c>
      <c r="E42" s="34" t="s">
        <v>10</v>
      </c>
      <c r="F42" s="35" t="s">
        <v>11</v>
      </c>
    </row>
    <row r="43" spans="1:6">
      <c r="A43" s="36" t="s">
        <v>92</v>
      </c>
      <c r="B43" s="33" t="s">
        <v>93</v>
      </c>
      <c r="C43" s="33" t="s">
        <v>8</v>
      </c>
      <c r="D43" s="33" t="s">
        <v>9</v>
      </c>
      <c r="E43" s="34" t="s">
        <v>10</v>
      </c>
      <c r="F43" s="35" t="s">
        <v>11</v>
      </c>
    </row>
    <row r="44" spans="1:6">
      <c r="A44" s="36" t="s">
        <v>94</v>
      </c>
      <c r="B44" s="33" t="s">
        <v>95</v>
      </c>
      <c r="C44" s="33" t="s">
        <v>8</v>
      </c>
      <c r="D44" s="33" t="s">
        <v>9</v>
      </c>
      <c r="E44" s="34" t="s">
        <v>10</v>
      </c>
      <c r="F44" s="35" t="s">
        <v>11</v>
      </c>
    </row>
    <row r="45" spans="1:6">
      <c r="A45" s="36" t="s">
        <v>96</v>
      </c>
      <c r="B45" s="33" t="s">
        <v>97</v>
      </c>
      <c r="C45" s="33" t="s">
        <v>8</v>
      </c>
      <c r="D45" s="33" t="s">
        <v>9</v>
      </c>
      <c r="E45" s="34" t="s">
        <v>10</v>
      </c>
      <c r="F45" s="35" t="s">
        <v>11</v>
      </c>
    </row>
    <row r="46" spans="1:6">
      <c r="A46" s="36" t="s">
        <v>98</v>
      </c>
      <c r="B46" s="33" t="s">
        <v>99</v>
      </c>
      <c r="C46" s="33" t="s">
        <v>8</v>
      </c>
      <c r="D46" s="33" t="s">
        <v>9</v>
      </c>
      <c r="E46" s="34" t="s">
        <v>10</v>
      </c>
      <c r="F46" s="35" t="s">
        <v>11</v>
      </c>
    </row>
    <row r="47" spans="1:6">
      <c r="A47" s="36" t="s">
        <v>100</v>
      </c>
      <c r="B47" s="33" t="s">
        <v>101</v>
      </c>
      <c r="C47" s="33" t="s">
        <v>8</v>
      </c>
      <c r="D47" s="33" t="s">
        <v>9</v>
      </c>
      <c r="E47" s="34" t="s">
        <v>10</v>
      </c>
      <c r="F47" s="35" t="s">
        <v>11</v>
      </c>
    </row>
    <row r="48" spans="1:6">
      <c r="A48" s="36" t="s">
        <v>102</v>
      </c>
      <c r="B48" s="33" t="s">
        <v>103</v>
      </c>
      <c r="C48" s="33" t="s">
        <v>8</v>
      </c>
      <c r="D48" s="33" t="s">
        <v>9</v>
      </c>
      <c r="E48" s="34" t="s">
        <v>10</v>
      </c>
      <c r="F48" s="35" t="s">
        <v>11</v>
      </c>
    </row>
    <row r="49" spans="1:6">
      <c r="A49" s="36" t="s">
        <v>104</v>
      </c>
      <c r="B49" s="33" t="s">
        <v>105</v>
      </c>
      <c r="C49" s="33" t="s">
        <v>8</v>
      </c>
      <c r="D49" s="33" t="s">
        <v>9</v>
      </c>
      <c r="E49" s="34" t="s">
        <v>10</v>
      </c>
      <c r="F49" s="35" t="s">
        <v>11</v>
      </c>
    </row>
    <row r="50" spans="1:6">
      <c r="A50" s="36" t="s">
        <v>106</v>
      </c>
      <c r="B50" s="33" t="s">
        <v>107</v>
      </c>
      <c r="C50" s="33" t="s">
        <v>8</v>
      </c>
      <c r="D50" s="33" t="s">
        <v>9</v>
      </c>
      <c r="E50" s="34" t="s">
        <v>10</v>
      </c>
      <c r="F50" s="35" t="s">
        <v>11</v>
      </c>
    </row>
    <row r="51" spans="1:6">
      <c r="A51" s="36" t="s">
        <v>108</v>
      </c>
      <c r="B51" s="33" t="s">
        <v>109</v>
      </c>
      <c r="C51" s="33" t="s">
        <v>8</v>
      </c>
      <c r="D51" s="33" t="s">
        <v>9</v>
      </c>
      <c r="E51" s="34" t="s">
        <v>10</v>
      </c>
      <c r="F51" s="35" t="s">
        <v>11</v>
      </c>
    </row>
    <row r="52" spans="1:6">
      <c r="A52" s="36" t="s">
        <v>110</v>
      </c>
      <c r="B52" s="33" t="s">
        <v>111</v>
      </c>
      <c r="C52" s="33" t="s">
        <v>8</v>
      </c>
      <c r="D52" s="33" t="s">
        <v>9</v>
      </c>
      <c r="E52" s="34" t="s">
        <v>10</v>
      </c>
      <c r="F52" s="35" t="s">
        <v>11</v>
      </c>
    </row>
    <row r="53" spans="1:6">
      <c r="A53" s="36" t="s">
        <v>112</v>
      </c>
      <c r="B53" s="33" t="s">
        <v>113</v>
      </c>
      <c r="C53" s="33" t="s">
        <v>8</v>
      </c>
      <c r="D53" s="33" t="s">
        <v>9</v>
      </c>
      <c r="E53" s="34" t="s">
        <v>10</v>
      </c>
      <c r="F53" s="35" t="s">
        <v>11</v>
      </c>
    </row>
    <row r="54" spans="1:6">
      <c r="A54" s="36" t="s">
        <v>114</v>
      </c>
      <c r="B54" s="33" t="s">
        <v>115</v>
      </c>
      <c r="C54" s="33" t="s">
        <v>8</v>
      </c>
      <c r="D54" s="33" t="s">
        <v>9</v>
      </c>
      <c r="E54" s="34" t="s">
        <v>10</v>
      </c>
      <c r="F54" s="35" t="s">
        <v>11</v>
      </c>
    </row>
    <row r="55" spans="1:6">
      <c r="A55" s="36" t="s">
        <v>116</v>
      </c>
      <c r="B55" s="33" t="s">
        <v>117</v>
      </c>
      <c r="C55" s="33" t="s">
        <v>8</v>
      </c>
      <c r="D55" s="33" t="s">
        <v>9</v>
      </c>
      <c r="E55" s="34" t="s">
        <v>10</v>
      </c>
      <c r="F55" s="35" t="s">
        <v>11</v>
      </c>
    </row>
    <row r="56" spans="1:6">
      <c r="A56" s="36" t="s">
        <v>118</v>
      </c>
      <c r="B56" s="33" t="s">
        <v>119</v>
      </c>
      <c r="C56" s="33" t="s">
        <v>8</v>
      </c>
      <c r="D56" s="33" t="s">
        <v>9</v>
      </c>
      <c r="E56" s="34" t="s">
        <v>10</v>
      </c>
      <c r="F56" s="35" t="s">
        <v>11</v>
      </c>
    </row>
    <row r="57" spans="1:6">
      <c r="A57" s="36" t="s">
        <v>120</v>
      </c>
      <c r="B57" s="33" t="s">
        <v>121</v>
      </c>
      <c r="C57" s="33" t="s">
        <v>8</v>
      </c>
      <c r="D57" s="33" t="s">
        <v>9</v>
      </c>
      <c r="E57" s="34" t="s">
        <v>10</v>
      </c>
      <c r="F57" s="35" t="s">
        <v>11</v>
      </c>
    </row>
    <row r="58" spans="1:6">
      <c r="A58" s="36" t="s">
        <v>122</v>
      </c>
      <c r="B58" s="33" t="s">
        <v>123</v>
      </c>
      <c r="C58" s="33" t="s">
        <v>8</v>
      </c>
      <c r="D58" s="33" t="s">
        <v>9</v>
      </c>
      <c r="E58" s="34" t="s">
        <v>10</v>
      </c>
      <c r="F58" s="35" t="s">
        <v>11</v>
      </c>
    </row>
    <row r="59" spans="1:6">
      <c r="A59" s="36" t="s">
        <v>124</v>
      </c>
      <c r="B59" s="33" t="s">
        <v>125</v>
      </c>
      <c r="C59" s="33" t="s">
        <v>8</v>
      </c>
      <c r="D59" s="33" t="s">
        <v>9</v>
      </c>
      <c r="E59" s="34" t="s">
        <v>10</v>
      </c>
      <c r="F59" s="35" t="s">
        <v>11</v>
      </c>
    </row>
    <row r="60" spans="1:6">
      <c r="A60" s="36" t="s">
        <v>126</v>
      </c>
      <c r="B60" s="33" t="s">
        <v>127</v>
      </c>
      <c r="C60" s="33" t="s">
        <v>8</v>
      </c>
      <c r="D60" s="33" t="s">
        <v>9</v>
      </c>
      <c r="E60" s="34" t="s">
        <v>10</v>
      </c>
      <c r="F60" s="35" t="s">
        <v>11</v>
      </c>
    </row>
    <row r="61" spans="1:6">
      <c r="A61" s="36" t="s">
        <v>128</v>
      </c>
      <c r="B61" s="33" t="s">
        <v>129</v>
      </c>
      <c r="C61" s="33" t="s">
        <v>8</v>
      </c>
      <c r="D61" s="33" t="s">
        <v>9</v>
      </c>
      <c r="E61" s="34" t="s">
        <v>10</v>
      </c>
      <c r="F61" s="35" t="s">
        <v>11</v>
      </c>
    </row>
    <row r="62" spans="1:6">
      <c r="A62" s="36" t="s">
        <v>130</v>
      </c>
      <c r="B62" s="33" t="s">
        <v>131</v>
      </c>
      <c r="C62" s="33" t="s">
        <v>8</v>
      </c>
      <c r="D62" s="33" t="s">
        <v>9</v>
      </c>
      <c r="E62" s="34" t="s">
        <v>10</v>
      </c>
      <c r="F62" s="35" t="s">
        <v>11</v>
      </c>
    </row>
    <row r="63" spans="1:6">
      <c r="A63" s="36" t="s">
        <v>132</v>
      </c>
      <c r="B63" s="33" t="s">
        <v>133</v>
      </c>
      <c r="C63" s="33" t="s">
        <v>8</v>
      </c>
      <c r="D63" s="33" t="s">
        <v>9</v>
      </c>
      <c r="E63" s="34" t="s">
        <v>10</v>
      </c>
      <c r="F63" s="35" t="s">
        <v>11</v>
      </c>
    </row>
    <row r="64" spans="1:6">
      <c r="A64" s="36" t="s">
        <v>134</v>
      </c>
      <c r="B64" s="33" t="s">
        <v>135</v>
      </c>
      <c r="C64" s="33" t="s">
        <v>8</v>
      </c>
      <c r="D64" s="33" t="s">
        <v>9</v>
      </c>
      <c r="E64" s="34" t="s">
        <v>10</v>
      </c>
      <c r="F64" s="35" t="s">
        <v>11</v>
      </c>
    </row>
    <row r="65" spans="1:6">
      <c r="A65" s="36" t="s">
        <v>136</v>
      </c>
      <c r="B65" s="33" t="s">
        <v>137</v>
      </c>
      <c r="C65" s="33" t="s">
        <v>8</v>
      </c>
      <c r="D65" s="33" t="s">
        <v>9</v>
      </c>
      <c r="E65" s="34" t="s">
        <v>10</v>
      </c>
      <c r="F65" s="35" t="s">
        <v>11</v>
      </c>
    </row>
    <row r="66" spans="1:6">
      <c r="A66" s="35" t="s">
        <v>138</v>
      </c>
      <c r="B66" s="35" t="s">
        <v>139</v>
      </c>
      <c r="C66" s="35" t="s">
        <v>140</v>
      </c>
      <c r="D66" s="35" t="s">
        <v>141</v>
      </c>
      <c r="E66" s="34" t="s">
        <v>10</v>
      </c>
      <c r="F66" s="35" t="s">
        <v>11</v>
      </c>
    </row>
    <row r="67" spans="1:6">
      <c r="A67" s="35" t="s">
        <v>142</v>
      </c>
      <c r="B67" s="35" t="s">
        <v>143</v>
      </c>
      <c r="C67" s="35" t="s">
        <v>140</v>
      </c>
      <c r="D67" s="35" t="s">
        <v>141</v>
      </c>
      <c r="E67" s="34" t="s">
        <v>10</v>
      </c>
      <c r="F67" s="35" t="s">
        <v>11</v>
      </c>
    </row>
    <row r="68" spans="1:6">
      <c r="A68" s="37" t="s">
        <v>144</v>
      </c>
      <c r="B68" s="37" t="s">
        <v>145</v>
      </c>
      <c r="C68" s="37" t="s">
        <v>146</v>
      </c>
      <c r="D68" s="37" t="s">
        <v>147</v>
      </c>
      <c r="E68" s="34" t="s">
        <v>10</v>
      </c>
      <c r="F68" s="35" t="s">
        <v>11</v>
      </c>
    </row>
    <row r="69" spans="1:6">
      <c r="A69" s="37" t="s">
        <v>148</v>
      </c>
      <c r="B69" s="37" t="s">
        <v>149</v>
      </c>
      <c r="C69" s="37" t="s">
        <v>146</v>
      </c>
      <c r="D69" s="37" t="s">
        <v>147</v>
      </c>
      <c r="E69" s="34" t="s">
        <v>10</v>
      </c>
      <c r="F69" s="35" t="s">
        <v>11</v>
      </c>
    </row>
    <row r="70" spans="1:6">
      <c r="A70" s="37" t="s">
        <v>150</v>
      </c>
      <c r="B70" s="37" t="s">
        <v>151</v>
      </c>
      <c r="C70" s="37" t="s">
        <v>146</v>
      </c>
      <c r="D70" s="37" t="s">
        <v>147</v>
      </c>
      <c r="E70" s="34" t="s">
        <v>10</v>
      </c>
      <c r="F70" s="35" t="s">
        <v>11</v>
      </c>
    </row>
    <row r="71" spans="1:6">
      <c r="A71" s="37" t="s">
        <v>152</v>
      </c>
      <c r="B71" s="37" t="s">
        <v>153</v>
      </c>
      <c r="C71" s="37" t="s">
        <v>146</v>
      </c>
      <c r="D71" s="37" t="s">
        <v>147</v>
      </c>
      <c r="E71" s="34" t="s">
        <v>10</v>
      </c>
      <c r="F71" s="35" t="s">
        <v>11</v>
      </c>
    </row>
    <row r="72" spans="1:6">
      <c r="A72" s="37" t="s">
        <v>154</v>
      </c>
      <c r="B72" s="37" t="s">
        <v>155</v>
      </c>
      <c r="C72" s="37" t="s">
        <v>146</v>
      </c>
      <c r="D72" s="37" t="s">
        <v>147</v>
      </c>
      <c r="E72" s="34" t="s">
        <v>10</v>
      </c>
      <c r="F72" s="35" t="s">
        <v>11</v>
      </c>
    </row>
    <row r="73" spans="1:6">
      <c r="A73" s="37" t="s">
        <v>156</v>
      </c>
      <c r="B73" s="37" t="s">
        <v>157</v>
      </c>
      <c r="C73" s="37" t="s">
        <v>146</v>
      </c>
      <c r="D73" s="37" t="s">
        <v>147</v>
      </c>
      <c r="E73" s="34" t="s">
        <v>10</v>
      </c>
      <c r="F73" s="35" t="s">
        <v>11</v>
      </c>
    </row>
    <row r="74" spans="1:6">
      <c r="A74" s="37" t="s">
        <v>158</v>
      </c>
      <c r="B74" s="37" t="s">
        <v>159</v>
      </c>
      <c r="C74" s="37" t="s">
        <v>146</v>
      </c>
      <c r="D74" s="37" t="s">
        <v>147</v>
      </c>
      <c r="E74" s="34" t="s">
        <v>10</v>
      </c>
      <c r="F74" s="35" t="s">
        <v>11</v>
      </c>
    </row>
    <row r="75" spans="1:6">
      <c r="A75" s="37" t="s">
        <v>160</v>
      </c>
      <c r="B75" s="37" t="s">
        <v>161</v>
      </c>
      <c r="C75" s="37" t="s">
        <v>146</v>
      </c>
      <c r="D75" s="37" t="s">
        <v>147</v>
      </c>
      <c r="E75" s="34" t="s">
        <v>10</v>
      </c>
      <c r="F75" s="35" t="s">
        <v>11</v>
      </c>
    </row>
    <row r="76" spans="1:6">
      <c r="A76" s="37" t="s">
        <v>162</v>
      </c>
      <c r="B76" s="37" t="s">
        <v>163</v>
      </c>
      <c r="C76" s="37" t="s">
        <v>146</v>
      </c>
      <c r="D76" s="37" t="s">
        <v>147</v>
      </c>
      <c r="E76" s="34" t="s">
        <v>10</v>
      </c>
      <c r="F76" s="35" t="s">
        <v>11</v>
      </c>
    </row>
    <row r="77" spans="1:6">
      <c r="A77" s="37" t="s">
        <v>164</v>
      </c>
      <c r="B77" s="37" t="s">
        <v>165</v>
      </c>
      <c r="C77" s="37" t="s">
        <v>146</v>
      </c>
      <c r="D77" s="37" t="s">
        <v>147</v>
      </c>
      <c r="E77" s="34" t="s">
        <v>10</v>
      </c>
      <c r="F77" s="35" t="s">
        <v>11</v>
      </c>
    </row>
    <row r="78" spans="1:6">
      <c r="A78" s="37" t="s">
        <v>166</v>
      </c>
      <c r="B78" s="37" t="s">
        <v>167</v>
      </c>
      <c r="C78" s="37" t="s">
        <v>146</v>
      </c>
      <c r="D78" s="37" t="s">
        <v>147</v>
      </c>
      <c r="E78" s="34" t="s">
        <v>10</v>
      </c>
      <c r="F78" s="35" t="s">
        <v>11</v>
      </c>
    </row>
    <row r="79" spans="1:6">
      <c r="A79" s="37" t="s">
        <v>168</v>
      </c>
      <c r="B79" s="37" t="s">
        <v>169</v>
      </c>
      <c r="C79" s="37" t="s">
        <v>146</v>
      </c>
      <c r="D79" s="37" t="s">
        <v>147</v>
      </c>
      <c r="E79" s="34" t="s">
        <v>10</v>
      </c>
      <c r="F79" s="35" t="s">
        <v>11</v>
      </c>
    </row>
    <row r="80" spans="1:6">
      <c r="A80" s="37" t="s">
        <v>170</v>
      </c>
      <c r="B80" s="37" t="s">
        <v>171</v>
      </c>
      <c r="C80" s="37" t="s">
        <v>146</v>
      </c>
      <c r="D80" s="37" t="s">
        <v>147</v>
      </c>
      <c r="E80" s="34" t="s">
        <v>10</v>
      </c>
      <c r="F80" s="35" t="s">
        <v>11</v>
      </c>
    </row>
    <row r="81" spans="1:6">
      <c r="A81" s="37" t="s">
        <v>172</v>
      </c>
      <c r="B81" s="37" t="s">
        <v>173</v>
      </c>
      <c r="C81" s="37" t="s">
        <v>146</v>
      </c>
      <c r="D81" s="37" t="s">
        <v>147</v>
      </c>
      <c r="E81" s="34" t="s">
        <v>10</v>
      </c>
      <c r="F81" s="35" t="s">
        <v>11</v>
      </c>
    </row>
    <row r="82" spans="1:6">
      <c r="A82" s="37" t="s">
        <v>174</v>
      </c>
      <c r="B82" s="37" t="s">
        <v>175</v>
      </c>
      <c r="C82" s="37" t="s">
        <v>146</v>
      </c>
      <c r="D82" s="37" t="s">
        <v>147</v>
      </c>
      <c r="E82" s="34" t="s">
        <v>10</v>
      </c>
      <c r="F82" s="35" t="s">
        <v>11</v>
      </c>
    </row>
    <row r="83" spans="1:6">
      <c r="A83" s="37" t="s">
        <v>176</v>
      </c>
      <c r="B83" s="37" t="s">
        <v>177</v>
      </c>
      <c r="C83" s="37" t="s">
        <v>146</v>
      </c>
      <c r="D83" s="37" t="s">
        <v>147</v>
      </c>
      <c r="E83" s="34" t="s">
        <v>10</v>
      </c>
      <c r="F83" s="35" t="s">
        <v>11</v>
      </c>
    </row>
    <row r="84" spans="1:6">
      <c r="A84" s="37" t="s">
        <v>178</v>
      </c>
      <c r="B84" s="37" t="s">
        <v>179</v>
      </c>
      <c r="C84" s="37" t="s">
        <v>146</v>
      </c>
      <c r="D84" s="37" t="s">
        <v>147</v>
      </c>
      <c r="E84" s="34" t="s">
        <v>10</v>
      </c>
      <c r="F84" s="35" t="s">
        <v>11</v>
      </c>
    </row>
    <row r="85" spans="1:6">
      <c r="A85" s="37" t="s">
        <v>180</v>
      </c>
      <c r="B85" s="37" t="s">
        <v>181</v>
      </c>
      <c r="C85" s="37" t="s">
        <v>146</v>
      </c>
      <c r="D85" s="37" t="s">
        <v>147</v>
      </c>
      <c r="E85" s="34" t="s">
        <v>10</v>
      </c>
      <c r="F85" s="35" t="s">
        <v>11</v>
      </c>
    </row>
    <row r="86" spans="1:6">
      <c r="A86" s="37" t="s">
        <v>182</v>
      </c>
      <c r="B86" s="37" t="s">
        <v>183</v>
      </c>
      <c r="C86" s="37" t="s">
        <v>146</v>
      </c>
      <c r="D86" s="37" t="s">
        <v>147</v>
      </c>
      <c r="E86" s="34" t="s">
        <v>10</v>
      </c>
      <c r="F86" s="35" t="s">
        <v>11</v>
      </c>
    </row>
    <row r="87" spans="1:6">
      <c r="A87" s="37" t="s">
        <v>184</v>
      </c>
      <c r="B87" s="37" t="s">
        <v>185</v>
      </c>
      <c r="C87" s="37" t="s">
        <v>146</v>
      </c>
      <c r="D87" s="37" t="s">
        <v>147</v>
      </c>
      <c r="E87" s="34" t="s">
        <v>10</v>
      </c>
      <c r="F87" s="35" t="s">
        <v>11</v>
      </c>
    </row>
    <row r="88" spans="1:6">
      <c r="A88" s="37" t="s">
        <v>186</v>
      </c>
      <c r="B88" s="37" t="s">
        <v>187</v>
      </c>
      <c r="C88" s="37" t="s">
        <v>146</v>
      </c>
      <c r="D88" s="37" t="s">
        <v>147</v>
      </c>
      <c r="E88" s="34" t="s">
        <v>10</v>
      </c>
      <c r="F88" s="35" t="s">
        <v>11</v>
      </c>
    </row>
    <row r="89" spans="1:6">
      <c r="A89" s="37" t="s">
        <v>188</v>
      </c>
      <c r="B89" s="37" t="s">
        <v>189</v>
      </c>
      <c r="C89" s="37" t="s">
        <v>146</v>
      </c>
      <c r="D89" s="37" t="s">
        <v>147</v>
      </c>
      <c r="E89" s="34" t="s">
        <v>10</v>
      </c>
      <c r="F89" s="35" t="s">
        <v>11</v>
      </c>
    </row>
    <row r="90" spans="1:6">
      <c r="A90" s="37" t="s">
        <v>190</v>
      </c>
      <c r="B90" s="37" t="s">
        <v>191</v>
      </c>
      <c r="C90" s="37" t="s">
        <v>146</v>
      </c>
      <c r="D90" s="37" t="s">
        <v>147</v>
      </c>
      <c r="E90" s="34" t="s">
        <v>10</v>
      </c>
      <c r="F90" s="35" t="s">
        <v>11</v>
      </c>
    </row>
    <row r="91" spans="1:6">
      <c r="A91" s="37" t="s">
        <v>192</v>
      </c>
      <c r="B91" s="37" t="s">
        <v>193</v>
      </c>
      <c r="C91" s="37" t="s">
        <v>146</v>
      </c>
      <c r="D91" s="37" t="s">
        <v>147</v>
      </c>
      <c r="E91" s="34" t="s">
        <v>10</v>
      </c>
      <c r="F91" s="35" t="s">
        <v>11</v>
      </c>
    </row>
    <row r="92" spans="1:6">
      <c r="A92" s="37" t="s">
        <v>194</v>
      </c>
      <c r="B92" s="37" t="s">
        <v>195</v>
      </c>
      <c r="C92" s="37" t="s">
        <v>146</v>
      </c>
      <c r="D92" s="37" t="s">
        <v>147</v>
      </c>
      <c r="E92" s="34" t="s">
        <v>10</v>
      </c>
      <c r="F92" s="35" t="s">
        <v>11</v>
      </c>
    </row>
    <row r="93" spans="1:6">
      <c r="A93" s="37" t="s">
        <v>196</v>
      </c>
      <c r="B93" s="37" t="s">
        <v>197</v>
      </c>
      <c r="C93" s="37" t="s">
        <v>146</v>
      </c>
      <c r="D93" s="37" t="s">
        <v>147</v>
      </c>
      <c r="E93" s="34" t="s">
        <v>10</v>
      </c>
      <c r="F93" s="35" t="s">
        <v>11</v>
      </c>
    </row>
    <row r="94" spans="1:6">
      <c r="A94" s="37" t="s">
        <v>198</v>
      </c>
      <c r="B94" s="37" t="s">
        <v>199</v>
      </c>
      <c r="C94" s="37" t="s">
        <v>146</v>
      </c>
      <c r="D94" s="37" t="s">
        <v>147</v>
      </c>
      <c r="E94" s="34" t="s">
        <v>10</v>
      </c>
      <c r="F94" s="35" t="s">
        <v>11</v>
      </c>
    </row>
    <row r="95" spans="1:6">
      <c r="A95" s="37" t="s">
        <v>200</v>
      </c>
      <c r="B95" s="37" t="s">
        <v>201</v>
      </c>
      <c r="C95" s="37" t="s">
        <v>146</v>
      </c>
      <c r="D95" s="37" t="s">
        <v>147</v>
      </c>
      <c r="E95" s="34" t="s">
        <v>10</v>
      </c>
      <c r="F95" s="35" t="s">
        <v>11</v>
      </c>
    </row>
    <row r="96" spans="1:6">
      <c r="A96" s="37" t="s">
        <v>202</v>
      </c>
      <c r="B96" s="37" t="s">
        <v>203</v>
      </c>
      <c r="C96" s="37" t="s">
        <v>146</v>
      </c>
      <c r="D96" s="37" t="s">
        <v>147</v>
      </c>
      <c r="E96" s="34" t="s">
        <v>10</v>
      </c>
      <c r="F96" s="35" t="s">
        <v>11</v>
      </c>
    </row>
    <row r="97" spans="1:6">
      <c r="A97" s="37" t="s">
        <v>204</v>
      </c>
      <c r="B97" s="37" t="s">
        <v>205</v>
      </c>
      <c r="C97" s="37" t="s">
        <v>146</v>
      </c>
      <c r="D97" s="37" t="s">
        <v>147</v>
      </c>
      <c r="E97" s="34" t="s">
        <v>10</v>
      </c>
      <c r="F97" s="35" t="s">
        <v>11</v>
      </c>
    </row>
    <row r="98" spans="1:6">
      <c r="A98" s="37" t="s">
        <v>206</v>
      </c>
      <c r="B98" s="37" t="s">
        <v>207</v>
      </c>
      <c r="C98" s="37" t="s">
        <v>146</v>
      </c>
      <c r="D98" s="37" t="s">
        <v>147</v>
      </c>
      <c r="E98" s="34" t="s">
        <v>10</v>
      </c>
      <c r="F98" s="35" t="s">
        <v>11</v>
      </c>
    </row>
    <row r="99" spans="1:6">
      <c r="A99" s="37" t="s">
        <v>208</v>
      </c>
      <c r="B99" s="37" t="s">
        <v>209</v>
      </c>
      <c r="C99" s="37" t="s">
        <v>146</v>
      </c>
      <c r="D99" s="37" t="s">
        <v>147</v>
      </c>
      <c r="E99" s="34" t="s">
        <v>10</v>
      </c>
      <c r="F99" s="35" t="s">
        <v>11</v>
      </c>
    </row>
    <row r="100" spans="1:6">
      <c r="A100" s="37" t="s">
        <v>210</v>
      </c>
      <c r="B100" s="37" t="s">
        <v>211</v>
      </c>
      <c r="C100" s="37" t="s">
        <v>146</v>
      </c>
      <c r="D100" s="37" t="s">
        <v>147</v>
      </c>
      <c r="E100" s="34" t="s">
        <v>10</v>
      </c>
      <c r="F100" s="35" t="s">
        <v>11</v>
      </c>
    </row>
    <row r="101" spans="1:6">
      <c r="A101" s="37" t="s">
        <v>212</v>
      </c>
      <c r="B101" s="37" t="s">
        <v>213</v>
      </c>
      <c r="C101" s="37" t="s">
        <v>146</v>
      </c>
      <c r="D101" s="37" t="s">
        <v>147</v>
      </c>
      <c r="E101" s="34" t="s">
        <v>10</v>
      </c>
      <c r="F101" s="35" t="s">
        <v>11</v>
      </c>
    </row>
    <row r="102" spans="1:6">
      <c r="A102" s="37" t="s">
        <v>214</v>
      </c>
      <c r="B102" s="37" t="s">
        <v>215</v>
      </c>
      <c r="C102" s="37" t="s">
        <v>146</v>
      </c>
      <c r="D102" s="37" t="s">
        <v>147</v>
      </c>
      <c r="E102" s="34" t="s">
        <v>10</v>
      </c>
      <c r="F102" s="35" t="s">
        <v>11</v>
      </c>
    </row>
    <row r="103" spans="1:6">
      <c r="A103" s="37" t="s">
        <v>216</v>
      </c>
      <c r="B103" s="37" t="s">
        <v>217</v>
      </c>
      <c r="C103" s="37" t="s">
        <v>146</v>
      </c>
      <c r="D103" s="37" t="s">
        <v>147</v>
      </c>
      <c r="E103" s="34" t="s">
        <v>10</v>
      </c>
      <c r="F103" s="35" t="s">
        <v>11</v>
      </c>
    </row>
    <row r="104" spans="1:6">
      <c r="A104" s="37" t="s">
        <v>218</v>
      </c>
      <c r="B104" s="37" t="s">
        <v>219</v>
      </c>
      <c r="C104" s="37" t="s">
        <v>146</v>
      </c>
      <c r="D104" s="37" t="s">
        <v>147</v>
      </c>
      <c r="E104" s="34" t="s">
        <v>10</v>
      </c>
      <c r="F104" s="35" t="s">
        <v>11</v>
      </c>
    </row>
    <row r="105" spans="1:6">
      <c r="A105" s="37" t="s">
        <v>220</v>
      </c>
      <c r="B105" s="37" t="s">
        <v>221</v>
      </c>
      <c r="C105" s="37" t="s">
        <v>146</v>
      </c>
      <c r="D105" s="37" t="s">
        <v>147</v>
      </c>
      <c r="E105" s="34" t="s">
        <v>10</v>
      </c>
      <c r="F105" s="35" t="s">
        <v>11</v>
      </c>
    </row>
    <row r="106" spans="1:6">
      <c r="A106" s="37" t="s">
        <v>222</v>
      </c>
      <c r="B106" s="37" t="s">
        <v>223</v>
      </c>
      <c r="C106" s="37" t="s">
        <v>146</v>
      </c>
      <c r="D106" s="37" t="s">
        <v>147</v>
      </c>
      <c r="E106" s="34" t="s">
        <v>10</v>
      </c>
      <c r="F106" s="35" t="s">
        <v>11</v>
      </c>
    </row>
    <row r="107" spans="1:6">
      <c r="A107" s="37" t="s">
        <v>224</v>
      </c>
      <c r="B107" s="37" t="s">
        <v>225</v>
      </c>
      <c r="C107" s="37" t="s">
        <v>146</v>
      </c>
      <c r="D107" s="37" t="s">
        <v>147</v>
      </c>
      <c r="E107" s="34" t="s">
        <v>10</v>
      </c>
      <c r="F107" s="35" t="s">
        <v>11</v>
      </c>
    </row>
    <row r="108" spans="1:6">
      <c r="A108" s="37" t="s">
        <v>226</v>
      </c>
      <c r="B108" s="37" t="s">
        <v>227</v>
      </c>
      <c r="C108" s="37" t="s">
        <v>146</v>
      </c>
      <c r="D108" s="37" t="s">
        <v>147</v>
      </c>
      <c r="E108" s="34" t="s">
        <v>10</v>
      </c>
      <c r="F108" s="35" t="s">
        <v>11</v>
      </c>
    </row>
    <row r="109" spans="1:6">
      <c r="A109" s="37" t="s">
        <v>228</v>
      </c>
      <c r="B109" s="37" t="s">
        <v>229</v>
      </c>
      <c r="C109" s="37" t="s">
        <v>146</v>
      </c>
      <c r="D109" s="37" t="s">
        <v>147</v>
      </c>
      <c r="E109" s="34" t="s">
        <v>10</v>
      </c>
      <c r="F109" s="35" t="s">
        <v>11</v>
      </c>
    </row>
    <row r="110" spans="1:6">
      <c r="A110" s="37" t="s">
        <v>230</v>
      </c>
      <c r="B110" s="37" t="s">
        <v>231</v>
      </c>
      <c r="C110" s="37" t="s">
        <v>146</v>
      </c>
      <c r="D110" s="37" t="s">
        <v>147</v>
      </c>
      <c r="E110" s="34" t="s">
        <v>10</v>
      </c>
      <c r="F110" s="35" t="s">
        <v>11</v>
      </c>
    </row>
    <row r="111" spans="1:6">
      <c r="A111" s="37" t="s">
        <v>232</v>
      </c>
      <c r="B111" s="37" t="s">
        <v>233</v>
      </c>
      <c r="C111" s="37" t="s">
        <v>146</v>
      </c>
      <c r="D111" s="37" t="s">
        <v>147</v>
      </c>
      <c r="E111" s="34" t="s">
        <v>10</v>
      </c>
      <c r="F111" s="35" t="s">
        <v>11</v>
      </c>
    </row>
    <row r="112" spans="1:6">
      <c r="A112" s="37" t="s">
        <v>234</v>
      </c>
      <c r="B112" s="37" t="s">
        <v>235</v>
      </c>
      <c r="C112" s="37" t="s">
        <v>146</v>
      </c>
      <c r="D112" s="37" t="s">
        <v>147</v>
      </c>
      <c r="E112" s="34" t="s">
        <v>10</v>
      </c>
      <c r="F112" s="35" t="s">
        <v>11</v>
      </c>
    </row>
    <row r="113" spans="1:6">
      <c r="A113" s="37" t="s">
        <v>236</v>
      </c>
      <c r="B113" s="37" t="s">
        <v>237</v>
      </c>
      <c r="C113" s="37" t="s">
        <v>146</v>
      </c>
      <c r="D113" s="37" t="s">
        <v>147</v>
      </c>
      <c r="E113" s="34" t="s">
        <v>10</v>
      </c>
      <c r="F113" s="35" t="s">
        <v>11</v>
      </c>
    </row>
    <row r="114" spans="1:6">
      <c r="A114" s="37" t="s">
        <v>238</v>
      </c>
      <c r="B114" s="37" t="s">
        <v>239</v>
      </c>
      <c r="C114" s="37" t="s">
        <v>146</v>
      </c>
      <c r="D114" s="37" t="s">
        <v>147</v>
      </c>
      <c r="E114" s="34" t="s">
        <v>10</v>
      </c>
      <c r="F114" s="35" t="s">
        <v>11</v>
      </c>
    </row>
    <row r="115" spans="1:6">
      <c r="A115" s="37" t="s">
        <v>240</v>
      </c>
      <c r="B115" s="37" t="s">
        <v>241</v>
      </c>
      <c r="C115" s="37" t="s">
        <v>146</v>
      </c>
      <c r="D115" s="37" t="s">
        <v>147</v>
      </c>
      <c r="E115" s="34" t="s">
        <v>10</v>
      </c>
      <c r="F115" s="35" t="s">
        <v>11</v>
      </c>
    </row>
    <row r="116" spans="1:6">
      <c r="A116" s="37" t="s">
        <v>242</v>
      </c>
      <c r="B116" s="37" t="s">
        <v>243</v>
      </c>
      <c r="C116" s="37" t="s">
        <v>146</v>
      </c>
      <c r="D116" s="37" t="s">
        <v>147</v>
      </c>
      <c r="E116" s="34" t="s">
        <v>10</v>
      </c>
      <c r="F116" s="35" t="s">
        <v>11</v>
      </c>
    </row>
    <row r="117" spans="1:6">
      <c r="A117" s="37" t="s">
        <v>244</v>
      </c>
      <c r="B117" s="37" t="s">
        <v>245</v>
      </c>
      <c r="C117" s="37" t="s">
        <v>146</v>
      </c>
      <c r="D117" s="37" t="s">
        <v>147</v>
      </c>
      <c r="E117" s="34" t="s">
        <v>10</v>
      </c>
      <c r="F117" s="35" t="s">
        <v>11</v>
      </c>
    </row>
    <row r="118" spans="1:6">
      <c r="A118" s="37" t="s">
        <v>246</v>
      </c>
      <c r="B118" s="37" t="s">
        <v>247</v>
      </c>
      <c r="C118" s="37" t="s">
        <v>146</v>
      </c>
      <c r="D118" s="37" t="s">
        <v>147</v>
      </c>
      <c r="E118" s="34" t="s">
        <v>10</v>
      </c>
      <c r="F118" s="35" t="s">
        <v>11</v>
      </c>
    </row>
    <row r="119" spans="1:6">
      <c r="A119" s="37" t="s">
        <v>248</v>
      </c>
      <c r="B119" s="37" t="s">
        <v>249</v>
      </c>
      <c r="C119" s="37" t="s">
        <v>146</v>
      </c>
      <c r="D119" s="37" t="s">
        <v>147</v>
      </c>
      <c r="E119" s="34" t="s">
        <v>10</v>
      </c>
      <c r="F119" s="35" t="s">
        <v>11</v>
      </c>
    </row>
    <row r="120" spans="1:6">
      <c r="A120" s="37" t="s">
        <v>250</v>
      </c>
      <c r="B120" s="37" t="s">
        <v>251</v>
      </c>
      <c r="C120" s="37" t="s">
        <v>146</v>
      </c>
      <c r="D120" s="37" t="s">
        <v>147</v>
      </c>
      <c r="E120" s="34" t="s">
        <v>10</v>
      </c>
      <c r="F120" s="35" t="s">
        <v>11</v>
      </c>
    </row>
    <row r="121" spans="1:6">
      <c r="A121" s="37" t="s">
        <v>252</v>
      </c>
      <c r="B121" s="37" t="s">
        <v>253</v>
      </c>
      <c r="C121" s="37" t="s">
        <v>146</v>
      </c>
      <c r="D121" s="37" t="s">
        <v>147</v>
      </c>
      <c r="E121" s="34" t="s">
        <v>10</v>
      </c>
      <c r="F121" s="35" t="s">
        <v>11</v>
      </c>
    </row>
    <row r="122" spans="1:6">
      <c r="A122" s="37" t="s">
        <v>254</v>
      </c>
      <c r="B122" s="37" t="s">
        <v>255</v>
      </c>
      <c r="C122" s="37" t="s">
        <v>146</v>
      </c>
      <c r="D122" s="37" t="s">
        <v>147</v>
      </c>
      <c r="E122" s="34" t="s">
        <v>10</v>
      </c>
      <c r="F122" s="35" t="s">
        <v>11</v>
      </c>
    </row>
    <row r="123" spans="1:6">
      <c r="A123" s="37" t="s">
        <v>256</v>
      </c>
      <c r="B123" s="37" t="s">
        <v>257</v>
      </c>
      <c r="C123" s="37" t="s">
        <v>146</v>
      </c>
      <c r="D123" s="37" t="s">
        <v>147</v>
      </c>
      <c r="E123" s="34" t="s">
        <v>10</v>
      </c>
      <c r="F123" s="35" t="s">
        <v>11</v>
      </c>
    </row>
    <row r="124" spans="1:6">
      <c r="A124" s="37" t="s">
        <v>258</v>
      </c>
      <c r="B124" s="37" t="s">
        <v>259</v>
      </c>
      <c r="C124" s="37" t="s">
        <v>146</v>
      </c>
      <c r="D124" s="37" t="s">
        <v>147</v>
      </c>
      <c r="E124" s="34" t="s">
        <v>10</v>
      </c>
      <c r="F124" s="35" t="s">
        <v>11</v>
      </c>
    </row>
    <row r="125" spans="1:6">
      <c r="A125" s="37" t="s">
        <v>260</v>
      </c>
      <c r="B125" s="37" t="s">
        <v>261</v>
      </c>
      <c r="C125" s="37" t="s">
        <v>146</v>
      </c>
      <c r="D125" s="37" t="s">
        <v>147</v>
      </c>
      <c r="E125" s="34" t="s">
        <v>10</v>
      </c>
      <c r="F125" s="35" t="s">
        <v>11</v>
      </c>
    </row>
    <row r="126" spans="1:6">
      <c r="A126" s="37" t="s">
        <v>262</v>
      </c>
      <c r="B126" s="37" t="s">
        <v>263</v>
      </c>
      <c r="C126" s="37" t="s">
        <v>146</v>
      </c>
      <c r="D126" s="37" t="s">
        <v>147</v>
      </c>
      <c r="E126" s="34" t="s">
        <v>10</v>
      </c>
      <c r="F126" s="35" t="s">
        <v>11</v>
      </c>
    </row>
    <row r="127" spans="1:6">
      <c r="A127" s="37" t="s">
        <v>264</v>
      </c>
      <c r="B127" s="37" t="s">
        <v>265</v>
      </c>
      <c r="C127" s="37" t="s">
        <v>146</v>
      </c>
      <c r="D127" s="37" t="s">
        <v>147</v>
      </c>
      <c r="E127" s="34" t="s">
        <v>10</v>
      </c>
      <c r="F127" s="35" t="s">
        <v>11</v>
      </c>
    </row>
    <row r="128" spans="1:6">
      <c r="A128" s="37" t="s">
        <v>266</v>
      </c>
      <c r="B128" s="37" t="s">
        <v>267</v>
      </c>
      <c r="C128" s="37" t="s">
        <v>146</v>
      </c>
      <c r="D128" s="37" t="s">
        <v>147</v>
      </c>
      <c r="E128" s="34" t="s">
        <v>10</v>
      </c>
      <c r="F128" s="35" t="s">
        <v>11</v>
      </c>
    </row>
    <row r="129" spans="1:6">
      <c r="A129" s="37" t="s">
        <v>268</v>
      </c>
      <c r="B129" s="37" t="s">
        <v>269</v>
      </c>
      <c r="C129" s="37" t="s">
        <v>146</v>
      </c>
      <c r="D129" s="37" t="s">
        <v>147</v>
      </c>
      <c r="E129" s="34" t="s">
        <v>10</v>
      </c>
      <c r="F129" s="35" t="s">
        <v>11</v>
      </c>
    </row>
    <row r="130" spans="1:6">
      <c r="A130" s="37" t="s">
        <v>270</v>
      </c>
      <c r="B130" s="37" t="s">
        <v>271</v>
      </c>
      <c r="C130" s="37" t="s">
        <v>146</v>
      </c>
      <c r="D130" s="37" t="s">
        <v>147</v>
      </c>
      <c r="E130" s="34" t="s">
        <v>10</v>
      </c>
      <c r="F130" s="35" t="s">
        <v>11</v>
      </c>
    </row>
    <row r="131" spans="1:6">
      <c r="A131" s="37" t="s">
        <v>272</v>
      </c>
      <c r="B131" s="37" t="s">
        <v>273</v>
      </c>
      <c r="C131" s="37" t="s">
        <v>146</v>
      </c>
      <c r="D131" s="37" t="s">
        <v>147</v>
      </c>
      <c r="E131" s="34" t="s">
        <v>10</v>
      </c>
      <c r="F131" s="35" t="s">
        <v>11</v>
      </c>
    </row>
    <row r="132" spans="1:6">
      <c r="A132" s="37" t="s">
        <v>274</v>
      </c>
      <c r="B132" s="37" t="s">
        <v>275</v>
      </c>
      <c r="C132" s="37" t="s">
        <v>146</v>
      </c>
      <c r="D132" s="37" t="s">
        <v>147</v>
      </c>
      <c r="E132" s="34" t="s">
        <v>10</v>
      </c>
      <c r="F132" s="35" t="s">
        <v>11</v>
      </c>
    </row>
    <row r="133" spans="1:6">
      <c r="A133" s="37" t="s">
        <v>276</v>
      </c>
      <c r="B133" s="37" t="s">
        <v>277</v>
      </c>
      <c r="C133" s="37" t="s">
        <v>146</v>
      </c>
      <c r="D133" s="37" t="s">
        <v>147</v>
      </c>
      <c r="E133" s="34" t="s">
        <v>10</v>
      </c>
      <c r="F133" s="35" t="s">
        <v>11</v>
      </c>
    </row>
    <row r="134" spans="1:6">
      <c r="A134" s="37" t="s">
        <v>278</v>
      </c>
      <c r="B134" s="37" t="s">
        <v>279</v>
      </c>
      <c r="C134" s="37" t="s">
        <v>146</v>
      </c>
      <c r="D134" s="37" t="s">
        <v>147</v>
      </c>
      <c r="E134" s="34" t="s">
        <v>10</v>
      </c>
      <c r="F134" s="35" t="s">
        <v>11</v>
      </c>
    </row>
    <row r="135" spans="1:6">
      <c r="A135" s="37" t="s">
        <v>280</v>
      </c>
      <c r="B135" s="37" t="s">
        <v>281</v>
      </c>
      <c r="C135" s="37" t="s">
        <v>146</v>
      </c>
      <c r="D135" s="37" t="s">
        <v>147</v>
      </c>
      <c r="E135" s="34" t="s">
        <v>10</v>
      </c>
      <c r="F135" s="35" t="s">
        <v>11</v>
      </c>
    </row>
    <row r="136" spans="1:6">
      <c r="A136" s="37" t="s">
        <v>282</v>
      </c>
      <c r="B136" s="37" t="s">
        <v>283</v>
      </c>
      <c r="C136" s="37" t="s">
        <v>146</v>
      </c>
      <c r="D136" s="37" t="s">
        <v>147</v>
      </c>
      <c r="E136" s="34" t="s">
        <v>10</v>
      </c>
      <c r="F136" s="35" t="s">
        <v>11</v>
      </c>
    </row>
    <row r="137" spans="1:6">
      <c r="A137" s="37" t="s">
        <v>284</v>
      </c>
      <c r="B137" s="37" t="s">
        <v>285</v>
      </c>
      <c r="C137" s="37" t="s">
        <v>146</v>
      </c>
      <c r="D137" s="37" t="s">
        <v>147</v>
      </c>
      <c r="E137" s="34" t="s">
        <v>10</v>
      </c>
      <c r="F137" s="35" t="s">
        <v>11</v>
      </c>
    </row>
    <row r="138" spans="1:6">
      <c r="A138" s="37" t="s">
        <v>286</v>
      </c>
      <c r="B138" s="37" t="s">
        <v>287</v>
      </c>
      <c r="C138" s="37" t="s">
        <v>146</v>
      </c>
      <c r="D138" s="37" t="s">
        <v>147</v>
      </c>
      <c r="E138" s="34" t="s">
        <v>10</v>
      </c>
      <c r="F138" s="35" t="s">
        <v>11</v>
      </c>
    </row>
    <row r="139" spans="1:6">
      <c r="A139" s="37" t="s">
        <v>288</v>
      </c>
      <c r="B139" s="37" t="s">
        <v>289</v>
      </c>
      <c r="C139" s="37" t="s">
        <v>146</v>
      </c>
      <c r="D139" s="37" t="s">
        <v>147</v>
      </c>
      <c r="E139" s="34" t="s">
        <v>10</v>
      </c>
      <c r="F139" s="35" t="s">
        <v>11</v>
      </c>
    </row>
    <row r="140" spans="1:6">
      <c r="A140" s="37" t="s">
        <v>290</v>
      </c>
      <c r="B140" s="37" t="s">
        <v>291</v>
      </c>
      <c r="C140" s="37" t="s">
        <v>146</v>
      </c>
      <c r="D140" s="37" t="s">
        <v>147</v>
      </c>
      <c r="E140" s="34" t="s">
        <v>10</v>
      </c>
      <c r="F140" s="35" t="s">
        <v>11</v>
      </c>
    </row>
    <row r="141" spans="1:6">
      <c r="A141" s="37" t="s">
        <v>292</v>
      </c>
      <c r="B141" s="37" t="s">
        <v>293</v>
      </c>
      <c r="C141" s="37" t="s">
        <v>146</v>
      </c>
      <c r="D141" s="37" t="s">
        <v>147</v>
      </c>
      <c r="E141" s="34" t="s">
        <v>10</v>
      </c>
      <c r="F141" s="35" t="s">
        <v>11</v>
      </c>
    </row>
    <row r="142" spans="1:6">
      <c r="A142" s="37" t="s">
        <v>294</v>
      </c>
      <c r="B142" s="37" t="s">
        <v>295</v>
      </c>
      <c r="C142" s="37" t="s">
        <v>146</v>
      </c>
      <c r="D142" s="37" t="s">
        <v>147</v>
      </c>
      <c r="E142" s="34" t="s">
        <v>10</v>
      </c>
      <c r="F142" s="35" t="s">
        <v>11</v>
      </c>
    </row>
    <row r="143" spans="1:6">
      <c r="A143" s="37" t="s">
        <v>296</v>
      </c>
      <c r="B143" s="37" t="s">
        <v>297</v>
      </c>
      <c r="C143" s="37" t="s">
        <v>146</v>
      </c>
      <c r="D143" s="37" t="s">
        <v>147</v>
      </c>
      <c r="E143" s="34" t="s">
        <v>10</v>
      </c>
      <c r="F143" s="35" t="s">
        <v>11</v>
      </c>
    </row>
    <row r="144" spans="1:6">
      <c r="A144" s="37" t="s">
        <v>298</v>
      </c>
      <c r="B144" s="37" t="s">
        <v>299</v>
      </c>
      <c r="C144" s="37" t="s">
        <v>146</v>
      </c>
      <c r="D144" s="37" t="s">
        <v>147</v>
      </c>
      <c r="E144" s="34" t="s">
        <v>10</v>
      </c>
      <c r="F144" s="35" t="s">
        <v>11</v>
      </c>
    </row>
    <row r="145" spans="1:6">
      <c r="A145" s="37" t="s">
        <v>300</v>
      </c>
      <c r="B145" s="37" t="s">
        <v>301</v>
      </c>
      <c r="C145" s="37" t="s">
        <v>146</v>
      </c>
      <c r="D145" s="37" t="s">
        <v>147</v>
      </c>
      <c r="E145" s="34" t="s">
        <v>10</v>
      </c>
      <c r="F145" s="35" t="s">
        <v>11</v>
      </c>
    </row>
    <row r="146" spans="1:6">
      <c r="A146" s="37" t="s">
        <v>302</v>
      </c>
      <c r="B146" s="37" t="s">
        <v>303</v>
      </c>
      <c r="C146" s="37" t="s">
        <v>146</v>
      </c>
      <c r="D146" s="37" t="s">
        <v>147</v>
      </c>
      <c r="E146" s="34" t="s">
        <v>10</v>
      </c>
      <c r="F146" s="35" t="s">
        <v>11</v>
      </c>
    </row>
    <row r="147" spans="1:6">
      <c r="A147" s="37" t="s">
        <v>304</v>
      </c>
      <c r="B147" s="37" t="s">
        <v>305</v>
      </c>
      <c r="C147" s="37" t="s">
        <v>146</v>
      </c>
      <c r="D147" s="37" t="s">
        <v>147</v>
      </c>
      <c r="E147" s="34" t="s">
        <v>10</v>
      </c>
      <c r="F147" s="35" t="s">
        <v>11</v>
      </c>
    </row>
    <row r="148" spans="1:6">
      <c r="A148" s="37" t="s">
        <v>306</v>
      </c>
      <c r="B148" s="37" t="s">
        <v>307</v>
      </c>
      <c r="C148" s="37" t="s">
        <v>146</v>
      </c>
      <c r="D148" s="37" t="s">
        <v>147</v>
      </c>
      <c r="E148" s="34" t="s">
        <v>10</v>
      </c>
      <c r="F148" s="35" t="s">
        <v>11</v>
      </c>
    </row>
    <row r="149" spans="1:6">
      <c r="A149" s="37" t="s">
        <v>308</v>
      </c>
      <c r="B149" s="37" t="s">
        <v>309</v>
      </c>
      <c r="C149" s="37" t="s">
        <v>146</v>
      </c>
      <c r="D149" s="37" t="s">
        <v>147</v>
      </c>
      <c r="E149" s="34" t="s">
        <v>10</v>
      </c>
      <c r="F149" s="35" t="s">
        <v>11</v>
      </c>
    </row>
    <row r="150" spans="1:6">
      <c r="A150" s="37" t="s">
        <v>310</v>
      </c>
      <c r="B150" s="37" t="s">
        <v>311</v>
      </c>
      <c r="C150" s="37" t="s">
        <v>146</v>
      </c>
      <c r="D150" s="37" t="s">
        <v>147</v>
      </c>
      <c r="E150" s="34" t="s">
        <v>10</v>
      </c>
      <c r="F150" s="35" t="s">
        <v>11</v>
      </c>
    </row>
    <row r="151" spans="1:6">
      <c r="A151" s="37" t="s">
        <v>312</v>
      </c>
      <c r="B151" s="37" t="s">
        <v>313</v>
      </c>
      <c r="C151" s="37" t="s">
        <v>146</v>
      </c>
      <c r="D151" s="37" t="s">
        <v>147</v>
      </c>
      <c r="E151" s="34" t="s">
        <v>10</v>
      </c>
      <c r="F151" s="35" t="s">
        <v>11</v>
      </c>
    </row>
    <row r="152" spans="1:6">
      <c r="A152" s="37" t="s">
        <v>314</v>
      </c>
      <c r="B152" s="37" t="s">
        <v>315</v>
      </c>
      <c r="C152" s="37" t="s">
        <v>146</v>
      </c>
      <c r="D152" s="37" t="s">
        <v>147</v>
      </c>
      <c r="E152" s="34" t="s">
        <v>10</v>
      </c>
      <c r="F152" s="35" t="s">
        <v>11</v>
      </c>
    </row>
    <row r="153" spans="1:6">
      <c r="A153" s="37" t="s">
        <v>316</v>
      </c>
      <c r="B153" s="37" t="s">
        <v>317</v>
      </c>
      <c r="C153" s="37" t="s">
        <v>146</v>
      </c>
      <c r="D153" s="37" t="s">
        <v>147</v>
      </c>
      <c r="E153" s="34" t="s">
        <v>10</v>
      </c>
      <c r="F153" s="35" t="s">
        <v>11</v>
      </c>
    </row>
    <row r="154" spans="1:6">
      <c r="A154" s="37" t="s">
        <v>318</v>
      </c>
      <c r="B154" s="37" t="s">
        <v>319</v>
      </c>
      <c r="C154" s="37" t="s">
        <v>146</v>
      </c>
      <c r="D154" s="37" t="s">
        <v>147</v>
      </c>
      <c r="E154" s="34" t="s">
        <v>10</v>
      </c>
      <c r="F154" s="35" t="s">
        <v>11</v>
      </c>
    </row>
    <row r="155" spans="1:6">
      <c r="A155" s="37" t="s">
        <v>320</v>
      </c>
      <c r="B155" s="37" t="s">
        <v>321</v>
      </c>
      <c r="C155" s="37" t="s">
        <v>146</v>
      </c>
      <c r="D155" s="37" t="s">
        <v>147</v>
      </c>
      <c r="E155" s="34" t="s">
        <v>10</v>
      </c>
      <c r="F155" s="35" t="s">
        <v>11</v>
      </c>
    </row>
    <row r="156" spans="1:6">
      <c r="A156" s="37" t="s">
        <v>322</v>
      </c>
      <c r="B156" s="37" t="s">
        <v>323</v>
      </c>
      <c r="C156" s="37" t="s">
        <v>146</v>
      </c>
      <c r="D156" s="37" t="s">
        <v>147</v>
      </c>
      <c r="E156" s="34" t="s">
        <v>10</v>
      </c>
      <c r="F156" s="35" t="s">
        <v>11</v>
      </c>
    </row>
    <row r="157" spans="1:6">
      <c r="A157" s="37" t="s">
        <v>324</v>
      </c>
      <c r="B157" s="37" t="s">
        <v>325</v>
      </c>
      <c r="C157" s="37" t="s">
        <v>146</v>
      </c>
      <c r="D157" s="37" t="s">
        <v>147</v>
      </c>
      <c r="E157" s="34" t="s">
        <v>10</v>
      </c>
      <c r="F157" s="35" t="s">
        <v>11</v>
      </c>
    </row>
    <row r="158" spans="1:6">
      <c r="A158" s="37" t="s">
        <v>326</v>
      </c>
      <c r="B158" s="37" t="s">
        <v>327</v>
      </c>
      <c r="C158" s="37" t="s">
        <v>146</v>
      </c>
      <c r="D158" s="37" t="s">
        <v>147</v>
      </c>
      <c r="E158" s="34" t="s">
        <v>10</v>
      </c>
      <c r="F158" s="35" t="s">
        <v>11</v>
      </c>
    </row>
    <row r="159" spans="1:6">
      <c r="A159" s="37" t="s">
        <v>328</v>
      </c>
      <c r="B159" s="37" t="s">
        <v>329</v>
      </c>
      <c r="C159" s="37" t="s">
        <v>146</v>
      </c>
      <c r="D159" s="37" t="s">
        <v>147</v>
      </c>
      <c r="E159" s="34" t="s">
        <v>10</v>
      </c>
      <c r="F159" s="35" t="s">
        <v>11</v>
      </c>
    </row>
    <row r="160" spans="1:6">
      <c r="A160" s="37" t="s">
        <v>330</v>
      </c>
      <c r="B160" s="37" t="s">
        <v>331</v>
      </c>
      <c r="C160" s="37" t="s">
        <v>146</v>
      </c>
      <c r="D160" s="37" t="s">
        <v>147</v>
      </c>
      <c r="E160" s="34" t="s">
        <v>10</v>
      </c>
      <c r="F160" s="35" t="s">
        <v>11</v>
      </c>
    </row>
    <row r="161" spans="1:6">
      <c r="A161" s="37" t="s">
        <v>332</v>
      </c>
      <c r="B161" s="37" t="s">
        <v>333</v>
      </c>
      <c r="C161" s="37" t="s">
        <v>146</v>
      </c>
      <c r="D161" s="37" t="s">
        <v>147</v>
      </c>
      <c r="E161" s="34" t="s">
        <v>10</v>
      </c>
      <c r="F161" s="35" t="s">
        <v>11</v>
      </c>
    </row>
    <row r="162" spans="1:6">
      <c r="A162" s="37" t="s">
        <v>334</v>
      </c>
      <c r="B162" s="37" t="s">
        <v>335</v>
      </c>
      <c r="C162" s="37" t="s">
        <v>146</v>
      </c>
      <c r="D162" s="37" t="s">
        <v>147</v>
      </c>
      <c r="E162" s="34" t="s">
        <v>10</v>
      </c>
      <c r="F162" s="35" t="s">
        <v>11</v>
      </c>
    </row>
    <row r="163" spans="1:6">
      <c r="A163" s="37" t="s">
        <v>336</v>
      </c>
      <c r="B163" s="37" t="s">
        <v>337</v>
      </c>
      <c r="C163" s="37" t="s">
        <v>146</v>
      </c>
      <c r="D163" s="37" t="s">
        <v>147</v>
      </c>
      <c r="E163" s="34" t="s">
        <v>10</v>
      </c>
      <c r="F163" s="35" t="s">
        <v>11</v>
      </c>
    </row>
    <row r="164" spans="1:6">
      <c r="A164" s="37" t="s">
        <v>338</v>
      </c>
      <c r="B164" s="37" t="s">
        <v>339</v>
      </c>
      <c r="C164" s="37" t="s">
        <v>146</v>
      </c>
      <c r="D164" s="37" t="s">
        <v>147</v>
      </c>
      <c r="E164" s="34" t="s">
        <v>10</v>
      </c>
      <c r="F164" s="35" t="s">
        <v>11</v>
      </c>
    </row>
    <row r="165" spans="1:6">
      <c r="A165" s="37" t="s">
        <v>340</v>
      </c>
      <c r="B165" s="37" t="s">
        <v>341</v>
      </c>
      <c r="C165" s="37" t="s">
        <v>146</v>
      </c>
      <c r="D165" s="37" t="s">
        <v>147</v>
      </c>
      <c r="E165" s="34" t="s">
        <v>10</v>
      </c>
      <c r="F165" s="35" t="s">
        <v>11</v>
      </c>
    </row>
    <row r="166" spans="1:6">
      <c r="A166" s="37" t="s">
        <v>342</v>
      </c>
      <c r="B166" s="37" t="s">
        <v>343</v>
      </c>
      <c r="C166" s="37" t="s">
        <v>146</v>
      </c>
      <c r="D166" s="37" t="s">
        <v>147</v>
      </c>
      <c r="E166" s="34" t="s">
        <v>10</v>
      </c>
      <c r="F166" s="35" t="s">
        <v>11</v>
      </c>
    </row>
    <row r="167" spans="1:6">
      <c r="A167" s="37" t="s">
        <v>344</v>
      </c>
      <c r="B167" s="37" t="s">
        <v>345</v>
      </c>
      <c r="C167" s="37" t="s">
        <v>146</v>
      </c>
      <c r="D167" s="37" t="s">
        <v>147</v>
      </c>
      <c r="E167" s="34" t="s">
        <v>10</v>
      </c>
      <c r="F167" s="35" t="s">
        <v>11</v>
      </c>
    </row>
    <row r="168" spans="1:6">
      <c r="A168" s="37" t="s">
        <v>346</v>
      </c>
      <c r="B168" s="37" t="s">
        <v>347</v>
      </c>
      <c r="C168" s="37" t="s">
        <v>146</v>
      </c>
      <c r="D168" s="37" t="s">
        <v>147</v>
      </c>
      <c r="E168" s="34" t="s">
        <v>10</v>
      </c>
      <c r="F168" s="35" t="s">
        <v>11</v>
      </c>
    </row>
    <row r="169" spans="1:6">
      <c r="A169" s="37" t="s">
        <v>348</v>
      </c>
      <c r="B169" s="37" t="s">
        <v>349</v>
      </c>
      <c r="C169" s="37" t="s">
        <v>146</v>
      </c>
      <c r="D169" s="37" t="s">
        <v>147</v>
      </c>
      <c r="E169" s="34" t="s">
        <v>10</v>
      </c>
      <c r="F169" s="35" t="s">
        <v>11</v>
      </c>
    </row>
    <row r="170" spans="1:6">
      <c r="A170" s="37" t="s">
        <v>350</v>
      </c>
      <c r="B170" s="37" t="s">
        <v>351</v>
      </c>
      <c r="C170" s="37" t="s">
        <v>146</v>
      </c>
      <c r="D170" s="37" t="s">
        <v>147</v>
      </c>
      <c r="E170" s="34" t="s">
        <v>10</v>
      </c>
      <c r="F170" s="35" t="s">
        <v>11</v>
      </c>
    </row>
    <row r="171" spans="1:6">
      <c r="A171" s="37" t="s">
        <v>352</v>
      </c>
      <c r="B171" s="37" t="s">
        <v>353</v>
      </c>
      <c r="C171" s="37" t="s">
        <v>146</v>
      </c>
      <c r="D171" s="37" t="s">
        <v>147</v>
      </c>
      <c r="E171" s="34" t="s">
        <v>10</v>
      </c>
      <c r="F171" s="35" t="s">
        <v>11</v>
      </c>
    </row>
    <row r="172" spans="1:6">
      <c r="A172" s="37" t="s">
        <v>354</v>
      </c>
      <c r="B172" s="37" t="s">
        <v>355</v>
      </c>
      <c r="C172" s="37" t="s">
        <v>146</v>
      </c>
      <c r="D172" s="37" t="s">
        <v>147</v>
      </c>
      <c r="E172" s="34" t="s">
        <v>10</v>
      </c>
      <c r="F172" s="35" t="s">
        <v>11</v>
      </c>
    </row>
    <row r="173" spans="1:6">
      <c r="A173" s="37" t="s">
        <v>356</v>
      </c>
      <c r="B173" s="37" t="s">
        <v>357</v>
      </c>
      <c r="C173" s="37" t="s">
        <v>146</v>
      </c>
      <c r="D173" s="37" t="s">
        <v>147</v>
      </c>
      <c r="E173" s="34" t="s">
        <v>10</v>
      </c>
      <c r="F173" s="35" t="s">
        <v>11</v>
      </c>
    </row>
    <row r="174" spans="1:6">
      <c r="A174" s="37" t="s">
        <v>358</v>
      </c>
      <c r="B174" s="37" t="s">
        <v>359</v>
      </c>
      <c r="C174" s="37" t="s">
        <v>146</v>
      </c>
      <c r="D174" s="37" t="s">
        <v>147</v>
      </c>
      <c r="E174" s="34" t="s">
        <v>10</v>
      </c>
      <c r="F174" s="35" t="s">
        <v>11</v>
      </c>
    </row>
  </sheetData>
  <autoFilter xmlns:etc="http://www.wps.cn/officeDocument/2017/etCustomData" ref="A1:F174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32"/>
  <sheetViews>
    <sheetView tabSelected="1" workbookViewId="0">
      <selection activeCell="L7" sqref="L7"/>
    </sheetView>
  </sheetViews>
  <sheetFormatPr defaultColWidth="12.6363636363636" defaultRowHeight="20" customHeight="1"/>
  <cols>
    <col min="1" max="16384" width="12.6363636363636" customWidth="1"/>
  </cols>
  <sheetData>
    <row r="1" customHeight="1" spans="1:9">
      <c r="A1" s="1" t="s">
        <v>360</v>
      </c>
      <c r="B1" s="1" t="s">
        <v>0</v>
      </c>
      <c r="C1" s="1" t="s">
        <v>1</v>
      </c>
      <c r="D1" s="1" t="s">
        <v>361</v>
      </c>
      <c r="E1" s="1" t="s">
        <v>2</v>
      </c>
      <c r="F1" s="1" t="s">
        <v>3</v>
      </c>
      <c r="G1" s="1" t="s">
        <v>362</v>
      </c>
      <c r="H1" s="2" t="s">
        <v>5</v>
      </c>
      <c r="I1" s="3" t="s">
        <v>363</v>
      </c>
    </row>
    <row r="2" customHeight="1" spans="1:9">
      <c r="A2" s="4" t="s">
        <v>364</v>
      </c>
      <c r="B2" s="38" t="s">
        <v>365</v>
      </c>
      <c r="C2" s="4" t="s">
        <v>366</v>
      </c>
      <c r="D2" s="4" t="s">
        <v>367</v>
      </c>
      <c r="E2" s="4" t="s">
        <v>368</v>
      </c>
      <c r="F2" s="4" t="s">
        <v>369</v>
      </c>
      <c r="G2" s="4">
        <v>29</v>
      </c>
      <c r="H2" s="5" t="s">
        <v>370</v>
      </c>
      <c r="I2" s="6" t="str">
        <f>_xlfn.DISPIMG("ID_CF5440E3618E492BA911EB47BDC04FAD",1)</f>
        <v>=DISPIMG("ID_CF5440E3618E492BA911EB47BDC04FAD",1)</v>
      </c>
    </row>
    <row r="3" customHeight="1" spans="1:9">
      <c r="A3" s="4" t="s">
        <v>371</v>
      </c>
      <c r="B3" s="38" t="s">
        <v>372</v>
      </c>
      <c r="C3" s="4" t="s">
        <v>373</v>
      </c>
      <c r="D3" s="4" t="s">
        <v>374</v>
      </c>
      <c r="E3" s="4" t="s">
        <v>368</v>
      </c>
      <c r="F3" s="4" t="s">
        <v>369</v>
      </c>
      <c r="G3" s="4">
        <v>20</v>
      </c>
      <c r="H3" s="5" t="s">
        <v>370</v>
      </c>
      <c r="I3" s="6" t="str">
        <f>_xlfn.DISPIMG("ID_91203164B01E4DA5BA3986B33109C381",1)</f>
        <v>=DISPIMG("ID_91203164B01E4DA5BA3986B33109C381",1)</v>
      </c>
    </row>
    <row r="4" customHeight="1" spans="1:9">
      <c r="A4" s="4" t="s">
        <v>371</v>
      </c>
      <c r="B4" s="38" t="s">
        <v>375</v>
      </c>
      <c r="C4" s="4" t="s">
        <v>376</v>
      </c>
      <c r="D4" s="4" t="s">
        <v>374</v>
      </c>
      <c r="E4" s="4" t="s">
        <v>368</v>
      </c>
      <c r="F4" s="4" t="s">
        <v>369</v>
      </c>
      <c r="G4" s="4">
        <v>20</v>
      </c>
      <c r="H4" s="5" t="s">
        <v>370</v>
      </c>
      <c r="I4" s="6" t="str">
        <f>_xlfn.DISPIMG("ID_93A5E2F223534D1EBB182345661EF21E",1)</f>
        <v>=DISPIMG("ID_93A5E2F223534D1EBB182345661EF21E",1)</v>
      </c>
    </row>
    <row r="5" customHeight="1" spans="1:9">
      <c r="A5" s="4" t="s">
        <v>371</v>
      </c>
      <c r="B5" s="38" t="s">
        <v>377</v>
      </c>
      <c r="C5" s="4" t="s">
        <v>378</v>
      </c>
      <c r="D5" s="4" t="s">
        <v>374</v>
      </c>
      <c r="E5" s="4" t="s">
        <v>368</v>
      </c>
      <c r="F5" s="4" t="s">
        <v>369</v>
      </c>
      <c r="G5" s="4">
        <v>20</v>
      </c>
      <c r="H5" s="5" t="s">
        <v>370</v>
      </c>
      <c r="I5" s="6" t="str">
        <f>_xlfn.DISPIMG("ID_B3C88A1AA806498B9D9A996A4591C6A0",1)</f>
        <v>=DISPIMG("ID_B3C88A1AA806498B9D9A996A4591C6A0",1)</v>
      </c>
    </row>
    <row r="6" customHeight="1" spans="1:9">
      <c r="A6" s="4" t="s">
        <v>371</v>
      </c>
      <c r="B6" s="38" t="s">
        <v>379</v>
      </c>
      <c r="C6" s="4" t="s">
        <v>380</v>
      </c>
      <c r="D6" s="4" t="s">
        <v>374</v>
      </c>
      <c r="E6" s="4" t="s">
        <v>368</v>
      </c>
      <c r="F6" s="4" t="s">
        <v>369</v>
      </c>
      <c r="G6" s="4">
        <v>20</v>
      </c>
      <c r="H6" s="5" t="s">
        <v>370</v>
      </c>
      <c r="I6" s="6" t="str">
        <f>_xlfn.DISPIMG("ID_25DE27C9666C466FB9ECCFA28D41E224",1)</f>
        <v>=DISPIMG("ID_25DE27C9666C466FB9ECCFA28D41E224",1)</v>
      </c>
    </row>
    <row r="7" customHeight="1" spans="1:9">
      <c r="A7" s="4" t="s">
        <v>381</v>
      </c>
      <c r="B7" s="4" t="s">
        <v>382</v>
      </c>
      <c r="C7" s="4" t="s">
        <v>383</v>
      </c>
      <c r="D7" s="4" t="s">
        <v>384</v>
      </c>
      <c r="E7" s="4" t="s">
        <v>385</v>
      </c>
      <c r="F7" s="4" t="s">
        <v>386</v>
      </c>
      <c r="G7" s="7">
        <v>15</v>
      </c>
      <c r="H7" s="8" t="s">
        <v>387</v>
      </c>
      <c r="I7" s="6" t="str">
        <f t="shared" ref="I7:I14" si="0">_xlfn.DISPIMG("ID_706FC0FFAD7C4AFDB1FFD6B384067A68",1)</f>
        <v>=DISPIMG("ID_706FC0FFAD7C4AFDB1FFD6B384067A68",1)</v>
      </c>
    </row>
    <row r="8" customHeight="1" spans="1:9">
      <c r="A8" s="4" t="s">
        <v>388</v>
      </c>
      <c r="B8" s="4" t="s">
        <v>382</v>
      </c>
      <c r="C8" s="4" t="s">
        <v>383</v>
      </c>
      <c r="D8" s="4" t="s">
        <v>384</v>
      </c>
      <c r="E8" s="4" t="s">
        <v>385</v>
      </c>
      <c r="F8" s="4" t="s">
        <v>386</v>
      </c>
      <c r="G8" s="7">
        <v>16</v>
      </c>
      <c r="H8" s="8" t="s">
        <v>387</v>
      </c>
      <c r="I8" s="6" t="str">
        <f t="shared" si="0"/>
        <v>=DISPIMG("ID_706FC0FFAD7C4AFDB1FFD6B384067A68",1)</v>
      </c>
    </row>
    <row r="9" customHeight="1" spans="1:9">
      <c r="A9" s="4" t="s">
        <v>389</v>
      </c>
      <c r="B9" s="4" t="s">
        <v>382</v>
      </c>
      <c r="C9" s="4" t="s">
        <v>383</v>
      </c>
      <c r="D9" s="4" t="s">
        <v>384</v>
      </c>
      <c r="E9" s="4" t="s">
        <v>385</v>
      </c>
      <c r="F9" s="4" t="s">
        <v>386</v>
      </c>
      <c r="G9" s="7">
        <v>17</v>
      </c>
      <c r="H9" s="8" t="s">
        <v>387</v>
      </c>
      <c r="I9" s="6" t="str">
        <f t="shared" si="0"/>
        <v>=DISPIMG("ID_706FC0FFAD7C4AFDB1FFD6B384067A68",1)</v>
      </c>
    </row>
    <row r="10" customHeight="1" spans="1:9">
      <c r="A10" s="4" t="s">
        <v>390</v>
      </c>
      <c r="B10" s="4" t="s">
        <v>382</v>
      </c>
      <c r="C10" s="4" t="s">
        <v>383</v>
      </c>
      <c r="D10" s="4" t="s">
        <v>384</v>
      </c>
      <c r="E10" s="4" t="s">
        <v>385</v>
      </c>
      <c r="F10" s="4" t="s">
        <v>386</v>
      </c>
      <c r="G10" s="7">
        <v>18</v>
      </c>
      <c r="H10" s="8" t="s">
        <v>387</v>
      </c>
      <c r="I10" s="6" t="str">
        <f t="shared" si="0"/>
        <v>=DISPIMG("ID_706FC0FFAD7C4AFDB1FFD6B384067A68",1)</v>
      </c>
    </row>
    <row r="11" customHeight="1" spans="1:9">
      <c r="A11" s="4" t="s">
        <v>391</v>
      </c>
      <c r="B11" s="4" t="s">
        <v>382</v>
      </c>
      <c r="C11" s="4" t="s">
        <v>383</v>
      </c>
      <c r="D11" s="4" t="s">
        <v>384</v>
      </c>
      <c r="E11" s="4" t="s">
        <v>385</v>
      </c>
      <c r="F11" s="4" t="s">
        <v>386</v>
      </c>
      <c r="G11" s="7">
        <v>19</v>
      </c>
      <c r="H11" s="8" t="s">
        <v>387</v>
      </c>
      <c r="I11" s="6" t="str">
        <f t="shared" si="0"/>
        <v>=DISPIMG("ID_706FC0FFAD7C4AFDB1FFD6B384067A68",1)</v>
      </c>
    </row>
    <row r="12" customHeight="1" spans="1:9">
      <c r="A12" s="4" t="s">
        <v>392</v>
      </c>
      <c r="B12" s="4" t="s">
        <v>382</v>
      </c>
      <c r="C12" s="4" t="s">
        <v>383</v>
      </c>
      <c r="D12" s="4" t="s">
        <v>384</v>
      </c>
      <c r="E12" s="4" t="s">
        <v>385</v>
      </c>
      <c r="F12" s="4" t="s">
        <v>386</v>
      </c>
      <c r="G12" s="7">
        <v>20</v>
      </c>
      <c r="H12" s="8" t="s">
        <v>387</v>
      </c>
      <c r="I12" s="6" t="str">
        <f t="shared" si="0"/>
        <v>=DISPIMG("ID_706FC0FFAD7C4AFDB1FFD6B384067A68",1)</v>
      </c>
    </row>
    <row r="13" customHeight="1" spans="1:9">
      <c r="A13" s="4" t="s">
        <v>393</v>
      </c>
      <c r="B13" s="4" t="s">
        <v>382</v>
      </c>
      <c r="C13" s="4" t="s">
        <v>383</v>
      </c>
      <c r="D13" s="4" t="s">
        <v>384</v>
      </c>
      <c r="E13" s="4" t="s">
        <v>385</v>
      </c>
      <c r="F13" s="4" t="s">
        <v>386</v>
      </c>
      <c r="G13" s="7">
        <v>21</v>
      </c>
      <c r="H13" s="8" t="s">
        <v>387</v>
      </c>
      <c r="I13" s="6" t="str">
        <f t="shared" si="0"/>
        <v>=DISPIMG("ID_706FC0FFAD7C4AFDB1FFD6B384067A68",1)</v>
      </c>
    </row>
    <row r="14" customHeight="1" spans="1:9">
      <c r="A14" s="4" t="s">
        <v>394</v>
      </c>
      <c r="B14" s="4" t="s">
        <v>382</v>
      </c>
      <c r="C14" s="4" t="s">
        <v>383</v>
      </c>
      <c r="D14" s="4" t="s">
        <v>384</v>
      </c>
      <c r="E14" s="4" t="s">
        <v>385</v>
      </c>
      <c r="F14" s="4" t="s">
        <v>386</v>
      </c>
      <c r="G14" s="7">
        <v>22</v>
      </c>
      <c r="H14" s="8" t="s">
        <v>387</v>
      </c>
      <c r="I14" s="6" t="str">
        <f t="shared" si="0"/>
        <v>=DISPIMG("ID_706FC0FFAD7C4AFDB1FFD6B384067A68",1)</v>
      </c>
    </row>
    <row r="15" customHeight="1" spans="1:9">
      <c r="A15" s="4" t="s">
        <v>395</v>
      </c>
      <c r="B15" s="4" t="s">
        <v>396</v>
      </c>
      <c r="C15" s="4" t="s">
        <v>397</v>
      </c>
      <c r="D15" s="4" t="s">
        <v>398</v>
      </c>
      <c r="E15" s="4" t="s">
        <v>385</v>
      </c>
      <c r="F15" s="4" t="s">
        <v>386</v>
      </c>
      <c r="G15" s="7">
        <v>19</v>
      </c>
      <c r="H15" s="8" t="s">
        <v>387</v>
      </c>
      <c r="I15" s="6" t="str">
        <f t="shared" ref="I15:I22" si="1">_xlfn.DISPIMG("ID_554404D1407E43CAA52D541634A714E2",1)</f>
        <v>=DISPIMG("ID_554404D1407E43CAA52D541634A714E2",1)</v>
      </c>
    </row>
    <row r="16" customHeight="1" spans="1:9">
      <c r="A16" s="4" t="s">
        <v>399</v>
      </c>
      <c r="B16" s="4" t="s">
        <v>396</v>
      </c>
      <c r="C16" s="4" t="s">
        <v>397</v>
      </c>
      <c r="D16" s="4" t="s">
        <v>398</v>
      </c>
      <c r="E16" s="4" t="s">
        <v>385</v>
      </c>
      <c r="F16" s="4" t="s">
        <v>386</v>
      </c>
      <c r="G16" s="7">
        <v>20</v>
      </c>
      <c r="H16" s="8" t="s">
        <v>387</v>
      </c>
      <c r="I16" s="6" t="str">
        <f t="shared" si="1"/>
        <v>=DISPIMG("ID_554404D1407E43CAA52D541634A714E2",1)</v>
      </c>
    </row>
    <row r="17" customHeight="1" spans="1:9">
      <c r="A17" s="4" t="s">
        <v>364</v>
      </c>
      <c r="B17" s="4" t="s">
        <v>396</v>
      </c>
      <c r="C17" s="4" t="s">
        <v>397</v>
      </c>
      <c r="D17" s="4" t="s">
        <v>398</v>
      </c>
      <c r="E17" s="4" t="s">
        <v>385</v>
      </c>
      <c r="F17" s="4" t="s">
        <v>386</v>
      </c>
      <c r="G17" s="7">
        <v>21</v>
      </c>
      <c r="H17" s="8" t="s">
        <v>387</v>
      </c>
      <c r="I17" s="6" t="str">
        <f t="shared" si="1"/>
        <v>=DISPIMG("ID_554404D1407E43CAA52D541634A714E2",1)</v>
      </c>
    </row>
    <row r="18" customHeight="1" spans="1:9">
      <c r="A18" s="4" t="s">
        <v>371</v>
      </c>
      <c r="B18" s="4" t="s">
        <v>396</v>
      </c>
      <c r="C18" s="4" t="s">
        <v>397</v>
      </c>
      <c r="D18" s="4" t="s">
        <v>398</v>
      </c>
      <c r="E18" s="4" t="s">
        <v>385</v>
      </c>
      <c r="F18" s="4" t="s">
        <v>386</v>
      </c>
      <c r="G18" s="7">
        <v>22</v>
      </c>
      <c r="H18" s="8" t="s">
        <v>387</v>
      </c>
      <c r="I18" s="6" t="str">
        <f t="shared" si="1"/>
        <v>=DISPIMG("ID_554404D1407E43CAA52D541634A714E2",1)</v>
      </c>
    </row>
    <row r="19" customHeight="1" spans="1:9">
      <c r="A19" s="4" t="s">
        <v>400</v>
      </c>
      <c r="B19" s="4" t="s">
        <v>396</v>
      </c>
      <c r="C19" s="4" t="s">
        <v>397</v>
      </c>
      <c r="D19" s="4" t="s">
        <v>398</v>
      </c>
      <c r="E19" s="4" t="s">
        <v>385</v>
      </c>
      <c r="F19" s="4" t="s">
        <v>386</v>
      </c>
      <c r="G19" s="7">
        <v>23</v>
      </c>
      <c r="H19" s="8" t="s">
        <v>387</v>
      </c>
      <c r="I19" s="6" t="str">
        <f t="shared" si="1"/>
        <v>=DISPIMG("ID_554404D1407E43CAA52D541634A714E2",1)</v>
      </c>
    </row>
    <row r="20" customHeight="1" spans="1:9">
      <c r="A20" s="4" t="s">
        <v>401</v>
      </c>
      <c r="B20" s="4" t="s">
        <v>396</v>
      </c>
      <c r="C20" s="4" t="s">
        <v>397</v>
      </c>
      <c r="D20" s="4" t="s">
        <v>398</v>
      </c>
      <c r="E20" s="4" t="s">
        <v>385</v>
      </c>
      <c r="F20" s="4" t="s">
        <v>386</v>
      </c>
      <c r="G20" s="7">
        <v>15</v>
      </c>
      <c r="H20" s="8" t="s">
        <v>387</v>
      </c>
      <c r="I20" s="6" t="str">
        <f t="shared" si="1"/>
        <v>=DISPIMG("ID_554404D1407E43CAA52D541634A714E2",1)</v>
      </c>
    </row>
    <row r="21" customHeight="1" spans="1:9">
      <c r="A21" s="4" t="s">
        <v>402</v>
      </c>
      <c r="B21" s="4" t="s">
        <v>396</v>
      </c>
      <c r="C21" s="4" t="s">
        <v>397</v>
      </c>
      <c r="D21" s="4" t="s">
        <v>398</v>
      </c>
      <c r="E21" s="4" t="s">
        <v>385</v>
      </c>
      <c r="F21" s="4" t="s">
        <v>386</v>
      </c>
      <c r="G21" s="7">
        <v>16</v>
      </c>
      <c r="H21" s="8" t="s">
        <v>387</v>
      </c>
      <c r="I21" s="6" t="str">
        <f t="shared" si="1"/>
        <v>=DISPIMG("ID_554404D1407E43CAA52D541634A714E2",1)</v>
      </c>
    </row>
    <row r="22" customHeight="1" spans="1:9">
      <c r="A22" s="4" t="s">
        <v>403</v>
      </c>
      <c r="B22" s="4" t="s">
        <v>396</v>
      </c>
      <c r="C22" s="4" t="s">
        <v>397</v>
      </c>
      <c r="D22" s="4" t="s">
        <v>398</v>
      </c>
      <c r="E22" s="4" t="s">
        <v>385</v>
      </c>
      <c r="F22" s="4" t="s">
        <v>386</v>
      </c>
      <c r="G22" s="7">
        <v>17</v>
      </c>
      <c r="H22" s="8" t="s">
        <v>387</v>
      </c>
      <c r="I22" s="6" t="str">
        <f t="shared" si="1"/>
        <v>=DISPIMG("ID_554404D1407E43CAA52D541634A714E2",1)</v>
      </c>
    </row>
    <row r="23" customHeight="1" spans="1:9">
      <c r="A23" s="4" t="s">
        <v>399</v>
      </c>
      <c r="B23" s="4" t="s">
        <v>404</v>
      </c>
      <c r="C23" s="4" t="s">
        <v>405</v>
      </c>
      <c r="D23" s="4" t="s">
        <v>406</v>
      </c>
      <c r="E23" s="4" t="s">
        <v>385</v>
      </c>
      <c r="F23" s="4" t="s">
        <v>386</v>
      </c>
      <c r="G23" s="7">
        <v>15</v>
      </c>
      <c r="H23" s="8" t="s">
        <v>387</v>
      </c>
      <c r="I23" s="6" t="str">
        <f t="shared" ref="I23:I25" si="2">_xlfn.DISPIMG("ID_038D27BE75634A6B9FB05FBB2ABC3EC4",1)</f>
        <v>=DISPIMG("ID_038D27BE75634A6B9FB05FBB2ABC3EC4",1)</v>
      </c>
    </row>
    <row r="24" customHeight="1" spans="1:9">
      <c r="A24" s="4" t="s">
        <v>364</v>
      </c>
      <c r="B24" s="4" t="s">
        <v>404</v>
      </c>
      <c r="C24" s="4" t="s">
        <v>405</v>
      </c>
      <c r="D24" s="4" t="s">
        <v>406</v>
      </c>
      <c r="E24" s="4" t="s">
        <v>385</v>
      </c>
      <c r="F24" s="4" t="s">
        <v>386</v>
      </c>
      <c r="G24" s="7">
        <v>16</v>
      </c>
      <c r="H24" s="8" t="s">
        <v>387</v>
      </c>
      <c r="I24" s="6" t="str">
        <f t="shared" si="2"/>
        <v>=DISPIMG("ID_038D27BE75634A6B9FB05FBB2ABC3EC4",1)</v>
      </c>
    </row>
    <row r="25" customHeight="1" spans="1:9">
      <c r="A25" s="4" t="s">
        <v>371</v>
      </c>
      <c r="B25" s="4" t="s">
        <v>404</v>
      </c>
      <c r="C25" s="4" t="s">
        <v>405</v>
      </c>
      <c r="D25" s="4" t="s">
        <v>406</v>
      </c>
      <c r="E25" s="4" t="s">
        <v>385</v>
      </c>
      <c r="F25" s="4" t="s">
        <v>386</v>
      </c>
      <c r="G25" s="7">
        <v>17</v>
      </c>
      <c r="H25" s="8" t="s">
        <v>387</v>
      </c>
      <c r="I25" s="6" t="str">
        <f t="shared" si="2"/>
        <v>=DISPIMG("ID_038D27BE75634A6B9FB05FBB2ABC3EC4",1)</v>
      </c>
    </row>
    <row r="26" customHeight="1" spans="1:9">
      <c r="A26" s="4" t="s">
        <v>407</v>
      </c>
      <c r="B26" s="4" t="s">
        <v>408</v>
      </c>
      <c r="C26" s="4" t="s">
        <v>409</v>
      </c>
      <c r="D26" s="4" t="s">
        <v>384</v>
      </c>
      <c r="E26" s="4" t="s">
        <v>385</v>
      </c>
      <c r="F26" s="4" t="s">
        <v>386</v>
      </c>
      <c r="G26" s="7">
        <v>15</v>
      </c>
      <c r="H26" s="8" t="s">
        <v>387</v>
      </c>
      <c r="I26" s="6" t="str">
        <f t="shared" ref="I26:I28" si="3">_xlfn.DISPIMG("ID_98EC5C98D93C4AA7A783C8B3A7A8E8FC",1)</f>
        <v>=DISPIMG("ID_98EC5C98D93C4AA7A783C8B3A7A8E8FC",1)</v>
      </c>
    </row>
    <row r="27" customHeight="1" spans="1:9">
      <c r="A27" s="4" t="s">
        <v>410</v>
      </c>
      <c r="B27" s="4" t="s">
        <v>408</v>
      </c>
      <c r="C27" s="4" t="s">
        <v>409</v>
      </c>
      <c r="D27" s="4" t="s">
        <v>384</v>
      </c>
      <c r="E27" s="4" t="s">
        <v>385</v>
      </c>
      <c r="F27" s="4" t="s">
        <v>386</v>
      </c>
      <c r="G27" s="7">
        <v>16</v>
      </c>
      <c r="H27" s="8" t="s">
        <v>387</v>
      </c>
      <c r="I27" s="6" t="str">
        <f t="shared" si="3"/>
        <v>=DISPIMG("ID_98EC5C98D93C4AA7A783C8B3A7A8E8FC",1)</v>
      </c>
    </row>
    <row r="28" customHeight="1" spans="1:9">
      <c r="A28" s="4" t="s">
        <v>401</v>
      </c>
      <c r="B28" s="4" t="s">
        <v>408</v>
      </c>
      <c r="C28" s="4" t="s">
        <v>409</v>
      </c>
      <c r="D28" s="4" t="s">
        <v>384</v>
      </c>
      <c r="E28" s="4" t="s">
        <v>385</v>
      </c>
      <c r="F28" s="4" t="s">
        <v>386</v>
      </c>
      <c r="G28" s="7">
        <v>17</v>
      </c>
      <c r="H28" s="8" t="s">
        <v>387</v>
      </c>
      <c r="I28" s="6" t="str">
        <f t="shared" si="3"/>
        <v>=DISPIMG("ID_98EC5C98D93C4AA7A783C8B3A7A8E8FC",1)</v>
      </c>
    </row>
    <row r="29" customHeight="1" spans="1:9">
      <c r="A29" s="4" t="s">
        <v>411</v>
      </c>
      <c r="B29" s="4" t="s">
        <v>412</v>
      </c>
      <c r="C29" s="4" t="s">
        <v>413</v>
      </c>
      <c r="D29" s="4" t="s">
        <v>406</v>
      </c>
      <c r="E29" s="4" t="s">
        <v>385</v>
      </c>
      <c r="F29" s="4" t="s">
        <v>386</v>
      </c>
      <c r="G29" s="7">
        <v>15</v>
      </c>
      <c r="H29" s="8" t="s">
        <v>387</v>
      </c>
      <c r="I29" s="6" t="str">
        <f>_xlfn.DISPIMG("ID_28DC19E96FE846A6A3ED175ED7A8D615",1)</f>
        <v>=DISPIMG("ID_28DC19E96FE846A6A3ED175ED7A8D615",1)</v>
      </c>
    </row>
    <row r="30" customHeight="1" spans="1:9">
      <c r="A30" s="4" t="s">
        <v>371</v>
      </c>
      <c r="B30" s="4" t="s">
        <v>414</v>
      </c>
      <c r="C30" s="4" t="s">
        <v>415</v>
      </c>
      <c r="D30" s="4" t="s">
        <v>384</v>
      </c>
      <c r="E30" s="4" t="s">
        <v>385</v>
      </c>
      <c r="F30" s="4" t="s">
        <v>386</v>
      </c>
      <c r="G30" s="7">
        <v>15</v>
      </c>
      <c r="H30" s="8" t="s">
        <v>387</v>
      </c>
      <c r="I30" s="6" t="str">
        <f t="shared" ref="I30:I38" si="4">_xlfn.DISPIMG("ID_DB12916F679D4EAA8E71125A155D63EF",1)</f>
        <v>=DISPIMG("ID_DB12916F679D4EAA8E71125A155D63EF",1)</v>
      </c>
    </row>
    <row r="31" customHeight="1" spans="1:9">
      <c r="A31" s="4" t="s">
        <v>400</v>
      </c>
      <c r="B31" s="4" t="s">
        <v>414</v>
      </c>
      <c r="C31" s="4" t="s">
        <v>415</v>
      </c>
      <c r="D31" s="4" t="s">
        <v>384</v>
      </c>
      <c r="E31" s="4" t="s">
        <v>385</v>
      </c>
      <c r="F31" s="4" t="s">
        <v>386</v>
      </c>
      <c r="G31" s="7">
        <v>16</v>
      </c>
      <c r="H31" s="8" t="s">
        <v>387</v>
      </c>
      <c r="I31" s="6" t="str">
        <f t="shared" si="4"/>
        <v>=DISPIMG("ID_DB12916F679D4EAA8E71125A155D63EF",1)</v>
      </c>
    </row>
    <row r="32" customHeight="1" spans="1:9">
      <c r="A32" s="4" t="s">
        <v>416</v>
      </c>
      <c r="B32" s="4" t="s">
        <v>414</v>
      </c>
      <c r="C32" s="4" t="s">
        <v>415</v>
      </c>
      <c r="D32" s="4" t="s">
        <v>384</v>
      </c>
      <c r="E32" s="4" t="s">
        <v>385</v>
      </c>
      <c r="F32" s="4" t="s">
        <v>386</v>
      </c>
      <c r="G32" s="7">
        <v>17</v>
      </c>
      <c r="H32" s="8" t="s">
        <v>387</v>
      </c>
      <c r="I32" s="6" t="str">
        <f t="shared" si="4"/>
        <v>=DISPIMG("ID_DB12916F679D4EAA8E71125A155D63EF",1)</v>
      </c>
    </row>
    <row r="33" customHeight="1" spans="1:9">
      <c r="A33" s="4" t="s">
        <v>417</v>
      </c>
      <c r="B33" s="4" t="s">
        <v>414</v>
      </c>
      <c r="C33" s="4" t="s">
        <v>415</v>
      </c>
      <c r="D33" s="4" t="s">
        <v>384</v>
      </c>
      <c r="E33" s="4" t="s">
        <v>385</v>
      </c>
      <c r="F33" s="4" t="s">
        <v>386</v>
      </c>
      <c r="G33" s="7">
        <v>18</v>
      </c>
      <c r="H33" s="8" t="s">
        <v>387</v>
      </c>
      <c r="I33" s="6" t="str">
        <f t="shared" si="4"/>
        <v>=DISPIMG("ID_DB12916F679D4EAA8E71125A155D63EF",1)</v>
      </c>
    </row>
    <row r="34" customHeight="1" spans="1:9">
      <c r="A34" s="4" t="s">
        <v>381</v>
      </c>
      <c r="B34" s="4" t="s">
        <v>414</v>
      </c>
      <c r="C34" s="4" t="s">
        <v>415</v>
      </c>
      <c r="D34" s="4" t="s">
        <v>384</v>
      </c>
      <c r="E34" s="4" t="s">
        <v>385</v>
      </c>
      <c r="F34" s="4" t="s">
        <v>386</v>
      </c>
      <c r="G34" s="7">
        <v>19</v>
      </c>
      <c r="H34" s="8" t="s">
        <v>387</v>
      </c>
      <c r="I34" s="6" t="str">
        <f t="shared" si="4"/>
        <v>=DISPIMG("ID_DB12916F679D4EAA8E71125A155D63EF",1)</v>
      </c>
    </row>
    <row r="35" customHeight="1" spans="1:9">
      <c r="A35" s="4" t="s">
        <v>388</v>
      </c>
      <c r="B35" s="4" t="s">
        <v>414</v>
      </c>
      <c r="C35" s="4" t="s">
        <v>415</v>
      </c>
      <c r="D35" s="4" t="s">
        <v>384</v>
      </c>
      <c r="E35" s="4" t="s">
        <v>385</v>
      </c>
      <c r="F35" s="4" t="s">
        <v>386</v>
      </c>
      <c r="G35" s="7">
        <v>20</v>
      </c>
      <c r="H35" s="8" t="s">
        <v>387</v>
      </c>
      <c r="I35" s="6" t="str">
        <f t="shared" si="4"/>
        <v>=DISPIMG("ID_DB12916F679D4EAA8E71125A155D63EF",1)</v>
      </c>
    </row>
    <row r="36" customHeight="1" spans="1:9">
      <c r="A36" s="4" t="s">
        <v>389</v>
      </c>
      <c r="B36" s="4" t="s">
        <v>414</v>
      </c>
      <c r="C36" s="4" t="s">
        <v>415</v>
      </c>
      <c r="D36" s="4" t="s">
        <v>384</v>
      </c>
      <c r="E36" s="4" t="s">
        <v>385</v>
      </c>
      <c r="F36" s="4" t="s">
        <v>386</v>
      </c>
      <c r="G36" s="7">
        <v>21</v>
      </c>
      <c r="H36" s="8" t="s">
        <v>387</v>
      </c>
      <c r="I36" s="6" t="str">
        <f t="shared" si="4"/>
        <v>=DISPIMG("ID_DB12916F679D4EAA8E71125A155D63EF",1)</v>
      </c>
    </row>
    <row r="37" customHeight="1" spans="1:9">
      <c r="A37" s="4" t="s">
        <v>390</v>
      </c>
      <c r="B37" s="4" t="s">
        <v>414</v>
      </c>
      <c r="C37" s="4" t="s">
        <v>415</v>
      </c>
      <c r="D37" s="4" t="s">
        <v>384</v>
      </c>
      <c r="E37" s="4" t="s">
        <v>385</v>
      </c>
      <c r="F37" s="4" t="s">
        <v>386</v>
      </c>
      <c r="G37" s="7">
        <v>22</v>
      </c>
      <c r="H37" s="8" t="s">
        <v>387</v>
      </c>
      <c r="I37" s="6" t="str">
        <f t="shared" si="4"/>
        <v>=DISPIMG("ID_DB12916F679D4EAA8E71125A155D63EF",1)</v>
      </c>
    </row>
    <row r="38" customHeight="1" spans="1:9">
      <c r="A38" s="4" t="s">
        <v>391</v>
      </c>
      <c r="B38" s="4" t="s">
        <v>414</v>
      </c>
      <c r="C38" s="4" t="s">
        <v>415</v>
      </c>
      <c r="D38" s="4" t="s">
        <v>384</v>
      </c>
      <c r="E38" s="4" t="s">
        <v>385</v>
      </c>
      <c r="F38" s="4" t="s">
        <v>386</v>
      </c>
      <c r="G38" s="7">
        <v>23</v>
      </c>
      <c r="H38" s="8" t="s">
        <v>387</v>
      </c>
      <c r="I38" s="6" t="str">
        <f t="shared" si="4"/>
        <v>=DISPIMG("ID_DB12916F679D4EAA8E71125A155D63EF",1)</v>
      </c>
    </row>
    <row r="39" customHeight="1" spans="1:9">
      <c r="A39" s="4" t="s">
        <v>393</v>
      </c>
      <c r="B39" s="4" t="s">
        <v>418</v>
      </c>
      <c r="C39" s="4" t="s">
        <v>419</v>
      </c>
      <c r="D39" s="4" t="s">
        <v>420</v>
      </c>
      <c r="E39" s="4" t="s">
        <v>385</v>
      </c>
      <c r="F39" s="4" t="s">
        <v>386</v>
      </c>
      <c r="G39" s="7">
        <v>15</v>
      </c>
      <c r="H39" s="8" t="s">
        <v>387</v>
      </c>
      <c r="I39" s="6" t="str">
        <f t="shared" ref="I39:I41" si="5">_xlfn.DISPIMG("ID_3D4F18F8B9CE4C19B771FF245C126E4E",1)</f>
        <v>=DISPIMG("ID_3D4F18F8B9CE4C19B771FF245C126E4E",1)</v>
      </c>
    </row>
    <row r="40" customHeight="1" spans="1:9">
      <c r="A40" s="4" t="s">
        <v>394</v>
      </c>
      <c r="B40" s="4" t="s">
        <v>418</v>
      </c>
      <c r="C40" s="4" t="s">
        <v>419</v>
      </c>
      <c r="D40" s="4" t="s">
        <v>420</v>
      </c>
      <c r="E40" s="4" t="s">
        <v>385</v>
      </c>
      <c r="F40" s="4" t="s">
        <v>386</v>
      </c>
      <c r="G40" s="7">
        <v>16</v>
      </c>
      <c r="H40" s="8" t="s">
        <v>387</v>
      </c>
      <c r="I40" s="6" t="str">
        <f t="shared" si="5"/>
        <v>=DISPIMG("ID_3D4F18F8B9CE4C19B771FF245C126E4E",1)</v>
      </c>
    </row>
    <row r="41" customHeight="1" spans="1:9">
      <c r="A41" s="4" t="s">
        <v>411</v>
      </c>
      <c r="B41" s="4" t="s">
        <v>418</v>
      </c>
      <c r="C41" s="4" t="s">
        <v>419</v>
      </c>
      <c r="D41" s="4" t="s">
        <v>420</v>
      </c>
      <c r="E41" s="4" t="s">
        <v>385</v>
      </c>
      <c r="F41" s="4" t="s">
        <v>386</v>
      </c>
      <c r="G41" s="7">
        <v>17</v>
      </c>
      <c r="H41" s="8" t="s">
        <v>387</v>
      </c>
      <c r="I41" s="6" t="str">
        <f t="shared" si="5"/>
        <v>=DISPIMG("ID_3D4F18F8B9CE4C19B771FF245C126E4E",1)</v>
      </c>
    </row>
    <row r="42" customHeight="1" spans="1:9">
      <c r="A42" s="4" t="s">
        <v>399</v>
      </c>
      <c r="B42" s="4" t="s">
        <v>421</v>
      </c>
      <c r="C42" s="4" t="s">
        <v>422</v>
      </c>
      <c r="D42" s="4" t="s">
        <v>384</v>
      </c>
      <c r="E42" s="4" t="s">
        <v>385</v>
      </c>
      <c r="F42" s="4" t="s">
        <v>386</v>
      </c>
      <c r="G42" s="7">
        <v>15</v>
      </c>
      <c r="H42" s="8" t="s">
        <v>387</v>
      </c>
      <c r="I42" s="6" t="str">
        <f t="shared" ref="I42:I48" si="6">_xlfn.DISPIMG("ID_0E8AE68080AE44D3965017339A40A3C2",1)</f>
        <v>=DISPIMG("ID_0E8AE68080AE44D3965017339A40A3C2",1)</v>
      </c>
    </row>
    <row r="43" customHeight="1" spans="1:9">
      <c r="A43" s="4" t="s">
        <v>364</v>
      </c>
      <c r="B43" s="4" t="s">
        <v>421</v>
      </c>
      <c r="C43" s="4" t="s">
        <v>422</v>
      </c>
      <c r="D43" s="4" t="s">
        <v>384</v>
      </c>
      <c r="E43" s="4" t="s">
        <v>385</v>
      </c>
      <c r="F43" s="4" t="s">
        <v>386</v>
      </c>
      <c r="G43" s="7">
        <v>16</v>
      </c>
      <c r="H43" s="8" t="s">
        <v>387</v>
      </c>
      <c r="I43" s="6" t="str">
        <f t="shared" si="6"/>
        <v>=DISPIMG("ID_0E8AE68080AE44D3965017339A40A3C2",1)</v>
      </c>
    </row>
    <row r="44" customHeight="1" spans="1:9">
      <c r="A44" s="4" t="s">
        <v>371</v>
      </c>
      <c r="B44" s="4" t="s">
        <v>421</v>
      </c>
      <c r="C44" s="4" t="s">
        <v>422</v>
      </c>
      <c r="D44" s="4" t="s">
        <v>384</v>
      </c>
      <c r="E44" s="4" t="s">
        <v>385</v>
      </c>
      <c r="F44" s="4" t="s">
        <v>386</v>
      </c>
      <c r="G44" s="7">
        <v>17</v>
      </c>
      <c r="H44" s="8" t="s">
        <v>387</v>
      </c>
      <c r="I44" s="6" t="str">
        <f t="shared" si="6"/>
        <v>=DISPIMG("ID_0E8AE68080AE44D3965017339A40A3C2",1)</v>
      </c>
    </row>
    <row r="45" customHeight="1" spans="1:9">
      <c r="A45" s="4" t="s">
        <v>400</v>
      </c>
      <c r="B45" s="4" t="s">
        <v>421</v>
      </c>
      <c r="C45" s="4" t="s">
        <v>422</v>
      </c>
      <c r="D45" s="4" t="s">
        <v>384</v>
      </c>
      <c r="E45" s="4" t="s">
        <v>385</v>
      </c>
      <c r="F45" s="4" t="s">
        <v>386</v>
      </c>
      <c r="G45" s="7">
        <v>18</v>
      </c>
      <c r="H45" s="8" t="s">
        <v>387</v>
      </c>
      <c r="I45" s="6" t="str">
        <f t="shared" si="6"/>
        <v>=DISPIMG("ID_0E8AE68080AE44D3965017339A40A3C2",1)</v>
      </c>
    </row>
    <row r="46" customHeight="1" spans="1:9">
      <c r="A46" s="4" t="s">
        <v>416</v>
      </c>
      <c r="B46" s="4" t="s">
        <v>421</v>
      </c>
      <c r="C46" s="4" t="s">
        <v>422</v>
      </c>
      <c r="D46" s="4" t="s">
        <v>384</v>
      </c>
      <c r="E46" s="4" t="s">
        <v>385</v>
      </c>
      <c r="F46" s="4" t="s">
        <v>386</v>
      </c>
      <c r="G46" s="7">
        <v>19</v>
      </c>
      <c r="H46" s="8" t="s">
        <v>387</v>
      </c>
      <c r="I46" s="6" t="str">
        <f t="shared" si="6"/>
        <v>=DISPIMG("ID_0E8AE68080AE44D3965017339A40A3C2",1)</v>
      </c>
    </row>
    <row r="47" customHeight="1" spans="1:9">
      <c r="A47" s="4" t="s">
        <v>417</v>
      </c>
      <c r="B47" s="4" t="s">
        <v>421</v>
      </c>
      <c r="C47" s="4" t="s">
        <v>422</v>
      </c>
      <c r="D47" s="4" t="s">
        <v>384</v>
      </c>
      <c r="E47" s="4" t="s">
        <v>385</v>
      </c>
      <c r="F47" s="4" t="s">
        <v>386</v>
      </c>
      <c r="G47" s="7">
        <v>20</v>
      </c>
      <c r="H47" s="8" t="s">
        <v>387</v>
      </c>
      <c r="I47" s="6" t="str">
        <f t="shared" si="6"/>
        <v>=DISPIMG("ID_0E8AE68080AE44D3965017339A40A3C2",1)</v>
      </c>
    </row>
    <row r="48" customHeight="1" spans="1:9">
      <c r="A48" s="4" t="s">
        <v>381</v>
      </c>
      <c r="B48" s="4" t="s">
        <v>421</v>
      </c>
      <c r="C48" s="4" t="s">
        <v>422</v>
      </c>
      <c r="D48" s="4" t="s">
        <v>384</v>
      </c>
      <c r="E48" s="4" t="s">
        <v>385</v>
      </c>
      <c r="F48" s="4" t="s">
        <v>386</v>
      </c>
      <c r="G48" s="7">
        <v>21</v>
      </c>
      <c r="H48" s="8" t="s">
        <v>387</v>
      </c>
      <c r="I48" s="6" t="str">
        <f t="shared" si="6"/>
        <v>=DISPIMG("ID_0E8AE68080AE44D3965017339A40A3C2",1)</v>
      </c>
    </row>
    <row r="49" customHeight="1" spans="1:9">
      <c r="A49" s="4" t="s">
        <v>389</v>
      </c>
      <c r="B49" s="4" t="s">
        <v>423</v>
      </c>
      <c r="C49" s="4" t="s">
        <v>424</v>
      </c>
      <c r="D49" s="4" t="s">
        <v>384</v>
      </c>
      <c r="E49" s="4" t="s">
        <v>385</v>
      </c>
      <c r="F49" s="4" t="s">
        <v>386</v>
      </c>
      <c r="G49" s="7">
        <v>15</v>
      </c>
      <c r="H49" s="8" t="s">
        <v>387</v>
      </c>
      <c r="I49" s="6" t="str">
        <f t="shared" ref="I49:I53" si="7">_xlfn.DISPIMG("ID_2AB2F7759FE2481C89131AA4FD24C423",1)</f>
        <v>=DISPIMG("ID_2AB2F7759FE2481C89131AA4FD24C423",1)</v>
      </c>
    </row>
    <row r="50" customHeight="1" spans="1:9">
      <c r="A50" s="4" t="s">
        <v>390</v>
      </c>
      <c r="B50" s="4" t="s">
        <v>423</v>
      </c>
      <c r="C50" s="4" t="s">
        <v>424</v>
      </c>
      <c r="D50" s="4" t="s">
        <v>384</v>
      </c>
      <c r="E50" s="4" t="s">
        <v>385</v>
      </c>
      <c r="F50" s="4" t="s">
        <v>386</v>
      </c>
      <c r="G50" s="7">
        <v>16</v>
      </c>
      <c r="H50" s="8" t="s">
        <v>387</v>
      </c>
      <c r="I50" s="6" t="str">
        <f t="shared" si="7"/>
        <v>=DISPIMG("ID_2AB2F7759FE2481C89131AA4FD24C423",1)</v>
      </c>
    </row>
    <row r="51" customHeight="1" spans="1:9">
      <c r="A51" s="4" t="s">
        <v>391</v>
      </c>
      <c r="B51" s="4" t="s">
        <v>423</v>
      </c>
      <c r="C51" s="4" t="s">
        <v>424</v>
      </c>
      <c r="D51" s="4" t="s">
        <v>384</v>
      </c>
      <c r="E51" s="4" t="s">
        <v>385</v>
      </c>
      <c r="F51" s="4" t="s">
        <v>386</v>
      </c>
      <c r="G51" s="7">
        <v>17</v>
      </c>
      <c r="H51" s="8" t="s">
        <v>387</v>
      </c>
      <c r="I51" s="6" t="str">
        <f t="shared" si="7"/>
        <v>=DISPIMG("ID_2AB2F7759FE2481C89131AA4FD24C423",1)</v>
      </c>
    </row>
    <row r="52" customHeight="1" spans="1:9">
      <c r="A52" s="4" t="s">
        <v>392</v>
      </c>
      <c r="B52" s="4" t="s">
        <v>423</v>
      </c>
      <c r="C52" s="4" t="s">
        <v>424</v>
      </c>
      <c r="D52" s="4" t="s">
        <v>384</v>
      </c>
      <c r="E52" s="4" t="s">
        <v>385</v>
      </c>
      <c r="F52" s="4" t="s">
        <v>386</v>
      </c>
      <c r="G52" s="7">
        <v>18</v>
      </c>
      <c r="H52" s="8" t="s">
        <v>387</v>
      </c>
      <c r="I52" s="6" t="str">
        <f t="shared" si="7"/>
        <v>=DISPIMG("ID_2AB2F7759FE2481C89131AA4FD24C423",1)</v>
      </c>
    </row>
    <row r="53" customHeight="1" spans="1:9">
      <c r="A53" s="4" t="s">
        <v>393</v>
      </c>
      <c r="B53" s="4" t="s">
        <v>423</v>
      </c>
      <c r="C53" s="4" t="s">
        <v>424</v>
      </c>
      <c r="D53" s="4" t="s">
        <v>384</v>
      </c>
      <c r="E53" s="4" t="s">
        <v>385</v>
      </c>
      <c r="F53" s="4" t="s">
        <v>386</v>
      </c>
      <c r="G53" s="7">
        <v>19</v>
      </c>
      <c r="H53" s="8" t="s">
        <v>387</v>
      </c>
      <c r="I53" s="6" t="str">
        <f t="shared" si="7"/>
        <v>=DISPIMG("ID_2AB2F7759FE2481C89131AA4FD24C423",1)</v>
      </c>
    </row>
    <row r="54" customHeight="1" spans="1:9">
      <c r="A54" s="4" t="s">
        <v>388</v>
      </c>
      <c r="B54" s="4" t="s">
        <v>425</v>
      </c>
      <c r="C54" s="4" t="s">
        <v>426</v>
      </c>
      <c r="D54" s="4" t="s">
        <v>367</v>
      </c>
      <c r="E54" s="4" t="s">
        <v>385</v>
      </c>
      <c r="F54" s="4" t="s">
        <v>386</v>
      </c>
      <c r="G54" s="7">
        <v>15</v>
      </c>
      <c r="H54" s="8" t="s">
        <v>387</v>
      </c>
      <c r="I54" s="6" t="str">
        <f>_xlfn.DISPIMG("ID_082B6726E2F04373889E6FCD797A7A94",1)</f>
        <v>=DISPIMG("ID_082B6726E2F04373889E6FCD797A7A94",1)</v>
      </c>
    </row>
    <row r="55" customHeight="1" spans="1:9">
      <c r="A55" s="4" t="s">
        <v>389</v>
      </c>
      <c r="B55" s="4" t="s">
        <v>425</v>
      </c>
      <c r="C55" s="4" t="s">
        <v>426</v>
      </c>
      <c r="D55" s="4" t="s">
        <v>367</v>
      </c>
      <c r="E55" s="4" t="s">
        <v>385</v>
      </c>
      <c r="F55" s="4" t="s">
        <v>386</v>
      </c>
      <c r="G55" s="7">
        <v>16</v>
      </c>
      <c r="H55" s="8" t="s">
        <v>387</v>
      </c>
      <c r="I55" s="6" t="str">
        <f>_xlfn.DISPIMG("ID_082B6726E2F04373889E6FCD797A7A94",1)</f>
        <v>=DISPIMG("ID_082B6726E2F04373889E6FCD797A7A94",1)</v>
      </c>
    </row>
    <row r="56" customHeight="1" spans="1:9">
      <c r="A56" s="4" t="s">
        <v>395</v>
      </c>
      <c r="B56" s="4" t="s">
        <v>427</v>
      </c>
      <c r="C56" s="4" t="s">
        <v>428</v>
      </c>
      <c r="D56" s="4" t="s">
        <v>429</v>
      </c>
      <c r="E56" s="4" t="s">
        <v>385</v>
      </c>
      <c r="F56" s="4" t="s">
        <v>386</v>
      </c>
      <c r="G56" s="7">
        <v>23</v>
      </c>
      <c r="H56" s="8" t="s">
        <v>387</v>
      </c>
      <c r="I56" s="6" t="str">
        <f t="shared" ref="I56:I67" si="8">_xlfn.DISPIMG("ID_C34B9310BC904BDC92D53ACB1F8532CE",1)</f>
        <v>=DISPIMG("ID_C34B9310BC904BDC92D53ACB1F8532CE",1)</v>
      </c>
    </row>
    <row r="57" customHeight="1" spans="1:9">
      <c r="A57" s="4" t="s">
        <v>399</v>
      </c>
      <c r="B57" s="4" t="s">
        <v>427</v>
      </c>
      <c r="C57" s="4" t="s">
        <v>428</v>
      </c>
      <c r="D57" s="4" t="s">
        <v>429</v>
      </c>
      <c r="E57" s="4" t="s">
        <v>385</v>
      </c>
      <c r="F57" s="4" t="s">
        <v>386</v>
      </c>
      <c r="G57" s="7">
        <v>24</v>
      </c>
      <c r="H57" s="8" t="s">
        <v>387</v>
      </c>
      <c r="I57" s="6" t="str">
        <f t="shared" si="8"/>
        <v>=DISPIMG("ID_C34B9310BC904BDC92D53ACB1F8532CE",1)</v>
      </c>
    </row>
    <row r="58" customHeight="1" spans="1:9">
      <c r="A58" s="4" t="s">
        <v>364</v>
      </c>
      <c r="B58" s="4" t="s">
        <v>427</v>
      </c>
      <c r="C58" s="4" t="s">
        <v>428</v>
      </c>
      <c r="D58" s="4" t="s">
        <v>429</v>
      </c>
      <c r="E58" s="4" t="s">
        <v>385</v>
      </c>
      <c r="F58" s="4" t="s">
        <v>386</v>
      </c>
      <c r="G58" s="7">
        <v>25</v>
      </c>
      <c r="H58" s="8" t="s">
        <v>387</v>
      </c>
      <c r="I58" s="6" t="str">
        <f t="shared" si="8"/>
        <v>=DISPIMG("ID_C34B9310BC904BDC92D53ACB1F8532CE",1)</v>
      </c>
    </row>
    <row r="59" customHeight="1" spans="1:9">
      <c r="A59" s="4" t="s">
        <v>371</v>
      </c>
      <c r="B59" s="4" t="s">
        <v>427</v>
      </c>
      <c r="C59" s="4" t="s">
        <v>428</v>
      </c>
      <c r="D59" s="4" t="s">
        <v>429</v>
      </c>
      <c r="E59" s="4" t="s">
        <v>385</v>
      </c>
      <c r="F59" s="4" t="s">
        <v>386</v>
      </c>
      <c r="G59" s="7">
        <v>26</v>
      </c>
      <c r="H59" s="8" t="s">
        <v>387</v>
      </c>
      <c r="I59" s="6" t="str">
        <f t="shared" si="8"/>
        <v>=DISPIMG("ID_C34B9310BC904BDC92D53ACB1F8532CE",1)</v>
      </c>
    </row>
    <row r="60" customHeight="1" spans="1:9">
      <c r="A60" s="4" t="s">
        <v>400</v>
      </c>
      <c r="B60" s="4" t="s">
        <v>427</v>
      </c>
      <c r="C60" s="4" t="s">
        <v>428</v>
      </c>
      <c r="D60" s="4" t="s">
        <v>429</v>
      </c>
      <c r="E60" s="4" t="s">
        <v>385</v>
      </c>
      <c r="F60" s="4" t="s">
        <v>386</v>
      </c>
      <c r="G60" s="7">
        <v>27</v>
      </c>
      <c r="H60" s="8" t="s">
        <v>387</v>
      </c>
      <c r="I60" s="6" t="str">
        <f t="shared" si="8"/>
        <v>=DISPIMG("ID_C34B9310BC904BDC92D53ACB1F8532CE",1)</v>
      </c>
    </row>
    <row r="61" customHeight="1" spans="1:9">
      <c r="A61" s="4" t="s">
        <v>416</v>
      </c>
      <c r="B61" s="4" t="s">
        <v>427</v>
      </c>
      <c r="C61" s="4" t="s">
        <v>428</v>
      </c>
      <c r="D61" s="4" t="s">
        <v>429</v>
      </c>
      <c r="E61" s="4" t="s">
        <v>385</v>
      </c>
      <c r="F61" s="4" t="s">
        <v>386</v>
      </c>
      <c r="G61" s="7">
        <v>28</v>
      </c>
      <c r="H61" s="8" t="s">
        <v>387</v>
      </c>
      <c r="I61" s="6" t="str">
        <f t="shared" si="8"/>
        <v>=DISPIMG("ID_C34B9310BC904BDC92D53ACB1F8532CE",1)</v>
      </c>
    </row>
    <row r="62" customHeight="1" spans="1:9">
      <c r="A62" s="4" t="s">
        <v>417</v>
      </c>
      <c r="B62" s="4" t="s">
        <v>427</v>
      </c>
      <c r="C62" s="4" t="s">
        <v>428</v>
      </c>
      <c r="D62" s="4" t="s">
        <v>429</v>
      </c>
      <c r="E62" s="4" t="s">
        <v>385</v>
      </c>
      <c r="F62" s="4" t="s">
        <v>386</v>
      </c>
      <c r="G62" s="7">
        <v>29</v>
      </c>
      <c r="H62" s="8" t="s">
        <v>387</v>
      </c>
      <c r="I62" s="6" t="str">
        <f t="shared" si="8"/>
        <v>=DISPIMG("ID_C34B9310BC904BDC92D53ACB1F8532CE",1)</v>
      </c>
    </row>
    <row r="63" customHeight="1" spans="1:9">
      <c r="A63" s="4" t="s">
        <v>381</v>
      </c>
      <c r="B63" s="4" t="s">
        <v>427</v>
      </c>
      <c r="C63" s="4" t="s">
        <v>428</v>
      </c>
      <c r="D63" s="4" t="s">
        <v>429</v>
      </c>
      <c r="E63" s="4" t="s">
        <v>385</v>
      </c>
      <c r="F63" s="4" t="s">
        <v>386</v>
      </c>
      <c r="G63" s="7">
        <v>30</v>
      </c>
      <c r="H63" s="8" t="s">
        <v>387</v>
      </c>
      <c r="I63" s="6" t="str">
        <f t="shared" si="8"/>
        <v>=DISPIMG("ID_C34B9310BC904BDC92D53ACB1F8532CE",1)</v>
      </c>
    </row>
    <row r="64" customHeight="1" spans="1:9">
      <c r="A64" s="4" t="s">
        <v>388</v>
      </c>
      <c r="B64" s="4" t="s">
        <v>427</v>
      </c>
      <c r="C64" s="4" t="s">
        <v>428</v>
      </c>
      <c r="D64" s="4" t="s">
        <v>429</v>
      </c>
      <c r="E64" s="4" t="s">
        <v>385</v>
      </c>
      <c r="F64" s="4" t="s">
        <v>386</v>
      </c>
      <c r="G64" s="7">
        <v>31</v>
      </c>
      <c r="H64" s="8" t="s">
        <v>387</v>
      </c>
      <c r="I64" s="6" t="str">
        <f t="shared" si="8"/>
        <v>=DISPIMG("ID_C34B9310BC904BDC92D53ACB1F8532CE",1)</v>
      </c>
    </row>
    <row r="65" customHeight="1" spans="1:9">
      <c r="A65" s="4" t="s">
        <v>389</v>
      </c>
      <c r="B65" s="4" t="s">
        <v>427</v>
      </c>
      <c r="C65" s="4" t="s">
        <v>428</v>
      </c>
      <c r="D65" s="4" t="s">
        <v>429</v>
      </c>
      <c r="E65" s="4" t="s">
        <v>385</v>
      </c>
      <c r="F65" s="4" t="s">
        <v>386</v>
      </c>
      <c r="G65" s="7">
        <v>32</v>
      </c>
      <c r="H65" s="8" t="s">
        <v>387</v>
      </c>
      <c r="I65" s="6" t="str">
        <f t="shared" si="8"/>
        <v>=DISPIMG("ID_C34B9310BC904BDC92D53ACB1F8532CE",1)</v>
      </c>
    </row>
    <row r="66" customHeight="1" spans="1:9">
      <c r="A66" s="4" t="s">
        <v>390</v>
      </c>
      <c r="B66" s="4" t="s">
        <v>427</v>
      </c>
      <c r="C66" s="4" t="s">
        <v>428</v>
      </c>
      <c r="D66" s="4" t="s">
        <v>429</v>
      </c>
      <c r="E66" s="4" t="s">
        <v>385</v>
      </c>
      <c r="F66" s="4" t="s">
        <v>386</v>
      </c>
      <c r="G66" s="7">
        <v>33</v>
      </c>
      <c r="H66" s="8" t="s">
        <v>387</v>
      </c>
      <c r="I66" s="6" t="str">
        <f t="shared" si="8"/>
        <v>=DISPIMG("ID_C34B9310BC904BDC92D53ACB1F8532CE",1)</v>
      </c>
    </row>
    <row r="67" customHeight="1" spans="1:9">
      <c r="A67" s="4" t="s">
        <v>391</v>
      </c>
      <c r="B67" s="4" t="s">
        <v>427</v>
      </c>
      <c r="C67" s="4" t="s">
        <v>428</v>
      </c>
      <c r="D67" s="4" t="s">
        <v>429</v>
      </c>
      <c r="E67" s="4" t="s">
        <v>385</v>
      </c>
      <c r="F67" s="4" t="s">
        <v>386</v>
      </c>
      <c r="G67" s="7">
        <v>34</v>
      </c>
      <c r="H67" s="8" t="s">
        <v>387</v>
      </c>
      <c r="I67" s="6" t="str">
        <f t="shared" si="8"/>
        <v>=DISPIMG("ID_C34B9310BC904BDC92D53ACB1F8532CE",1)</v>
      </c>
    </row>
    <row r="68" customHeight="1" spans="1:9">
      <c r="A68" s="4" t="s">
        <v>371</v>
      </c>
      <c r="B68" s="4" t="s">
        <v>430</v>
      </c>
      <c r="C68" s="4" t="s">
        <v>431</v>
      </c>
      <c r="D68" s="4" t="s">
        <v>432</v>
      </c>
      <c r="E68" s="4" t="s">
        <v>385</v>
      </c>
      <c r="F68" s="4" t="s">
        <v>386</v>
      </c>
      <c r="G68" s="7">
        <v>15</v>
      </c>
      <c r="H68" s="8" t="s">
        <v>387</v>
      </c>
      <c r="I68" s="6" t="str">
        <f t="shared" ref="I68:I73" si="9">_xlfn.DISPIMG("ID_BC081C65C5884259887A5E8BFB246EEF",1)</f>
        <v>=DISPIMG("ID_BC081C65C5884259887A5E8BFB246EEF",1)</v>
      </c>
    </row>
    <row r="69" customHeight="1" spans="1:9">
      <c r="A69" s="4" t="s">
        <v>400</v>
      </c>
      <c r="B69" s="4" t="s">
        <v>430</v>
      </c>
      <c r="C69" s="4" t="s">
        <v>431</v>
      </c>
      <c r="D69" s="4" t="s">
        <v>432</v>
      </c>
      <c r="E69" s="4" t="s">
        <v>385</v>
      </c>
      <c r="F69" s="4" t="s">
        <v>386</v>
      </c>
      <c r="G69" s="7">
        <v>16</v>
      </c>
      <c r="H69" s="8" t="s">
        <v>387</v>
      </c>
      <c r="I69" s="6" t="str">
        <f t="shared" si="9"/>
        <v>=DISPIMG("ID_BC081C65C5884259887A5E8BFB246EEF",1)</v>
      </c>
    </row>
    <row r="70" customHeight="1" spans="1:9">
      <c r="A70" s="4" t="s">
        <v>416</v>
      </c>
      <c r="B70" s="4" t="s">
        <v>430</v>
      </c>
      <c r="C70" s="4" t="s">
        <v>431</v>
      </c>
      <c r="D70" s="4" t="s">
        <v>432</v>
      </c>
      <c r="E70" s="4" t="s">
        <v>385</v>
      </c>
      <c r="F70" s="4" t="s">
        <v>386</v>
      </c>
      <c r="G70" s="7">
        <v>17</v>
      </c>
      <c r="H70" s="8" t="s">
        <v>387</v>
      </c>
      <c r="I70" s="6" t="str">
        <f t="shared" si="9"/>
        <v>=DISPIMG("ID_BC081C65C5884259887A5E8BFB246EEF",1)</v>
      </c>
    </row>
    <row r="71" customHeight="1" spans="1:9">
      <c r="A71" s="4" t="s">
        <v>417</v>
      </c>
      <c r="B71" s="4" t="s">
        <v>430</v>
      </c>
      <c r="C71" s="4" t="s">
        <v>431</v>
      </c>
      <c r="D71" s="4" t="s">
        <v>432</v>
      </c>
      <c r="E71" s="4" t="s">
        <v>385</v>
      </c>
      <c r="F71" s="4" t="s">
        <v>386</v>
      </c>
      <c r="G71" s="7">
        <v>18</v>
      </c>
      <c r="H71" s="8" t="s">
        <v>387</v>
      </c>
      <c r="I71" s="6" t="str">
        <f t="shared" si="9"/>
        <v>=DISPIMG("ID_BC081C65C5884259887A5E8BFB246EEF",1)</v>
      </c>
    </row>
    <row r="72" customHeight="1" spans="1:9">
      <c r="A72" s="4" t="s">
        <v>381</v>
      </c>
      <c r="B72" s="4" t="s">
        <v>430</v>
      </c>
      <c r="C72" s="4" t="s">
        <v>431</v>
      </c>
      <c r="D72" s="4" t="s">
        <v>432</v>
      </c>
      <c r="E72" s="4" t="s">
        <v>385</v>
      </c>
      <c r="F72" s="4" t="s">
        <v>386</v>
      </c>
      <c r="G72" s="7">
        <v>19</v>
      </c>
      <c r="H72" s="8" t="s">
        <v>387</v>
      </c>
      <c r="I72" s="6" t="str">
        <f t="shared" si="9"/>
        <v>=DISPIMG("ID_BC081C65C5884259887A5E8BFB246EEF",1)</v>
      </c>
    </row>
    <row r="73" customHeight="1" spans="1:9">
      <c r="A73" s="4" t="s">
        <v>388</v>
      </c>
      <c r="B73" s="4" t="s">
        <v>430</v>
      </c>
      <c r="C73" s="4" t="s">
        <v>431</v>
      </c>
      <c r="D73" s="4" t="s">
        <v>432</v>
      </c>
      <c r="E73" s="4" t="s">
        <v>385</v>
      </c>
      <c r="F73" s="4" t="s">
        <v>386</v>
      </c>
      <c r="G73" s="7">
        <v>20</v>
      </c>
      <c r="H73" s="8" t="s">
        <v>387</v>
      </c>
      <c r="I73" s="6" t="str">
        <f t="shared" si="9"/>
        <v>=DISPIMG("ID_BC081C65C5884259887A5E8BFB246EEF",1)</v>
      </c>
    </row>
    <row r="74" customHeight="1" spans="1:9">
      <c r="A74" s="4" t="s">
        <v>417</v>
      </c>
      <c r="B74" s="4" t="s">
        <v>433</v>
      </c>
      <c r="C74" s="4" t="s">
        <v>434</v>
      </c>
      <c r="D74" s="4" t="s">
        <v>384</v>
      </c>
      <c r="E74" s="4" t="s">
        <v>385</v>
      </c>
      <c r="F74" s="4" t="s">
        <v>386</v>
      </c>
      <c r="G74" s="7">
        <v>15</v>
      </c>
      <c r="H74" s="8" t="s">
        <v>387</v>
      </c>
      <c r="I74" s="6" t="str">
        <f t="shared" ref="I74:I80" si="10">_xlfn.DISPIMG("ID_65B34C79E4014DCE87E96D564EAC8FE5",1)</f>
        <v>=DISPIMG("ID_65B34C79E4014DCE87E96D564EAC8FE5",1)</v>
      </c>
    </row>
    <row r="75" customHeight="1" spans="1:9">
      <c r="A75" s="4" t="s">
        <v>381</v>
      </c>
      <c r="B75" s="4" t="s">
        <v>433</v>
      </c>
      <c r="C75" s="4" t="s">
        <v>434</v>
      </c>
      <c r="D75" s="4" t="s">
        <v>384</v>
      </c>
      <c r="E75" s="4" t="s">
        <v>385</v>
      </c>
      <c r="F75" s="4" t="s">
        <v>386</v>
      </c>
      <c r="G75" s="7">
        <v>16</v>
      </c>
      <c r="H75" s="8" t="s">
        <v>387</v>
      </c>
      <c r="I75" s="6" t="str">
        <f t="shared" si="10"/>
        <v>=DISPIMG("ID_65B34C79E4014DCE87E96D564EAC8FE5",1)</v>
      </c>
    </row>
    <row r="76" customHeight="1" spans="1:9">
      <c r="A76" s="4" t="s">
        <v>388</v>
      </c>
      <c r="B76" s="4" t="s">
        <v>433</v>
      </c>
      <c r="C76" s="4" t="s">
        <v>434</v>
      </c>
      <c r="D76" s="4" t="s">
        <v>384</v>
      </c>
      <c r="E76" s="4" t="s">
        <v>385</v>
      </c>
      <c r="F76" s="4" t="s">
        <v>386</v>
      </c>
      <c r="G76" s="7">
        <v>17</v>
      </c>
      <c r="H76" s="8" t="s">
        <v>387</v>
      </c>
      <c r="I76" s="6" t="str">
        <f t="shared" si="10"/>
        <v>=DISPIMG("ID_65B34C79E4014DCE87E96D564EAC8FE5",1)</v>
      </c>
    </row>
    <row r="77" customHeight="1" spans="1:9">
      <c r="A77" s="4" t="s">
        <v>389</v>
      </c>
      <c r="B77" s="4" t="s">
        <v>433</v>
      </c>
      <c r="C77" s="4" t="s">
        <v>434</v>
      </c>
      <c r="D77" s="4" t="s">
        <v>384</v>
      </c>
      <c r="E77" s="4" t="s">
        <v>385</v>
      </c>
      <c r="F77" s="4" t="s">
        <v>386</v>
      </c>
      <c r="G77" s="7">
        <v>18</v>
      </c>
      <c r="H77" s="8" t="s">
        <v>387</v>
      </c>
      <c r="I77" s="6" t="str">
        <f t="shared" si="10"/>
        <v>=DISPIMG("ID_65B34C79E4014DCE87E96D564EAC8FE5",1)</v>
      </c>
    </row>
    <row r="78" customHeight="1" spans="1:9">
      <c r="A78" s="4" t="s">
        <v>390</v>
      </c>
      <c r="B78" s="4" t="s">
        <v>433</v>
      </c>
      <c r="C78" s="4" t="s">
        <v>434</v>
      </c>
      <c r="D78" s="4" t="s">
        <v>384</v>
      </c>
      <c r="E78" s="4" t="s">
        <v>385</v>
      </c>
      <c r="F78" s="4" t="s">
        <v>386</v>
      </c>
      <c r="G78" s="7">
        <v>19</v>
      </c>
      <c r="H78" s="8" t="s">
        <v>387</v>
      </c>
      <c r="I78" s="6" t="str">
        <f t="shared" si="10"/>
        <v>=DISPIMG("ID_65B34C79E4014DCE87E96D564EAC8FE5",1)</v>
      </c>
    </row>
    <row r="79" customHeight="1" spans="1:9">
      <c r="A79" s="4" t="s">
        <v>391</v>
      </c>
      <c r="B79" s="4" t="s">
        <v>433</v>
      </c>
      <c r="C79" s="4" t="s">
        <v>434</v>
      </c>
      <c r="D79" s="4" t="s">
        <v>384</v>
      </c>
      <c r="E79" s="4" t="s">
        <v>385</v>
      </c>
      <c r="F79" s="4" t="s">
        <v>386</v>
      </c>
      <c r="G79" s="7">
        <v>20</v>
      </c>
      <c r="H79" s="8" t="s">
        <v>387</v>
      </c>
      <c r="I79" s="6" t="str">
        <f t="shared" si="10"/>
        <v>=DISPIMG("ID_65B34C79E4014DCE87E96D564EAC8FE5",1)</v>
      </c>
    </row>
    <row r="80" customHeight="1" spans="1:9">
      <c r="A80" s="4" t="s">
        <v>392</v>
      </c>
      <c r="B80" s="4" t="s">
        <v>433</v>
      </c>
      <c r="C80" s="4" t="s">
        <v>434</v>
      </c>
      <c r="D80" s="4" t="s">
        <v>384</v>
      </c>
      <c r="E80" s="4" t="s">
        <v>385</v>
      </c>
      <c r="F80" s="4" t="s">
        <v>386</v>
      </c>
      <c r="G80" s="7">
        <v>21</v>
      </c>
      <c r="H80" s="8" t="s">
        <v>387</v>
      </c>
      <c r="I80" s="6" t="str">
        <f t="shared" si="10"/>
        <v>=DISPIMG("ID_65B34C79E4014DCE87E96D564EAC8FE5",1)</v>
      </c>
    </row>
    <row r="81" customHeight="1" spans="1:9">
      <c r="A81" s="4" t="s">
        <v>364</v>
      </c>
      <c r="B81" s="4" t="s">
        <v>435</v>
      </c>
      <c r="C81" s="4" t="s">
        <v>436</v>
      </c>
      <c r="D81" s="4" t="s">
        <v>398</v>
      </c>
      <c r="E81" s="4" t="s">
        <v>385</v>
      </c>
      <c r="F81" s="4" t="s">
        <v>386</v>
      </c>
      <c r="G81" s="7">
        <v>15</v>
      </c>
      <c r="H81" s="8" t="s">
        <v>387</v>
      </c>
      <c r="I81" s="6" t="str">
        <f t="shared" ref="I81:I88" si="11">_xlfn.DISPIMG("ID_D6EF400633084C98A8D6E7D118FAF953",1)</f>
        <v>=DISPIMG("ID_D6EF400633084C98A8D6E7D118FAF953",1)</v>
      </c>
    </row>
    <row r="82" customHeight="1" spans="1:9">
      <c r="A82" s="4" t="s">
        <v>371</v>
      </c>
      <c r="B82" s="4" t="s">
        <v>435</v>
      </c>
      <c r="C82" s="4" t="s">
        <v>436</v>
      </c>
      <c r="D82" s="4" t="s">
        <v>398</v>
      </c>
      <c r="E82" s="4" t="s">
        <v>385</v>
      </c>
      <c r="F82" s="4" t="s">
        <v>386</v>
      </c>
      <c r="G82" s="7">
        <v>16</v>
      </c>
      <c r="H82" s="8" t="s">
        <v>387</v>
      </c>
      <c r="I82" s="6" t="str">
        <f t="shared" si="11"/>
        <v>=DISPIMG("ID_D6EF400633084C98A8D6E7D118FAF953",1)</v>
      </c>
    </row>
    <row r="83" customHeight="1" spans="1:9">
      <c r="A83" s="4" t="s">
        <v>400</v>
      </c>
      <c r="B83" s="4" t="s">
        <v>435</v>
      </c>
      <c r="C83" s="4" t="s">
        <v>436</v>
      </c>
      <c r="D83" s="4" t="s">
        <v>398</v>
      </c>
      <c r="E83" s="4" t="s">
        <v>385</v>
      </c>
      <c r="F83" s="4" t="s">
        <v>386</v>
      </c>
      <c r="G83" s="7">
        <v>17</v>
      </c>
      <c r="H83" s="8" t="s">
        <v>387</v>
      </c>
      <c r="I83" s="6" t="str">
        <f t="shared" si="11"/>
        <v>=DISPIMG("ID_D6EF400633084C98A8D6E7D118FAF953",1)</v>
      </c>
    </row>
    <row r="84" customHeight="1" spans="1:9">
      <c r="A84" s="4" t="s">
        <v>416</v>
      </c>
      <c r="B84" s="4" t="s">
        <v>435</v>
      </c>
      <c r="C84" s="4" t="s">
        <v>436</v>
      </c>
      <c r="D84" s="4" t="s">
        <v>398</v>
      </c>
      <c r="E84" s="4" t="s">
        <v>385</v>
      </c>
      <c r="F84" s="4" t="s">
        <v>386</v>
      </c>
      <c r="G84" s="7">
        <v>18</v>
      </c>
      <c r="H84" s="8" t="s">
        <v>387</v>
      </c>
      <c r="I84" s="6" t="str">
        <f t="shared" si="11"/>
        <v>=DISPIMG("ID_D6EF400633084C98A8D6E7D118FAF953",1)</v>
      </c>
    </row>
    <row r="85" customHeight="1" spans="1:9">
      <c r="A85" s="4" t="s">
        <v>417</v>
      </c>
      <c r="B85" s="4" t="s">
        <v>435</v>
      </c>
      <c r="C85" s="4" t="s">
        <v>436</v>
      </c>
      <c r="D85" s="4" t="s">
        <v>398</v>
      </c>
      <c r="E85" s="4" t="s">
        <v>385</v>
      </c>
      <c r="F85" s="4" t="s">
        <v>386</v>
      </c>
      <c r="G85" s="7">
        <v>19</v>
      </c>
      <c r="H85" s="8" t="s">
        <v>387</v>
      </c>
      <c r="I85" s="6" t="str">
        <f t="shared" si="11"/>
        <v>=DISPIMG("ID_D6EF400633084C98A8D6E7D118FAF953",1)</v>
      </c>
    </row>
    <row r="86" customHeight="1" spans="1:9">
      <c r="A86" s="4" t="s">
        <v>381</v>
      </c>
      <c r="B86" s="4" t="s">
        <v>435</v>
      </c>
      <c r="C86" s="4" t="s">
        <v>436</v>
      </c>
      <c r="D86" s="4" t="s">
        <v>398</v>
      </c>
      <c r="E86" s="4" t="s">
        <v>385</v>
      </c>
      <c r="F86" s="4" t="s">
        <v>386</v>
      </c>
      <c r="G86" s="7">
        <v>20</v>
      </c>
      <c r="H86" s="8" t="s">
        <v>387</v>
      </c>
      <c r="I86" s="6" t="str">
        <f t="shared" si="11"/>
        <v>=DISPIMG("ID_D6EF400633084C98A8D6E7D118FAF953",1)</v>
      </c>
    </row>
    <row r="87" customHeight="1" spans="1:9">
      <c r="A87" s="4" t="s">
        <v>388</v>
      </c>
      <c r="B87" s="4" t="s">
        <v>435</v>
      </c>
      <c r="C87" s="4" t="s">
        <v>436</v>
      </c>
      <c r="D87" s="4" t="s">
        <v>398</v>
      </c>
      <c r="E87" s="4" t="s">
        <v>385</v>
      </c>
      <c r="F87" s="4" t="s">
        <v>386</v>
      </c>
      <c r="G87" s="7">
        <v>21</v>
      </c>
      <c r="H87" s="8" t="s">
        <v>387</v>
      </c>
      <c r="I87" s="6" t="str">
        <f t="shared" si="11"/>
        <v>=DISPIMG("ID_D6EF400633084C98A8D6E7D118FAF953",1)</v>
      </c>
    </row>
    <row r="88" customHeight="1" spans="1:9">
      <c r="A88" s="4" t="s">
        <v>389</v>
      </c>
      <c r="B88" s="4" t="s">
        <v>435</v>
      </c>
      <c r="C88" s="4" t="s">
        <v>436</v>
      </c>
      <c r="D88" s="4" t="s">
        <v>398</v>
      </c>
      <c r="E88" s="4" t="s">
        <v>385</v>
      </c>
      <c r="F88" s="4" t="s">
        <v>386</v>
      </c>
      <c r="G88" s="7">
        <v>22</v>
      </c>
      <c r="H88" s="8" t="s">
        <v>387</v>
      </c>
      <c r="I88" s="6" t="str">
        <f t="shared" si="11"/>
        <v>=DISPIMG("ID_D6EF400633084C98A8D6E7D118FAF953",1)</v>
      </c>
    </row>
    <row r="89" customHeight="1" spans="1:9">
      <c r="A89" s="4" t="s">
        <v>381</v>
      </c>
      <c r="B89" s="4" t="s">
        <v>437</v>
      </c>
      <c r="C89" s="4" t="s">
        <v>438</v>
      </c>
      <c r="D89" s="4" t="s">
        <v>432</v>
      </c>
      <c r="E89" s="4" t="s">
        <v>385</v>
      </c>
      <c r="F89" s="4" t="s">
        <v>386</v>
      </c>
      <c r="G89" s="7">
        <v>15</v>
      </c>
      <c r="H89" s="8" t="s">
        <v>387</v>
      </c>
      <c r="I89" s="6" t="str">
        <f t="shared" ref="I89:I91" si="12">_xlfn.DISPIMG("ID_D79B9F9F2EF14AD395BFA5D89D64F334",1)</f>
        <v>=DISPIMG("ID_D79B9F9F2EF14AD395BFA5D89D64F334",1)</v>
      </c>
    </row>
    <row r="90" customHeight="1" spans="1:9">
      <c r="A90" s="4" t="s">
        <v>388</v>
      </c>
      <c r="B90" s="4" t="s">
        <v>437</v>
      </c>
      <c r="C90" s="4" t="s">
        <v>438</v>
      </c>
      <c r="D90" s="4" t="s">
        <v>432</v>
      </c>
      <c r="E90" s="4" t="s">
        <v>385</v>
      </c>
      <c r="F90" s="4" t="s">
        <v>386</v>
      </c>
      <c r="G90" s="7">
        <v>16</v>
      </c>
      <c r="H90" s="8" t="s">
        <v>387</v>
      </c>
      <c r="I90" s="6" t="str">
        <f t="shared" si="12"/>
        <v>=DISPIMG("ID_D79B9F9F2EF14AD395BFA5D89D64F334",1)</v>
      </c>
    </row>
    <row r="91" customHeight="1" spans="1:9">
      <c r="A91" s="4" t="s">
        <v>389</v>
      </c>
      <c r="B91" s="4" t="s">
        <v>437</v>
      </c>
      <c r="C91" s="4" t="s">
        <v>438</v>
      </c>
      <c r="D91" s="4" t="s">
        <v>432</v>
      </c>
      <c r="E91" s="4" t="s">
        <v>385</v>
      </c>
      <c r="F91" s="4" t="s">
        <v>386</v>
      </c>
      <c r="G91" s="7">
        <v>17</v>
      </c>
      <c r="H91" s="8" t="s">
        <v>387</v>
      </c>
      <c r="I91" s="6" t="str">
        <f t="shared" si="12"/>
        <v>=DISPIMG("ID_D79B9F9F2EF14AD395BFA5D89D64F334",1)</v>
      </c>
    </row>
    <row r="92" customHeight="1" spans="1:9">
      <c r="A92" s="4" t="s">
        <v>400</v>
      </c>
      <c r="B92" s="4" t="s">
        <v>439</v>
      </c>
      <c r="C92" s="4" t="s">
        <v>440</v>
      </c>
      <c r="D92" s="4" t="s">
        <v>384</v>
      </c>
      <c r="E92" s="4" t="s">
        <v>385</v>
      </c>
      <c r="F92" s="4" t="s">
        <v>386</v>
      </c>
      <c r="G92" s="7">
        <v>15</v>
      </c>
      <c r="H92" s="8" t="s">
        <v>387</v>
      </c>
      <c r="I92" s="6" t="str">
        <f t="shared" ref="I92:I96" si="13">_xlfn.DISPIMG("ID_4CF22BE01CEF405E91BFA55971643B7F",1)</f>
        <v>=DISPIMG("ID_4CF22BE01CEF405E91BFA55971643B7F",1)</v>
      </c>
    </row>
    <row r="93" customHeight="1" spans="1:9">
      <c r="A93" s="4" t="s">
        <v>416</v>
      </c>
      <c r="B93" s="4" t="s">
        <v>439</v>
      </c>
      <c r="C93" s="4" t="s">
        <v>440</v>
      </c>
      <c r="D93" s="4" t="s">
        <v>384</v>
      </c>
      <c r="E93" s="4" t="s">
        <v>385</v>
      </c>
      <c r="F93" s="4" t="s">
        <v>386</v>
      </c>
      <c r="G93" s="7">
        <v>16</v>
      </c>
      <c r="H93" s="8" t="s">
        <v>387</v>
      </c>
      <c r="I93" s="6" t="str">
        <f t="shared" si="13"/>
        <v>=DISPIMG("ID_4CF22BE01CEF405E91BFA55971643B7F",1)</v>
      </c>
    </row>
    <row r="94" customHeight="1" spans="1:9">
      <c r="A94" s="4" t="s">
        <v>417</v>
      </c>
      <c r="B94" s="4" t="s">
        <v>439</v>
      </c>
      <c r="C94" s="4" t="s">
        <v>440</v>
      </c>
      <c r="D94" s="4" t="s">
        <v>384</v>
      </c>
      <c r="E94" s="4" t="s">
        <v>385</v>
      </c>
      <c r="F94" s="4" t="s">
        <v>386</v>
      </c>
      <c r="G94" s="7">
        <v>17</v>
      </c>
      <c r="H94" s="8" t="s">
        <v>387</v>
      </c>
      <c r="I94" s="6" t="str">
        <f t="shared" si="13"/>
        <v>=DISPIMG("ID_4CF22BE01CEF405E91BFA55971643B7F",1)</v>
      </c>
    </row>
    <row r="95" customHeight="1" spans="1:9">
      <c r="A95" s="4" t="s">
        <v>381</v>
      </c>
      <c r="B95" s="4" t="s">
        <v>439</v>
      </c>
      <c r="C95" s="4" t="s">
        <v>440</v>
      </c>
      <c r="D95" s="4" t="s">
        <v>384</v>
      </c>
      <c r="E95" s="4" t="s">
        <v>385</v>
      </c>
      <c r="F95" s="4" t="s">
        <v>386</v>
      </c>
      <c r="G95" s="7">
        <v>18</v>
      </c>
      <c r="H95" s="8" t="s">
        <v>387</v>
      </c>
      <c r="I95" s="6" t="str">
        <f t="shared" si="13"/>
        <v>=DISPIMG("ID_4CF22BE01CEF405E91BFA55971643B7F",1)</v>
      </c>
    </row>
    <row r="96" customHeight="1" spans="1:9">
      <c r="A96" s="4" t="s">
        <v>388</v>
      </c>
      <c r="B96" s="4" t="s">
        <v>439</v>
      </c>
      <c r="C96" s="4" t="s">
        <v>440</v>
      </c>
      <c r="D96" s="4" t="s">
        <v>384</v>
      </c>
      <c r="E96" s="4" t="s">
        <v>385</v>
      </c>
      <c r="F96" s="4" t="s">
        <v>386</v>
      </c>
      <c r="G96" s="7">
        <v>19</v>
      </c>
      <c r="H96" s="8" t="s">
        <v>387</v>
      </c>
      <c r="I96" s="6" t="str">
        <f t="shared" si="13"/>
        <v>=DISPIMG("ID_4CF22BE01CEF405E91BFA55971643B7F",1)</v>
      </c>
    </row>
    <row r="97" customHeight="1" spans="1:9">
      <c r="A97" s="4" t="s">
        <v>364</v>
      </c>
      <c r="B97" s="4" t="s">
        <v>441</v>
      </c>
      <c r="C97" s="4" t="s">
        <v>442</v>
      </c>
      <c r="D97" s="4" t="s">
        <v>406</v>
      </c>
      <c r="E97" s="4" t="s">
        <v>385</v>
      </c>
      <c r="F97" s="4" t="s">
        <v>386</v>
      </c>
      <c r="G97" s="7">
        <v>15</v>
      </c>
      <c r="H97" s="8" t="s">
        <v>387</v>
      </c>
      <c r="I97" s="6" t="str">
        <f t="shared" ref="I97:I101" si="14">_xlfn.DISPIMG("ID_A8CAF0051EF84FF29DDB442B687DC179",1)</f>
        <v>=DISPIMG("ID_A8CAF0051EF84FF29DDB442B687DC179",1)</v>
      </c>
    </row>
    <row r="98" customHeight="1" spans="1:9">
      <c r="A98" s="4" t="s">
        <v>371</v>
      </c>
      <c r="B98" s="4" t="s">
        <v>441</v>
      </c>
      <c r="C98" s="4" t="s">
        <v>442</v>
      </c>
      <c r="D98" s="4" t="s">
        <v>406</v>
      </c>
      <c r="E98" s="4" t="s">
        <v>385</v>
      </c>
      <c r="F98" s="4" t="s">
        <v>386</v>
      </c>
      <c r="G98" s="7">
        <v>16</v>
      </c>
      <c r="H98" s="8" t="s">
        <v>387</v>
      </c>
      <c r="I98" s="6" t="str">
        <f t="shared" si="14"/>
        <v>=DISPIMG("ID_A8CAF0051EF84FF29DDB442B687DC179",1)</v>
      </c>
    </row>
    <row r="99" customHeight="1" spans="1:9">
      <c r="A99" s="4" t="s">
        <v>400</v>
      </c>
      <c r="B99" s="4" t="s">
        <v>441</v>
      </c>
      <c r="C99" s="4" t="s">
        <v>442</v>
      </c>
      <c r="D99" s="4" t="s">
        <v>406</v>
      </c>
      <c r="E99" s="4" t="s">
        <v>385</v>
      </c>
      <c r="F99" s="4" t="s">
        <v>386</v>
      </c>
      <c r="G99" s="7">
        <v>17</v>
      </c>
      <c r="H99" s="8" t="s">
        <v>387</v>
      </c>
      <c r="I99" s="6" t="str">
        <f t="shared" si="14"/>
        <v>=DISPIMG("ID_A8CAF0051EF84FF29DDB442B687DC179",1)</v>
      </c>
    </row>
    <row r="100" customHeight="1" spans="1:9">
      <c r="A100" s="4" t="s">
        <v>416</v>
      </c>
      <c r="B100" s="4" t="s">
        <v>441</v>
      </c>
      <c r="C100" s="4" t="s">
        <v>442</v>
      </c>
      <c r="D100" s="4" t="s">
        <v>406</v>
      </c>
      <c r="E100" s="4" t="s">
        <v>385</v>
      </c>
      <c r="F100" s="4" t="s">
        <v>386</v>
      </c>
      <c r="G100" s="7">
        <v>18</v>
      </c>
      <c r="H100" s="8" t="s">
        <v>387</v>
      </c>
      <c r="I100" s="6" t="str">
        <f t="shared" si="14"/>
        <v>=DISPIMG("ID_A8CAF0051EF84FF29DDB442B687DC179",1)</v>
      </c>
    </row>
    <row r="101" customHeight="1" spans="1:9">
      <c r="A101" s="4" t="s">
        <v>417</v>
      </c>
      <c r="B101" s="4" t="s">
        <v>441</v>
      </c>
      <c r="C101" s="4" t="s">
        <v>442</v>
      </c>
      <c r="D101" s="4" t="s">
        <v>406</v>
      </c>
      <c r="E101" s="4" t="s">
        <v>385</v>
      </c>
      <c r="F101" s="4" t="s">
        <v>386</v>
      </c>
      <c r="G101" s="7">
        <v>19</v>
      </c>
      <c r="H101" s="8" t="s">
        <v>387</v>
      </c>
      <c r="I101" s="6" t="str">
        <f t="shared" si="14"/>
        <v>=DISPIMG("ID_A8CAF0051EF84FF29DDB442B687DC179",1)</v>
      </c>
    </row>
    <row r="102" customHeight="1" spans="1:9">
      <c r="A102" s="4" t="s">
        <v>371</v>
      </c>
      <c r="B102" s="4" t="s">
        <v>443</v>
      </c>
      <c r="C102" s="4" t="s">
        <v>444</v>
      </c>
      <c r="D102" s="4" t="s">
        <v>445</v>
      </c>
      <c r="E102" s="4" t="s">
        <v>385</v>
      </c>
      <c r="F102" s="4" t="s">
        <v>386</v>
      </c>
      <c r="G102" s="7">
        <v>15</v>
      </c>
      <c r="H102" s="8" t="s">
        <v>387</v>
      </c>
      <c r="I102" s="6" t="str">
        <f t="shared" ref="I102:I109" si="15">_xlfn.DISPIMG("ID_2E49DC866BAE403C8AA77F97D6C91E8F",1)</f>
        <v>=DISPIMG("ID_2E49DC866BAE403C8AA77F97D6C91E8F",1)</v>
      </c>
    </row>
    <row r="103" customHeight="1" spans="1:9">
      <c r="A103" s="4" t="s">
        <v>400</v>
      </c>
      <c r="B103" s="4" t="s">
        <v>443</v>
      </c>
      <c r="C103" s="4" t="s">
        <v>444</v>
      </c>
      <c r="D103" s="4" t="s">
        <v>384</v>
      </c>
      <c r="E103" s="4" t="s">
        <v>385</v>
      </c>
      <c r="F103" s="4" t="s">
        <v>386</v>
      </c>
      <c r="G103" s="7">
        <v>16</v>
      </c>
      <c r="H103" s="8" t="s">
        <v>387</v>
      </c>
      <c r="I103" s="6" t="str">
        <f t="shared" si="15"/>
        <v>=DISPIMG("ID_2E49DC866BAE403C8AA77F97D6C91E8F",1)</v>
      </c>
    </row>
    <row r="104" customHeight="1" spans="1:9">
      <c r="A104" s="4" t="s">
        <v>416</v>
      </c>
      <c r="B104" s="4" t="s">
        <v>443</v>
      </c>
      <c r="C104" s="4" t="s">
        <v>444</v>
      </c>
      <c r="D104" s="4" t="s">
        <v>384</v>
      </c>
      <c r="E104" s="4" t="s">
        <v>385</v>
      </c>
      <c r="F104" s="4" t="s">
        <v>386</v>
      </c>
      <c r="G104" s="7">
        <v>17</v>
      </c>
      <c r="H104" s="8" t="s">
        <v>387</v>
      </c>
      <c r="I104" s="6" t="str">
        <f t="shared" si="15"/>
        <v>=DISPIMG("ID_2E49DC866BAE403C8AA77F97D6C91E8F",1)</v>
      </c>
    </row>
    <row r="105" customHeight="1" spans="1:9">
      <c r="A105" s="4" t="s">
        <v>417</v>
      </c>
      <c r="B105" s="4" t="s">
        <v>443</v>
      </c>
      <c r="C105" s="4" t="s">
        <v>444</v>
      </c>
      <c r="D105" s="4" t="s">
        <v>384</v>
      </c>
      <c r="E105" s="4" t="s">
        <v>385</v>
      </c>
      <c r="F105" s="4" t="s">
        <v>386</v>
      </c>
      <c r="G105" s="7">
        <v>18</v>
      </c>
      <c r="H105" s="8" t="s">
        <v>387</v>
      </c>
      <c r="I105" s="6" t="str">
        <f t="shared" si="15"/>
        <v>=DISPIMG("ID_2E49DC866BAE403C8AA77F97D6C91E8F",1)</v>
      </c>
    </row>
    <row r="106" customHeight="1" spans="1:9">
      <c r="A106" s="4" t="s">
        <v>381</v>
      </c>
      <c r="B106" s="4" t="s">
        <v>443</v>
      </c>
      <c r="C106" s="4" t="s">
        <v>444</v>
      </c>
      <c r="D106" s="4" t="s">
        <v>384</v>
      </c>
      <c r="E106" s="4" t="s">
        <v>385</v>
      </c>
      <c r="F106" s="4" t="s">
        <v>386</v>
      </c>
      <c r="G106" s="7">
        <v>19</v>
      </c>
      <c r="H106" s="8" t="s">
        <v>387</v>
      </c>
      <c r="I106" s="6" t="str">
        <f t="shared" si="15"/>
        <v>=DISPIMG("ID_2E49DC866BAE403C8AA77F97D6C91E8F",1)</v>
      </c>
    </row>
    <row r="107" customHeight="1" spans="1:9">
      <c r="A107" s="4" t="s">
        <v>388</v>
      </c>
      <c r="B107" s="4" t="s">
        <v>443</v>
      </c>
      <c r="C107" s="4" t="s">
        <v>444</v>
      </c>
      <c r="D107" s="4" t="s">
        <v>384</v>
      </c>
      <c r="E107" s="4" t="s">
        <v>385</v>
      </c>
      <c r="F107" s="4" t="s">
        <v>386</v>
      </c>
      <c r="G107" s="7">
        <v>20</v>
      </c>
      <c r="H107" s="8" t="s">
        <v>387</v>
      </c>
      <c r="I107" s="6" t="str">
        <f t="shared" si="15"/>
        <v>=DISPIMG("ID_2E49DC866BAE403C8AA77F97D6C91E8F",1)</v>
      </c>
    </row>
    <row r="108" customHeight="1" spans="1:9">
      <c r="A108" s="4" t="s">
        <v>389</v>
      </c>
      <c r="B108" s="4" t="s">
        <v>443</v>
      </c>
      <c r="C108" s="4" t="s">
        <v>444</v>
      </c>
      <c r="D108" s="4" t="s">
        <v>384</v>
      </c>
      <c r="E108" s="4" t="s">
        <v>385</v>
      </c>
      <c r="F108" s="4" t="s">
        <v>386</v>
      </c>
      <c r="G108" s="7">
        <v>21</v>
      </c>
      <c r="H108" s="8" t="s">
        <v>387</v>
      </c>
      <c r="I108" s="6" t="str">
        <f t="shared" si="15"/>
        <v>=DISPIMG("ID_2E49DC866BAE403C8AA77F97D6C91E8F",1)</v>
      </c>
    </row>
    <row r="109" customHeight="1" spans="1:9">
      <c r="A109" s="4" t="s">
        <v>390</v>
      </c>
      <c r="B109" s="4" t="s">
        <v>443</v>
      </c>
      <c r="C109" s="4" t="s">
        <v>444</v>
      </c>
      <c r="D109" s="4" t="s">
        <v>384</v>
      </c>
      <c r="E109" s="4" t="s">
        <v>385</v>
      </c>
      <c r="F109" s="4" t="s">
        <v>386</v>
      </c>
      <c r="G109" s="7">
        <v>22</v>
      </c>
      <c r="H109" s="8" t="s">
        <v>387</v>
      </c>
      <c r="I109" s="6" t="str">
        <f t="shared" si="15"/>
        <v>=DISPIMG("ID_2E49DC866BAE403C8AA77F97D6C91E8F",1)</v>
      </c>
    </row>
    <row r="110" customHeight="1" spans="1:9">
      <c r="A110" s="4" t="s">
        <v>388</v>
      </c>
      <c r="B110" s="4" t="s">
        <v>446</v>
      </c>
      <c r="C110" s="4" t="s">
        <v>447</v>
      </c>
      <c r="D110" s="4" t="s">
        <v>384</v>
      </c>
      <c r="E110" s="4" t="s">
        <v>385</v>
      </c>
      <c r="F110" s="4" t="s">
        <v>386</v>
      </c>
      <c r="G110" s="7">
        <v>15</v>
      </c>
      <c r="H110" s="8" t="s">
        <v>387</v>
      </c>
      <c r="I110" s="6" t="str">
        <f t="shared" ref="I110:I112" si="16">_xlfn.DISPIMG("ID_93AC732781134786A4BC8502A50A41BA",1)</f>
        <v>=DISPIMG("ID_93AC732781134786A4BC8502A50A41BA",1)</v>
      </c>
    </row>
    <row r="111" customHeight="1" spans="1:9">
      <c r="A111" s="4" t="s">
        <v>389</v>
      </c>
      <c r="B111" s="4" t="s">
        <v>446</v>
      </c>
      <c r="C111" s="4" t="s">
        <v>447</v>
      </c>
      <c r="D111" s="4" t="s">
        <v>384</v>
      </c>
      <c r="E111" s="4" t="s">
        <v>385</v>
      </c>
      <c r="F111" s="4" t="s">
        <v>386</v>
      </c>
      <c r="G111" s="7">
        <v>16</v>
      </c>
      <c r="H111" s="8" t="s">
        <v>387</v>
      </c>
      <c r="I111" s="6" t="str">
        <f t="shared" si="16"/>
        <v>=DISPIMG("ID_93AC732781134786A4BC8502A50A41BA",1)</v>
      </c>
    </row>
    <row r="112" customHeight="1" spans="1:9">
      <c r="A112" s="4" t="s">
        <v>390</v>
      </c>
      <c r="B112" s="4" t="s">
        <v>446</v>
      </c>
      <c r="C112" s="4" t="s">
        <v>447</v>
      </c>
      <c r="D112" s="4" t="s">
        <v>384</v>
      </c>
      <c r="E112" s="4" t="s">
        <v>385</v>
      </c>
      <c r="F112" s="4" t="s">
        <v>386</v>
      </c>
      <c r="G112" s="7">
        <v>17</v>
      </c>
      <c r="H112" s="8" t="s">
        <v>387</v>
      </c>
      <c r="I112" s="6" t="str">
        <f t="shared" si="16"/>
        <v>=DISPIMG("ID_93AC732781134786A4BC8502A50A41BA",1)</v>
      </c>
    </row>
    <row r="113" customHeight="1" spans="1:9">
      <c r="A113" s="4" t="s">
        <v>399</v>
      </c>
      <c r="B113" s="4" t="s">
        <v>448</v>
      </c>
      <c r="C113" s="4" t="s">
        <v>449</v>
      </c>
      <c r="D113" s="4" t="s">
        <v>398</v>
      </c>
      <c r="E113" s="4" t="s">
        <v>385</v>
      </c>
      <c r="F113" s="4" t="s">
        <v>386</v>
      </c>
      <c r="G113" s="7">
        <v>15</v>
      </c>
      <c r="H113" s="8" t="s">
        <v>387</v>
      </c>
      <c r="I113" s="6" t="str">
        <f t="shared" ref="I113:I122" si="17">_xlfn.DISPIMG("ID_390909932DB44C6685C32930BE887B98",1)</f>
        <v>=DISPIMG("ID_390909932DB44C6685C32930BE887B98",1)</v>
      </c>
    </row>
    <row r="114" customHeight="1" spans="1:9">
      <c r="A114" s="4" t="s">
        <v>364</v>
      </c>
      <c r="B114" s="4" t="s">
        <v>448</v>
      </c>
      <c r="C114" s="4" t="s">
        <v>449</v>
      </c>
      <c r="D114" s="4" t="s">
        <v>398</v>
      </c>
      <c r="E114" s="4" t="s">
        <v>385</v>
      </c>
      <c r="F114" s="4" t="s">
        <v>386</v>
      </c>
      <c r="G114" s="7">
        <v>16</v>
      </c>
      <c r="H114" s="8" t="s">
        <v>387</v>
      </c>
      <c r="I114" s="6" t="str">
        <f t="shared" si="17"/>
        <v>=DISPIMG("ID_390909932DB44C6685C32930BE887B98",1)</v>
      </c>
    </row>
    <row r="115" customHeight="1" spans="1:9">
      <c r="A115" s="4" t="s">
        <v>371</v>
      </c>
      <c r="B115" s="4" t="s">
        <v>448</v>
      </c>
      <c r="C115" s="4" t="s">
        <v>449</v>
      </c>
      <c r="D115" s="4" t="s">
        <v>398</v>
      </c>
      <c r="E115" s="4" t="s">
        <v>385</v>
      </c>
      <c r="F115" s="4" t="s">
        <v>386</v>
      </c>
      <c r="G115" s="7">
        <v>17</v>
      </c>
      <c r="H115" s="8" t="s">
        <v>387</v>
      </c>
      <c r="I115" s="6" t="str">
        <f t="shared" si="17"/>
        <v>=DISPIMG("ID_390909932DB44C6685C32930BE887B98",1)</v>
      </c>
    </row>
    <row r="116" customHeight="1" spans="1:9">
      <c r="A116" s="4" t="s">
        <v>400</v>
      </c>
      <c r="B116" s="4" t="s">
        <v>448</v>
      </c>
      <c r="C116" s="4" t="s">
        <v>449</v>
      </c>
      <c r="D116" s="4" t="s">
        <v>398</v>
      </c>
      <c r="E116" s="4" t="s">
        <v>385</v>
      </c>
      <c r="F116" s="4" t="s">
        <v>386</v>
      </c>
      <c r="G116" s="7">
        <v>18</v>
      </c>
      <c r="H116" s="8" t="s">
        <v>387</v>
      </c>
      <c r="I116" s="6" t="str">
        <f t="shared" si="17"/>
        <v>=DISPIMG("ID_390909932DB44C6685C32930BE887B98",1)</v>
      </c>
    </row>
    <row r="117" customHeight="1" spans="1:9">
      <c r="A117" s="4" t="s">
        <v>416</v>
      </c>
      <c r="B117" s="4" t="s">
        <v>448</v>
      </c>
      <c r="C117" s="4" t="s">
        <v>449</v>
      </c>
      <c r="D117" s="4" t="s">
        <v>398</v>
      </c>
      <c r="E117" s="4" t="s">
        <v>385</v>
      </c>
      <c r="F117" s="4" t="s">
        <v>386</v>
      </c>
      <c r="G117" s="7">
        <v>19</v>
      </c>
      <c r="H117" s="8" t="s">
        <v>387</v>
      </c>
      <c r="I117" s="6" t="str">
        <f t="shared" si="17"/>
        <v>=DISPIMG("ID_390909932DB44C6685C32930BE887B98",1)</v>
      </c>
    </row>
    <row r="118" customHeight="1" spans="1:9">
      <c r="A118" s="4" t="s">
        <v>417</v>
      </c>
      <c r="B118" s="4" t="s">
        <v>448</v>
      </c>
      <c r="C118" s="4" t="s">
        <v>449</v>
      </c>
      <c r="D118" s="4" t="s">
        <v>398</v>
      </c>
      <c r="E118" s="4" t="s">
        <v>385</v>
      </c>
      <c r="F118" s="4" t="s">
        <v>386</v>
      </c>
      <c r="G118" s="7">
        <v>20</v>
      </c>
      <c r="H118" s="8" t="s">
        <v>387</v>
      </c>
      <c r="I118" s="6" t="str">
        <f t="shared" si="17"/>
        <v>=DISPIMG("ID_390909932DB44C6685C32930BE887B98",1)</v>
      </c>
    </row>
    <row r="119" customHeight="1" spans="1:9">
      <c r="A119" s="4" t="s">
        <v>403</v>
      </c>
      <c r="B119" s="4" t="s">
        <v>448</v>
      </c>
      <c r="C119" s="4" t="s">
        <v>449</v>
      </c>
      <c r="D119" s="4" t="s">
        <v>398</v>
      </c>
      <c r="E119" s="4" t="s">
        <v>385</v>
      </c>
      <c r="F119" s="4" t="s">
        <v>386</v>
      </c>
      <c r="G119" s="7">
        <v>15</v>
      </c>
      <c r="H119" s="8" t="s">
        <v>387</v>
      </c>
      <c r="I119" s="6" t="str">
        <f t="shared" si="17"/>
        <v>=DISPIMG("ID_390909932DB44C6685C32930BE887B98",1)</v>
      </c>
    </row>
    <row r="120" customHeight="1" spans="1:9">
      <c r="A120" s="4" t="s">
        <v>450</v>
      </c>
      <c r="B120" s="4" t="s">
        <v>448</v>
      </c>
      <c r="C120" s="4" t="s">
        <v>449</v>
      </c>
      <c r="D120" s="4" t="s">
        <v>398</v>
      </c>
      <c r="E120" s="4" t="s">
        <v>385</v>
      </c>
      <c r="F120" s="4" t="s">
        <v>386</v>
      </c>
      <c r="G120" s="7">
        <v>16</v>
      </c>
      <c r="H120" s="8" t="s">
        <v>387</v>
      </c>
      <c r="I120" s="6" t="str">
        <f t="shared" si="17"/>
        <v>=DISPIMG("ID_390909932DB44C6685C32930BE887B98",1)</v>
      </c>
    </row>
    <row r="121" customHeight="1" spans="1:9">
      <c r="A121" s="4" t="s">
        <v>451</v>
      </c>
      <c r="B121" s="4" t="s">
        <v>448</v>
      </c>
      <c r="C121" s="4" t="s">
        <v>449</v>
      </c>
      <c r="D121" s="4" t="s">
        <v>398</v>
      </c>
      <c r="E121" s="4" t="s">
        <v>385</v>
      </c>
      <c r="F121" s="4" t="s">
        <v>386</v>
      </c>
      <c r="G121" s="7">
        <v>17</v>
      </c>
      <c r="H121" s="8" t="s">
        <v>387</v>
      </c>
      <c r="I121" s="6" t="str">
        <f t="shared" si="17"/>
        <v>=DISPIMG("ID_390909932DB44C6685C32930BE887B98",1)</v>
      </c>
    </row>
    <row r="122" customHeight="1" spans="1:9">
      <c r="A122" s="4" t="s">
        <v>452</v>
      </c>
      <c r="B122" s="4" t="s">
        <v>448</v>
      </c>
      <c r="C122" s="4" t="s">
        <v>449</v>
      </c>
      <c r="D122" s="4" t="s">
        <v>398</v>
      </c>
      <c r="E122" s="4" t="s">
        <v>385</v>
      </c>
      <c r="F122" s="4" t="s">
        <v>386</v>
      </c>
      <c r="G122" s="7">
        <v>18</v>
      </c>
      <c r="H122" s="8" t="s">
        <v>387</v>
      </c>
      <c r="I122" s="6" t="str">
        <f t="shared" si="17"/>
        <v>=DISPIMG("ID_390909932DB44C6685C32930BE887B98",1)</v>
      </c>
    </row>
    <row r="123" customHeight="1" spans="1:9">
      <c r="A123" s="4" t="s">
        <v>364</v>
      </c>
      <c r="B123" s="4" t="s">
        <v>453</v>
      </c>
      <c r="C123" s="4" t="s">
        <v>454</v>
      </c>
      <c r="D123" s="4" t="s">
        <v>455</v>
      </c>
      <c r="E123" s="4" t="s">
        <v>385</v>
      </c>
      <c r="F123" s="4" t="s">
        <v>386</v>
      </c>
      <c r="G123" s="7">
        <v>15</v>
      </c>
      <c r="H123" s="8" t="s">
        <v>387</v>
      </c>
      <c r="I123" s="6" t="str">
        <f t="shared" ref="I123:I133" si="18">_xlfn.DISPIMG("ID_730319BE88E04F179BF82456A73A49CB",1)</f>
        <v>=DISPIMG("ID_730319BE88E04F179BF82456A73A49CB",1)</v>
      </c>
    </row>
    <row r="124" customHeight="1" spans="1:9">
      <c r="A124" s="4" t="s">
        <v>371</v>
      </c>
      <c r="B124" s="4" t="s">
        <v>453</v>
      </c>
      <c r="C124" s="4" t="s">
        <v>454</v>
      </c>
      <c r="D124" s="4" t="s">
        <v>455</v>
      </c>
      <c r="E124" s="4" t="s">
        <v>385</v>
      </c>
      <c r="F124" s="4" t="s">
        <v>386</v>
      </c>
      <c r="G124" s="7">
        <v>16</v>
      </c>
      <c r="H124" s="8" t="s">
        <v>387</v>
      </c>
      <c r="I124" s="6" t="str">
        <f t="shared" si="18"/>
        <v>=DISPIMG("ID_730319BE88E04F179BF82456A73A49CB",1)</v>
      </c>
    </row>
    <row r="125" customHeight="1" spans="1:9">
      <c r="A125" s="4" t="s">
        <v>400</v>
      </c>
      <c r="B125" s="4" t="s">
        <v>453</v>
      </c>
      <c r="C125" s="4" t="s">
        <v>454</v>
      </c>
      <c r="D125" s="4" t="s">
        <v>455</v>
      </c>
      <c r="E125" s="4" t="s">
        <v>385</v>
      </c>
      <c r="F125" s="4" t="s">
        <v>386</v>
      </c>
      <c r="G125" s="7">
        <v>17</v>
      </c>
      <c r="H125" s="8" t="s">
        <v>387</v>
      </c>
      <c r="I125" s="6" t="str">
        <f t="shared" si="18"/>
        <v>=DISPIMG("ID_730319BE88E04F179BF82456A73A49CB",1)</v>
      </c>
    </row>
    <row r="126" customHeight="1" spans="1:9">
      <c r="A126" s="4" t="s">
        <v>416</v>
      </c>
      <c r="B126" s="4" t="s">
        <v>453</v>
      </c>
      <c r="C126" s="4" t="s">
        <v>454</v>
      </c>
      <c r="D126" s="4" t="s">
        <v>455</v>
      </c>
      <c r="E126" s="4" t="s">
        <v>385</v>
      </c>
      <c r="F126" s="4" t="s">
        <v>386</v>
      </c>
      <c r="G126" s="7">
        <v>18</v>
      </c>
      <c r="H126" s="8" t="s">
        <v>387</v>
      </c>
      <c r="I126" s="6" t="str">
        <f t="shared" si="18"/>
        <v>=DISPIMG("ID_730319BE88E04F179BF82456A73A49CB",1)</v>
      </c>
    </row>
    <row r="127" customHeight="1" spans="1:9">
      <c r="A127" s="4" t="s">
        <v>417</v>
      </c>
      <c r="B127" s="4" t="s">
        <v>453</v>
      </c>
      <c r="C127" s="4" t="s">
        <v>454</v>
      </c>
      <c r="D127" s="4" t="s">
        <v>455</v>
      </c>
      <c r="E127" s="4" t="s">
        <v>385</v>
      </c>
      <c r="F127" s="4" t="s">
        <v>386</v>
      </c>
      <c r="G127" s="7">
        <v>19</v>
      </c>
      <c r="H127" s="8" t="s">
        <v>387</v>
      </c>
      <c r="I127" s="6" t="str">
        <f t="shared" si="18"/>
        <v>=DISPIMG("ID_730319BE88E04F179BF82456A73A49CB",1)</v>
      </c>
    </row>
    <row r="128" customHeight="1" spans="1:9">
      <c r="A128" s="4" t="s">
        <v>381</v>
      </c>
      <c r="B128" s="4" t="s">
        <v>453</v>
      </c>
      <c r="C128" s="4" t="s">
        <v>454</v>
      </c>
      <c r="D128" s="4" t="s">
        <v>455</v>
      </c>
      <c r="E128" s="4" t="s">
        <v>385</v>
      </c>
      <c r="F128" s="4" t="s">
        <v>386</v>
      </c>
      <c r="G128" s="7">
        <v>20</v>
      </c>
      <c r="H128" s="8" t="s">
        <v>387</v>
      </c>
      <c r="I128" s="6" t="str">
        <f t="shared" si="18"/>
        <v>=DISPIMG("ID_730319BE88E04F179BF82456A73A49CB",1)</v>
      </c>
    </row>
    <row r="129" customHeight="1" spans="1:9">
      <c r="A129" s="4" t="s">
        <v>388</v>
      </c>
      <c r="B129" s="4" t="s">
        <v>453</v>
      </c>
      <c r="C129" s="4" t="s">
        <v>454</v>
      </c>
      <c r="D129" s="4" t="s">
        <v>455</v>
      </c>
      <c r="E129" s="4" t="s">
        <v>385</v>
      </c>
      <c r="F129" s="4" t="s">
        <v>386</v>
      </c>
      <c r="G129" s="7">
        <v>21</v>
      </c>
      <c r="H129" s="8" t="s">
        <v>387</v>
      </c>
      <c r="I129" s="6" t="str">
        <f t="shared" si="18"/>
        <v>=DISPIMG("ID_730319BE88E04F179BF82456A73A49CB",1)</v>
      </c>
    </row>
    <row r="130" customHeight="1" spans="1:9">
      <c r="A130" s="4" t="s">
        <v>389</v>
      </c>
      <c r="B130" s="4" t="s">
        <v>453</v>
      </c>
      <c r="C130" s="4" t="s">
        <v>454</v>
      </c>
      <c r="D130" s="4" t="s">
        <v>455</v>
      </c>
      <c r="E130" s="4" t="s">
        <v>385</v>
      </c>
      <c r="F130" s="4" t="s">
        <v>386</v>
      </c>
      <c r="G130" s="7">
        <v>22</v>
      </c>
      <c r="H130" s="8" t="s">
        <v>387</v>
      </c>
      <c r="I130" s="6" t="str">
        <f t="shared" si="18"/>
        <v>=DISPIMG("ID_730319BE88E04F179BF82456A73A49CB",1)</v>
      </c>
    </row>
    <row r="131" customHeight="1" spans="1:9">
      <c r="A131" s="4" t="s">
        <v>390</v>
      </c>
      <c r="B131" s="4" t="s">
        <v>453</v>
      </c>
      <c r="C131" s="4" t="s">
        <v>454</v>
      </c>
      <c r="D131" s="4" t="s">
        <v>455</v>
      </c>
      <c r="E131" s="4" t="s">
        <v>385</v>
      </c>
      <c r="F131" s="4" t="s">
        <v>386</v>
      </c>
      <c r="G131" s="7">
        <v>23</v>
      </c>
      <c r="H131" s="8" t="s">
        <v>387</v>
      </c>
      <c r="I131" s="6" t="str">
        <f t="shared" si="18"/>
        <v>=DISPIMG("ID_730319BE88E04F179BF82456A73A49CB",1)</v>
      </c>
    </row>
    <row r="132" customHeight="1" spans="1:9">
      <c r="A132" s="4" t="s">
        <v>391</v>
      </c>
      <c r="B132" s="4" t="s">
        <v>453</v>
      </c>
      <c r="C132" s="4" t="s">
        <v>454</v>
      </c>
      <c r="D132" s="4" t="s">
        <v>455</v>
      </c>
      <c r="E132" s="4" t="s">
        <v>385</v>
      </c>
      <c r="F132" s="4" t="s">
        <v>386</v>
      </c>
      <c r="G132" s="7">
        <v>24</v>
      </c>
      <c r="H132" s="8" t="s">
        <v>387</v>
      </c>
      <c r="I132" s="6" t="str">
        <f t="shared" si="18"/>
        <v>=DISPIMG("ID_730319BE88E04F179BF82456A73A49CB",1)</v>
      </c>
    </row>
    <row r="133" customHeight="1" spans="1:9">
      <c r="A133" s="4" t="s">
        <v>392</v>
      </c>
      <c r="B133" s="4" t="s">
        <v>453</v>
      </c>
      <c r="C133" s="4" t="s">
        <v>454</v>
      </c>
      <c r="D133" s="4" t="s">
        <v>455</v>
      </c>
      <c r="E133" s="4" t="s">
        <v>385</v>
      </c>
      <c r="F133" s="4" t="s">
        <v>386</v>
      </c>
      <c r="G133" s="7">
        <v>25</v>
      </c>
      <c r="H133" s="8" t="s">
        <v>387</v>
      </c>
      <c r="I133" s="6" t="str">
        <f t="shared" si="18"/>
        <v>=DISPIMG("ID_730319BE88E04F179BF82456A73A49CB",1)</v>
      </c>
    </row>
    <row r="134" customHeight="1" spans="1:9">
      <c r="A134" s="4" t="s">
        <v>371</v>
      </c>
      <c r="B134" s="4" t="s">
        <v>456</v>
      </c>
      <c r="C134" s="4" t="s">
        <v>457</v>
      </c>
      <c r="D134" s="4" t="s">
        <v>420</v>
      </c>
      <c r="E134" s="4" t="s">
        <v>385</v>
      </c>
      <c r="F134" s="4" t="s">
        <v>386</v>
      </c>
      <c r="G134" s="7">
        <v>15</v>
      </c>
      <c r="H134" s="8" t="s">
        <v>387</v>
      </c>
      <c r="I134" s="6" t="str">
        <f t="shared" ref="I134:I138" si="19">_xlfn.DISPIMG("ID_C8DD904D1554450BB96A1E7362E2B62E",1)</f>
        <v>=DISPIMG("ID_C8DD904D1554450BB96A1E7362E2B62E",1)</v>
      </c>
    </row>
    <row r="135" customHeight="1" spans="1:9">
      <c r="A135" s="4" t="s">
        <v>400</v>
      </c>
      <c r="B135" s="4" t="s">
        <v>456</v>
      </c>
      <c r="C135" s="4" t="s">
        <v>457</v>
      </c>
      <c r="D135" s="4" t="s">
        <v>420</v>
      </c>
      <c r="E135" s="4" t="s">
        <v>385</v>
      </c>
      <c r="F135" s="4" t="s">
        <v>386</v>
      </c>
      <c r="G135" s="7">
        <v>16</v>
      </c>
      <c r="H135" s="8" t="s">
        <v>387</v>
      </c>
      <c r="I135" s="6" t="str">
        <f t="shared" si="19"/>
        <v>=DISPIMG("ID_C8DD904D1554450BB96A1E7362E2B62E",1)</v>
      </c>
    </row>
    <row r="136" customHeight="1" spans="1:9">
      <c r="A136" s="4" t="s">
        <v>416</v>
      </c>
      <c r="B136" s="4" t="s">
        <v>456</v>
      </c>
      <c r="C136" s="4" t="s">
        <v>457</v>
      </c>
      <c r="D136" s="4" t="s">
        <v>420</v>
      </c>
      <c r="E136" s="4" t="s">
        <v>385</v>
      </c>
      <c r="F136" s="4" t="s">
        <v>386</v>
      </c>
      <c r="G136" s="7">
        <v>17</v>
      </c>
      <c r="H136" s="8" t="s">
        <v>387</v>
      </c>
      <c r="I136" s="6" t="str">
        <f t="shared" si="19"/>
        <v>=DISPIMG("ID_C8DD904D1554450BB96A1E7362E2B62E",1)</v>
      </c>
    </row>
    <row r="137" customHeight="1" spans="1:9">
      <c r="A137" s="4" t="s">
        <v>417</v>
      </c>
      <c r="B137" s="4" t="s">
        <v>456</v>
      </c>
      <c r="C137" s="4" t="s">
        <v>457</v>
      </c>
      <c r="D137" s="4" t="s">
        <v>420</v>
      </c>
      <c r="E137" s="4" t="s">
        <v>385</v>
      </c>
      <c r="F137" s="4" t="s">
        <v>386</v>
      </c>
      <c r="G137" s="7">
        <v>18</v>
      </c>
      <c r="H137" s="8" t="s">
        <v>387</v>
      </c>
      <c r="I137" s="6" t="str">
        <f t="shared" si="19"/>
        <v>=DISPIMG("ID_C8DD904D1554450BB96A1E7362E2B62E",1)</v>
      </c>
    </row>
    <row r="138" customHeight="1" spans="1:9">
      <c r="A138" s="4" t="s">
        <v>381</v>
      </c>
      <c r="B138" s="4" t="s">
        <v>456</v>
      </c>
      <c r="C138" s="4" t="s">
        <v>457</v>
      </c>
      <c r="D138" s="4" t="s">
        <v>420</v>
      </c>
      <c r="E138" s="4" t="s">
        <v>385</v>
      </c>
      <c r="F138" s="4" t="s">
        <v>386</v>
      </c>
      <c r="G138" s="7">
        <v>19</v>
      </c>
      <c r="H138" s="8" t="s">
        <v>387</v>
      </c>
      <c r="I138" s="6" t="str">
        <f t="shared" si="19"/>
        <v>=DISPIMG("ID_C8DD904D1554450BB96A1E7362E2B62E",1)</v>
      </c>
    </row>
    <row r="139" customHeight="1" spans="1:9">
      <c r="A139" s="4" t="s">
        <v>388</v>
      </c>
      <c r="B139" s="4" t="s">
        <v>458</v>
      </c>
      <c r="C139" s="4" t="s">
        <v>459</v>
      </c>
      <c r="D139" s="4" t="s">
        <v>398</v>
      </c>
      <c r="E139" s="4" t="s">
        <v>385</v>
      </c>
      <c r="F139" s="4" t="s">
        <v>386</v>
      </c>
      <c r="G139" s="7">
        <v>15</v>
      </c>
      <c r="H139" s="8" t="s">
        <v>387</v>
      </c>
      <c r="I139" s="6" t="str">
        <f t="shared" ref="I139:I141" si="20">_xlfn.DISPIMG("ID_1209AD2762DE43D49775142B569B4B89",1)</f>
        <v>=DISPIMG("ID_1209AD2762DE43D49775142B569B4B89",1)</v>
      </c>
    </row>
    <row r="140" customHeight="1" spans="1:9">
      <c r="A140" s="4" t="s">
        <v>389</v>
      </c>
      <c r="B140" s="4" t="s">
        <v>458</v>
      </c>
      <c r="C140" s="4" t="s">
        <v>459</v>
      </c>
      <c r="D140" s="4" t="s">
        <v>398</v>
      </c>
      <c r="E140" s="4" t="s">
        <v>385</v>
      </c>
      <c r="F140" s="4" t="s">
        <v>386</v>
      </c>
      <c r="G140" s="7">
        <v>16</v>
      </c>
      <c r="H140" s="8" t="s">
        <v>387</v>
      </c>
      <c r="I140" s="6" t="str">
        <f t="shared" si="20"/>
        <v>=DISPIMG("ID_1209AD2762DE43D49775142B569B4B89",1)</v>
      </c>
    </row>
    <row r="141" customHeight="1" spans="1:9">
      <c r="A141" s="4" t="s">
        <v>390</v>
      </c>
      <c r="B141" s="4" t="s">
        <v>458</v>
      </c>
      <c r="C141" s="4" t="s">
        <v>459</v>
      </c>
      <c r="D141" s="4" t="s">
        <v>398</v>
      </c>
      <c r="E141" s="4" t="s">
        <v>385</v>
      </c>
      <c r="F141" s="4" t="s">
        <v>386</v>
      </c>
      <c r="G141" s="7">
        <v>17</v>
      </c>
      <c r="H141" s="8" t="s">
        <v>387</v>
      </c>
      <c r="I141" s="6" t="str">
        <f t="shared" si="20"/>
        <v>=DISPIMG("ID_1209AD2762DE43D49775142B569B4B89",1)</v>
      </c>
    </row>
    <row r="142" customHeight="1" spans="1:9">
      <c r="A142" s="4" t="s">
        <v>401</v>
      </c>
      <c r="B142" s="4" t="s">
        <v>460</v>
      </c>
      <c r="C142" s="4" t="s">
        <v>461</v>
      </c>
      <c r="D142" s="4" t="s">
        <v>462</v>
      </c>
      <c r="E142" s="4" t="s">
        <v>385</v>
      </c>
      <c r="F142" s="4" t="s">
        <v>386</v>
      </c>
      <c r="G142" s="7">
        <v>15</v>
      </c>
      <c r="H142" s="8" t="s">
        <v>387</v>
      </c>
      <c r="I142" s="6" t="str">
        <f t="shared" ref="I142:I147" si="21">_xlfn.DISPIMG("ID_7CA3B4ECD5564019911084D38508A1B1",1)</f>
        <v>=DISPIMG("ID_7CA3B4ECD5564019911084D38508A1B1",1)</v>
      </c>
    </row>
    <row r="143" customHeight="1" spans="1:9">
      <c r="A143" s="4" t="s">
        <v>402</v>
      </c>
      <c r="B143" s="4" t="s">
        <v>460</v>
      </c>
      <c r="C143" s="4" t="s">
        <v>461</v>
      </c>
      <c r="D143" s="4" t="s">
        <v>462</v>
      </c>
      <c r="E143" s="4" t="s">
        <v>385</v>
      </c>
      <c r="F143" s="4" t="s">
        <v>386</v>
      </c>
      <c r="G143" s="7">
        <v>16</v>
      </c>
      <c r="H143" s="8" t="s">
        <v>387</v>
      </c>
      <c r="I143" s="6" t="str">
        <f t="shared" si="21"/>
        <v>=DISPIMG("ID_7CA3B4ECD5564019911084D38508A1B1",1)</v>
      </c>
    </row>
    <row r="144" customHeight="1" spans="1:9">
      <c r="A144" s="4" t="s">
        <v>403</v>
      </c>
      <c r="B144" s="4" t="s">
        <v>460</v>
      </c>
      <c r="C144" s="4" t="s">
        <v>461</v>
      </c>
      <c r="D144" s="4" t="s">
        <v>462</v>
      </c>
      <c r="E144" s="4" t="s">
        <v>385</v>
      </c>
      <c r="F144" s="4" t="s">
        <v>386</v>
      </c>
      <c r="G144" s="7">
        <v>17</v>
      </c>
      <c r="H144" s="8" t="s">
        <v>387</v>
      </c>
      <c r="I144" s="6" t="str">
        <f t="shared" si="21"/>
        <v>=DISPIMG("ID_7CA3B4ECD5564019911084D38508A1B1",1)</v>
      </c>
    </row>
    <row r="145" customHeight="1" spans="1:9">
      <c r="A145" s="4" t="s">
        <v>450</v>
      </c>
      <c r="B145" s="4" t="s">
        <v>460</v>
      </c>
      <c r="C145" s="4" t="s">
        <v>461</v>
      </c>
      <c r="D145" s="4" t="s">
        <v>462</v>
      </c>
      <c r="E145" s="4" t="s">
        <v>385</v>
      </c>
      <c r="F145" s="4" t="s">
        <v>386</v>
      </c>
      <c r="G145" s="7">
        <v>18</v>
      </c>
      <c r="H145" s="8" t="s">
        <v>387</v>
      </c>
      <c r="I145" s="6" t="str">
        <f t="shared" si="21"/>
        <v>=DISPIMG("ID_7CA3B4ECD5564019911084D38508A1B1",1)</v>
      </c>
    </row>
    <row r="146" customHeight="1" spans="1:9">
      <c r="A146" s="4" t="s">
        <v>451</v>
      </c>
      <c r="B146" s="4" t="s">
        <v>460</v>
      </c>
      <c r="C146" s="4" t="s">
        <v>461</v>
      </c>
      <c r="D146" s="4" t="s">
        <v>462</v>
      </c>
      <c r="E146" s="4" t="s">
        <v>385</v>
      </c>
      <c r="F146" s="4" t="s">
        <v>386</v>
      </c>
      <c r="G146" s="7">
        <v>19</v>
      </c>
      <c r="H146" s="8" t="s">
        <v>387</v>
      </c>
      <c r="I146" s="6" t="str">
        <f t="shared" si="21"/>
        <v>=DISPIMG("ID_7CA3B4ECD5564019911084D38508A1B1",1)</v>
      </c>
    </row>
    <row r="147" customHeight="1" spans="1:9">
      <c r="A147" s="4" t="s">
        <v>452</v>
      </c>
      <c r="B147" s="4" t="s">
        <v>460</v>
      </c>
      <c r="C147" s="4" t="s">
        <v>461</v>
      </c>
      <c r="D147" s="4" t="s">
        <v>462</v>
      </c>
      <c r="E147" s="4" t="s">
        <v>385</v>
      </c>
      <c r="F147" s="4" t="s">
        <v>386</v>
      </c>
      <c r="G147" s="7">
        <v>20</v>
      </c>
      <c r="H147" s="8" t="s">
        <v>387</v>
      </c>
      <c r="I147" s="6" t="str">
        <f t="shared" si="21"/>
        <v>=DISPIMG("ID_7CA3B4ECD5564019911084D38508A1B1",1)</v>
      </c>
    </row>
    <row r="148" customHeight="1" spans="1:9">
      <c r="A148" s="4" t="s">
        <v>388</v>
      </c>
      <c r="B148" s="4" t="s">
        <v>463</v>
      </c>
      <c r="C148" s="4" t="s">
        <v>464</v>
      </c>
      <c r="D148" s="4" t="s">
        <v>406</v>
      </c>
      <c r="E148" s="4" t="s">
        <v>385</v>
      </c>
      <c r="F148" s="4" t="s">
        <v>386</v>
      </c>
      <c r="G148" s="7">
        <v>15</v>
      </c>
      <c r="H148" s="8" t="s">
        <v>387</v>
      </c>
      <c r="I148" s="6" t="str">
        <f t="shared" ref="I148:I151" si="22">_xlfn.DISPIMG("ID_BFE8F32CC7434EF38C1006D3906229DC",1)</f>
        <v>=DISPIMG("ID_BFE8F32CC7434EF38C1006D3906229DC",1)</v>
      </c>
    </row>
    <row r="149" customHeight="1" spans="1:9">
      <c r="A149" s="4" t="s">
        <v>389</v>
      </c>
      <c r="B149" s="4" t="s">
        <v>463</v>
      </c>
      <c r="C149" s="4" t="s">
        <v>464</v>
      </c>
      <c r="D149" s="4" t="s">
        <v>406</v>
      </c>
      <c r="E149" s="4" t="s">
        <v>385</v>
      </c>
      <c r="F149" s="4" t="s">
        <v>386</v>
      </c>
      <c r="G149" s="7">
        <v>16</v>
      </c>
      <c r="H149" s="8" t="s">
        <v>387</v>
      </c>
      <c r="I149" s="6" t="str">
        <f t="shared" si="22"/>
        <v>=DISPIMG("ID_BFE8F32CC7434EF38C1006D3906229DC",1)</v>
      </c>
    </row>
    <row r="150" customHeight="1" spans="1:9">
      <c r="A150" s="4" t="s">
        <v>390</v>
      </c>
      <c r="B150" s="4" t="s">
        <v>463</v>
      </c>
      <c r="C150" s="4" t="s">
        <v>464</v>
      </c>
      <c r="D150" s="4" t="s">
        <v>406</v>
      </c>
      <c r="E150" s="4" t="s">
        <v>385</v>
      </c>
      <c r="F150" s="4" t="s">
        <v>386</v>
      </c>
      <c r="G150" s="7">
        <v>17</v>
      </c>
      <c r="H150" s="8" t="s">
        <v>387</v>
      </c>
      <c r="I150" s="6" t="str">
        <f t="shared" si="22"/>
        <v>=DISPIMG("ID_BFE8F32CC7434EF38C1006D3906229DC",1)</v>
      </c>
    </row>
    <row r="151" customHeight="1" spans="1:9">
      <c r="A151" s="4" t="s">
        <v>391</v>
      </c>
      <c r="B151" s="4" t="s">
        <v>463</v>
      </c>
      <c r="C151" s="4" t="s">
        <v>464</v>
      </c>
      <c r="D151" s="4" t="s">
        <v>406</v>
      </c>
      <c r="E151" s="4" t="s">
        <v>385</v>
      </c>
      <c r="F151" s="4" t="s">
        <v>386</v>
      </c>
      <c r="G151" s="7">
        <v>18</v>
      </c>
      <c r="H151" s="8" t="s">
        <v>387</v>
      </c>
      <c r="I151" s="6" t="str">
        <f t="shared" si="22"/>
        <v>=DISPIMG("ID_BFE8F32CC7434EF38C1006D3906229DC",1)</v>
      </c>
    </row>
    <row r="152" customHeight="1" spans="1:9">
      <c r="A152" s="4" t="s">
        <v>395</v>
      </c>
      <c r="B152" s="4" t="s">
        <v>465</v>
      </c>
      <c r="C152" s="4" t="s">
        <v>466</v>
      </c>
      <c r="D152" s="4" t="s">
        <v>398</v>
      </c>
      <c r="E152" s="4" t="s">
        <v>385</v>
      </c>
      <c r="F152" s="4" t="s">
        <v>386</v>
      </c>
      <c r="G152" s="7">
        <v>22</v>
      </c>
      <c r="H152" s="8" t="s">
        <v>387</v>
      </c>
      <c r="I152" s="6" t="str">
        <f t="shared" ref="I152:I156" si="23">_xlfn.DISPIMG("ID_4BA862CDAE844C9A8B2C69F662CB01C1",1)</f>
        <v>=DISPIMG("ID_4BA862CDAE844C9A8B2C69F662CB01C1",1)</v>
      </c>
    </row>
    <row r="153" customHeight="1" spans="1:9">
      <c r="A153" s="4" t="s">
        <v>399</v>
      </c>
      <c r="B153" s="4" t="s">
        <v>465</v>
      </c>
      <c r="C153" s="4" t="s">
        <v>466</v>
      </c>
      <c r="D153" s="4" t="s">
        <v>398</v>
      </c>
      <c r="E153" s="4" t="s">
        <v>385</v>
      </c>
      <c r="F153" s="4" t="s">
        <v>386</v>
      </c>
      <c r="G153" s="7">
        <v>23</v>
      </c>
      <c r="H153" s="8" t="s">
        <v>387</v>
      </c>
      <c r="I153" s="6" t="str">
        <f t="shared" si="23"/>
        <v>=DISPIMG("ID_4BA862CDAE844C9A8B2C69F662CB01C1",1)</v>
      </c>
    </row>
    <row r="154" customHeight="1" spans="1:9">
      <c r="A154" s="4" t="s">
        <v>364</v>
      </c>
      <c r="B154" s="4" t="s">
        <v>465</v>
      </c>
      <c r="C154" s="4" t="s">
        <v>466</v>
      </c>
      <c r="D154" s="4" t="s">
        <v>398</v>
      </c>
      <c r="E154" s="4" t="s">
        <v>385</v>
      </c>
      <c r="F154" s="4" t="s">
        <v>386</v>
      </c>
      <c r="G154" s="7">
        <v>24</v>
      </c>
      <c r="H154" s="8" t="s">
        <v>387</v>
      </c>
      <c r="I154" s="6" t="str">
        <f t="shared" si="23"/>
        <v>=DISPIMG("ID_4BA862CDAE844C9A8B2C69F662CB01C1",1)</v>
      </c>
    </row>
    <row r="155" customHeight="1" spans="1:9">
      <c r="A155" s="4" t="s">
        <v>371</v>
      </c>
      <c r="B155" s="4" t="s">
        <v>465</v>
      </c>
      <c r="C155" s="4" t="s">
        <v>466</v>
      </c>
      <c r="D155" s="4" t="s">
        <v>398</v>
      </c>
      <c r="E155" s="4" t="s">
        <v>385</v>
      </c>
      <c r="F155" s="4" t="s">
        <v>386</v>
      </c>
      <c r="G155" s="7">
        <v>25</v>
      </c>
      <c r="H155" s="8" t="s">
        <v>387</v>
      </c>
      <c r="I155" s="6" t="str">
        <f t="shared" si="23"/>
        <v>=DISPIMG("ID_4BA862CDAE844C9A8B2C69F662CB01C1",1)</v>
      </c>
    </row>
    <row r="156" customHeight="1" spans="1:9">
      <c r="A156" s="4" t="s">
        <v>400</v>
      </c>
      <c r="B156" s="4" t="s">
        <v>465</v>
      </c>
      <c r="C156" s="4" t="s">
        <v>466</v>
      </c>
      <c r="D156" s="4" t="s">
        <v>398</v>
      </c>
      <c r="E156" s="4" t="s">
        <v>385</v>
      </c>
      <c r="F156" s="4" t="s">
        <v>386</v>
      </c>
      <c r="G156" s="7">
        <v>26</v>
      </c>
      <c r="H156" s="8" t="s">
        <v>387</v>
      </c>
      <c r="I156" s="6" t="str">
        <f t="shared" si="23"/>
        <v>=DISPIMG("ID_4BA862CDAE844C9A8B2C69F662CB01C1",1)</v>
      </c>
    </row>
    <row r="157" customHeight="1" spans="1:9">
      <c r="A157" s="4" t="s">
        <v>401</v>
      </c>
      <c r="B157" s="4" t="s">
        <v>465</v>
      </c>
      <c r="C157" s="4" t="s">
        <v>466</v>
      </c>
      <c r="D157" s="4" t="s">
        <v>398</v>
      </c>
      <c r="E157" s="4" t="s">
        <v>385</v>
      </c>
      <c r="F157" s="4" t="s">
        <v>386</v>
      </c>
      <c r="G157" s="7">
        <v>15</v>
      </c>
      <c r="H157" s="8" t="s">
        <v>387</v>
      </c>
      <c r="I157" s="6" t="str">
        <f t="shared" ref="I157:I162" si="24">_xlfn.DISPIMG("ID_A215E88ED61E47908F3D2F284B6105BB",1)</f>
        <v>=DISPIMG("ID_A215E88ED61E47908F3D2F284B6105BB",1)</v>
      </c>
    </row>
    <row r="158" customHeight="1" spans="1:9">
      <c r="A158" s="4" t="s">
        <v>402</v>
      </c>
      <c r="B158" s="4" t="s">
        <v>465</v>
      </c>
      <c r="C158" s="4" t="s">
        <v>466</v>
      </c>
      <c r="D158" s="4" t="s">
        <v>398</v>
      </c>
      <c r="E158" s="4" t="s">
        <v>385</v>
      </c>
      <c r="F158" s="4" t="s">
        <v>386</v>
      </c>
      <c r="G158" s="7">
        <v>16</v>
      </c>
      <c r="H158" s="8" t="s">
        <v>387</v>
      </c>
      <c r="I158" s="6" t="str">
        <f t="shared" si="24"/>
        <v>=DISPIMG("ID_A215E88ED61E47908F3D2F284B6105BB",1)</v>
      </c>
    </row>
    <row r="159" customHeight="1" spans="1:9">
      <c r="A159" s="4" t="s">
        <v>403</v>
      </c>
      <c r="B159" s="4" t="s">
        <v>465</v>
      </c>
      <c r="C159" s="4" t="s">
        <v>466</v>
      </c>
      <c r="D159" s="4" t="s">
        <v>398</v>
      </c>
      <c r="E159" s="4" t="s">
        <v>385</v>
      </c>
      <c r="F159" s="4" t="s">
        <v>386</v>
      </c>
      <c r="G159" s="7">
        <v>17</v>
      </c>
      <c r="H159" s="8" t="s">
        <v>387</v>
      </c>
      <c r="I159" s="6" t="str">
        <f t="shared" si="24"/>
        <v>=DISPIMG("ID_A215E88ED61E47908F3D2F284B6105BB",1)</v>
      </c>
    </row>
    <row r="160" customHeight="1" spans="1:9">
      <c r="A160" s="4" t="s">
        <v>450</v>
      </c>
      <c r="B160" s="4" t="s">
        <v>465</v>
      </c>
      <c r="C160" s="4" t="s">
        <v>466</v>
      </c>
      <c r="D160" s="4" t="s">
        <v>398</v>
      </c>
      <c r="E160" s="4" t="s">
        <v>385</v>
      </c>
      <c r="F160" s="4" t="s">
        <v>386</v>
      </c>
      <c r="G160" s="7">
        <v>18</v>
      </c>
      <c r="H160" s="8" t="s">
        <v>387</v>
      </c>
      <c r="I160" s="6" t="str">
        <f t="shared" si="24"/>
        <v>=DISPIMG("ID_A215E88ED61E47908F3D2F284B6105BB",1)</v>
      </c>
    </row>
    <row r="161" customHeight="1" spans="1:9">
      <c r="A161" s="4" t="s">
        <v>451</v>
      </c>
      <c r="B161" s="4" t="s">
        <v>465</v>
      </c>
      <c r="C161" s="4" t="s">
        <v>466</v>
      </c>
      <c r="D161" s="4" t="s">
        <v>398</v>
      </c>
      <c r="E161" s="4" t="s">
        <v>385</v>
      </c>
      <c r="F161" s="4" t="s">
        <v>386</v>
      </c>
      <c r="G161" s="7">
        <v>19</v>
      </c>
      <c r="H161" s="8" t="s">
        <v>387</v>
      </c>
      <c r="I161" s="6" t="str">
        <f t="shared" si="24"/>
        <v>=DISPIMG("ID_A215E88ED61E47908F3D2F284B6105BB",1)</v>
      </c>
    </row>
    <row r="162" customHeight="1" spans="1:9">
      <c r="A162" s="4" t="s">
        <v>452</v>
      </c>
      <c r="B162" s="4" t="s">
        <v>465</v>
      </c>
      <c r="C162" s="4" t="s">
        <v>466</v>
      </c>
      <c r="D162" s="4" t="s">
        <v>398</v>
      </c>
      <c r="E162" s="4" t="s">
        <v>385</v>
      </c>
      <c r="F162" s="4" t="s">
        <v>386</v>
      </c>
      <c r="G162" s="7">
        <v>20</v>
      </c>
      <c r="H162" s="8" t="s">
        <v>387</v>
      </c>
      <c r="I162" s="6" t="str">
        <f t="shared" si="24"/>
        <v>=DISPIMG("ID_A215E88ED61E47908F3D2F284B6105BB",1)</v>
      </c>
    </row>
    <row r="163" customHeight="1" spans="1:9">
      <c r="A163" s="4" t="s">
        <v>452</v>
      </c>
      <c r="B163" s="4" t="s">
        <v>467</v>
      </c>
      <c r="C163" s="4" t="s">
        <v>468</v>
      </c>
      <c r="D163" s="4" t="s">
        <v>469</v>
      </c>
      <c r="E163" s="4" t="s">
        <v>385</v>
      </c>
      <c r="F163" s="4" t="s">
        <v>386</v>
      </c>
      <c r="G163" s="7">
        <v>15</v>
      </c>
      <c r="H163" s="8" t="s">
        <v>387</v>
      </c>
      <c r="I163" s="6" t="str">
        <f>_xlfn.DISPIMG("ID_FB4BC71C77E7431B984EAB74F5509EC2",1)</f>
        <v>=DISPIMG("ID_FB4BC71C77E7431B984EAB74F5509EC2",1)</v>
      </c>
    </row>
    <row r="164" customHeight="1" spans="1:9">
      <c r="A164" s="4" t="s">
        <v>416</v>
      </c>
      <c r="B164" s="4" t="s">
        <v>470</v>
      </c>
      <c r="C164" s="4" t="s">
        <v>471</v>
      </c>
      <c r="D164" s="4" t="s">
        <v>406</v>
      </c>
      <c r="E164" s="4" t="s">
        <v>385</v>
      </c>
      <c r="F164" s="4" t="s">
        <v>386</v>
      </c>
      <c r="G164" s="7">
        <v>15</v>
      </c>
      <c r="H164" s="8" t="s">
        <v>387</v>
      </c>
      <c r="I164" s="6" t="str">
        <f t="shared" ref="I164:I168" si="25">_xlfn.DISPIMG("ID_4B8F5928A6C440378244DC4E821D8F31",1)</f>
        <v>=DISPIMG("ID_4B8F5928A6C440378244DC4E821D8F31",1)</v>
      </c>
    </row>
    <row r="165" customHeight="1" spans="1:9">
      <c r="A165" s="4" t="s">
        <v>417</v>
      </c>
      <c r="B165" s="4" t="s">
        <v>470</v>
      </c>
      <c r="C165" s="4" t="s">
        <v>471</v>
      </c>
      <c r="D165" s="4" t="s">
        <v>406</v>
      </c>
      <c r="E165" s="4" t="s">
        <v>385</v>
      </c>
      <c r="F165" s="4" t="s">
        <v>386</v>
      </c>
      <c r="G165" s="7">
        <v>16</v>
      </c>
      <c r="H165" s="8" t="s">
        <v>387</v>
      </c>
      <c r="I165" s="6" t="str">
        <f t="shared" si="25"/>
        <v>=DISPIMG("ID_4B8F5928A6C440378244DC4E821D8F31",1)</v>
      </c>
    </row>
    <row r="166" customHeight="1" spans="1:9">
      <c r="A166" s="4" t="s">
        <v>381</v>
      </c>
      <c r="B166" s="4" t="s">
        <v>470</v>
      </c>
      <c r="C166" s="4" t="s">
        <v>471</v>
      </c>
      <c r="D166" s="4" t="s">
        <v>406</v>
      </c>
      <c r="E166" s="4" t="s">
        <v>385</v>
      </c>
      <c r="F166" s="4" t="s">
        <v>386</v>
      </c>
      <c r="G166" s="7">
        <v>17</v>
      </c>
      <c r="H166" s="8" t="s">
        <v>387</v>
      </c>
      <c r="I166" s="6" t="str">
        <f t="shared" si="25"/>
        <v>=DISPIMG("ID_4B8F5928A6C440378244DC4E821D8F31",1)</v>
      </c>
    </row>
    <row r="167" customHeight="1" spans="1:9">
      <c r="A167" s="4" t="s">
        <v>388</v>
      </c>
      <c r="B167" s="4" t="s">
        <v>470</v>
      </c>
      <c r="C167" s="4" t="s">
        <v>471</v>
      </c>
      <c r="D167" s="4" t="s">
        <v>406</v>
      </c>
      <c r="E167" s="4" t="s">
        <v>385</v>
      </c>
      <c r="F167" s="4" t="s">
        <v>386</v>
      </c>
      <c r="G167" s="7">
        <v>18</v>
      </c>
      <c r="H167" s="8" t="s">
        <v>387</v>
      </c>
      <c r="I167" s="6" t="str">
        <f t="shared" si="25"/>
        <v>=DISPIMG("ID_4B8F5928A6C440378244DC4E821D8F31",1)</v>
      </c>
    </row>
    <row r="168" customHeight="1" spans="1:9">
      <c r="A168" s="4" t="s">
        <v>451</v>
      </c>
      <c r="B168" s="4" t="s">
        <v>470</v>
      </c>
      <c r="C168" s="4" t="s">
        <v>471</v>
      </c>
      <c r="D168" s="4" t="s">
        <v>406</v>
      </c>
      <c r="E168" s="4" t="s">
        <v>385</v>
      </c>
      <c r="F168" s="4" t="s">
        <v>386</v>
      </c>
      <c r="G168" s="7">
        <v>15</v>
      </c>
      <c r="H168" s="8" t="s">
        <v>387</v>
      </c>
      <c r="I168" s="6" t="str">
        <f t="shared" si="25"/>
        <v>=DISPIMG("ID_4B8F5928A6C440378244DC4E821D8F31",1)</v>
      </c>
    </row>
    <row r="169" customHeight="1" spans="1:9">
      <c r="A169" s="4" t="s">
        <v>395</v>
      </c>
      <c r="B169" s="4" t="s">
        <v>472</v>
      </c>
      <c r="C169" s="4" t="s">
        <v>473</v>
      </c>
      <c r="D169" s="4" t="s">
        <v>462</v>
      </c>
      <c r="E169" s="4" t="s">
        <v>385</v>
      </c>
      <c r="F169" s="4" t="s">
        <v>386</v>
      </c>
      <c r="G169" s="7">
        <v>21</v>
      </c>
      <c r="H169" s="8" t="s">
        <v>387</v>
      </c>
      <c r="I169" s="6" t="str">
        <f t="shared" ref="I169:I183" si="26">_xlfn.DISPIMG("ID_E2457DD6AE0B446D975D70D0D3C36F0A",1)</f>
        <v>=DISPIMG("ID_E2457DD6AE0B446D975D70D0D3C36F0A",1)</v>
      </c>
    </row>
    <row r="170" customHeight="1" spans="1:9">
      <c r="A170" s="4" t="s">
        <v>399</v>
      </c>
      <c r="B170" s="4" t="s">
        <v>472</v>
      </c>
      <c r="C170" s="4" t="s">
        <v>473</v>
      </c>
      <c r="D170" s="4" t="s">
        <v>462</v>
      </c>
      <c r="E170" s="4" t="s">
        <v>385</v>
      </c>
      <c r="F170" s="4" t="s">
        <v>386</v>
      </c>
      <c r="G170" s="7">
        <v>22</v>
      </c>
      <c r="H170" s="8" t="s">
        <v>387</v>
      </c>
      <c r="I170" s="6" t="str">
        <f t="shared" si="26"/>
        <v>=DISPIMG("ID_E2457DD6AE0B446D975D70D0D3C36F0A",1)</v>
      </c>
    </row>
    <row r="171" customHeight="1" spans="1:9">
      <c r="A171" s="4" t="s">
        <v>364</v>
      </c>
      <c r="B171" s="4" t="s">
        <v>472</v>
      </c>
      <c r="C171" s="4" t="s">
        <v>473</v>
      </c>
      <c r="D171" s="4" t="s">
        <v>462</v>
      </c>
      <c r="E171" s="4" t="s">
        <v>385</v>
      </c>
      <c r="F171" s="4" t="s">
        <v>386</v>
      </c>
      <c r="G171" s="7">
        <v>23</v>
      </c>
      <c r="H171" s="8" t="s">
        <v>387</v>
      </c>
      <c r="I171" s="6" t="str">
        <f t="shared" si="26"/>
        <v>=DISPIMG("ID_E2457DD6AE0B446D975D70D0D3C36F0A",1)</v>
      </c>
    </row>
    <row r="172" customHeight="1" spans="1:9">
      <c r="A172" s="4" t="s">
        <v>371</v>
      </c>
      <c r="B172" s="4" t="s">
        <v>472</v>
      </c>
      <c r="C172" s="4" t="s">
        <v>473</v>
      </c>
      <c r="D172" s="4" t="s">
        <v>462</v>
      </c>
      <c r="E172" s="4" t="s">
        <v>385</v>
      </c>
      <c r="F172" s="4" t="s">
        <v>386</v>
      </c>
      <c r="G172" s="7">
        <v>24</v>
      </c>
      <c r="H172" s="8" t="s">
        <v>387</v>
      </c>
      <c r="I172" s="6" t="str">
        <f t="shared" si="26"/>
        <v>=DISPIMG("ID_E2457DD6AE0B446D975D70D0D3C36F0A",1)</v>
      </c>
    </row>
    <row r="173" customHeight="1" spans="1:9">
      <c r="A173" s="4" t="s">
        <v>400</v>
      </c>
      <c r="B173" s="4" t="s">
        <v>472</v>
      </c>
      <c r="C173" s="4" t="s">
        <v>473</v>
      </c>
      <c r="D173" s="4" t="s">
        <v>462</v>
      </c>
      <c r="E173" s="4" t="s">
        <v>385</v>
      </c>
      <c r="F173" s="4" t="s">
        <v>386</v>
      </c>
      <c r="G173" s="7">
        <v>25</v>
      </c>
      <c r="H173" s="8" t="s">
        <v>387</v>
      </c>
      <c r="I173" s="6" t="str">
        <f t="shared" si="26"/>
        <v>=DISPIMG("ID_E2457DD6AE0B446D975D70D0D3C36F0A",1)</v>
      </c>
    </row>
    <row r="174" customHeight="1" spans="1:9">
      <c r="A174" s="4" t="s">
        <v>416</v>
      </c>
      <c r="B174" s="4" t="s">
        <v>472</v>
      </c>
      <c r="C174" s="4" t="s">
        <v>473</v>
      </c>
      <c r="D174" s="4" t="s">
        <v>462</v>
      </c>
      <c r="E174" s="4" t="s">
        <v>385</v>
      </c>
      <c r="F174" s="4" t="s">
        <v>386</v>
      </c>
      <c r="G174" s="7">
        <v>26</v>
      </c>
      <c r="H174" s="8" t="s">
        <v>387</v>
      </c>
      <c r="I174" s="6" t="str">
        <f t="shared" si="26"/>
        <v>=DISPIMG("ID_E2457DD6AE0B446D975D70D0D3C36F0A",1)</v>
      </c>
    </row>
    <row r="175" customHeight="1" spans="1:9">
      <c r="A175" s="4" t="s">
        <v>417</v>
      </c>
      <c r="B175" s="4" t="s">
        <v>472</v>
      </c>
      <c r="C175" s="4" t="s">
        <v>473</v>
      </c>
      <c r="D175" s="4" t="s">
        <v>462</v>
      </c>
      <c r="E175" s="4" t="s">
        <v>385</v>
      </c>
      <c r="F175" s="4" t="s">
        <v>386</v>
      </c>
      <c r="G175" s="7">
        <v>27</v>
      </c>
      <c r="H175" s="8" t="s">
        <v>387</v>
      </c>
      <c r="I175" s="6" t="str">
        <f t="shared" si="26"/>
        <v>=DISPIMG("ID_E2457DD6AE0B446D975D70D0D3C36F0A",1)</v>
      </c>
    </row>
    <row r="176" customHeight="1" spans="1:9">
      <c r="A176" s="4" t="s">
        <v>381</v>
      </c>
      <c r="B176" s="4" t="s">
        <v>472</v>
      </c>
      <c r="C176" s="4" t="s">
        <v>473</v>
      </c>
      <c r="D176" s="4" t="s">
        <v>462</v>
      </c>
      <c r="E176" s="4" t="s">
        <v>385</v>
      </c>
      <c r="F176" s="4" t="s">
        <v>386</v>
      </c>
      <c r="G176" s="7">
        <v>28</v>
      </c>
      <c r="H176" s="8" t="s">
        <v>387</v>
      </c>
      <c r="I176" s="6" t="str">
        <f t="shared" si="26"/>
        <v>=DISPIMG("ID_E2457DD6AE0B446D975D70D0D3C36F0A",1)</v>
      </c>
    </row>
    <row r="177" customHeight="1" spans="1:9">
      <c r="A177" s="4" t="s">
        <v>388</v>
      </c>
      <c r="B177" s="4" t="s">
        <v>472</v>
      </c>
      <c r="C177" s="4" t="s">
        <v>473</v>
      </c>
      <c r="D177" s="4" t="s">
        <v>462</v>
      </c>
      <c r="E177" s="4" t="s">
        <v>385</v>
      </c>
      <c r="F177" s="4" t="s">
        <v>386</v>
      </c>
      <c r="G177" s="7">
        <v>29</v>
      </c>
      <c r="H177" s="8" t="s">
        <v>387</v>
      </c>
      <c r="I177" s="6" t="str">
        <f t="shared" si="26"/>
        <v>=DISPIMG("ID_E2457DD6AE0B446D975D70D0D3C36F0A",1)</v>
      </c>
    </row>
    <row r="178" customHeight="1" spans="1:9">
      <c r="A178" s="4" t="s">
        <v>389</v>
      </c>
      <c r="B178" s="4" t="s">
        <v>472</v>
      </c>
      <c r="C178" s="4" t="s">
        <v>473</v>
      </c>
      <c r="D178" s="4" t="s">
        <v>462</v>
      </c>
      <c r="E178" s="4" t="s">
        <v>385</v>
      </c>
      <c r="F178" s="4" t="s">
        <v>386</v>
      </c>
      <c r="G178" s="7">
        <v>30</v>
      </c>
      <c r="H178" s="8" t="s">
        <v>387</v>
      </c>
      <c r="I178" s="6" t="str">
        <f t="shared" si="26"/>
        <v>=DISPIMG("ID_E2457DD6AE0B446D975D70D0D3C36F0A",1)</v>
      </c>
    </row>
    <row r="179" customHeight="1" spans="1:9">
      <c r="A179" s="4" t="s">
        <v>390</v>
      </c>
      <c r="B179" s="4" t="s">
        <v>472</v>
      </c>
      <c r="C179" s="4" t="s">
        <v>473</v>
      </c>
      <c r="D179" s="4" t="s">
        <v>462</v>
      </c>
      <c r="E179" s="4" t="s">
        <v>385</v>
      </c>
      <c r="F179" s="4" t="s">
        <v>386</v>
      </c>
      <c r="G179" s="7">
        <v>31</v>
      </c>
      <c r="H179" s="8" t="s">
        <v>387</v>
      </c>
      <c r="I179" s="6" t="str">
        <f t="shared" si="26"/>
        <v>=DISPIMG("ID_E2457DD6AE0B446D975D70D0D3C36F0A",1)</v>
      </c>
    </row>
    <row r="180" customHeight="1" spans="1:9">
      <c r="A180" s="4" t="s">
        <v>391</v>
      </c>
      <c r="B180" s="4" t="s">
        <v>472</v>
      </c>
      <c r="C180" s="4" t="s">
        <v>473</v>
      </c>
      <c r="D180" s="4" t="s">
        <v>462</v>
      </c>
      <c r="E180" s="4" t="s">
        <v>385</v>
      </c>
      <c r="F180" s="4" t="s">
        <v>386</v>
      </c>
      <c r="G180" s="7">
        <v>32</v>
      </c>
      <c r="H180" s="8" t="s">
        <v>387</v>
      </c>
      <c r="I180" s="6" t="str">
        <f t="shared" si="26"/>
        <v>=DISPIMG("ID_E2457DD6AE0B446D975D70D0D3C36F0A",1)</v>
      </c>
    </row>
    <row r="181" customHeight="1" spans="1:9">
      <c r="A181" s="4" t="s">
        <v>392</v>
      </c>
      <c r="B181" s="4" t="s">
        <v>472</v>
      </c>
      <c r="C181" s="4" t="s">
        <v>473</v>
      </c>
      <c r="D181" s="4" t="s">
        <v>462</v>
      </c>
      <c r="E181" s="4" t="s">
        <v>385</v>
      </c>
      <c r="F181" s="4" t="s">
        <v>386</v>
      </c>
      <c r="G181" s="7">
        <v>33</v>
      </c>
      <c r="H181" s="8" t="s">
        <v>387</v>
      </c>
      <c r="I181" s="6" t="str">
        <f t="shared" si="26"/>
        <v>=DISPIMG("ID_E2457DD6AE0B446D975D70D0D3C36F0A",1)</v>
      </c>
    </row>
    <row r="182" customHeight="1" spans="1:9">
      <c r="A182" s="4" t="s">
        <v>393</v>
      </c>
      <c r="B182" s="4" t="s">
        <v>472</v>
      </c>
      <c r="C182" s="4" t="s">
        <v>473</v>
      </c>
      <c r="D182" s="4" t="s">
        <v>462</v>
      </c>
      <c r="E182" s="4" t="s">
        <v>385</v>
      </c>
      <c r="F182" s="4" t="s">
        <v>386</v>
      </c>
      <c r="G182" s="7">
        <v>34</v>
      </c>
      <c r="H182" s="8" t="s">
        <v>387</v>
      </c>
      <c r="I182" s="6" t="str">
        <f t="shared" si="26"/>
        <v>=DISPIMG("ID_E2457DD6AE0B446D975D70D0D3C36F0A",1)</v>
      </c>
    </row>
    <row r="183" customHeight="1" spans="1:9">
      <c r="A183" s="4" t="s">
        <v>394</v>
      </c>
      <c r="B183" s="4" t="s">
        <v>472</v>
      </c>
      <c r="C183" s="4" t="s">
        <v>473</v>
      </c>
      <c r="D183" s="4" t="s">
        <v>462</v>
      </c>
      <c r="E183" s="4" t="s">
        <v>385</v>
      </c>
      <c r="F183" s="4" t="s">
        <v>386</v>
      </c>
      <c r="G183" s="7">
        <v>35</v>
      </c>
      <c r="H183" s="8" t="s">
        <v>387</v>
      </c>
      <c r="I183" s="6" t="str">
        <f t="shared" si="26"/>
        <v>=DISPIMG("ID_E2457DD6AE0B446D975D70D0D3C36F0A",1)</v>
      </c>
    </row>
    <row r="184" customHeight="1" spans="1:9">
      <c r="A184" s="4" t="s">
        <v>417</v>
      </c>
      <c r="B184" s="4" t="s">
        <v>474</v>
      </c>
      <c r="C184" s="4" t="s">
        <v>475</v>
      </c>
      <c r="D184" s="4" t="s">
        <v>476</v>
      </c>
      <c r="E184" s="4" t="s">
        <v>385</v>
      </c>
      <c r="F184" s="4" t="s">
        <v>386</v>
      </c>
      <c r="G184" s="7">
        <v>15</v>
      </c>
      <c r="H184" s="8" t="s">
        <v>387</v>
      </c>
      <c r="I184" s="6" t="str">
        <f t="shared" ref="I184:I186" si="27">_xlfn.DISPIMG("ID_3CA13A22DE85486799BF2B639950F518",1)</f>
        <v>=DISPIMG("ID_3CA13A22DE85486799BF2B639950F518",1)</v>
      </c>
    </row>
    <row r="185" customHeight="1" spans="1:9">
      <c r="A185" s="4" t="s">
        <v>381</v>
      </c>
      <c r="B185" s="4" t="s">
        <v>474</v>
      </c>
      <c r="C185" s="4" t="s">
        <v>475</v>
      </c>
      <c r="D185" s="4" t="s">
        <v>476</v>
      </c>
      <c r="E185" s="4" t="s">
        <v>385</v>
      </c>
      <c r="F185" s="4" t="s">
        <v>386</v>
      </c>
      <c r="G185" s="7">
        <v>16</v>
      </c>
      <c r="H185" s="8" t="s">
        <v>387</v>
      </c>
      <c r="I185" s="6" t="str">
        <f t="shared" si="27"/>
        <v>=DISPIMG("ID_3CA13A22DE85486799BF2B639950F518",1)</v>
      </c>
    </row>
    <row r="186" customHeight="1" spans="1:9">
      <c r="A186" s="4" t="s">
        <v>388</v>
      </c>
      <c r="B186" s="4" t="s">
        <v>474</v>
      </c>
      <c r="C186" s="4" t="s">
        <v>475</v>
      </c>
      <c r="D186" s="4" t="s">
        <v>476</v>
      </c>
      <c r="E186" s="4" t="s">
        <v>385</v>
      </c>
      <c r="F186" s="4" t="s">
        <v>386</v>
      </c>
      <c r="G186" s="7">
        <v>17</v>
      </c>
      <c r="H186" s="8" t="s">
        <v>387</v>
      </c>
      <c r="I186" s="6" t="str">
        <f t="shared" si="27"/>
        <v>=DISPIMG("ID_3CA13A22DE85486799BF2B639950F518",1)</v>
      </c>
    </row>
    <row r="187" customHeight="1" spans="1:9">
      <c r="A187" s="4" t="s">
        <v>402</v>
      </c>
      <c r="B187" s="4" t="s">
        <v>477</v>
      </c>
      <c r="C187" s="4" t="s">
        <v>478</v>
      </c>
      <c r="D187" s="4" t="s">
        <v>420</v>
      </c>
      <c r="E187" s="4" t="s">
        <v>385</v>
      </c>
      <c r="F187" s="4" t="s">
        <v>386</v>
      </c>
      <c r="G187" s="7">
        <v>15</v>
      </c>
      <c r="H187" s="8" t="s">
        <v>387</v>
      </c>
      <c r="I187" s="6" t="str">
        <f t="shared" ref="I187:I191" si="28">_xlfn.DISPIMG("ID_6D32A4438F19452295DBD7824F18F461",1)</f>
        <v>=DISPIMG("ID_6D32A4438F19452295DBD7824F18F461",1)</v>
      </c>
    </row>
    <row r="188" customHeight="1" spans="1:9">
      <c r="A188" s="4" t="s">
        <v>403</v>
      </c>
      <c r="B188" s="4" t="s">
        <v>477</v>
      </c>
      <c r="C188" s="4" t="s">
        <v>478</v>
      </c>
      <c r="D188" s="4" t="s">
        <v>420</v>
      </c>
      <c r="E188" s="4" t="s">
        <v>385</v>
      </c>
      <c r="F188" s="4" t="s">
        <v>386</v>
      </c>
      <c r="G188" s="7">
        <v>16</v>
      </c>
      <c r="H188" s="8" t="s">
        <v>387</v>
      </c>
      <c r="I188" s="6" t="str">
        <f t="shared" si="28"/>
        <v>=DISPIMG("ID_6D32A4438F19452295DBD7824F18F461",1)</v>
      </c>
    </row>
    <row r="189" customHeight="1" spans="1:9">
      <c r="A189" s="4" t="s">
        <v>450</v>
      </c>
      <c r="B189" s="4" t="s">
        <v>477</v>
      </c>
      <c r="C189" s="4" t="s">
        <v>478</v>
      </c>
      <c r="D189" s="4" t="s">
        <v>420</v>
      </c>
      <c r="E189" s="4" t="s">
        <v>385</v>
      </c>
      <c r="F189" s="4" t="s">
        <v>386</v>
      </c>
      <c r="G189" s="7">
        <v>17</v>
      </c>
      <c r="H189" s="8" t="s">
        <v>387</v>
      </c>
      <c r="I189" s="6" t="str">
        <f t="shared" si="28"/>
        <v>=DISPIMG("ID_6D32A4438F19452295DBD7824F18F461",1)</v>
      </c>
    </row>
    <row r="190" customHeight="1" spans="1:9">
      <c r="A190" s="4" t="s">
        <v>451</v>
      </c>
      <c r="B190" s="4" t="s">
        <v>477</v>
      </c>
      <c r="C190" s="4" t="s">
        <v>478</v>
      </c>
      <c r="D190" s="4" t="s">
        <v>420</v>
      </c>
      <c r="E190" s="4" t="s">
        <v>385</v>
      </c>
      <c r="F190" s="4" t="s">
        <v>386</v>
      </c>
      <c r="G190" s="7">
        <v>18</v>
      </c>
      <c r="H190" s="8" t="s">
        <v>387</v>
      </c>
      <c r="I190" s="6" t="str">
        <f t="shared" si="28"/>
        <v>=DISPIMG("ID_6D32A4438F19452295DBD7824F18F461",1)</v>
      </c>
    </row>
    <row r="191" customHeight="1" spans="1:9">
      <c r="A191" s="4" t="s">
        <v>452</v>
      </c>
      <c r="B191" s="4" t="s">
        <v>477</v>
      </c>
      <c r="C191" s="4" t="s">
        <v>478</v>
      </c>
      <c r="D191" s="4" t="s">
        <v>420</v>
      </c>
      <c r="E191" s="4" t="s">
        <v>385</v>
      </c>
      <c r="F191" s="4" t="s">
        <v>386</v>
      </c>
      <c r="G191" s="7">
        <v>19</v>
      </c>
      <c r="H191" s="8" t="s">
        <v>387</v>
      </c>
      <c r="I191" s="6" t="str">
        <f t="shared" si="28"/>
        <v>=DISPIMG("ID_6D32A4438F19452295DBD7824F18F461",1)</v>
      </c>
    </row>
    <row r="192" customHeight="1" spans="1:9">
      <c r="A192" s="4" t="s">
        <v>416</v>
      </c>
      <c r="B192" s="4" t="s">
        <v>479</v>
      </c>
      <c r="C192" s="4" t="s">
        <v>480</v>
      </c>
      <c r="D192" s="4" t="s">
        <v>398</v>
      </c>
      <c r="E192" s="4" t="s">
        <v>385</v>
      </c>
      <c r="F192" s="4" t="s">
        <v>386</v>
      </c>
      <c r="G192" s="7">
        <v>15</v>
      </c>
      <c r="H192" s="8" t="s">
        <v>387</v>
      </c>
      <c r="I192" s="6" t="str">
        <f t="shared" ref="I192:I197" si="29">_xlfn.DISPIMG("ID_60E7EF565E45413C818F81EA466E3E27",1)</f>
        <v>=DISPIMG("ID_60E7EF565E45413C818F81EA466E3E27",1)</v>
      </c>
    </row>
    <row r="193" customHeight="1" spans="1:9">
      <c r="A193" s="4" t="s">
        <v>417</v>
      </c>
      <c r="B193" s="4" t="s">
        <v>479</v>
      </c>
      <c r="C193" s="4" t="s">
        <v>480</v>
      </c>
      <c r="D193" s="4" t="s">
        <v>398</v>
      </c>
      <c r="E193" s="4" t="s">
        <v>385</v>
      </c>
      <c r="F193" s="4" t="s">
        <v>386</v>
      </c>
      <c r="G193" s="7">
        <v>16</v>
      </c>
      <c r="H193" s="8" t="s">
        <v>387</v>
      </c>
      <c r="I193" s="6" t="str">
        <f t="shared" si="29"/>
        <v>=DISPIMG("ID_60E7EF565E45413C818F81EA466E3E27",1)</v>
      </c>
    </row>
    <row r="194" customHeight="1" spans="1:9">
      <c r="A194" s="4" t="s">
        <v>381</v>
      </c>
      <c r="B194" s="4" t="s">
        <v>479</v>
      </c>
      <c r="C194" s="4" t="s">
        <v>480</v>
      </c>
      <c r="D194" s="4" t="s">
        <v>398</v>
      </c>
      <c r="E194" s="4" t="s">
        <v>385</v>
      </c>
      <c r="F194" s="4" t="s">
        <v>386</v>
      </c>
      <c r="G194" s="7">
        <v>17</v>
      </c>
      <c r="H194" s="8" t="s">
        <v>387</v>
      </c>
      <c r="I194" s="6" t="str">
        <f t="shared" si="29"/>
        <v>=DISPIMG("ID_60E7EF565E45413C818F81EA466E3E27",1)</v>
      </c>
    </row>
    <row r="195" customHeight="1" spans="1:9">
      <c r="A195" s="4" t="s">
        <v>450</v>
      </c>
      <c r="B195" s="4" t="s">
        <v>479</v>
      </c>
      <c r="C195" s="4" t="s">
        <v>480</v>
      </c>
      <c r="D195" s="4" t="s">
        <v>398</v>
      </c>
      <c r="E195" s="4" t="s">
        <v>385</v>
      </c>
      <c r="F195" s="4" t="s">
        <v>386</v>
      </c>
      <c r="G195" s="7">
        <v>15</v>
      </c>
      <c r="H195" s="8" t="s">
        <v>387</v>
      </c>
      <c r="I195" s="6" t="str">
        <f t="shared" si="29"/>
        <v>=DISPIMG("ID_60E7EF565E45413C818F81EA466E3E27",1)</v>
      </c>
    </row>
    <row r="196" customHeight="1" spans="1:9">
      <c r="A196" s="4" t="s">
        <v>451</v>
      </c>
      <c r="B196" s="4" t="s">
        <v>479</v>
      </c>
      <c r="C196" s="4" t="s">
        <v>480</v>
      </c>
      <c r="D196" s="4" t="s">
        <v>398</v>
      </c>
      <c r="E196" s="4" t="s">
        <v>385</v>
      </c>
      <c r="F196" s="4" t="s">
        <v>386</v>
      </c>
      <c r="G196" s="7">
        <v>16</v>
      </c>
      <c r="H196" s="8" t="s">
        <v>387</v>
      </c>
      <c r="I196" s="6" t="str">
        <f t="shared" si="29"/>
        <v>=DISPIMG("ID_60E7EF565E45413C818F81EA466E3E27",1)</v>
      </c>
    </row>
    <row r="197" customHeight="1" spans="1:9">
      <c r="A197" s="4" t="s">
        <v>452</v>
      </c>
      <c r="B197" s="4" t="s">
        <v>479</v>
      </c>
      <c r="C197" s="4" t="s">
        <v>480</v>
      </c>
      <c r="D197" s="4" t="s">
        <v>398</v>
      </c>
      <c r="E197" s="4" t="s">
        <v>385</v>
      </c>
      <c r="F197" s="4" t="s">
        <v>386</v>
      </c>
      <c r="G197" s="7">
        <v>17</v>
      </c>
      <c r="H197" s="8" t="s">
        <v>387</v>
      </c>
      <c r="I197" s="6" t="str">
        <f t="shared" si="29"/>
        <v>=DISPIMG("ID_60E7EF565E45413C818F81EA466E3E27",1)</v>
      </c>
    </row>
    <row r="198" customHeight="1" spans="1:9">
      <c r="A198" s="4" t="s">
        <v>371</v>
      </c>
      <c r="B198" s="4" t="s">
        <v>481</v>
      </c>
      <c r="C198" s="4" t="s">
        <v>482</v>
      </c>
      <c r="D198" s="4" t="s">
        <v>483</v>
      </c>
      <c r="E198" s="4" t="s">
        <v>385</v>
      </c>
      <c r="F198" s="4" t="s">
        <v>386</v>
      </c>
      <c r="G198" s="7">
        <v>15</v>
      </c>
      <c r="H198" s="8" t="s">
        <v>387</v>
      </c>
      <c r="I198" s="6" t="str">
        <f>_xlfn.DISPIMG("ID_6FC2B533E45E43CB8A1EEE2396D6B8BA",1)</f>
        <v>=DISPIMG("ID_6FC2B533E45E43CB8A1EEE2396D6B8BA",1)</v>
      </c>
    </row>
    <row r="199" customHeight="1" spans="1:9">
      <c r="A199" s="4" t="s">
        <v>400</v>
      </c>
      <c r="B199" s="4" t="s">
        <v>481</v>
      </c>
      <c r="C199" s="4" t="s">
        <v>482</v>
      </c>
      <c r="D199" s="4" t="s">
        <v>483</v>
      </c>
      <c r="E199" s="4" t="s">
        <v>385</v>
      </c>
      <c r="F199" s="4" t="s">
        <v>386</v>
      </c>
      <c r="G199" s="7">
        <v>16</v>
      </c>
      <c r="H199" s="8" t="s">
        <v>387</v>
      </c>
      <c r="I199" s="6" t="str">
        <f t="shared" ref="I199:I205" si="30">_xlfn.DISPIMG("ID_E546EE98D9DB4484B7F850EE6DCB08B0",1)</f>
        <v>=DISPIMG("ID_E546EE98D9DB4484B7F850EE6DCB08B0",1)</v>
      </c>
    </row>
    <row r="200" customHeight="1" spans="1:9">
      <c r="A200" s="4" t="s">
        <v>416</v>
      </c>
      <c r="B200" s="4" t="s">
        <v>481</v>
      </c>
      <c r="C200" s="4" t="s">
        <v>482</v>
      </c>
      <c r="D200" s="4" t="s">
        <v>483</v>
      </c>
      <c r="E200" s="4" t="s">
        <v>385</v>
      </c>
      <c r="F200" s="4" t="s">
        <v>386</v>
      </c>
      <c r="G200" s="7">
        <v>17</v>
      </c>
      <c r="H200" s="8" t="s">
        <v>387</v>
      </c>
      <c r="I200" s="6" t="str">
        <f t="shared" si="30"/>
        <v>=DISPIMG("ID_E546EE98D9DB4484B7F850EE6DCB08B0",1)</v>
      </c>
    </row>
    <row r="201" customHeight="1" spans="1:9">
      <c r="A201" s="4" t="s">
        <v>417</v>
      </c>
      <c r="B201" s="4" t="s">
        <v>481</v>
      </c>
      <c r="C201" s="4" t="s">
        <v>482</v>
      </c>
      <c r="D201" s="4" t="s">
        <v>483</v>
      </c>
      <c r="E201" s="4" t="s">
        <v>385</v>
      </c>
      <c r="F201" s="4" t="s">
        <v>386</v>
      </c>
      <c r="G201" s="7">
        <v>18</v>
      </c>
      <c r="H201" s="8" t="s">
        <v>387</v>
      </c>
      <c r="I201" s="6" t="str">
        <f t="shared" si="30"/>
        <v>=DISPIMG("ID_E546EE98D9DB4484B7F850EE6DCB08B0",1)</v>
      </c>
    </row>
    <row r="202" customHeight="1" spans="1:9">
      <c r="A202" s="4" t="s">
        <v>381</v>
      </c>
      <c r="B202" s="4" t="s">
        <v>481</v>
      </c>
      <c r="C202" s="4" t="s">
        <v>482</v>
      </c>
      <c r="D202" s="4" t="s">
        <v>483</v>
      </c>
      <c r="E202" s="4" t="s">
        <v>385</v>
      </c>
      <c r="F202" s="4" t="s">
        <v>386</v>
      </c>
      <c r="G202" s="7">
        <v>19</v>
      </c>
      <c r="H202" s="8" t="s">
        <v>387</v>
      </c>
      <c r="I202" s="6" t="str">
        <f t="shared" si="30"/>
        <v>=DISPIMG("ID_E546EE98D9DB4484B7F850EE6DCB08B0",1)</v>
      </c>
    </row>
    <row r="203" customHeight="1" spans="1:9">
      <c r="A203" s="4" t="s">
        <v>450</v>
      </c>
      <c r="B203" s="4" t="s">
        <v>481</v>
      </c>
      <c r="C203" s="4" t="s">
        <v>482</v>
      </c>
      <c r="D203" s="4" t="s">
        <v>483</v>
      </c>
      <c r="E203" s="4" t="s">
        <v>385</v>
      </c>
      <c r="F203" s="4" t="s">
        <v>386</v>
      </c>
      <c r="G203" s="7">
        <v>15</v>
      </c>
      <c r="H203" s="8" t="s">
        <v>387</v>
      </c>
      <c r="I203" s="6" t="str">
        <f t="shared" si="30"/>
        <v>=DISPIMG("ID_E546EE98D9DB4484B7F850EE6DCB08B0",1)</v>
      </c>
    </row>
    <row r="204" customHeight="1" spans="1:9">
      <c r="A204" s="4" t="s">
        <v>451</v>
      </c>
      <c r="B204" s="4" t="s">
        <v>481</v>
      </c>
      <c r="C204" s="4" t="s">
        <v>482</v>
      </c>
      <c r="D204" s="4" t="s">
        <v>483</v>
      </c>
      <c r="E204" s="4" t="s">
        <v>385</v>
      </c>
      <c r="F204" s="4" t="s">
        <v>386</v>
      </c>
      <c r="G204" s="7">
        <v>16</v>
      </c>
      <c r="H204" s="8" t="s">
        <v>387</v>
      </c>
      <c r="I204" s="6" t="str">
        <f t="shared" si="30"/>
        <v>=DISPIMG("ID_E546EE98D9DB4484B7F850EE6DCB08B0",1)</v>
      </c>
    </row>
    <row r="205" customHeight="1" spans="1:9">
      <c r="A205" s="4" t="s">
        <v>452</v>
      </c>
      <c r="B205" s="4" t="s">
        <v>481</v>
      </c>
      <c r="C205" s="4" t="s">
        <v>482</v>
      </c>
      <c r="D205" s="4" t="s">
        <v>483</v>
      </c>
      <c r="E205" s="4" t="s">
        <v>385</v>
      </c>
      <c r="F205" s="4" t="s">
        <v>386</v>
      </c>
      <c r="G205" s="7">
        <v>17</v>
      </c>
      <c r="H205" s="8" t="s">
        <v>387</v>
      </c>
      <c r="I205" s="6" t="str">
        <f t="shared" si="30"/>
        <v>=DISPIMG("ID_E546EE98D9DB4484B7F850EE6DCB08B0",1)</v>
      </c>
    </row>
    <row r="206" customHeight="1" spans="1:9">
      <c r="A206" s="4" t="s">
        <v>371</v>
      </c>
      <c r="B206" s="4" t="s">
        <v>484</v>
      </c>
      <c r="C206" s="4" t="s">
        <v>485</v>
      </c>
      <c r="D206" s="4" t="s">
        <v>420</v>
      </c>
      <c r="E206" s="4" t="s">
        <v>385</v>
      </c>
      <c r="F206" s="4" t="s">
        <v>386</v>
      </c>
      <c r="G206" s="7">
        <v>15</v>
      </c>
      <c r="H206" s="8" t="s">
        <v>387</v>
      </c>
      <c r="I206" s="6" t="str">
        <f t="shared" ref="I206:I209" si="31">_xlfn.DISPIMG("ID_5F25292D315D45D9BE0360F2A1592193",1)</f>
        <v>=DISPIMG("ID_5F25292D315D45D9BE0360F2A1592193",1)</v>
      </c>
    </row>
    <row r="207" customHeight="1" spans="1:9">
      <c r="A207" s="4" t="s">
        <v>400</v>
      </c>
      <c r="B207" s="4" t="s">
        <v>484</v>
      </c>
      <c r="C207" s="4" t="s">
        <v>485</v>
      </c>
      <c r="D207" s="4" t="s">
        <v>420</v>
      </c>
      <c r="E207" s="4" t="s">
        <v>385</v>
      </c>
      <c r="F207" s="4" t="s">
        <v>386</v>
      </c>
      <c r="G207" s="7">
        <v>16</v>
      </c>
      <c r="H207" s="8" t="s">
        <v>387</v>
      </c>
      <c r="I207" s="6" t="str">
        <f t="shared" si="31"/>
        <v>=DISPIMG("ID_5F25292D315D45D9BE0360F2A1592193",1)</v>
      </c>
    </row>
    <row r="208" customHeight="1" spans="1:9">
      <c r="A208" s="4" t="s">
        <v>416</v>
      </c>
      <c r="B208" s="4" t="s">
        <v>484</v>
      </c>
      <c r="C208" s="4" t="s">
        <v>485</v>
      </c>
      <c r="D208" s="4" t="s">
        <v>420</v>
      </c>
      <c r="E208" s="4" t="s">
        <v>385</v>
      </c>
      <c r="F208" s="4" t="s">
        <v>386</v>
      </c>
      <c r="G208" s="7">
        <v>17</v>
      </c>
      <c r="H208" s="8" t="s">
        <v>387</v>
      </c>
      <c r="I208" s="6" t="str">
        <f t="shared" si="31"/>
        <v>=DISPIMG("ID_5F25292D315D45D9BE0360F2A1592193",1)</v>
      </c>
    </row>
    <row r="209" customHeight="1" spans="1:9">
      <c r="A209" s="4" t="s">
        <v>417</v>
      </c>
      <c r="B209" s="4" t="s">
        <v>484</v>
      </c>
      <c r="C209" s="4" t="s">
        <v>485</v>
      </c>
      <c r="D209" s="4" t="s">
        <v>420</v>
      </c>
      <c r="E209" s="4" t="s">
        <v>385</v>
      </c>
      <c r="F209" s="4" t="s">
        <v>386</v>
      </c>
      <c r="G209" s="7">
        <v>18</v>
      </c>
      <c r="H209" s="8" t="s">
        <v>387</v>
      </c>
      <c r="I209" s="6" t="str">
        <f t="shared" si="31"/>
        <v>=DISPIMG("ID_5F25292D315D45D9BE0360F2A1592193",1)</v>
      </c>
    </row>
    <row r="210" customHeight="1" spans="1:9">
      <c r="A210" s="4" t="s">
        <v>395</v>
      </c>
      <c r="B210" s="4" t="s">
        <v>486</v>
      </c>
      <c r="C210" s="4" t="s">
        <v>487</v>
      </c>
      <c r="D210" s="4" t="s">
        <v>398</v>
      </c>
      <c r="E210" s="4" t="s">
        <v>385</v>
      </c>
      <c r="F210" s="4" t="s">
        <v>386</v>
      </c>
      <c r="G210" s="7">
        <v>21</v>
      </c>
      <c r="H210" s="8" t="s">
        <v>387</v>
      </c>
      <c r="I210" s="6" t="str">
        <f>_xlfn.DISPIMG("ID_91498471384A430BA725D439DAF5DAE0",1)</f>
        <v>=DISPIMG("ID_91498471384A430BA725D439DAF5DAE0",1)</v>
      </c>
    </row>
    <row r="211" customHeight="1" spans="1:9">
      <c r="A211" s="4" t="s">
        <v>388</v>
      </c>
      <c r="B211" s="4" t="s">
        <v>488</v>
      </c>
      <c r="C211" s="4" t="s">
        <v>489</v>
      </c>
      <c r="D211" s="4" t="s">
        <v>420</v>
      </c>
      <c r="E211" s="4" t="s">
        <v>385</v>
      </c>
      <c r="F211" s="4" t="s">
        <v>386</v>
      </c>
      <c r="G211" s="7">
        <v>15</v>
      </c>
      <c r="H211" s="8" t="s">
        <v>387</v>
      </c>
      <c r="I211" s="6" t="str">
        <f t="shared" ref="I211:I216" si="32">_xlfn.DISPIMG("ID_EECF4C11CADE4B7893A4218C69124984",1)</f>
        <v>=DISPIMG("ID_EECF4C11CADE4B7893A4218C69124984",1)</v>
      </c>
    </row>
    <row r="212" customHeight="1" spans="1:9">
      <c r="A212" s="4" t="s">
        <v>389</v>
      </c>
      <c r="B212" s="4" t="s">
        <v>488</v>
      </c>
      <c r="C212" s="4" t="s">
        <v>489</v>
      </c>
      <c r="D212" s="4" t="s">
        <v>420</v>
      </c>
      <c r="E212" s="4" t="s">
        <v>385</v>
      </c>
      <c r="F212" s="4" t="s">
        <v>386</v>
      </c>
      <c r="G212" s="7">
        <v>16</v>
      </c>
      <c r="H212" s="8" t="s">
        <v>387</v>
      </c>
      <c r="I212" s="6" t="str">
        <f t="shared" si="32"/>
        <v>=DISPIMG("ID_EECF4C11CADE4B7893A4218C69124984",1)</v>
      </c>
    </row>
    <row r="213" customHeight="1" spans="1:9">
      <c r="A213" s="4" t="s">
        <v>390</v>
      </c>
      <c r="B213" s="4" t="s">
        <v>488</v>
      </c>
      <c r="C213" s="4" t="s">
        <v>489</v>
      </c>
      <c r="D213" s="4" t="s">
        <v>420</v>
      </c>
      <c r="E213" s="4" t="s">
        <v>385</v>
      </c>
      <c r="F213" s="4" t="s">
        <v>386</v>
      </c>
      <c r="G213" s="7">
        <v>17</v>
      </c>
      <c r="H213" s="8" t="s">
        <v>387</v>
      </c>
      <c r="I213" s="6" t="str">
        <f t="shared" si="32"/>
        <v>=DISPIMG("ID_EECF4C11CADE4B7893A4218C69124984",1)</v>
      </c>
    </row>
    <row r="214" customHeight="1" spans="1:9">
      <c r="A214" s="4" t="s">
        <v>391</v>
      </c>
      <c r="B214" s="4" t="s">
        <v>488</v>
      </c>
      <c r="C214" s="4" t="s">
        <v>489</v>
      </c>
      <c r="D214" s="4" t="s">
        <v>420</v>
      </c>
      <c r="E214" s="4" t="s">
        <v>385</v>
      </c>
      <c r="F214" s="4" t="s">
        <v>386</v>
      </c>
      <c r="G214" s="7">
        <v>18</v>
      </c>
      <c r="H214" s="8" t="s">
        <v>387</v>
      </c>
      <c r="I214" s="6" t="str">
        <f t="shared" si="32"/>
        <v>=DISPIMG("ID_EECF4C11CADE4B7893A4218C69124984",1)</v>
      </c>
    </row>
    <row r="215" customHeight="1" spans="1:9">
      <c r="A215" s="4" t="s">
        <v>392</v>
      </c>
      <c r="B215" s="4" t="s">
        <v>488</v>
      </c>
      <c r="C215" s="4" t="s">
        <v>489</v>
      </c>
      <c r="D215" s="4" t="s">
        <v>420</v>
      </c>
      <c r="E215" s="4" t="s">
        <v>385</v>
      </c>
      <c r="F215" s="4" t="s">
        <v>386</v>
      </c>
      <c r="G215" s="7">
        <v>19</v>
      </c>
      <c r="H215" s="8" t="s">
        <v>387</v>
      </c>
      <c r="I215" s="6" t="str">
        <f t="shared" si="32"/>
        <v>=DISPIMG("ID_EECF4C11CADE4B7893A4218C69124984",1)</v>
      </c>
    </row>
    <row r="216" customHeight="1" spans="1:9">
      <c r="A216" s="4" t="s">
        <v>393</v>
      </c>
      <c r="B216" s="4" t="s">
        <v>488</v>
      </c>
      <c r="C216" s="4" t="s">
        <v>489</v>
      </c>
      <c r="D216" s="4" t="s">
        <v>420</v>
      </c>
      <c r="E216" s="4" t="s">
        <v>385</v>
      </c>
      <c r="F216" s="4" t="s">
        <v>386</v>
      </c>
      <c r="G216" s="7">
        <v>20</v>
      </c>
      <c r="H216" s="8" t="s">
        <v>387</v>
      </c>
      <c r="I216" s="6" t="str">
        <f t="shared" si="32"/>
        <v>=DISPIMG("ID_EECF4C11CADE4B7893A4218C69124984",1)</v>
      </c>
    </row>
    <row r="217" customHeight="1" spans="1:9">
      <c r="A217" s="4" t="s">
        <v>490</v>
      </c>
      <c r="B217" s="4" t="s">
        <v>491</v>
      </c>
      <c r="C217" s="4" t="s">
        <v>492</v>
      </c>
      <c r="D217" s="4" t="s">
        <v>367</v>
      </c>
      <c r="E217" s="4" t="s">
        <v>385</v>
      </c>
      <c r="F217" s="4" t="s">
        <v>386</v>
      </c>
      <c r="G217" s="7">
        <v>15</v>
      </c>
      <c r="H217" s="8" t="s">
        <v>387</v>
      </c>
      <c r="I217" s="6" t="str">
        <f t="shared" ref="I217:I220" si="33">_xlfn.DISPIMG("ID_40563F7E59604B9B8C891F9CA049EBEF",1)</f>
        <v>=DISPIMG("ID_40563F7E59604B9B8C891F9CA049EBEF",1)</v>
      </c>
    </row>
    <row r="218" customHeight="1" spans="1:9">
      <c r="A218" s="4" t="s">
        <v>407</v>
      </c>
      <c r="B218" s="4" t="s">
        <v>491</v>
      </c>
      <c r="C218" s="4" t="s">
        <v>492</v>
      </c>
      <c r="D218" s="4" t="s">
        <v>367</v>
      </c>
      <c r="E218" s="4" t="s">
        <v>385</v>
      </c>
      <c r="F218" s="4" t="s">
        <v>386</v>
      </c>
      <c r="G218" s="7">
        <v>16</v>
      </c>
      <c r="H218" s="8" t="s">
        <v>387</v>
      </c>
      <c r="I218" s="6" t="str">
        <f t="shared" si="33"/>
        <v>=DISPIMG("ID_40563F7E59604B9B8C891F9CA049EBEF",1)</v>
      </c>
    </row>
    <row r="219" customHeight="1" spans="1:9">
      <c r="A219" s="4" t="s">
        <v>410</v>
      </c>
      <c r="B219" s="4" t="s">
        <v>491</v>
      </c>
      <c r="C219" s="4" t="s">
        <v>492</v>
      </c>
      <c r="D219" s="4" t="s">
        <v>367</v>
      </c>
      <c r="E219" s="4" t="s">
        <v>385</v>
      </c>
      <c r="F219" s="4" t="s">
        <v>386</v>
      </c>
      <c r="G219" s="7">
        <v>17</v>
      </c>
      <c r="H219" s="8" t="s">
        <v>387</v>
      </c>
      <c r="I219" s="6" t="str">
        <f t="shared" si="33"/>
        <v>=DISPIMG("ID_40563F7E59604B9B8C891F9CA049EBEF",1)</v>
      </c>
    </row>
    <row r="220" customHeight="1" spans="1:9">
      <c r="A220" s="4" t="s">
        <v>401</v>
      </c>
      <c r="B220" s="4" t="s">
        <v>491</v>
      </c>
      <c r="C220" s="4" t="s">
        <v>492</v>
      </c>
      <c r="D220" s="4" t="s">
        <v>367</v>
      </c>
      <c r="E220" s="4" t="s">
        <v>385</v>
      </c>
      <c r="F220" s="4" t="s">
        <v>386</v>
      </c>
      <c r="G220" s="7">
        <v>18</v>
      </c>
      <c r="H220" s="8" t="s">
        <v>387</v>
      </c>
      <c r="I220" s="6" t="str">
        <f t="shared" si="33"/>
        <v>=DISPIMG("ID_40563F7E59604B9B8C891F9CA049EBEF",1)</v>
      </c>
    </row>
    <row r="221" customHeight="1" spans="1:9">
      <c r="A221" s="4" t="s">
        <v>416</v>
      </c>
      <c r="B221" s="4" t="s">
        <v>493</v>
      </c>
      <c r="C221" s="4" t="s">
        <v>494</v>
      </c>
      <c r="D221" s="4" t="s">
        <v>384</v>
      </c>
      <c r="E221" s="4" t="s">
        <v>385</v>
      </c>
      <c r="F221" s="4" t="s">
        <v>386</v>
      </c>
      <c r="G221" s="7">
        <v>15</v>
      </c>
      <c r="H221" s="8" t="s">
        <v>387</v>
      </c>
      <c r="I221" s="6" t="str">
        <f t="shared" ref="I221:I225" si="34">_xlfn.DISPIMG("ID_0D41992860C54B58A62636012C9ADC42",1)</f>
        <v>=DISPIMG("ID_0D41992860C54B58A62636012C9ADC42",1)</v>
      </c>
    </row>
    <row r="222" customHeight="1" spans="1:9">
      <c r="A222" s="4" t="s">
        <v>417</v>
      </c>
      <c r="B222" s="4" t="s">
        <v>493</v>
      </c>
      <c r="C222" s="4" t="s">
        <v>494</v>
      </c>
      <c r="D222" s="4" t="s">
        <v>384</v>
      </c>
      <c r="E222" s="4" t="s">
        <v>385</v>
      </c>
      <c r="F222" s="4" t="s">
        <v>386</v>
      </c>
      <c r="G222" s="7">
        <v>16</v>
      </c>
      <c r="H222" s="8" t="s">
        <v>387</v>
      </c>
      <c r="I222" s="6" t="str">
        <f t="shared" si="34"/>
        <v>=DISPIMG("ID_0D41992860C54B58A62636012C9ADC42",1)</v>
      </c>
    </row>
    <row r="223" customHeight="1" spans="1:9">
      <c r="A223" s="4" t="s">
        <v>381</v>
      </c>
      <c r="B223" s="4" t="s">
        <v>493</v>
      </c>
      <c r="C223" s="4" t="s">
        <v>494</v>
      </c>
      <c r="D223" s="4" t="s">
        <v>384</v>
      </c>
      <c r="E223" s="4" t="s">
        <v>385</v>
      </c>
      <c r="F223" s="4" t="s">
        <v>386</v>
      </c>
      <c r="G223" s="7">
        <v>17</v>
      </c>
      <c r="H223" s="8" t="s">
        <v>387</v>
      </c>
      <c r="I223" s="6" t="str">
        <f t="shared" si="34"/>
        <v>=DISPIMG("ID_0D41992860C54B58A62636012C9ADC42",1)</v>
      </c>
    </row>
    <row r="224" customHeight="1" spans="1:9">
      <c r="A224" s="4" t="s">
        <v>388</v>
      </c>
      <c r="B224" s="4" t="s">
        <v>493</v>
      </c>
      <c r="C224" s="4" t="s">
        <v>494</v>
      </c>
      <c r="D224" s="4" t="s">
        <v>384</v>
      </c>
      <c r="E224" s="4" t="s">
        <v>385</v>
      </c>
      <c r="F224" s="4" t="s">
        <v>386</v>
      </c>
      <c r="G224" s="7">
        <v>18</v>
      </c>
      <c r="H224" s="8" t="s">
        <v>387</v>
      </c>
      <c r="I224" s="6" t="str">
        <f t="shared" si="34"/>
        <v>=DISPIMG("ID_0D41992860C54B58A62636012C9ADC42",1)</v>
      </c>
    </row>
    <row r="225" customHeight="1" spans="1:9">
      <c r="A225" s="4" t="s">
        <v>389</v>
      </c>
      <c r="B225" s="4" t="s">
        <v>493</v>
      </c>
      <c r="C225" s="4" t="s">
        <v>494</v>
      </c>
      <c r="D225" s="4" t="s">
        <v>384</v>
      </c>
      <c r="E225" s="4" t="s">
        <v>385</v>
      </c>
      <c r="F225" s="4" t="s">
        <v>386</v>
      </c>
      <c r="G225" s="7">
        <v>19</v>
      </c>
      <c r="H225" s="8" t="s">
        <v>387</v>
      </c>
      <c r="I225" s="6" t="str">
        <f t="shared" si="34"/>
        <v>=DISPIMG("ID_0D41992860C54B58A62636012C9ADC42",1)</v>
      </c>
    </row>
    <row r="226" customHeight="1" spans="1:9">
      <c r="A226" s="4" t="s">
        <v>395</v>
      </c>
      <c r="B226" s="4" t="s">
        <v>495</v>
      </c>
      <c r="C226" s="4" t="s">
        <v>496</v>
      </c>
      <c r="D226" s="4" t="s">
        <v>497</v>
      </c>
      <c r="E226" s="4" t="s">
        <v>385</v>
      </c>
      <c r="F226" s="4" t="s">
        <v>386</v>
      </c>
      <c r="G226" s="7">
        <v>17</v>
      </c>
      <c r="H226" s="8" t="s">
        <v>387</v>
      </c>
      <c r="I226" s="6" t="str">
        <f t="shared" ref="I226:I235" si="35">_xlfn.DISPIMG("ID_60A7DC053691447BAB6717527358AF62",1)</f>
        <v>=DISPIMG("ID_60A7DC053691447BAB6717527358AF62",1)</v>
      </c>
    </row>
    <row r="227" customHeight="1" spans="1:9">
      <c r="A227" s="4" t="s">
        <v>399</v>
      </c>
      <c r="B227" s="4" t="s">
        <v>495</v>
      </c>
      <c r="C227" s="4" t="s">
        <v>496</v>
      </c>
      <c r="D227" s="4" t="s">
        <v>497</v>
      </c>
      <c r="E227" s="4" t="s">
        <v>385</v>
      </c>
      <c r="F227" s="4" t="s">
        <v>386</v>
      </c>
      <c r="G227" s="7">
        <v>18</v>
      </c>
      <c r="H227" s="8" t="s">
        <v>387</v>
      </c>
      <c r="I227" s="6" t="str">
        <f t="shared" si="35"/>
        <v>=DISPIMG("ID_60A7DC053691447BAB6717527358AF62",1)</v>
      </c>
    </row>
    <row r="228" customHeight="1" spans="1:9">
      <c r="A228" s="4" t="s">
        <v>364</v>
      </c>
      <c r="B228" s="4" t="s">
        <v>495</v>
      </c>
      <c r="C228" s="4" t="s">
        <v>496</v>
      </c>
      <c r="D228" s="4" t="s">
        <v>497</v>
      </c>
      <c r="E228" s="4" t="s">
        <v>385</v>
      </c>
      <c r="F228" s="4" t="s">
        <v>386</v>
      </c>
      <c r="G228" s="7">
        <v>19</v>
      </c>
      <c r="H228" s="8" t="s">
        <v>387</v>
      </c>
      <c r="I228" s="6" t="str">
        <f t="shared" si="35"/>
        <v>=DISPIMG("ID_60A7DC053691447BAB6717527358AF62",1)</v>
      </c>
    </row>
    <row r="229" customHeight="1" spans="1:9">
      <c r="A229" s="4" t="s">
        <v>371</v>
      </c>
      <c r="B229" s="4" t="s">
        <v>495</v>
      </c>
      <c r="C229" s="4" t="s">
        <v>496</v>
      </c>
      <c r="D229" s="4" t="s">
        <v>497</v>
      </c>
      <c r="E229" s="4" t="s">
        <v>385</v>
      </c>
      <c r="F229" s="4" t="s">
        <v>386</v>
      </c>
      <c r="G229" s="7">
        <v>20</v>
      </c>
      <c r="H229" s="8" t="s">
        <v>387</v>
      </c>
      <c r="I229" s="6" t="str">
        <f t="shared" si="35"/>
        <v>=DISPIMG("ID_60A7DC053691447BAB6717527358AF62",1)</v>
      </c>
    </row>
    <row r="230" customHeight="1" spans="1:9">
      <c r="A230" s="4" t="s">
        <v>400</v>
      </c>
      <c r="B230" s="4" t="s">
        <v>495</v>
      </c>
      <c r="C230" s="4" t="s">
        <v>496</v>
      </c>
      <c r="D230" s="4" t="s">
        <v>497</v>
      </c>
      <c r="E230" s="4" t="s">
        <v>385</v>
      </c>
      <c r="F230" s="4" t="s">
        <v>386</v>
      </c>
      <c r="G230" s="7">
        <v>21</v>
      </c>
      <c r="H230" s="8" t="s">
        <v>387</v>
      </c>
      <c r="I230" s="6" t="str">
        <f t="shared" si="35"/>
        <v>=DISPIMG("ID_60A7DC053691447BAB6717527358AF62",1)</v>
      </c>
    </row>
    <row r="231" customHeight="1" spans="1:9">
      <c r="A231" s="4" t="s">
        <v>416</v>
      </c>
      <c r="B231" s="4" t="s">
        <v>495</v>
      </c>
      <c r="C231" s="4" t="s">
        <v>496</v>
      </c>
      <c r="D231" s="4" t="s">
        <v>497</v>
      </c>
      <c r="E231" s="4" t="s">
        <v>385</v>
      </c>
      <c r="F231" s="4" t="s">
        <v>386</v>
      </c>
      <c r="G231" s="7">
        <v>22</v>
      </c>
      <c r="H231" s="8" t="s">
        <v>387</v>
      </c>
      <c r="I231" s="6" t="str">
        <f t="shared" si="35"/>
        <v>=DISPIMG("ID_60A7DC053691447BAB6717527358AF62",1)</v>
      </c>
    </row>
    <row r="232" customHeight="1" spans="1:9">
      <c r="A232" s="4" t="s">
        <v>417</v>
      </c>
      <c r="B232" s="4" t="s">
        <v>495</v>
      </c>
      <c r="C232" s="4" t="s">
        <v>496</v>
      </c>
      <c r="D232" s="4" t="s">
        <v>497</v>
      </c>
      <c r="E232" s="4" t="s">
        <v>385</v>
      </c>
      <c r="F232" s="4" t="s">
        <v>386</v>
      </c>
      <c r="G232" s="7">
        <v>23</v>
      </c>
      <c r="H232" s="8" t="s">
        <v>387</v>
      </c>
      <c r="I232" s="6" t="str">
        <f t="shared" si="35"/>
        <v>=DISPIMG("ID_60A7DC053691447BAB6717527358AF62",1)</v>
      </c>
    </row>
    <row r="233" customHeight="1" spans="1:9">
      <c r="A233" s="4" t="s">
        <v>381</v>
      </c>
      <c r="B233" s="4" t="s">
        <v>495</v>
      </c>
      <c r="C233" s="4" t="s">
        <v>496</v>
      </c>
      <c r="D233" s="4" t="s">
        <v>497</v>
      </c>
      <c r="E233" s="4" t="s">
        <v>385</v>
      </c>
      <c r="F233" s="4" t="s">
        <v>386</v>
      </c>
      <c r="G233" s="7">
        <v>24</v>
      </c>
      <c r="H233" s="8" t="s">
        <v>387</v>
      </c>
      <c r="I233" s="6" t="str">
        <f t="shared" si="35"/>
        <v>=DISPIMG("ID_60A7DC053691447BAB6717527358AF62",1)</v>
      </c>
    </row>
    <row r="234" customHeight="1" spans="1:9">
      <c r="A234" s="4" t="s">
        <v>388</v>
      </c>
      <c r="B234" s="4" t="s">
        <v>495</v>
      </c>
      <c r="C234" s="4" t="s">
        <v>496</v>
      </c>
      <c r="D234" s="4" t="s">
        <v>497</v>
      </c>
      <c r="E234" s="4" t="s">
        <v>385</v>
      </c>
      <c r="F234" s="4" t="s">
        <v>386</v>
      </c>
      <c r="G234" s="7">
        <v>25</v>
      </c>
      <c r="H234" s="8" t="s">
        <v>387</v>
      </c>
      <c r="I234" s="6" t="str">
        <f t="shared" si="35"/>
        <v>=DISPIMG("ID_60A7DC053691447BAB6717527358AF62",1)</v>
      </c>
    </row>
    <row r="235" customHeight="1" spans="1:9">
      <c r="A235" s="4" t="s">
        <v>389</v>
      </c>
      <c r="B235" s="4" t="s">
        <v>495</v>
      </c>
      <c r="C235" s="4" t="s">
        <v>496</v>
      </c>
      <c r="D235" s="4" t="s">
        <v>497</v>
      </c>
      <c r="E235" s="4" t="s">
        <v>385</v>
      </c>
      <c r="F235" s="4" t="s">
        <v>386</v>
      </c>
      <c r="G235" s="7">
        <v>26</v>
      </c>
      <c r="H235" s="8" t="s">
        <v>387</v>
      </c>
      <c r="I235" s="6" t="str">
        <f t="shared" si="35"/>
        <v>=DISPIMG("ID_60A7DC053691447BAB6717527358AF62",1)</v>
      </c>
    </row>
    <row r="236" customHeight="1" spans="1:9">
      <c r="A236" s="4" t="s">
        <v>399</v>
      </c>
      <c r="B236" s="4" t="s">
        <v>498</v>
      </c>
      <c r="C236" s="4" t="s">
        <v>499</v>
      </c>
      <c r="D236" s="4" t="s">
        <v>432</v>
      </c>
      <c r="E236" s="4" t="s">
        <v>385</v>
      </c>
      <c r="F236" s="4" t="s">
        <v>386</v>
      </c>
      <c r="G236" s="7">
        <v>15</v>
      </c>
      <c r="H236" s="8" t="s">
        <v>387</v>
      </c>
      <c r="I236" s="6" t="str">
        <f t="shared" ref="I236:I248" si="36">_xlfn.DISPIMG("ID_4EF017DB800A40659F09BD88A53AD700",1)</f>
        <v>=DISPIMG("ID_4EF017DB800A40659F09BD88A53AD700",1)</v>
      </c>
    </row>
    <row r="237" customHeight="1" spans="1:9">
      <c r="A237" s="4" t="s">
        <v>364</v>
      </c>
      <c r="B237" s="4" t="s">
        <v>498</v>
      </c>
      <c r="C237" s="4" t="s">
        <v>499</v>
      </c>
      <c r="D237" s="4" t="s">
        <v>432</v>
      </c>
      <c r="E237" s="4" t="s">
        <v>385</v>
      </c>
      <c r="F237" s="4" t="s">
        <v>386</v>
      </c>
      <c r="G237" s="7">
        <v>16</v>
      </c>
      <c r="H237" s="8" t="s">
        <v>387</v>
      </c>
      <c r="I237" s="6" t="str">
        <f t="shared" si="36"/>
        <v>=DISPIMG("ID_4EF017DB800A40659F09BD88A53AD700",1)</v>
      </c>
    </row>
    <row r="238" customHeight="1" spans="1:9">
      <c r="A238" s="4" t="s">
        <v>371</v>
      </c>
      <c r="B238" s="4" t="s">
        <v>498</v>
      </c>
      <c r="C238" s="4" t="s">
        <v>499</v>
      </c>
      <c r="D238" s="4" t="s">
        <v>432</v>
      </c>
      <c r="E238" s="4" t="s">
        <v>385</v>
      </c>
      <c r="F238" s="4" t="s">
        <v>386</v>
      </c>
      <c r="G238" s="7">
        <v>17</v>
      </c>
      <c r="H238" s="8" t="s">
        <v>387</v>
      </c>
      <c r="I238" s="6" t="str">
        <f t="shared" si="36"/>
        <v>=DISPIMG("ID_4EF017DB800A40659F09BD88A53AD700",1)</v>
      </c>
    </row>
    <row r="239" customHeight="1" spans="1:9">
      <c r="A239" s="4" t="s">
        <v>400</v>
      </c>
      <c r="B239" s="4" t="s">
        <v>498</v>
      </c>
      <c r="C239" s="4" t="s">
        <v>499</v>
      </c>
      <c r="D239" s="4" t="s">
        <v>432</v>
      </c>
      <c r="E239" s="4" t="s">
        <v>385</v>
      </c>
      <c r="F239" s="4" t="s">
        <v>386</v>
      </c>
      <c r="G239" s="7">
        <v>18</v>
      </c>
      <c r="H239" s="8" t="s">
        <v>387</v>
      </c>
      <c r="I239" s="6" t="str">
        <f t="shared" si="36"/>
        <v>=DISPIMG("ID_4EF017DB800A40659F09BD88A53AD700",1)</v>
      </c>
    </row>
    <row r="240" customHeight="1" spans="1:9">
      <c r="A240" s="4" t="s">
        <v>416</v>
      </c>
      <c r="B240" s="4" t="s">
        <v>498</v>
      </c>
      <c r="C240" s="4" t="s">
        <v>499</v>
      </c>
      <c r="D240" s="4" t="s">
        <v>432</v>
      </c>
      <c r="E240" s="4" t="s">
        <v>385</v>
      </c>
      <c r="F240" s="4" t="s">
        <v>386</v>
      </c>
      <c r="G240" s="7">
        <v>19</v>
      </c>
      <c r="H240" s="8" t="s">
        <v>387</v>
      </c>
      <c r="I240" s="6" t="str">
        <f t="shared" si="36"/>
        <v>=DISPIMG("ID_4EF017DB800A40659F09BD88A53AD700",1)</v>
      </c>
    </row>
    <row r="241" customHeight="1" spans="1:9">
      <c r="A241" s="4" t="s">
        <v>417</v>
      </c>
      <c r="B241" s="4" t="s">
        <v>498</v>
      </c>
      <c r="C241" s="4" t="s">
        <v>499</v>
      </c>
      <c r="D241" s="4" t="s">
        <v>432</v>
      </c>
      <c r="E241" s="4" t="s">
        <v>385</v>
      </c>
      <c r="F241" s="4" t="s">
        <v>386</v>
      </c>
      <c r="G241" s="7">
        <v>20</v>
      </c>
      <c r="H241" s="8" t="s">
        <v>387</v>
      </c>
      <c r="I241" s="6" t="str">
        <f t="shared" si="36"/>
        <v>=DISPIMG("ID_4EF017DB800A40659F09BD88A53AD700",1)</v>
      </c>
    </row>
    <row r="242" customHeight="1" spans="1:9">
      <c r="A242" s="4" t="s">
        <v>381</v>
      </c>
      <c r="B242" s="4" t="s">
        <v>498</v>
      </c>
      <c r="C242" s="4" t="s">
        <v>499</v>
      </c>
      <c r="D242" s="4" t="s">
        <v>432</v>
      </c>
      <c r="E242" s="4" t="s">
        <v>385</v>
      </c>
      <c r="F242" s="4" t="s">
        <v>386</v>
      </c>
      <c r="G242" s="7">
        <v>21</v>
      </c>
      <c r="H242" s="8" t="s">
        <v>387</v>
      </c>
      <c r="I242" s="6" t="str">
        <f t="shared" si="36"/>
        <v>=DISPIMG("ID_4EF017DB800A40659F09BD88A53AD700",1)</v>
      </c>
    </row>
    <row r="243" customHeight="1" spans="1:9">
      <c r="A243" s="4" t="s">
        <v>388</v>
      </c>
      <c r="B243" s="4" t="s">
        <v>498</v>
      </c>
      <c r="C243" s="4" t="s">
        <v>499</v>
      </c>
      <c r="D243" s="4" t="s">
        <v>432</v>
      </c>
      <c r="E243" s="4" t="s">
        <v>385</v>
      </c>
      <c r="F243" s="4" t="s">
        <v>386</v>
      </c>
      <c r="G243" s="7">
        <v>22</v>
      </c>
      <c r="H243" s="8" t="s">
        <v>387</v>
      </c>
      <c r="I243" s="6" t="str">
        <f t="shared" si="36"/>
        <v>=DISPIMG("ID_4EF017DB800A40659F09BD88A53AD700",1)</v>
      </c>
    </row>
    <row r="244" customHeight="1" spans="1:9">
      <c r="A244" s="4" t="s">
        <v>389</v>
      </c>
      <c r="B244" s="4" t="s">
        <v>498</v>
      </c>
      <c r="C244" s="4" t="s">
        <v>499</v>
      </c>
      <c r="D244" s="4" t="s">
        <v>432</v>
      </c>
      <c r="E244" s="4" t="s">
        <v>385</v>
      </c>
      <c r="F244" s="4" t="s">
        <v>386</v>
      </c>
      <c r="G244" s="7">
        <v>23</v>
      </c>
      <c r="H244" s="8" t="s">
        <v>387</v>
      </c>
      <c r="I244" s="6" t="str">
        <f t="shared" si="36"/>
        <v>=DISPIMG("ID_4EF017DB800A40659F09BD88A53AD700",1)</v>
      </c>
    </row>
    <row r="245" customHeight="1" spans="1:9">
      <c r="A245" s="4" t="s">
        <v>390</v>
      </c>
      <c r="B245" s="4" t="s">
        <v>498</v>
      </c>
      <c r="C245" s="4" t="s">
        <v>499</v>
      </c>
      <c r="D245" s="4" t="s">
        <v>432</v>
      </c>
      <c r="E245" s="4" t="s">
        <v>385</v>
      </c>
      <c r="F245" s="4" t="s">
        <v>386</v>
      </c>
      <c r="G245" s="7">
        <v>24</v>
      </c>
      <c r="H245" s="8" t="s">
        <v>387</v>
      </c>
      <c r="I245" s="6" t="str">
        <f t="shared" si="36"/>
        <v>=DISPIMG("ID_4EF017DB800A40659F09BD88A53AD700",1)</v>
      </c>
    </row>
    <row r="246" customHeight="1" spans="1:9">
      <c r="A246" s="4" t="s">
        <v>391</v>
      </c>
      <c r="B246" s="4" t="s">
        <v>498</v>
      </c>
      <c r="C246" s="4" t="s">
        <v>499</v>
      </c>
      <c r="D246" s="4" t="s">
        <v>432</v>
      </c>
      <c r="E246" s="4" t="s">
        <v>385</v>
      </c>
      <c r="F246" s="4" t="s">
        <v>386</v>
      </c>
      <c r="G246" s="7">
        <v>25</v>
      </c>
      <c r="H246" s="8" t="s">
        <v>387</v>
      </c>
      <c r="I246" s="6" t="str">
        <f t="shared" si="36"/>
        <v>=DISPIMG("ID_4EF017DB800A40659F09BD88A53AD700",1)</v>
      </c>
    </row>
    <row r="247" customHeight="1" spans="1:9">
      <c r="A247" s="4" t="s">
        <v>392</v>
      </c>
      <c r="B247" s="4" t="s">
        <v>498</v>
      </c>
      <c r="C247" s="4" t="s">
        <v>499</v>
      </c>
      <c r="D247" s="4" t="s">
        <v>432</v>
      </c>
      <c r="E247" s="4" t="s">
        <v>385</v>
      </c>
      <c r="F247" s="4" t="s">
        <v>386</v>
      </c>
      <c r="G247" s="7">
        <v>26</v>
      </c>
      <c r="H247" s="8" t="s">
        <v>387</v>
      </c>
      <c r="I247" s="6" t="str">
        <f t="shared" si="36"/>
        <v>=DISPIMG("ID_4EF017DB800A40659F09BD88A53AD700",1)</v>
      </c>
    </row>
    <row r="248" customHeight="1" spans="1:9">
      <c r="A248" s="4" t="s">
        <v>393</v>
      </c>
      <c r="B248" s="4" t="s">
        <v>498</v>
      </c>
      <c r="C248" s="4" t="s">
        <v>499</v>
      </c>
      <c r="D248" s="4" t="s">
        <v>432</v>
      </c>
      <c r="E248" s="4" t="s">
        <v>385</v>
      </c>
      <c r="F248" s="4" t="s">
        <v>386</v>
      </c>
      <c r="G248" s="7">
        <v>27</v>
      </c>
      <c r="H248" s="8" t="s">
        <v>387</v>
      </c>
      <c r="I248" s="6" t="str">
        <f t="shared" si="36"/>
        <v>=DISPIMG("ID_4EF017DB800A40659F09BD88A53AD700",1)</v>
      </c>
    </row>
    <row r="249" customHeight="1" spans="1:9">
      <c r="A249" s="4" t="s">
        <v>391</v>
      </c>
      <c r="B249" s="4" t="s">
        <v>500</v>
      </c>
      <c r="C249" s="4" t="s">
        <v>501</v>
      </c>
      <c r="D249" s="4" t="s">
        <v>384</v>
      </c>
      <c r="E249" s="4" t="s">
        <v>385</v>
      </c>
      <c r="F249" s="4" t="s">
        <v>386</v>
      </c>
      <c r="G249" s="7">
        <v>15</v>
      </c>
      <c r="H249" s="8" t="s">
        <v>387</v>
      </c>
      <c r="I249" s="6" t="str">
        <f t="shared" ref="I249:I251" si="37">_xlfn.DISPIMG("ID_16DD139A980948AA9C20797CCCD19CC9",1)</f>
        <v>=DISPIMG("ID_16DD139A980948AA9C20797CCCD19CC9",1)</v>
      </c>
    </row>
    <row r="250" customHeight="1" spans="1:9">
      <c r="A250" s="4" t="s">
        <v>392</v>
      </c>
      <c r="B250" s="4" t="s">
        <v>500</v>
      </c>
      <c r="C250" s="4" t="s">
        <v>501</v>
      </c>
      <c r="D250" s="4" t="s">
        <v>384</v>
      </c>
      <c r="E250" s="4" t="s">
        <v>385</v>
      </c>
      <c r="F250" s="4" t="s">
        <v>386</v>
      </c>
      <c r="G250" s="7">
        <v>16</v>
      </c>
      <c r="H250" s="8" t="s">
        <v>387</v>
      </c>
      <c r="I250" s="6" t="str">
        <f t="shared" si="37"/>
        <v>=DISPIMG("ID_16DD139A980948AA9C20797CCCD19CC9",1)</v>
      </c>
    </row>
    <row r="251" customHeight="1" spans="1:9">
      <c r="A251" s="4" t="s">
        <v>393</v>
      </c>
      <c r="B251" s="4" t="s">
        <v>500</v>
      </c>
      <c r="C251" s="4" t="s">
        <v>501</v>
      </c>
      <c r="D251" s="4" t="s">
        <v>384</v>
      </c>
      <c r="E251" s="4" t="s">
        <v>385</v>
      </c>
      <c r="F251" s="4" t="s">
        <v>386</v>
      </c>
      <c r="G251" s="7">
        <v>17</v>
      </c>
      <c r="H251" s="8" t="s">
        <v>387</v>
      </c>
      <c r="I251" s="6" t="str">
        <f t="shared" si="37"/>
        <v>=DISPIMG("ID_16DD139A980948AA9C20797CCCD19CC9",1)</v>
      </c>
    </row>
    <row r="252" customHeight="1" spans="1:9">
      <c r="A252" s="4" t="s">
        <v>416</v>
      </c>
      <c r="B252" s="4" t="s">
        <v>502</v>
      </c>
      <c r="C252" s="4" t="s">
        <v>503</v>
      </c>
      <c r="D252" s="4" t="s">
        <v>384</v>
      </c>
      <c r="E252" s="4" t="s">
        <v>385</v>
      </c>
      <c r="F252" s="4" t="s">
        <v>386</v>
      </c>
      <c r="G252" s="7">
        <v>15</v>
      </c>
      <c r="H252" s="8" t="s">
        <v>387</v>
      </c>
      <c r="I252" s="6" t="str">
        <f>_xlfn.DISPIMG("ID_D9D34E5EF1DA45D2B6AA3AA3D81C0513",1)</f>
        <v>=DISPIMG("ID_D9D34E5EF1DA45D2B6AA3AA3D81C0513",1)</v>
      </c>
    </row>
    <row r="253" customHeight="1" spans="1:9">
      <c r="A253" s="4" t="s">
        <v>417</v>
      </c>
      <c r="B253" s="4" t="s">
        <v>502</v>
      </c>
      <c r="C253" s="4" t="s">
        <v>503</v>
      </c>
      <c r="D253" s="4" t="s">
        <v>384</v>
      </c>
      <c r="E253" s="4" t="s">
        <v>385</v>
      </c>
      <c r="F253" s="4" t="s">
        <v>386</v>
      </c>
      <c r="G253" s="7">
        <v>16</v>
      </c>
      <c r="H253" s="8" t="s">
        <v>387</v>
      </c>
      <c r="I253" s="6" t="str">
        <f>_xlfn.DISPIMG("ID_D9D34E5EF1DA45D2B6AA3AA3D81C0513",1)</f>
        <v>=DISPIMG("ID_D9D34E5EF1DA45D2B6AA3AA3D81C0513",1)</v>
      </c>
    </row>
    <row r="254" customHeight="1" spans="1:9">
      <c r="A254" s="4" t="s">
        <v>381</v>
      </c>
      <c r="B254" s="4" t="s">
        <v>504</v>
      </c>
      <c r="C254" s="4" t="s">
        <v>505</v>
      </c>
      <c r="D254" s="4" t="s">
        <v>398</v>
      </c>
      <c r="E254" s="4" t="s">
        <v>385</v>
      </c>
      <c r="F254" s="4" t="s">
        <v>386</v>
      </c>
      <c r="G254" s="7">
        <v>15</v>
      </c>
      <c r="H254" s="8" t="s">
        <v>387</v>
      </c>
      <c r="I254" s="6" t="str">
        <f t="shared" ref="I254:I257" si="38">_xlfn.DISPIMG("ID_0FFBD8E8560A464A985C8FC77B03A552",1)</f>
        <v>=DISPIMG("ID_0FFBD8E8560A464A985C8FC77B03A552",1)</v>
      </c>
    </row>
    <row r="255" customHeight="1" spans="1:9">
      <c r="A255" s="4" t="s">
        <v>388</v>
      </c>
      <c r="B255" s="4" t="s">
        <v>504</v>
      </c>
      <c r="C255" s="4" t="s">
        <v>505</v>
      </c>
      <c r="D255" s="4" t="s">
        <v>398</v>
      </c>
      <c r="E255" s="4" t="s">
        <v>385</v>
      </c>
      <c r="F255" s="4" t="s">
        <v>386</v>
      </c>
      <c r="G255" s="7">
        <v>16</v>
      </c>
      <c r="H255" s="8" t="s">
        <v>387</v>
      </c>
      <c r="I255" s="6" t="str">
        <f t="shared" si="38"/>
        <v>=DISPIMG("ID_0FFBD8E8560A464A985C8FC77B03A552",1)</v>
      </c>
    </row>
    <row r="256" customHeight="1" spans="1:9">
      <c r="A256" s="4" t="s">
        <v>451</v>
      </c>
      <c r="B256" s="4" t="s">
        <v>504</v>
      </c>
      <c r="C256" s="4" t="s">
        <v>505</v>
      </c>
      <c r="D256" s="4" t="s">
        <v>398</v>
      </c>
      <c r="E256" s="4" t="s">
        <v>385</v>
      </c>
      <c r="F256" s="4" t="s">
        <v>386</v>
      </c>
      <c r="G256" s="7">
        <v>15</v>
      </c>
      <c r="H256" s="8" t="s">
        <v>387</v>
      </c>
      <c r="I256" s="6" t="str">
        <f t="shared" si="38"/>
        <v>=DISPIMG("ID_0FFBD8E8560A464A985C8FC77B03A552",1)</v>
      </c>
    </row>
    <row r="257" customHeight="1" spans="1:9">
      <c r="A257" s="4" t="s">
        <v>452</v>
      </c>
      <c r="B257" s="4" t="s">
        <v>504</v>
      </c>
      <c r="C257" s="4" t="s">
        <v>505</v>
      </c>
      <c r="D257" s="4" t="s">
        <v>398</v>
      </c>
      <c r="E257" s="4" t="s">
        <v>385</v>
      </c>
      <c r="F257" s="4" t="s">
        <v>386</v>
      </c>
      <c r="G257" s="7">
        <v>16</v>
      </c>
      <c r="H257" s="8" t="s">
        <v>387</v>
      </c>
      <c r="I257" s="6" t="str">
        <f t="shared" si="38"/>
        <v>=DISPIMG("ID_0FFBD8E8560A464A985C8FC77B03A552",1)</v>
      </c>
    </row>
    <row r="258" customHeight="1" spans="1:9">
      <c r="A258" s="9" t="s">
        <v>506</v>
      </c>
      <c r="B258" s="39" t="s">
        <v>507</v>
      </c>
      <c r="C258" s="11" t="s">
        <v>508</v>
      </c>
      <c r="D258" s="12" t="s">
        <v>462</v>
      </c>
      <c r="E258" s="12" t="s">
        <v>509</v>
      </c>
      <c r="F258" s="12" t="s">
        <v>510</v>
      </c>
      <c r="G258" s="13">
        <v>30</v>
      </c>
      <c r="H258" s="5" t="s">
        <v>511</v>
      </c>
      <c r="I258" s="14"/>
    </row>
    <row r="259" customHeight="1" spans="1:9">
      <c r="A259" s="9" t="s">
        <v>506</v>
      </c>
      <c r="B259" s="39" t="s">
        <v>512</v>
      </c>
      <c r="C259" s="11" t="s">
        <v>513</v>
      </c>
      <c r="D259" s="11" t="s">
        <v>420</v>
      </c>
      <c r="E259" s="12" t="s">
        <v>509</v>
      </c>
      <c r="F259" s="12" t="s">
        <v>510</v>
      </c>
      <c r="G259" s="13">
        <v>24</v>
      </c>
      <c r="H259" s="5" t="s">
        <v>511</v>
      </c>
      <c r="I259" s="14"/>
    </row>
    <row r="260" customHeight="1" spans="1:9">
      <c r="A260" s="9" t="s">
        <v>506</v>
      </c>
      <c r="B260" s="40" t="s">
        <v>514</v>
      </c>
      <c r="C260" s="13" t="s">
        <v>515</v>
      </c>
      <c r="D260" s="13" t="s">
        <v>420</v>
      </c>
      <c r="E260" s="12" t="s">
        <v>509</v>
      </c>
      <c r="F260" s="12" t="s">
        <v>510</v>
      </c>
      <c r="G260" s="13">
        <v>19</v>
      </c>
      <c r="H260" s="5" t="s">
        <v>511</v>
      </c>
      <c r="I260" s="14"/>
    </row>
    <row r="261" customHeight="1" spans="1:9">
      <c r="A261" s="9" t="s">
        <v>506</v>
      </c>
      <c r="B261" s="40" t="s">
        <v>516</v>
      </c>
      <c r="C261" s="13" t="s">
        <v>517</v>
      </c>
      <c r="D261" s="13" t="s">
        <v>398</v>
      </c>
      <c r="E261" s="12" t="s">
        <v>509</v>
      </c>
      <c r="F261" s="12" t="s">
        <v>510</v>
      </c>
      <c r="G261" s="13">
        <v>27</v>
      </c>
      <c r="H261" s="5" t="s">
        <v>511</v>
      </c>
      <c r="I261" s="14"/>
    </row>
    <row r="262" customHeight="1" spans="1:9">
      <c r="A262" s="9" t="s">
        <v>506</v>
      </c>
      <c r="B262" s="40" t="s">
        <v>518</v>
      </c>
      <c r="C262" s="13" t="s">
        <v>519</v>
      </c>
      <c r="D262" s="13" t="s">
        <v>367</v>
      </c>
      <c r="E262" s="12" t="s">
        <v>509</v>
      </c>
      <c r="F262" s="12" t="s">
        <v>510</v>
      </c>
      <c r="G262" s="13">
        <v>30</v>
      </c>
      <c r="H262" s="5" t="s">
        <v>511</v>
      </c>
      <c r="I262" s="14"/>
    </row>
    <row r="263" customHeight="1" spans="1:9">
      <c r="A263" s="9" t="s">
        <v>506</v>
      </c>
      <c r="B263" s="40" t="s">
        <v>520</v>
      </c>
      <c r="C263" s="13" t="s">
        <v>521</v>
      </c>
      <c r="D263" s="13" t="s">
        <v>367</v>
      </c>
      <c r="E263" s="12" t="s">
        <v>509</v>
      </c>
      <c r="F263" s="12" t="s">
        <v>510</v>
      </c>
      <c r="G263" s="13">
        <v>30</v>
      </c>
      <c r="H263" s="5" t="s">
        <v>511</v>
      </c>
      <c r="I263" s="14"/>
    </row>
    <row r="264" customHeight="1" spans="1:9">
      <c r="A264" s="9" t="s">
        <v>506</v>
      </c>
      <c r="B264" s="40" t="s">
        <v>522</v>
      </c>
      <c r="C264" s="13" t="s">
        <v>523</v>
      </c>
      <c r="D264" s="13" t="s">
        <v>367</v>
      </c>
      <c r="E264" s="12" t="s">
        <v>509</v>
      </c>
      <c r="F264" s="12" t="s">
        <v>510</v>
      </c>
      <c r="G264" s="13">
        <v>26</v>
      </c>
      <c r="H264" s="5" t="s">
        <v>511</v>
      </c>
      <c r="I264" s="14"/>
    </row>
    <row r="265" customHeight="1" spans="1:9">
      <c r="A265" s="9" t="s">
        <v>506</v>
      </c>
      <c r="B265" s="40" t="s">
        <v>524</v>
      </c>
      <c r="C265" s="13" t="s">
        <v>525</v>
      </c>
      <c r="D265" s="13" t="s">
        <v>367</v>
      </c>
      <c r="E265" s="12" t="s">
        <v>509</v>
      </c>
      <c r="F265" s="12" t="s">
        <v>510</v>
      </c>
      <c r="G265" s="13">
        <v>16</v>
      </c>
      <c r="H265" s="5" t="s">
        <v>511</v>
      </c>
      <c r="I265" s="14"/>
    </row>
    <row r="266" customHeight="1" spans="1:9">
      <c r="A266" s="9" t="s">
        <v>506</v>
      </c>
      <c r="B266" s="40" t="s">
        <v>526</v>
      </c>
      <c r="C266" s="13" t="s">
        <v>527</v>
      </c>
      <c r="D266" s="13" t="s">
        <v>374</v>
      </c>
      <c r="E266" s="12" t="s">
        <v>509</v>
      </c>
      <c r="F266" s="12" t="s">
        <v>510</v>
      </c>
      <c r="G266" s="13">
        <v>30</v>
      </c>
      <c r="H266" s="5" t="s">
        <v>511</v>
      </c>
      <c r="I266" s="14"/>
    </row>
    <row r="267" customHeight="1" spans="1:9">
      <c r="A267" s="9" t="s">
        <v>506</v>
      </c>
      <c r="B267" s="40" t="s">
        <v>528</v>
      </c>
      <c r="C267" s="13" t="s">
        <v>529</v>
      </c>
      <c r="D267" s="13" t="s">
        <v>374</v>
      </c>
      <c r="E267" s="12" t="s">
        <v>509</v>
      </c>
      <c r="F267" s="12" t="s">
        <v>510</v>
      </c>
      <c r="G267" s="13">
        <v>30</v>
      </c>
      <c r="H267" s="5" t="s">
        <v>511</v>
      </c>
      <c r="I267" s="14"/>
    </row>
    <row r="268" customHeight="1" spans="1:9">
      <c r="A268" s="9" t="s">
        <v>506</v>
      </c>
      <c r="B268" s="40" t="s">
        <v>530</v>
      </c>
      <c r="C268" s="13" t="s">
        <v>531</v>
      </c>
      <c r="D268" s="13" t="s">
        <v>374</v>
      </c>
      <c r="E268" s="12" t="s">
        <v>509</v>
      </c>
      <c r="F268" s="12" t="s">
        <v>510</v>
      </c>
      <c r="G268" s="13">
        <v>16</v>
      </c>
      <c r="H268" s="5" t="s">
        <v>511</v>
      </c>
      <c r="I268" s="14"/>
    </row>
    <row r="269" customHeight="1" spans="1:9">
      <c r="A269" s="9" t="s">
        <v>506</v>
      </c>
      <c r="B269" s="40" t="s">
        <v>532</v>
      </c>
      <c r="C269" s="13" t="s">
        <v>533</v>
      </c>
      <c r="D269" s="13" t="s">
        <v>420</v>
      </c>
      <c r="E269" s="12" t="s">
        <v>509</v>
      </c>
      <c r="F269" s="12" t="s">
        <v>510</v>
      </c>
      <c r="G269" s="13">
        <v>18</v>
      </c>
      <c r="H269" s="5" t="s">
        <v>511</v>
      </c>
      <c r="I269" s="14"/>
    </row>
    <row r="270" customHeight="1" spans="1:9">
      <c r="A270" s="9" t="s">
        <v>506</v>
      </c>
      <c r="B270" s="40" t="s">
        <v>534</v>
      </c>
      <c r="C270" s="13" t="s">
        <v>535</v>
      </c>
      <c r="D270" s="13" t="s">
        <v>420</v>
      </c>
      <c r="E270" s="12" t="s">
        <v>509</v>
      </c>
      <c r="F270" s="12" t="s">
        <v>510</v>
      </c>
      <c r="G270" s="13">
        <v>18</v>
      </c>
      <c r="H270" s="5" t="s">
        <v>511</v>
      </c>
      <c r="I270" s="14"/>
    </row>
    <row r="271" customHeight="1" spans="1:9">
      <c r="A271" s="9" t="s">
        <v>506</v>
      </c>
      <c r="B271" s="40" t="s">
        <v>536</v>
      </c>
      <c r="C271" s="13" t="s">
        <v>537</v>
      </c>
      <c r="D271" s="13" t="s">
        <v>420</v>
      </c>
      <c r="E271" s="12" t="s">
        <v>509</v>
      </c>
      <c r="F271" s="12" t="s">
        <v>510</v>
      </c>
      <c r="G271" s="13">
        <v>17</v>
      </c>
      <c r="H271" s="5" t="s">
        <v>511</v>
      </c>
      <c r="I271" s="14"/>
    </row>
    <row r="272" customHeight="1" spans="1:9">
      <c r="A272" s="9" t="s">
        <v>506</v>
      </c>
      <c r="B272" s="40" t="s">
        <v>538</v>
      </c>
      <c r="C272" s="13" t="s">
        <v>539</v>
      </c>
      <c r="D272" s="13" t="s">
        <v>540</v>
      </c>
      <c r="E272" s="12" t="s">
        <v>509</v>
      </c>
      <c r="F272" s="12" t="s">
        <v>510</v>
      </c>
      <c r="G272" s="13">
        <v>21</v>
      </c>
      <c r="H272" s="5" t="s">
        <v>511</v>
      </c>
      <c r="I272" s="14"/>
    </row>
    <row r="273" customHeight="1" spans="1:9">
      <c r="A273" s="9" t="s">
        <v>506</v>
      </c>
      <c r="B273" s="40" t="s">
        <v>541</v>
      </c>
      <c r="C273" s="13" t="s">
        <v>542</v>
      </c>
      <c r="D273" s="13" t="s">
        <v>406</v>
      </c>
      <c r="E273" s="12" t="s">
        <v>509</v>
      </c>
      <c r="F273" s="12" t="s">
        <v>510</v>
      </c>
      <c r="G273" s="13">
        <v>28</v>
      </c>
      <c r="H273" s="5" t="s">
        <v>511</v>
      </c>
      <c r="I273" s="14"/>
    </row>
    <row r="274" customHeight="1" spans="1:9">
      <c r="A274" s="9" t="s">
        <v>506</v>
      </c>
      <c r="B274" s="40" t="s">
        <v>543</v>
      </c>
      <c r="C274" s="13" t="s">
        <v>544</v>
      </c>
      <c r="D274" s="13" t="s">
        <v>406</v>
      </c>
      <c r="E274" s="12" t="s">
        <v>509</v>
      </c>
      <c r="F274" s="12" t="s">
        <v>510</v>
      </c>
      <c r="G274" s="13">
        <v>21</v>
      </c>
      <c r="H274" s="5" t="s">
        <v>511</v>
      </c>
      <c r="I274" s="14"/>
    </row>
    <row r="275" customHeight="1" spans="1:9">
      <c r="A275" s="9" t="s">
        <v>506</v>
      </c>
      <c r="B275" s="40" t="s">
        <v>545</v>
      </c>
      <c r="C275" s="13" t="s">
        <v>546</v>
      </c>
      <c r="D275" s="13" t="s">
        <v>406</v>
      </c>
      <c r="E275" s="12" t="s">
        <v>509</v>
      </c>
      <c r="F275" s="12" t="s">
        <v>510</v>
      </c>
      <c r="G275" s="13">
        <v>30</v>
      </c>
      <c r="H275" s="5" t="s">
        <v>511</v>
      </c>
      <c r="I275" s="14"/>
    </row>
    <row r="276" customHeight="1" spans="1:9">
      <c r="A276" s="9" t="s">
        <v>506</v>
      </c>
      <c r="B276" s="40" t="s">
        <v>547</v>
      </c>
      <c r="C276" s="13" t="s">
        <v>548</v>
      </c>
      <c r="D276" s="13" t="s">
        <v>406</v>
      </c>
      <c r="E276" s="12" t="s">
        <v>509</v>
      </c>
      <c r="F276" s="12" t="s">
        <v>510</v>
      </c>
      <c r="G276" s="13">
        <v>17</v>
      </c>
      <c r="H276" s="5" t="s">
        <v>511</v>
      </c>
      <c r="I276" s="14"/>
    </row>
    <row r="277" customHeight="1" spans="1:9">
      <c r="A277" s="9" t="s">
        <v>506</v>
      </c>
      <c r="B277" s="40" t="s">
        <v>549</v>
      </c>
      <c r="C277" s="13" t="s">
        <v>550</v>
      </c>
      <c r="D277" s="13" t="s">
        <v>406</v>
      </c>
      <c r="E277" s="12" t="s">
        <v>509</v>
      </c>
      <c r="F277" s="12" t="s">
        <v>510</v>
      </c>
      <c r="G277" s="13">
        <v>30</v>
      </c>
      <c r="H277" s="5" t="s">
        <v>511</v>
      </c>
      <c r="I277" s="14"/>
    </row>
    <row r="278" customHeight="1" spans="1:9">
      <c r="A278" s="9" t="s">
        <v>506</v>
      </c>
      <c r="B278" s="40" t="s">
        <v>551</v>
      </c>
      <c r="C278" s="13" t="s">
        <v>552</v>
      </c>
      <c r="D278" s="13" t="s">
        <v>553</v>
      </c>
      <c r="E278" s="12" t="s">
        <v>509</v>
      </c>
      <c r="F278" s="12" t="s">
        <v>510</v>
      </c>
      <c r="G278" s="13">
        <v>17</v>
      </c>
      <c r="H278" s="5" t="s">
        <v>511</v>
      </c>
      <c r="I278" s="14"/>
    </row>
    <row r="279" customHeight="1" spans="1:9">
      <c r="A279" s="13" t="s">
        <v>554</v>
      </c>
      <c r="B279" s="13" t="s">
        <v>555</v>
      </c>
      <c r="C279" s="13" t="s">
        <v>159</v>
      </c>
      <c r="D279" s="13" t="s">
        <v>556</v>
      </c>
      <c r="E279" s="13" t="s">
        <v>557</v>
      </c>
      <c r="F279" s="13" t="s">
        <v>558</v>
      </c>
      <c r="G279" s="13">
        <v>62</v>
      </c>
      <c r="H279" s="4" t="s">
        <v>559</v>
      </c>
      <c r="I279" s="14"/>
    </row>
    <row r="280" customHeight="1" spans="1:9">
      <c r="A280" s="13" t="s">
        <v>554</v>
      </c>
      <c r="B280" s="13" t="s">
        <v>560</v>
      </c>
      <c r="C280" s="13" t="s">
        <v>561</v>
      </c>
      <c r="D280" s="13" t="s">
        <v>384</v>
      </c>
      <c r="E280" s="13" t="s">
        <v>557</v>
      </c>
      <c r="F280" s="13" t="s">
        <v>558</v>
      </c>
      <c r="G280" s="13">
        <v>57</v>
      </c>
      <c r="H280" s="4" t="s">
        <v>559</v>
      </c>
      <c r="I280" s="14"/>
    </row>
    <row r="281" customHeight="1" spans="1:9">
      <c r="A281" s="13" t="s">
        <v>554</v>
      </c>
      <c r="B281" s="13" t="s">
        <v>562</v>
      </c>
      <c r="C281" s="13" t="s">
        <v>563</v>
      </c>
      <c r="D281" s="13" t="s">
        <v>367</v>
      </c>
      <c r="E281" s="13" t="s">
        <v>557</v>
      </c>
      <c r="F281" s="13" t="s">
        <v>558</v>
      </c>
      <c r="G281" s="13">
        <v>57</v>
      </c>
      <c r="H281" s="4" t="s">
        <v>559</v>
      </c>
      <c r="I281" s="14"/>
    </row>
    <row r="282" customHeight="1" spans="1:9">
      <c r="A282" s="13" t="s">
        <v>554</v>
      </c>
      <c r="B282" s="13" t="s">
        <v>564</v>
      </c>
      <c r="C282" s="13" t="s">
        <v>565</v>
      </c>
      <c r="D282" s="13" t="s">
        <v>462</v>
      </c>
      <c r="E282" s="13" t="s">
        <v>557</v>
      </c>
      <c r="F282" s="13" t="s">
        <v>558</v>
      </c>
      <c r="G282" s="13">
        <v>57</v>
      </c>
      <c r="H282" s="4" t="s">
        <v>559</v>
      </c>
      <c r="I282" s="14"/>
    </row>
    <row r="283" customHeight="1" spans="1:9">
      <c r="A283" s="13" t="s">
        <v>554</v>
      </c>
      <c r="B283" s="13" t="s">
        <v>566</v>
      </c>
      <c r="C283" s="13" t="s">
        <v>567</v>
      </c>
      <c r="D283" s="13" t="s">
        <v>462</v>
      </c>
      <c r="E283" s="13" t="s">
        <v>557</v>
      </c>
      <c r="F283" s="13" t="s">
        <v>558</v>
      </c>
      <c r="G283" s="13">
        <v>57</v>
      </c>
      <c r="H283" s="4" t="s">
        <v>559</v>
      </c>
      <c r="I283" s="14"/>
    </row>
    <row r="284" customHeight="1" spans="1:9">
      <c r="A284" s="13" t="s">
        <v>554</v>
      </c>
      <c r="B284" s="13" t="s">
        <v>568</v>
      </c>
      <c r="C284" s="13" t="s">
        <v>569</v>
      </c>
      <c r="D284" s="13" t="s">
        <v>570</v>
      </c>
      <c r="E284" s="13" t="s">
        <v>557</v>
      </c>
      <c r="F284" s="13" t="s">
        <v>558</v>
      </c>
      <c r="G284" s="13">
        <v>56</v>
      </c>
      <c r="H284" s="4" t="s">
        <v>559</v>
      </c>
      <c r="I284" s="14"/>
    </row>
    <row r="285" customHeight="1" spans="1:9">
      <c r="A285" s="13" t="s">
        <v>554</v>
      </c>
      <c r="B285" s="13" t="s">
        <v>571</v>
      </c>
      <c r="C285" s="13" t="s">
        <v>572</v>
      </c>
      <c r="D285" s="13" t="s">
        <v>374</v>
      </c>
      <c r="E285" s="13" t="s">
        <v>557</v>
      </c>
      <c r="F285" s="13" t="s">
        <v>558</v>
      </c>
      <c r="G285" s="13">
        <v>56</v>
      </c>
      <c r="H285" s="4" t="s">
        <v>559</v>
      </c>
      <c r="I285" s="14"/>
    </row>
    <row r="286" customHeight="1" spans="1:9">
      <c r="A286" s="13" t="s">
        <v>554</v>
      </c>
      <c r="B286" s="13" t="s">
        <v>573</v>
      </c>
      <c r="C286" s="13" t="s">
        <v>574</v>
      </c>
      <c r="D286" s="13" t="s">
        <v>575</v>
      </c>
      <c r="E286" s="13" t="s">
        <v>557</v>
      </c>
      <c r="F286" s="13" t="s">
        <v>558</v>
      </c>
      <c r="G286" s="13">
        <v>55</v>
      </c>
      <c r="H286" s="4" t="s">
        <v>559</v>
      </c>
      <c r="I286" s="14"/>
    </row>
    <row r="287" customHeight="1" spans="1:9">
      <c r="A287" s="13" t="s">
        <v>554</v>
      </c>
      <c r="B287" s="13" t="s">
        <v>576</v>
      </c>
      <c r="C287" s="13" t="s">
        <v>577</v>
      </c>
      <c r="D287" s="13" t="s">
        <v>570</v>
      </c>
      <c r="E287" s="13" t="s">
        <v>557</v>
      </c>
      <c r="F287" s="13" t="s">
        <v>558</v>
      </c>
      <c r="G287" s="13">
        <v>55</v>
      </c>
      <c r="H287" s="4" t="s">
        <v>559</v>
      </c>
      <c r="I287" s="14"/>
    </row>
    <row r="288" customHeight="1" spans="1:9">
      <c r="A288" s="13" t="s">
        <v>554</v>
      </c>
      <c r="B288" s="13" t="s">
        <v>578</v>
      </c>
      <c r="C288" s="13" t="s">
        <v>579</v>
      </c>
      <c r="D288" s="13" t="s">
        <v>462</v>
      </c>
      <c r="E288" s="13" t="s">
        <v>557</v>
      </c>
      <c r="F288" s="13" t="s">
        <v>558</v>
      </c>
      <c r="G288" s="13">
        <v>54</v>
      </c>
      <c r="H288" s="4" t="s">
        <v>559</v>
      </c>
      <c r="I288" s="14"/>
    </row>
    <row r="289" customHeight="1" spans="1:9">
      <c r="A289" s="13" t="s">
        <v>554</v>
      </c>
      <c r="B289" s="13" t="s">
        <v>580</v>
      </c>
      <c r="C289" s="13" t="s">
        <v>581</v>
      </c>
      <c r="D289" s="13" t="s">
        <v>384</v>
      </c>
      <c r="E289" s="13" t="s">
        <v>557</v>
      </c>
      <c r="F289" s="13" t="s">
        <v>558</v>
      </c>
      <c r="G289" s="13">
        <v>54</v>
      </c>
      <c r="H289" s="4" t="s">
        <v>559</v>
      </c>
      <c r="I289" s="14"/>
    </row>
    <row r="290" customHeight="1" spans="1:9">
      <c r="A290" s="13" t="s">
        <v>554</v>
      </c>
      <c r="B290" s="13" t="s">
        <v>582</v>
      </c>
      <c r="C290" s="13" t="s">
        <v>583</v>
      </c>
      <c r="D290" s="13" t="s">
        <v>384</v>
      </c>
      <c r="E290" s="13" t="s">
        <v>557</v>
      </c>
      <c r="F290" s="13" t="s">
        <v>558</v>
      </c>
      <c r="G290" s="13">
        <v>54</v>
      </c>
      <c r="H290" s="4" t="s">
        <v>559</v>
      </c>
      <c r="I290" s="14"/>
    </row>
    <row r="291" customHeight="1" spans="1:9">
      <c r="A291" s="13" t="s">
        <v>554</v>
      </c>
      <c r="B291" s="13" t="s">
        <v>584</v>
      </c>
      <c r="C291" s="13" t="s">
        <v>585</v>
      </c>
      <c r="D291" s="13" t="s">
        <v>445</v>
      </c>
      <c r="E291" s="13" t="s">
        <v>557</v>
      </c>
      <c r="F291" s="13" t="s">
        <v>558</v>
      </c>
      <c r="G291" s="13">
        <v>53</v>
      </c>
      <c r="H291" s="4" t="s">
        <v>559</v>
      </c>
      <c r="I291" s="14"/>
    </row>
    <row r="292" customHeight="1" spans="1:9">
      <c r="A292" s="13" t="s">
        <v>554</v>
      </c>
      <c r="B292" s="13" t="s">
        <v>586</v>
      </c>
      <c r="C292" s="13" t="s">
        <v>587</v>
      </c>
      <c r="D292" s="13" t="s">
        <v>588</v>
      </c>
      <c r="E292" s="13" t="s">
        <v>557</v>
      </c>
      <c r="F292" s="13" t="s">
        <v>558</v>
      </c>
      <c r="G292" s="13">
        <v>53</v>
      </c>
      <c r="H292" s="4" t="s">
        <v>559</v>
      </c>
      <c r="I292" s="14"/>
    </row>
    <row r="293" customHeight="1" spans="1:9">
      <c r="A293" s="13" t="s">
        <v>554</v>
      </c>
      <c r="B293" s="13" t="s">
        <v>589</v>
      </c>
      <c r="C293" s="13" t="s">
        <v>590</v>
      </c>
      <c r="D293" s="13" t="s">
        <v>384</v>
      </c>
      <c r="E293" s="13" t="s">
        <v>557</v>
      </c>
      <c r="F293" s="13" t="s">
        <v>558</v>
      </c>
      <c r="G293" s="13">
        <v>53</v>
      </c>
      <c r="H293" s="4" t="s">
        <v>559</v>
      </c>
      <c r="I293" s="14"/>
    </row>
    <row r="294" customHeight="1" spans="1:9">
      <c r="A294" s="13" t="s">
        <v>554</v>
      </c>
      <c r="B294" s="13" t="s">
        <v>591</v>
      </c>
      <c r="C294" s="13" t="s">
        <v>592</v>
      </c>
      <c r="D294" s="13" t="s">
        <v>575</v>
      </c>
      <c r="E294" s="13" t="s">
        <v>557</v>
      </c>
      <c r="F294" s="13" t="s">
        <v>558</v>
      </c>
      <c r="G294" s="13">
        <v>53</v>
      </c>
      <c r="H294" s="4" t="s">
        <v>559</v>
      </c>
      <c r="I294" s="14"/>
    </row>
    <row r="295" customHeight="1" spans="1:9">
      <c r="A295" s="13" t="s">
        <v>554</v>
      </c>
      <c r="B295" s="13" t="s">
        <v>593</v>
      </c>
      <c r="C295" s="13" t="s">
        <v>594</v>
      </c>
      <c r="D295" s="13" t="s">
        <v>462</v>
      </c>
      <c r="E295" s="13" t="s">
        <v>557</v>
      </c>
      <c r="F295" s="13" t="s">
        <v>558</v>
      </c>
      <c r="G295" s="13">
        <v>53</v>
      </c>
      <c r="H295" s="4" t="s">
        <v>559</v>
      </c>
      <c r="I295" s="14"/>
    </row>
    <row r="296" customHeight="1" spans="1:9">
      <c r="A296" s="13" t="s">
        <v>554</v>
      </c>
      <c r="B296" s="13" t="s">
        <v>595</v>
      </c>
      <c r="C296" s="13" t="s">
        <v>596</v>
      </c>
      <c r="D296" s="13" t="s">
        <v>597</v>
      </c>
      <c r="E296" s="13" t="s">
        <v>557</v>
      </c>
      <c r="F296" s="13" t="s">
        <v>558</v>
      </c>
      <c r="G296" s="13">
        <v>53</v>
      </c>
      <c r="H296" s="4" t="s">
        <v>559</v>
      </c>
      <c r="I296" s="14"/>
    </row>
    <row r="297" customHeight="1" spans="1:9">
      <c r="A297" s="13" t="s">
        <v>554</v>
      </c>
      <c r="B297" s="13" t="s">
        <v>598</v>
      </c>
      <c r="C297" s="13" t="s">
        <v>599</v>
      </c>
      <c r="D297" s="13" t="s">
        <v>588</v>
      </c>
      <c r="E297" s="13" t="s">
        <v>557</v>
      </c>
      <c r="F297" s="13" t="s">
        <v>558</v>
      </c>
      <c r="G297" s="13">
        <v>52</v>
      </c>
      <c r="H297" s="4" t="s">
        <v>559</v>
      </c>
      <c r="I297" s="14"/>
    </row>
    <row r="298" customHeight="1" spans="1:9">
      <c r="A298" s="13" t="s">
        <v>554</v>
      </c>
      <c r="B298" s="13" t="s">
        <v>600</v>
      </c>
      <c r="C298" s="13" t="s">
        <v>601</v>
      </c>
      <c r="D298" s="13" t="s">
        <v>597</v>
      </c>
      <c r="E298" s="13" t="s">
        <v>557</v>
      </c>
      <c r="F298" s="13" t="s">
        <v>558</v>
      </c>
      <c r="G298" s="13">
        <v>52</v>
      </c>
      <c r="H298" s="4" t="s">
        <v>559</v>
      </c>
      <c r="I298" s="14"/>
    </row>
    <row r="299" customHeight="1" spans="1:9">
      <c r="A299" s="13" t="s">
        <v>554</v>
      </c>
      <c r="B299" s="13" t="s">
        <v>602</v>
      </c>
      <c r="C299" s="13" t="s">
        <v>603</v>
      </c>
      <c r="D299" s="13" t="s">
        <v>570</v>
      </c>
      <c r="E299" s="13" t="s">
        <v>557</v>
      </c>
      <c r="F299" s="13" t="s">
        <v>558</v>
      </c>
      <c r="G299" s="13">
        <v>51</v>
      </c>
      <c r="H299" s="4" t="s">
        <v>559</v>
      </c>
      <c r="I299" s="14"/>
    </row>
    <row r="300" customHeight="1" spans="1:9">
      <c r="A300" s="13" t="s">
        <v>554</v>
      </c>
      <c r="B300" s="13" t="s">
        <v>604</v>
      </c>
      <c r="C300" s="13" t="s">
        <v>605</v>
      </c>
      <c r="D300" s="13" t="s">
        <v>462</v>
      </c>
      <c r="E300" s="13" t="s">
        <v>557</v>
      </c>
      <c r="F300" s="13" t="s">
        <v>558</v>
      </c>
      <c r="G300" s="13">
        <v>51</v>
      </c>
      <c r="H300" s="4" t="s">
        <v>559</v>
      </c>
      <c r="I300" s="14"/>
    </row>
    <row r="301" customHeight="1" spans="1:9">
      <c r="A301" s="13" t="s">
        <v>554</v>
      </c>
      <c r="B301" s="13" t="s">
        <v>606</v>
      </c>
      <c r="C301" s="13" t="s">
        <v>607</v>
      </c>
      <c r="D301" s="13" t="s">
        <v>556</v>
      </c>
      <c r="E301" s="13" t="s">
        <v>557</v>
      </c>
      <c r="F301" s="13" t="s">
        <v>558</v>
      </c>
      <c r="G301" s="13">
        <v>51</v>
      </c>
      <c r="H301" s="4" t="s">
        <v>559</v>
      </c>
      <c r="I301" s="14"/>
    </row>
    <row r="302" customHeight="1" spans="1:9">
      <c r="A302" s="13" t="s">
        <v>554</v>
      </c>
      <c r="B302" s="13" t="s">
        <v>608</v>
      </c>
      <c r="C302" s="13" t="s">
        <v>609</v>
      </c>
      <c r="D302" s="13" t="s">
        <v>597</v>
      </c>
      <c r="E302" s="13" t="s">
        <v>557</v>
      </c>
      <c r="F302" s="13" t="s">
        <v>558</v>
      </c>
      <c r="G302" s="13">
        <v>51</v>
      </c>
      <c r="H302" s="4" t="s">
        <v>559</v>
      </c>
      <c r="I302" s="14"/>
    </row>
    <row r="303" customHeight="1" spans="1:9">
      <c r="A303" s="13" t="s">
        <v>554</v>
      </c>
      <c r="B303" s="13" t="s">
        <v>610</v>
      </c>
      <c r="C303" s="13" t="s">
        <v>611</v>
      </c>
      <c r="D303" s="13" t="s">
        <v>556</v>
      </c>
      <c r="E303" s="13" t="s">
        <v>557</v>
      </c>
      <c r="F303" s="13" t="s">
        <v>558</v>
      </c>
      <c r="G303" s="13">
        <v>50</v>
      </c>
      <c r="H303" s="4" t="s">
        <v>559</v>
      </c>
      <c r="I303" s="14"/>
    </row>
    <row r="304" customHeight="1" spans="1:9">
      <c r="A304" s="13" t="s">
        <v>554</v>
      </c>
      <c r="B304" s="13" t="s">
        <v>612</v>
      </c>
      <c r="C304" s="13" t="s">
        <v>613</v>
      </c>
      <c r="D304" s="13" t="s">
        <v>614</v>
      </c>
      <c r="E304" s="13" t="s">
        <v>557</v>
      </c>
      <c r="F304" s="13" t="s">
        <v>558</v>
      </c>
      <c r="G304" s="13">
        <v>50</v>
      </c>
      <c r="H304" s="4" t="s">
        <v>559</v>
      </c>
      <c r="I304" s="14"/>
    </row>
    <row r="305" customHeight="1" spans="1:9">
      <c r="A305" s="13" t="s">
        <v>554</v>
      </c>
      <c r="B305" s="13" t="s">
        <v>615</v>
      </c>
      <c r="C305" s="13" t="s">
        <v>616</v>
      </c>
      <c r="D305" s="13" t="s">
        <v>367</v>
      </c>
      <c r="E305" s="13" t="s">
        <v>557</v>
      </c>
      <c r="F305" s="13" t="s">
        <v>558</v>
      </c>
      <c r="G305" s="13">
        <v>49</v>
      </c>
      <c r="H305" s="4" t="s">
        <v>559</v>
      </c>
      <c r="I305" s="14"/>
    </row>
    <row r="306" customHeight="1" spans="1:9">
      <c r="A306" s="13" t="s">
        <v>554</v>
      </c>
      <c r="B306" s="13" t="s">
        <v>617</v>
      </c>
      <c r="C306" s="13" t="s">
        <v>618</v>
      </c>
      <c r="D306" s="13" t="s">
        <v>384</v>
      </c>
      <c r="E306" s="13" t="s">
        <v>557</v>
      </c>
      <c r="F306" s="13" t="s">
        <v>558</v>
      </c>
      <c r="G306" s="13">
        <v>49</v>
      </c>
      <c r="H306" s="4" t="s">
        <v>559</v>
      </c>
      <c r="I306" s="14"/>
    </row>
    <row r="307" customHeight="1" spans="1:9">
      <c r="A307" s="13" t="s">
        <v>554</v>
      </c>
      <c r="B307" s="13" t="s">
        <v>619</v>
      </c>
      <c r="C307" s="13" t="s">
        <v>620</v>
      </c>
      <c r="D307" s="13" t="s">
        <v>384</v>
      </c>
      <c r="E307" s="13" t="s">
        <v>557</v>
      </c>
      <c r="F307" s="13" t="s">
        <v>558</v>
      </c>
      <c r="G307" s="13">
        <v>49</v>
      </c>
      <c r="H307" s="4" t="s">
        <v>559</v>
      </c>
      <c r="I307" s="14"/>
    </row>
    <row r="308" customHeight="1" spans="1:9">
      <c r="A308" s="13" t="s">
        <v>554</v>
      </c>
      <c r="B308" s="13" t="s">
        <v>621</v>
      </c>
      <c r="C308" s="13" t="s">
        <v>622</v>
      </c>
      <c r="D308" s="13" t="s">
        <v>455</v>
      </c>
      <c r="E308" s="13" t="s">
        <v>557</v>
      </c>
      <c r="F308" s="13" t="s">
        <v>558</v>
      </c>
      <c r="G308" s="13">
        <v>49</v>
      </c>
      <c r="H308" s="4" t="s">
        <v>559</v>
      </c>
      <c r="I308" s="14"/>
    </row>
    <row r="309" customHeight="1" spans="1:9">
      <c r="A309" s="13" t="s">
        <v>554</v>
      </c>
      <c r="B309" s="13" t="s">
        <v>623</v>
      </c>
      <c r="C309" s="13" t="s">
        <v>624</v>
      </c>
      <c r="D309" s="13" t="s">
        <v>570</v>
      </c>
      <c r="E309" s="13" t="s">
        <v>557</v>
      </c>
      <c r="F309" s="13" t="s">
        <v>558</v>
      </c>
      <c r="G309" s="13">
        <v>48</v>
      </c>
      <c r="H309" s="4" t="s">
        <v>559</v>
      </c>
      <c r="I309" s="14"/>
    </row>
    <row r="310" customHeight="1" spans="1:9">
      <c r="A310" s="13" t="s">
        <v>554</v>
      </c>
      <c r="B310" s="13" t="s">
        <v>625</v>
      </c>
      <c r="C310" s="13" t="s">
        <v>626</v>
      </c>
      <c r="D310" s="13" t="s">
        <v>556</v>
      </c>
      <c r="E310" s="13" t="s">
        <v>557</v>
      </c>
      <c r="F310" s="13" t="s">
        <v>558</v>
      </c>
      <c r="G310" s="13">
        <v>48</v>
      </c>
      <c r="H310" s="4" t="s">
        <v>559</v>
      </c>
      <c r="I310" s="14"/>
    </row>
    <row r="311" customHeight="1" spans="1:9">
      <c r="A311" s="13" t="s">
        <v>554</v>
      </c>
      <c r="B311" s="13" t="s">
        <v>627</v>
      </c>
      <c r="C311" s="13" t="s">
        <v>628</v>
      </c>
      <c r="D311" s="13" t="s">
        <v>420</v>
      </c>
      <c r="E311" s="13" t="s">
        <v>557</v>
      </c>
      <c r="F311" s="13" t="s">
        <v>558</v>
      </c>
      <c r="G311" s="13">
        <v>48</v>
      </c>
      <c r="H311" s="4" t="s">
        <v>559</v>
      </c>
      <c r="I311" s="14"/>
    </row>
    <row r="312" customHeight="1" spans="1:9">
      <c r="A312" s="13" t="s">
        <v>554</v>
      </c>
      <c r="B312" s="13" t="s">
        <v>629</v>
      </c>
      <c r="C312" s="13" t="s">
        <v>630</v>
      </c>
      <c r="D312" s="13" t="s">
        <v>614</v>
      </c>
      <c r="E312" s="13" t="s">
        <v>557</v>
      </c>
      <c r="F312" s="13" t="s">
        <v>558</v>
      </c>
      <c r="G312" s="13">
        <v>48</v>
      </c>
      <c r="H312" s="4" t="s">
        <v>559</v>
      </c>
      <c r="I312" s="14"/>
    </row>
    <row r="313" customHeight="1" spans="1:9">
      <c r="A313" s="13" t="s">
        <v>554</v>
      </c>
      <c r="B313" s="13" t="s">
        <v>631</v>
      </c>
      <c r="C313" s="13" t="s">
        <v>632</v>
      </c>
      <c r="D313" s="13" t="s">
        <v>570</v>
      </c>
      <c r="E313" s="13" t="s">
        <v>557</v>
      </c>
      <c r="F313" s="13" t="s">
        <v>558</v>
      </c>
      <c r="G313" s="13">
        <v>47</v>
      </c>
      <c r="H313" s="4" t="s">
        <v>559</v>
      </c>
      <c r="I313" s="14"/>
    </row>
    <row r="314" customHeight="1" spans="1:9">
      <c r="A314" s="13" t="s">
        <v>554</v>
      </c>
      <c r="B314" s="13" t="s">
        <v>633</v>
      </c>
      <c r="C314" s="13" t="s">
        <v>634</v>
      </c>
      <c r="D314" s="13" t="s">
        <v>614</v>
      </c>
      <c r="E314" s="13" t="s">
        <v>557</v>
      </c>
      <c r="F314" s="13" t="s">
        <v>558</v>
      </c>
      <c r="G314" s="13">
        <v>47</v>
      </c>
      <c r="H314" s="4" t="s">
        <v>559</v>
      </c>
      <c r="I314" s="14"/>
    </row>
    <row r="315" customHeight="1" spans="1:9">
      <c r="A315" s="13" t="s">
        <v>554</v>
      </c>
      <c r="B315" s="13" t="s">
        <v>635</v>
      </c>
      <c r="C315" s="13" t="s">
        <v>636</v>
      </c>
      <c r="D315" s="13" t="s">
        <v>556</v>
      </c>
      <c r="E315" s="13" t="s">
        <v>557</v>
      </c>
      <c r="F315" s="13" t="s">
        <v>558</v>
      </c>
      <c r="G315" s="13">
        <v>47</v>
      </c>
      <c r="H315" s="4" t="s">
        <v>559</v>
      </c>
      <c r="I315" s="14"/>
    </row>
    <row r="316" customHeight="1" spans="1:9">
      <c r="A316" s="13" t="s">
        <v>554</v>
      </c>
      <c r="B316" s="13" t="s">
        <v>637</v>
      </c>
      <c r="C316" s="13" t="s">
        <v>638</v>
      </c>
      <c r="D316" s="13" t="s">
        <v>462</v>
      </c>
      <c r="E316" s="13" t="s">
        <v>557</v>
      </c>
      <c r="F316" s="13" t="s">
        <v>558</v>
      </c>
      <c r="G316" s="13">
        <v>47</v>
      </c>
      <c r="H316" s="4" t="s">
        <v>559</v>
      </c>
      <c r="I316" s="14"/>
    </row>
    <row r="317" customHeight="1" spans="1:9">
      <c r="A317" s="13" t="s">
        <v>554</v>
      </c>
      <c r="B317" s="13" t="s">
        <v>639</v>
      </c>
      <c r="C317" s="13" t="s">
        <v>640</v>
      </c>
      <c r="D317" s="13" t="s">
        <v>384</v>
      </c>
      <c r="E317" s="13" t="s">
        <v>557</v>
      </c>
      <c r="F317" s="13" t="s">
        <v>558</v>
      </c>
      <c r="G317" s="13">
        <v>47</v>
      </c>
      <c r="H317" s="4" t="s">
        <v>559</v>
      </c>
      <c r="I317" s="14"/>
    </row>
    <row r="318" customHeight="1" spans="1:9">
      <c r="A318" s="13" t="s">
        <v>554</v>
      </c>
      <c r="B318" s="13" t="s">
        <v>641</v>
      </c>
      <c r="C318" s="13" t="s">
        <v>642</v>
      </c>
      <c r="D318" s="13" t="s">
        <v>384</v>
      </c>
      <c r="E318" s="13" t="s">
        <v>557</v>
      </c>
      <c r="F318" s="13" t="s">
        <v>558</v>
      </c>
      <c r="G318" s="13">
        <v>46</v>
      </c>
      <c r="H318" s="4" t="s">
        <v>559</v>
      </c>
      <c r="I318" s="14"/>
    </row>
    <row r="319" customHeight="1" spans="1:9">
      <c r="A319" s="13" t="s">
        <v>554</v>
      </c>
      <c r="B319" s="13" t="s">
        <v>643</v>
      </c>
      <c r="C319" s="13" t="s">
        <v>49</v>
      </c>
      <c r="D319" s="13" t="s">
        <v>384</v>
      </c>
      <c r="E319" s="13" t="s">
        <v>557</v>
      </c>
      <c r="F319" s="13" t="s">
        <v>558</v>
      </c>
      <c r="G319" s="13">
        <v>46</v>
      </c>
      <c r="H319" s="4" t="s">
        <v>559</v>
      </c>
      <c r="I319" s="14"/>
    </row>
    <row r="320" customHeight="1" spans="1:9">
      <c r="A320" s="13" t="s">
        <v>554</v>
      </c>
      <c r="B320" s="13" t="s">
        <v>644</v>
      </c>
      <c r="C320" s="13" t="s">
        <v>645</v>
      </c>
      <c r="D320" s="13" t="s">
        <v>398</v>
      </c>
      <c r="E320" s="13" t="s">
        <v>557</v>
      </c>
      <c r="F320" s="13" t="s">
        <v>558</v>
      </c>
      <c r="G320" s="13">
        <v>46</v>
      </c>
      <c r="H320" s="4" t="s">
        <v>559</v>
      </c>
      <c r="I320" s="14"/>
    </row>
    <row r="321" customHeight="1" spans="1:9">
      <c r="A321" s="13" t="s">
        <v>554</v>
      </c>
      <c r="B321" s="13" t="s">
        <v>646</v>
      </c>
      <c r="C321" s="13" t="s">
        <v>647</v>
      </c>
      <c r="D321" s="13" t="s">
        <v>384</v>
      </c>
      <c r="E321" s="13" t="s">
        <v>557</v>
      </c>
      <c r="F321" s="13" t="s">
        <v>558</v>
      </c>
      <c r="G321" s="13">
        <v>46</v>
      </c>
      <c r="H321" s="4" t="s">
        <v>559</v>
      </c>
      <c r="I321" s="14"/>
    </row>
    <row r="322" customHeight="1" spans="1:9">
      <c r="A322" s="13" t="s">
        <v>554</v>
      </c>
      <c r="B322" s="13" t="s">
        <v>648</v>
      </c>
      <c r="C322" s="13" t="s">
        <v>649</v>
      </c>
      <c r="D322" s="13" t="s">
        <v>462</v>
      </c>
      <c r="E322" s="13" t="s">
        <v>557</v>
      </c>
      <c r="F322" s="13" t="s">
        <v>558</v>
      </c>
      <c r="G322" s="13">
        <v>46</v>
      </c>
      <c r="H322" s="4" t="s">
        <v>559</v>
      </c>
      <c r="I322" s="14"/>
    </row>
    <row r="323" customHeight="1" spans="1:9">
      <c r="A323" s="13" t="s">
        <v>554</v>
      </c>
      <c r="B323" s="13" t="s">
        <v>650</v>
      </c>
      <c r="C323" s="13" t="s">
        <v>651</v>
      </c>
      <c r="D323" s="13" t="s">
        <v>374</v>
      </c>
      <c r="E323" s="13" t="s">
        <v>557</v>
      </c>
      <c r="F323" s="13" t="s">
        <v>558</v>
      </c>
      <c r="G323" s="13">
        <v>45</v>
      </c>
      <c r="H323" s="4" t="s">
        <v>559</v>
      </c>
      <c r="I323" s="14"/>
    </row>
    <row r="324" customHeight="1" spans="1:9">
      <c r="A324" s="13" t="s">
        <v>554</v>
      </c>
      <c r="B324" s="13" t="s">
        <v>652</v>
      </c>
      <c r="C324" s="13" t="s">
        <v>653</v>
      </c>
      <c r="D324" s="13" t="s">
        <v>476</v>
      </c>
      <c r="E324" s="13" t="s">
        <v>557</v>
      </c>
      <c r="F324" s="13" t="s">
        <v>558</v>
      </c>
      <c r="G324" s="13">
        <v>44</v>
      </c>
      <c r="H324" s="4" t="s">
        <v>559</v>
      </c>
      <c r="I324" s="14"/>
    </row>
    <row r="325" customHeight="1" spans="1:9">
      <c r="A325" s="13" t="s">
        <v>554</v>
      </c>
      <c r="B325" s="13" t="s">
        <v>654</v>
      </c>
      <c r="C325" s="13" t="s">
        <v>655</v>
      </c>
      <c r="D325" s="13" t="s">
        <v>483</v>
      </c>
      <c r="E325" s="13" t="s">
        <v>557</v>
      </c>
      <c r="F325" s="13" t="s">
        <v>558</v>
      </c>
      <c r="G325" s="13">
        <v>44</v>
      </c>
      <c r="H325" s="4" t="s">
        <v>559</v>
      </c>
      <c r="I325" s="14"/>
    </row>
    <row r="326" customHeight="1" spans="1:9">
      <c r="A326" s="13" t="s">
        <v>554</v>
      </c>
      <c r="B326" s="13" t="s">
        <v>656</v>
      </c>
      <c r="C326" s="13" t="s">
        <v>657</v>
      </c>
      <c r="D326" s="13" t="s">
        <v>420</v>
      </c>
      <c r="E326" s="13" t="s">
        <v>557</v>
      </c>
      <c r="F326" s="13" t="s">
        <v>558</v>
      </c>
      <c r="G326" s="13">
        <v>43</v>
      </c>
      <c r="H326" s="4" t="s">
        <v>559</v>
      </c>
      <c r="I326" s="14"/>
    </row>
    <row r="327" customHeight="1" spans="1:9">
      <c r="A327" s="13" t="s">
        <v>554</v>
      </c>
      <c r="B327" s="13" t="s">
        <v>658</v>
      </c>
      <c r="C327" s="13" t="s">
        <v>659</v>
      </c>
      <c r="D327" s="13" t="s">
        <v>432</v>
      </c>
      <c r="E327" s="13" t="s">
        <v>557</v>
      </c>
      <c r="F327" s="13" t="s">
        <v>558</v>
      </c>
      <c r="G327" s="13">
        <v>43</v>
      </c>
      <c r="H327" s="4" t="s">
        <v>559</v>
      </c>
      <c r="I327" s="14"/>
    </row>
    <row r="328" customHeight="1" spans="1:9">
      <c r="A328" s="13" t="s">
        <v>554</v>
      </c>
      <c r="B328" s="13" t="s">
        <v>660</v>
      </c>
      <c r="C328" s="13" t="s">
        <v>661</v>
      </c>
      <c r="D328" s="13" t="s">
        <v>614</v>
      </c>
      <c r="E328" s="13" t="s">
        <v>557</v>
      </c>
      <c r="F328" s="13" t="s">
        <v>558</v>
      </c>
      <c r="G328" s="13">
        <v>43</v>
      </c>
      <c r="H328" s="4" t="s">
        <v>559</v>
      </c>
      <c r="I328" s="14"/>
    </row>
    <row r="329" customHeight="1" spans="1:9">
      <c r="A329" s="13" t="s">
        <v>554</v>
      </c>
      <c r="B329" s="13" t="s">
        <v>662</v>
      </c>
      <c r="C329" s="13" t="s">
        <v>663</v>
      </c>
      <c r="D329" s="13" t="s">
        <v>384</v>
      </c>
      <c r="E329" s="13" t="s">
        <v>557</v>
      </c>
      <c r="F329" s="13" t="s">
        <v>558</v>
      </c>
      <c r="G329" s="13">
        <v>42</v>
      </c>
      <c r="H329" s="4" t="s">
        <v>559</v>
      </c>
      <c r="I329" s="14"/>
    </row>
    <row r="330" customHeight="1" spans="1:9">
      <c r="A330" s="13" t="s">
        <v>554</v>
      </c>
      <c r="B330" s="13" t="s">
        <v>664</v>
      </c>
      <c r="C330" s="13" t="s">
        <v>665</v>
      </c>
      <c r="D330" s="13" t="s">
        <v>384</v>
      </c>
      <c r="E330" s="13" t="s">
        <v>557</v>
      </c>
      <c r="F330" s="13" t="s">
        <v>558</v>
      </c>
      <c r="G330" s="13">
        <v>42</v>
      </c>
      <c r="H330" s="4" t="s">
        <v>559</v>
      </c>
      <c r="I330" s="14"/>
    </row>
    <row r="331" customHeight="1" spans="1:9">
      <c r="A331" s="13" t="s">
        <v>554</v>
      </c>
      <c r="B331" s="13" t="s">
        <v>666</v>
      </c>
      <c r="C331" s="13" t="s">
        <v>667</v>
      </c>
      <c r="D331" s="13" t="s">
        <v>614</v>
      </c>
      <c r="E331" s="13" t="s">
        <v>557</v>
      </c>
      <c r="F331" s="13" t="s">
        <v>558</v>
      </c>
      <c r="G331" s="13">
        <v>41</v>
      </c>
      <c r="H331" s="4" t="s">
        <v>559</v>
      </c>
      <c r="I331" s="14"/>
    </row>
    <row r="332" customHeight="1" spans="1:9">
      <c r="A332" s="13" t="s">
        <v>554</v>
      </c>
      <c r="B332" s="13" t="s">
        <v>668</v>
      </c>
      <c r="C332" s="13" t="s">
        <v>669</v>
      </c>
      <c r="D332" s="13" t="s">
        <v>570</v>
      </c>
      <c r="E332" s="13" t="s">
        <v>557</v>
      </c>
      <c r="F332" s="13" t="s">
        <v>558</v>
      </c>
      <c r="G332" s="13">
        <v>41</v>
      </c>
      <c r="H332" s="4" t="s">
        <v>559</v>
      </c>
      <c r="I332" s="14"/>
    </row>
    <row r="333" customHeight="1" spans="1:9">
      <c r="A333" s="13" t="s">
        <v>554</v>
      </c>
      <c r="B333" s="13" t="s">
        <v>670</v>
      </c>
      <c r="C333" s="13" t="s">
        <v>671</v>
      </c>
      <c r="D333" s="13" t="s">
        <v>570</v>
      </c>
      <c r="E333" s="13" t="s">
        <v>557</v>
      </c>
      <c r="F333" s="13" t="s">
        <v>558</v>
      </c>
      <c r="G333" s="13">
        <v>40</v>
      </c>
      <c r="H333" s="4" t="s">
        <v>559</v>
      </c>
      <c r="I333" s="14"/>
    </row>
    <row r="334" customHeight="1" spans="1:9">
      <c r="A334" s="13" t="s">
        <v>554</v>
      </c>
      <c r="B334" s="13" t="s">
        <v>672</v>
      </c>
      <c r="C334" s="13" t="s">
        <v>673</v>
      </c>
      <c r="D334" s="13" t="s">
        <v>384</v>
      </c>
      <c r="E334" s="13" t="s">
        <v>557</v>
      </c>
      <c r="F334" s="13" t="s">
        <v>558</v>
      </c>
      <c r="G334" s="13">
        <v>39</v>
      </c>
      <c r="H334" s="4" t="s">
        <v>559</v>
      </c>
      <c r="I334" s="14"/>
    </row>
    <row r="335" customHeight="1" spans="1:9">
      <c r="A335" s="13" t="s">
        <v>554</v>
      </c>
      <c r="B335" s="13" t="s">
        <v>674</v>
      </c>
      <c r="C335" s="13" t="s">
        <v>675</v>
      </c>
      <c r="D335" s="13" t="s">
        <v>384</v>
      </c>
      <c r="E335" s="13" t="s">
        <v>557</v>
      </c>
      <c r="F335" s="13" t="s">
        <v>558</v>
      </c>
      <c r="G335" s="13">
        <v>39</v>
      </c>
      <c r="H335" s="4" t="s">
        <v>559</v>
      </c>
      <c r="I335" s="14"/>
    </row>
    <row r="336" customHeight="1" spans="1:9">
      <c r="A336" s="13" t="s">
        <v>554</v>
      </c>
      <c r="B336" s="13" t="s">
        <v>676</v>
      </c>
      <c r="C336" s="13" t="s">
        <v>287</v>
      </c>
      <c r="D336" s="13" t="s">
        <v>384</v>
      </c>
      <c r="E336" s="13" t="s">
        <v>557</v>
      </c>
      <c r="F336" s="13" t="s">
        <v>558</v>
      </c>
      <c r="G336" s="13">
        <v>39</v>
      </c>
      <c r="H336" s="4" t="s">
        <v>559</v>
      </c>
      <c r="I336" s="14"/>
    </row>
    <row r="337" customHeight="1" spans="1:9">
      <c r="A337" s="13" t="s">
        <v>554</v>
      </c>
      <c r="B337" s="13" t="s">
        <v>677</v>
      </c>
      <c r="C337" s="13" t="s">
        <v>678</v>
      </c>
      <c r="D337" s="13" t="s">
        <v>540</v>
      </c>
      <c r="E337" s="13" t="s">
        <v>557</v>
      </c>
      <c r="F337" s="13" t="s">
        <v>558</v>
      </c>
      <c r="G337" s="13">
        <v>39</v>
      </c>
      <c r="H337" s="4" t="s">
        <v>559</v>
      </c>
      <c r="I337" s="14"/>
    </row>
    <row r="338" customHeight="1" spans="1:9">
      <c r="A338" s="13" t="s">
        <v>554</v>
      </c>
      <c r="B338" s="13" t="s">
        <v>679</v>
      </c>
      <c r="C338" s="13" t="s">
        <v>680</v>
      </c>
      <c r="D338" s="13" t="s">
        <v>462</v>
      </c>
      <c r="E338" s="13" t="s">
        <v>557</v>
      </c>
      <c r="F338" s="13" t="s">
        <v>558</v>
      </c>
      <c r="G338" s="13">
        <v>38</v>
      </c>
      <c r="H338" s="4" t="s">
        <v>559</v>
      </c>
      <c r="I338" s="14"/>
    </row>
    <row r="339" customHeight="1" spans="1:9">
      <c r="A339" s="13" t="s">
        <v>554</v>
      </c>
      <c r="B339" s="13" t="s">
        <v>681</v>
      </c>
      <c r="C339" s="13" t="s">
        <v>682</v>
      </c>
      <c r="D339" s="13" t="s">
        <v>367</v>
      </c>
      <c r="E339" s="13" t="s">
        <v>557</v>
      </c>
      <c r="F339" s="13" t="s">
        <v>558</v>
      </c>
      <c r="G339" s="13">
        <v>37</v>
      </c>
      <c r="H339" s="4" t="s">
        <v>559</v>
      </c>
      <c r="I339" s="14"/>
    </row>
    <row r="340" customHeight="1" spans="1:9">
      <c r="A340" s="13" t="s">
        <v>554</v>
      </c>
      <c r="B340" s="13" t="s">
        <v>683</v>
      </c>
      <c r="C340" s="13" t="s">
        <v>684</v>
      </c>
      <c r="D340" s="13" t="s">
        <v>420</v>
      </c>
      <c r="E340" s="13" t="s">
        <v>557</v>
      </c>
      <c r="F340" s="13" t="s">
        <v>558</v>
      </c>
      <c r="G340" s="13">
        <v>37</v>
      </c>
      <c r="H340" s="4" t="s">
        <v>559</v>
      </c>
      <c r="I340" s="14"/>
    </row>
    <row r="341" customHeight="1" spans="1:9">
      <c r="A341" s="13" t="s">
        <v>554</v>
      </c>
      <c r="B341" s="13" t="s">
        <v>685</v>
      </c>
      <c r="C341" s="13" t="s">
        <v>686</v>
      </c>
      <c r="D341" s="13" t="s">
        <v>462</v>
      </c>
      <c r="E341" s="13" t="s">
        <v>557</v>
      </c>
      <c r="F341" s="13" t="s">
        <v>558</v>
      </c>
      <c r="G341" s="13">
        <v>37</v>
      </c>
      <c r="H341" s="4" t="s">
        <v>559</v>
      </c>
      <c r="I341" s="14"/>
    </row>
    <row r="342" customHeight="1" spans="1:9">
      <c r="A342" s="13" t="s">
        <v>554</v>
      </c>
      <c r="B342" s="13" t="s">
        <v>687</v>
      </c>
      <c r="C342" s="13" t="s">
        <v>688</v>
      </c>
      <c r="D342" s="13" t="s">
        <v>420</v>
      </c>
      <c r="E342" s="13" t="s">
        <v>557</v>
      </c>
      <c r="F342" s="13" t="s">
        <v>558</v>
      </c>
      <c r="G342" s="13">
        <v>37</v>
      </c>
      <c r="H342" s="4" t="s">
        <v>559</v>
      </c>
      <c r="I342" s="14"/>
    </row>
    <row r="343" customHeight="1" spans="1:9">
      <c r="A343" s="13" t="s">
        <v>554</v>
      </c>
      <c r="B343" s="13" t="s">
        <v>689</v>
      </c>
      <c r="C343" s="13" t="s">
        <v>690</v>
      </c>
      <c r="D343" s="13" t="s">
        <v>570</v>
      </c>
      <c r="E343" s="13" t="s">
        <v>557</v>
      </c>
      <c r="F343" s="13" t="s">
        <v>558</v>
      </c>
      <c r="G343" s="13">
        <v>37</v>
      </c>
      <c r="H343" s="4" t="s">
        <v>559</v>
      </c>
      <c r="I343" s="14"/>
    </row>
    <row r="344" customHeight="1" spans="1:9">
      <c r="A344" s="13" t="s">
        <v>554</v>
      </c>
      <c r="B344" s="13" t="s">
        <v>691</v>
      </c>
      <c r="C344" s="13" t="s">
        <v>692</v>
      </c>
      <c r="D344" s="13" t="s">
        <v>384</v>
      </c>
      <c r="E344" s="13" t="s">
        <v>557</v>
      </c>
      <c r="F344" s="13" t="s">
        <v>558</v>
      </c>
      <c r="G344" s="13">
        <v>37</v>
      </c>
      <c r="H344" s="4" t="s">
        <v>559</v>
      </c>
      <c r="I344" s="14"/>
    </row>
    <row r="345" customHeight="1" spans="1:9">
      <c r="A345" s="13" t="s">
        <v>554</v>
      </c>
      <c r="B345" s="13" t="s">
        <v>693</v>
      </c>
      <c r="C345" s="13" t="s">
        <v>694</v>
      </c>
      <c r="D345" s="13" t="s">
        <v>406</v>
      </c>
      <c r="E345" s="13" t="s">
        <v>557</v>
      </c>
      <c r="F345" s="13" t="s">
        <v>558</v>
      </c>
      <c r="G345" s="13">
        <v>36</v>
      </c>
      <c r="H345" s="4" t="s">
        <v>559</v>
      </c>
      <c r="I345" s="14"/>
    </row>
    <row r="346" customHeight="1" spans="1:9">
      <c r="A346" s="13" t="s">
        <v>554</v>
      </c>
      <c r="B346" s="13" t="s">
        <v>695</v>
      </c>
      <c r="C346" s="13" t="s">
        <v>696</v>
      </c>
      <c r="D346" s="13" t="s">
        <v>406</v>
      </c>
      <c r="E346" s="13" t="s">
        <v>557</v>
      </c>
      <c r="F346" s="13" t="s">
        <v>558</v>
      </c>
      <c r="G346" s="13">
        <v>36</v>
      </c>
      <c r="H346" s="4" t="s">
        <v>559</v>
      </c>
      <c r="I346" s="14"/>
    </row>
    <row r="347" customHeight="1" spans="1:9">
      <c r="A347" s="13" t="s">
        <v>554</v>
      </c>
      <c r="B347" s="13" t="s">
        <v>697</v>
      </c>
      <c r="C347" s="13" t="s">
        <v>698</v>
      </c>
      <c r="D347" s="13" t="s">
        <v>556</v>
      </c>
      <c r="E347" s="13" t="s">
        <v>557</v>
      </c>
      <c r="F347" s="13" t="s">
        <v>558</v>
      </c>
      <c r="G347" s="13">
        <v>36</v>
      </c>
      <c r="H347" s="4" t="s">
        <v>559</v>
      </c>
      <c r="I347" s="14"/>
    </row>
    <row r="348" customHeight="1" spans="1:9">
      <c r="A348" s="13" t="s">
        <v>554</v>
      </c>
      <c r="B348" s="13" t="s">
        <v>699</v>
      </c>
      <c r="C348" s="13" t="s">
        <v>700</v>
      </c>
      <c r="D348" s="13" t="s">
        <v>614</v>
      </c>
      <c r="E348" s="13" t="s">
        <v>557</v>
      </c>
      <c r="F348" s="13" t="s">
        <v>558</v>
      </c>
      <c r="G348" s="13">
        <v>36</v>
      </c>
      <c r="H348" s="4" t="s">
        <v>559</v>
      </c>
      <c r="I348" s="14"/>
    </row>
    <row r="349" customHeight="1" spans="1:9">
      <c r="A349" s="13" t="s">
        <v>554</v>
      </c>
      <c r="B349" s="13" t="s">
        <v>701</v>
      </c>
      <c r="C349" s="13" t="s">
        <v>702</v>
      </c>
      <c r="D349" s="13" t="s">
        <v>570</v>
      </c>
      <c r="E349" s="13" t="s">
        <v>557</v>
      </c>
      <c r="F349" s="13" t="s">
        <v>558</v>
      </c>
      <c r="G349" s="13">
        <v>35</v>
      </c>
      <c r="H349" s="4" t="s">
        <v>559</v>
      </c>
      <c r="I349" s="14"/>
    </row>
    <row r="350" customHeight="1" spans="1:9">
      <c r="A350" s="13" t="s">
        <v>554</v>
      </c>
      <c r="B350" s="13" t="s">
        <v>703</v>
      </c>
      <c r="C350" s="13" t="s">
        <v>539</v>
      </c>
      <c r="D350" s="13" t="s">
        <v>462</v>
      </c>
      <c r="E350" s="13" t="s">
        <v>557</v>
      </c>
      <c r="F350" s="13" t="s">
        <v>558</v>
      </c>
      <c r="G350" s="13">
        <v>35</v>
      </c>
      <c r="H350" s="4" t="s">
        <v>559</v>
      </c>
      <c r="I350" s="14"/>
    </row>
    <row r="351" customHeight="1" spans="1:9">
      <c r="A351" s="13" t="s">
        <v>554</v>
      </c>
      <c r="B351" s="13" t="s">
        <v>704</v>
      </c>
      <c r="C351" s="13" t="s">
        <v>705</v>
      </c>
      <c r="D351" s="13" t="s">
        <v>420</v>
      </c>
      <c r="E351" s="13" t="s">
        <v>557</v>
      </c>
      <c r="F351" s="13" t="s">
        <v>558</v>
      </c>
      <c r="G351" s="13">
        <v>35</v>
      </c>
      <c r="H351" s="4" t="s">
        <v>559</v>
      </c>
      <c r="I351" s="14"/>
    </row>
    <row r="352" customHeight="1" spans="1:9">
      <c r="A352" s="13" t="s">
        <v>554</v>
      </c>
      <c r="B352" s="13" t="s">
        <v>706</v>
      </c>
      <c r="C352" s="13" t="s">
        <v>707</v>
      </c>
      <c r="D352" s="13" t="s">
        <v>406</v>
      </c>
      <c r="E352" s="13" t="s">
        <v>557</v>
      </c>
      <c r="F352" s="13" t="s">
        <v>558</v>
      </c>
      <c r="G352" s="13">
        <v>34</v>
      </c>
      <c r="H352" s="4" t="s">
        <v>559</v>
      </c>
      <c r="I352" s="14"/>
    </row>
    <row r="353" customHeight="1" spans="1:9">
      <c r="A353" s="13" t="s">
        <v>554</v>
      </c>
      <c r="B353" s="13" t="s">
        <v>708</v>
      </c>
      <c r="C353" s="13" t="s">
        <v>709</v>
      </c>
      <c r="D353" s="13" t="s">
        <v>570</v>
      </c>
      <c r="E353" s="13" t="s">
        <v>557</v>
      </c>
      <c r="F353" s="13" t="s">
        <v>558</v>
      </c>
      <c r="G353" s="13">
        <v>34</v>
      </c>
      <c r="H353" s="4" t="s">
        <v>559</v>
      </c>
      <c r="I353" s="14"/>
    </row>
    <row r="354" customHeight="1" spans="1:9">
      <c r="A354" s="13" t="s">
        <v>554</v>
      </c>
      <c r="B354" s="13" t="s">
        <v>710</v>
      </c>
      <c r="C354" s="13" t="s">
        <v>711</v>
      </c>
      <c r="D354" s="13" t="s">
        <v>384</v>
      </c>
      <c r="E354" s="13" t="s">
        <v>557</v>
      </c>
      <c r="F354" s="13" t="s">
        <v>558</v>
      </c>
      <c r="G354" s="13">
        <v>34</v>
      </c>
      <c r="H354" s="4" t="s">
        <v>559</v>
      </c>
      <c r="I354" s="14"/>
    </row>
    <row r="355" customHeight="1" spans="1:9">
      <c r="A355" s="13" t="s">
        <v>554</v>
      </c>
      <c r="B355" s="13" t="s">
        <v>712</v>
      </c>
      <c r="C355" s="13" t="s">
        <v>713</v>
      </c>
      <c r="D355" s="13" t="s">
        <v>398</v>
      </c>
      <c r="E355" s="13" t="s">
        <v>557</v>
      </c>
      <c r="F355" s="13" t="s">
        <v>558</v>
      </c>
      <c r="G355" s="13">
        <v>34</v>
      </c>
      <c r="H355" s="4" t="s">
        <v>559</v>
      </c>
      <c r="I355" s="14"/>
    </row>
    <row r="356" customHeight="1" spans="1:9">
      <c r="A356" s="13" t="s">
        <v>554</v>
      </c>
      <c r="B356" s="13" t="s">
        <v>714</v>
      </c>
      <c r="C356" s="13" t="s">
        <v>715</v>
      </c>
      <c r="D356" s="13" t="s">
        <v>462</v>
      </c>
      <c r="E356" s="13" t="s">
        <v>557</v>
      </c>
      <c r="F356" s="13" t="s">
        <v>558</v>
      </c>
      <c r="G356" s="13">
        <v>34</v>
      </c>
      <c r="H356" s="4" t="s">
        <v>559</v>
      </c>
      <c r="I356" s="14"/>
    </row>
    <row r="357" customHeight="1" spans="1:9">
      <c r="A357" s="13" t="s">
        <v>554</v>
      </c>
      <c r="B357" s="13" t="s">
        <v>716</v>
      </c>
      <c r="C357" s="13" t="s">
        <v>717</v>
      </c>
      <c r="D357" s="13" t="s">
        <v>374</v>
      </c>
      <c r="E357" s="13" t="s">
        <v>557</v>
      </c>
      <c r="F357" s="13" t="s">
        <v>558</v>
      </c>
      <c r="G357" s="13">
        <v>34</v>
      </c>
      <c r="H357" s="4" t="s">
        <v>559</v>
      </c>
      <c r="I357" s="14"/>
    </row>
    <row r="358" customHeight="1" spans="1:9">
      <c r="A358" s="13" t="s">
        <v>554</v>
      </c>
      <c r="B358" s="13" t="s">
        <v>718</v>
      </c>
      <c r="C358" s="13" t="s">
        <v>719</v>
      </c>
      <c r="D358" s="13" t="s">
        <v>384</v>
      </c>
      <c r="E358" s="13" t="s">
        <v>557</v>
      </c>
      <c r="F358" s="13" t="s">
        <v>558</v>
      </c>
      <c r="G358" s="13">
        <v>34</v>
      </c>
      <c r="H358" s="4" t="s">
        <v>559</v>
      </c>
      <c r="I358" s="14"/>
    </row>
    <row r="359" customHeight="1" spans="1:9">
      <c r="A359" s="13" t="s">
        <v>554</v>
      </c>
      <c r="B359" s="13" t="s">
        <v>720</v>
      </c>
      <c r="C359" s="13" t="s">
        <v>721</v>
      </c>
      <c r="D359" s="13" t="s">
        <v>420</v>
      </c>
      <c r="E359" s="13" t="s">
        <v>557</v>
      </c>
      <c r="F359" s="13" t="s">
        <v>558</v>
      </c>
      <c r="G359" s="13">
        <v>33</v>
      </c>
      <c r="H359" s="4" t="s">
        <v>559</v>
      </c>
      <c r="I359" s="14"/>
    </row>
    <row r="360" customHeight="1" spans="1:9">
      <c r="A360" s="13" t="s">
        <v>554</v>
      </c>
      <c r="B360" s="13" t="s">
        <v>722</v>
      </c>
      <c r="C360" s="13" t="s">
        <v>723</v>
      </c>
      <c r="D360" s="13" t="s">
        <v>724</v>
      </c>
      <c r="E360" s="13" t="s">
        <v>557</v>
      </c>
      <c r="F360" s="13" t="s">
        <v>558</v>
      </c>
      <c r="G360" s="13">
        <v>32</v>
      </c>
      <c r="H360" s="4" t="s">
        <v>559</v>
      </c>
      <c r="I360" s="14"/>
    </row>
    <row r="361" customHeight="1" spans="1:9">
      <c r="A361" s="13" t="s">
        <v>554</v>
      </c>
      <c r="B361" s="13" t="s">
        <v>725</v>
      </c>
      <c r="C361" s="13" t="s">
        <v>726</v>
      </c>
      <c r="D361" s="13" t="s">
        <v>420</v>
      </c>
      <c r="E361" s="13" t="s">
        <v>557</v>
      </c>
      <c r="F361" s="13" t="s">
        <v>558</v>
      </c>
      <c r="G361" s="13">
        <v>32</v>
      </c>
      <c r="H361" s="4" t="s">
        <v>559</v>
      </c>
      <c r="I361" s="14"/>
    </row>
    <row r="362" customHeight="1" spans="1:9">
      <c r="A362" s="13" t="s">
        <v>554</v>
      </c>
      <c r="B362" s="13" t="s">
        <v>727</v>
      </c>
      <c r="C362" s="13" t="s">
        <v>728</v>
      </c>
      <c r="D362" s="13" t="s">
        <v>374</v>
      </c>
      <c r="E362" s="13" t="s">
        <v>557</v>
      </c>
      <c r="F362" s="13" t="s">
        <v>558</v>
      </c>
      <c r="G362" s="13">
        <v>32</v>
      </c>
      <c r="H362" s="4" t="s">
        <v>559</v>
      </c>
      <c r="I362" s="14"/>
    </row>
    <row r="363" customHeight="1" spans="1:9">
      <c r="A363" s="13" t="s">
        <v>554</v>
      </c>
      <c r="B363" s="13" t="s">
        <v>729</v>
      </c>
      <c r="C363" s="13" t="s">
        <v>730</v>
      </c>
      <c r="D363" s="13" t="s">
        <v>432</v>
      </c>
      <c r="E363" s="13" t="s">
        <v>557</v>
      </c>
      <c r="F363" s="13" t="s">
        <v>558</v>
      </c>
      <c r="G363" s="13">
        <v>31</v>
      </c>
      <c r="H363" s="4" t="s">
        <v>559</v>
      </c>
      <c r="I363" s="14"/>
    </row>
    <row r="364" customHeight="1" spans="1:9">
      <c r="A364" s="13" t="s">
        <v>554</v>
      </c>
      <c r="B364" s="13" t="s">
        <v>731</v>
      </c>
      <c r="C364" s="13" t="s">
        <v>732</v>
      </c>
      <c r="D364" s="13" t="s">
        <v>374</v>
      </c>
      <c r="E364" s="13" t="s">
        <v>557</v>
      </c>
      <c r="F364" s="13" t="s">
        <v>558</v>
      </c>
      <c r="G364" s="13">
        <v>31</v>
      </c>
      <c r="H364" s="4" t="s">
        <v>559</v>
      </c>
      <c r="I364" s="14"/>
    </row>
    <row r="365" customHeight="1" spans="1:9">
      <c r="A365" s="13" t="s">
        <v>554</v>
      </c>
      <c r="B365" s="13" t="s">
        <v>733</v>
      </c>
      <c r="C365" s="13" t="s">
        <v>734</v>
      </c>
      <c r="D365" s="13" t="s">
        <v>420</v>
      </c>
      <c r="E365" s="13" t="s">
        <v>557</v>
      </c>
      <c r="F365" s="13" t="s">
        <v>558</v>
      </c>
      <c r="G365" s="13">
        <v>31</v>
      </c>
      <c r="H365" s="4" t="s">
        <v>559</v>
      </c>
      <c r="I365" s="14"/>
    </row>
    <row r="366" customHeight="1" spans="1:9">
      <c r="A366" s="13" t="s">
        <v>554</v>
      </c>
      <c r="B366" s="13" t="s">
        <v>735</v>
      </c>
      <c r="C366" s="13" t="s">
        <v>736</v>
      </c>
      <c r="D366" s="13" t="s">
        <v>367</v>
      </c>
      <c r="E366" s="13" t="s">
        <v>557</v>
      </c>
      <c r="F366" s="13" t="s">
        <v>558</v>
      </c>
      <c r="G366" s="13">
        <v>31</v>
      </c>
      <c r="H366" s="4" t="s">
        <v>559</v>
      </c>
      <c r="I366" s="14"/>
    </row>
    <row r="367" customHeight="1" spans="1:9">
      <c r="A367" s="13" t="s">
        <v>554</v>
      </c>
      <c r="B367" s="13" t="s">
        <v>737</v>
      </c>
      <c r="C367" s="13" t="s">
        <v>738</v>
      </c>
      <c r="D367" s="13" t="s">
        <v>570</v>
      </c>
      <c r="E367" s="13" t="s">
        <v>557</v>
      </c>
      <c r="F367" s="13" t="s">
        <v>558</v>
      </c>
      <c r="G367" s="13">
        <v>31</v>
      </c>
      <c r="H367" s="4" t="s">
        <v>559</v>
      </c>
      <c r="I367" s="14"/>
    </row>
    <row r="368" customHeight="1" spans="1:9">
      <c r="A368" s="13" t="s">
        <v>554</v>
      </c>
      <c r="B368" s="13" t="s">
        <v>739</v>
      </c>
      <c r="C368" s="13" t="s">
        <v>740</v>
      </c>
      <c r="D368" s="13" t="s">
        <v>406</v>
      </c>
      <c r="E368" s="13" t="s">
        <v>557</v>
      </c>
      <c r="F368" s="13" t="s">
        <v>558</v>
      </c>
      <c r="G368" s="13">
        <v>31</v>
      </c>
      <c r="H368" s="4" t="s">
        <v>559</v>
      </c>
      <c r="I368" s="14"/>
    </row>
    <row r="369" customHeight="1" spans="1:9">
      <c r="A369" s="13" t="s">
        <v>554</v>
      </c>
      <c r="B369" s="13" t="s">
        <v>741</v>
      </c>
      <c r="C369" s="13" t="s">
        <v>742</v>
      </c>
      <c r="D369" s="13" t="s">
        <v>455</v>
      </c>
      <c r="E369" s="13" t="s">
        <v>557</v>
      </c>
      <c r="F369" s="13" t="s">
        <v>558</v>
      </c>
      <c r="G369" s="13">
        <v>31</v>
      </c>
      <c r="H369" s="4" t="s">
        <v>559</v>
      </c>
      <c r="I369" s="14"/>
    </row>
    <row r="370" customHeight="1" spans="1:9">
      <c r="A370" s="13" t="s">
        <v>554</v>
      </c>
      <c r="B370" s="13" t="s">
        <v>743</v>
      </c>
      <c r="C370" s="13" t="s">
        <v>744</v>
      </c>
      <c r="D370" s="13" t="s">
        <v>570</v>
      </c>
      <c r="E370" s="13" t="s">
        <v>557</v>
      </c>
      <c r="F370" s="13" t="s">
        <v>558</v>
      </c>
      <c r="G370" s="13">
        <v>30</v>
      </c>
      <c r="H370" s="4" t="s">
        <v>559</v>
      </c>
      <c r="I370" s="14"/>
    </row>
    <row r="371" customHeight="1" spans="1:9">
      <c r="A371" s="13" t="s">
        <v>554</v>
      </c>
      <c r="B371" s="13" t="s">
        <v>745</v>
      </c>
      <c r="C371" s="13" t="s">
        <v>746</v>
      </c>
      <c r="D371" s="13" t="s">
        <v>374</v>
      </c>
      <c r="E371" s="13" t="s">
        <v>557</v>
      </c>
      <c r="F371" s="13" t="s">
        <v>558</v>
      </c>
      <c r="G371" s="13">
        <v>30</v>
      </c>
      <c r="H371" s="4" t="s">
        <v>559</v>
      </c>
      <c r="I371" s="14"/>
    </row>
    <row r="372" customHeight="1" spans="1:9">
      <c r="A372" s="13" t="s">
        <v>554</v>
      </c>
      <c r="B372" s="13" t="s">
        <v>747</v>
      </c>
      <c r="C372" s="13" t="s">
        <v>748</v>
      </c>
      <c r="D372" s="13" t="s">
        <v>374</v>
      </c>
      <c r="E372" s="13" t="s">
        <v>557</v>
      </c>
      <c r="F372" s="13" t="s">
        <v>558</v>
      </c>
      <c r="G372" s="13">
        <v>30</v>
      </c>
      <c r="H372" s="4" t="s">
        <v>559</v>
      </c>
      <c r="I372" s="14"/>
    </row>
    <row r="373" customHeight="1" spans="1:9">
      <c r="A373" s="13" t="s">
        <v>554</v>
      </c>
      <c r="B373" s="13" t="s">
        <v>749</v>
      </c>
      <c r="C373" s="13" t="s">
        <v>750</v>
      </c>
      <c r="D373" s="13" t="s">
        <v>483</v>
      </c>
      <c r="E373" s="13" t="s">
        <v>557</v>
      </c>
      <c r="F373" s="13" t="s">
        <v>558</v>
      </c>
      <c r="G373" s="13">
        <v>30</v>
      </c>
      <c r="H373" s="4" t="s">
        <v>559</v>
      </c>
      <c r="I373" s="14"/>
    </row>
    <row r="374" customHeight="1" spans="1:9">
      <c r="A374" s="13" t="s">
        <v>554</v>
      </c>
      <c r="B374" s="13" t="s">
        <v>751</v>
      </c>
      <c r="C374" s="13" t="s">
        <v>752</v>
      </c>
      <c r="D374" s="13" t="s">
        <v>462</v>
      </c>
      <c r="E374" s="13" t="s">
        <v>557</v>
      </c>
      <c r="F374" s="13" t="s">
        <v>558</v>
      </c>
      <c r="G374" s="13">
        <v>30</v>
      </c>
      <c r="H374" s="4" t="s">
        <v>559</v>
      </c>
      <c r="I374" s="14"/>
    </row>
    <row r="375" customHeight="1" spans="1:9">
      <c r="A375" s="13" t="s">
        <v>554</v>
      </c>
      <c r="B375" s="13" t="s">
        <v>753</v>
      </c>
      <c r="C375" s="13" t="s">
        <v>754</v>
      </c>
      <c r="D375" s="13" t="s">
        <v>384</v>
      </c>
      <c r="E375" s="13" t="s">
        <v>557</v>
      </c>
      <c r="F375" s="13" t="s">
        <v>558</v>
      </c>
      <c r="G375" s="13">
        <v>29</v>
      </c>
      <c r="H375" s="4" t="s">
        <v>559</v>
      </c>
      <c r="I375" s="14"/>
    </row>
    <row r="376" customHeight="1" spans="1:9">
      <c r="A376" s="13" t="s">
        <v>554</v>
      </c>
      <c r="B376" s="13" t="s">
        <v>755</v>
      </c>
      <c r="C376" s="13" t="s">
        <v>756</v>
      </c>
      <c r="D376" s="13" t="s">
        <v>420</v>
      </c>
      <c r="E376" s="13" t="s">
        <v>557</v>
      </c>
      <c r="F376" s="13" t="s">
        <v>558</v>
      </c>
      <c r="G376" s="13">
        <v>29</v>
      </c>
      <c r="H376" s="4" t="s">
        <v>559</v>
      </c>
      <c r="I376" s="14"/>
    </row>
    <row r="377" customHeight="1" spans="1:9">
      <c r="A377" s="13" t="s">
        <v>554</v>
      </c>
      <c r="B377" s="13" t="s">
        <v>757</v>
      </c>
      <c r="C377" s="13" t="s">
        <v>758</v>
      </c>
      <c r="D377" s="13" t="s">
        <v>614</v>
      </c>
      <c r="E377" s="13" t="s">
        <v>557</v>
      </c>
      <c r="F377" s="13" t="s">
        <v>558</v>
      </c>
      <c r="G377" s="13">
        <v>28</v>
      </c>
      <c r="H377" s="4" t="s">
        <v>559</v>
      </c>
      <c r="I377" s="14"/>
    </row>
    <row r="378" customHeight="1" spans="1:9">
      <c r="A378" s="13" t="s">
        <v>554</v>
      </c>
      <c r="B378" s="13" t="s">
        <v>759</v>
      </c>
      <c r="C378" s="13" t="s">
        <v>760</v>
      </c>
      <c r="D378" s="13" t="s">
        <v>406</v>
      </c>
      <c r="E378" s="13" t="s">
        <v>557</v>
      </c>
      <c r="F378" s="13" t="s">
        <v>558</v>
      </c>
      <c r="G378" s="13">
        <v>28</v>
      </c>
      <c r="H378" s="4" t="s">
        <v>559</v>
      </c>
      <c r="I378" s="14"/>
    </row>
    <row r="379" customHeight="1" spans="1:9">
      <c r="A379" s="13" t="s">
        <v>554</v>
      </c>
      <c r="B379" s="13" t="s">
        <v>761</v>
      </c>
      <c r="C379" s="13" t="s">
        <v>762</v>
      </c>
      <c r="D379" s="13" t="s">
        <v>420</v>
      </c>
      <c r="E379" s="13" t="s">
        <v>557</v>
      </c>
      <c r="F379" s="13" t="s">
        <v>558</v>
      </c>
      <c r="G379" s="13">
        <v>28</v>
      </c>
      <c r="H379" s="4" t="s">
        <v>559</v>
      </c>
      <c r="I379" s="14"/>
    </row>
    <row r="380" customHeight="1" spans="1:9">
      <c r="A380" s="13" t="s">
        <v>554</v>
      </c>
      <c r="B380" s="13" t="s">
        <v>763</v>
      </c>
      <c r="C380" s="13" t="s">
        <v>764</v>
      </c>
      <c r="D380" s="13" t="s">
        <v>540</v>
      </c>
      <c r="E380" s="13" t="s">
        <v>557</v>
      </c>
      <c r="F380" s="13" t="s">
        <v>558</v>
      </c>
      <c r="G380" s="13">
        <v>28</v>
      </c>
      <c r="H380" s="4" t="s">
        <v>559</v>
      </c>
      <c r="I380" s="14"/>
    </row>
    <row r="381" customHeight="1" spans="1:9">
      <c r="A381" s="13" t="s">
        <v>554</v>
      </c>
      <c r="B381" s="13" t="s">
        <v>765</v>
      </c>
      <c r="C381" s="13" t="s">
        <v>766</v>
      </c>
      <c r="D381" s="13" t="s">
        <v>614</v>
      </c>
      <c r="E381" s="13" t="s">
        <v>557</v>
      </c>
      <c r="F381" s="13" t="s">
        <v>558</v>
      </c>
      <c r="G381" s="13">
        <v>28</v>
      </c>
      <c r="H381" s="4" t="s">
        <v>559</v>
      </c>
      <c r="I381" s="14"/>
    </row>
    <row r="382" customHeight="1" spans="1:9">
      <c r="A382" s="13" t="s">
        <v>554</v>
      </c>
      <c r="B382" s="13" t="s">
        <v>767</v>
      </c>
      <c r="C382" s="13" t="s">
        <v>768</v>
      </c>
      <c r="D382" s="13" t="s">
        <v>384</v>
      </c>
      <c r="E382" s="13" t="s">
        <v>557</v>
      </c>
      <c r="F382" s="13" t="s">
        <v>558</v>
      </c>
      <c r="G382" s="13">
        <v>28</v>
      </c>
      <c r="H382" s="4" t="s">
        <v>559</v>
      </c>
      <c r="I382" s="14"/>
    </row>
    <row r="383" customHeight="1" spans="1:9">
      <c r="A383" s="13" t="s">
        <v>554</v>
      </c>
      <c r="B383" s="13" t="s">
        <v>769</v>
      </c>
      <c r="C383" s="13" t="s">
        <v>770</v>
      </c>
      <c r="D383" s="13" t="s">
        <v>367</v>
      </c>
      <c r="E383" s="13" t="s">
        <v>557</v>
      </c>
      <c r="F383" s="13" t="s">
        <v>558</v>
      </c>
      <c r="G383" s="13">
        <v>27</v>
      </c>
      <c r="H383" s="4" t="s">
        <v>559</v>
      </c>
      <c r="I383" s="14"/>
    </row>
    <row r="384" customHeight="1" spans="1:9">
      <c r="A384" s="13" t="s">
        <v>554</v>
      </c>
      <c r="B384" s="13" t="s">
        <v>771</v>
      </c>
      <c r="C384" s="13" t="s">
        <v>772</v>
      </c>
      <c r="D384" s="13" t="s">
        <v>420</v>
      </c>
      <c r="E384" s="13" t="s">
        <v>557</v>
      </c>
      <c r="F384" s="13" t="s">
        <v>558</v>
      </c>
      <c r="G384" s="13">
        <v>27</v>
      </c>
      <c r="H384" s="4" t="s">
        <v>559</v>
      </c>
      <c r="I384" s="14"/>
    </row>
    <row r="385" customHeight="1" spans="1:9">
      <c r="A385" s="13" t="s">
        <v>554</v>
      </c>
      <c r="B385" s="13" t="s">
        <v>773</v>
      </c>
      <c r="C385" s="13" t="s">
        <v>774</v>
      </c>
      <c r="D385" s="13" t="s">
        <v>556</v>
      </c>
      <c r="E385" s="13" t="s">
        <v>557</v>
      </c>
      <c r="F385" s="13" t="s">
        <v>558</v>
      </c>
      <c r="G385" s="13">
        <v>27</v>
      </c>
      <c r="H385" s="4" t="s">
        <v>559</v>
      </c>
      <c r="I385" s="14"/>
    </row>
    <row r="386" customHeight="1" spans="1:9">
      <c r="A386" s="13" t="s">
        <v>554</v>
      </c>
      <c r="B386" s="13" t="s">
        <v>775</v>
      </c>
      <c r="C386" s="13" t="s">
        <v>776</v>
      </c>
      <c r="D386" s="13" t="s">
        <v>398</v>
      </c>
      <c r="E386" s="13" t="s">
        <v>557</v>
      </c>
      <c r="F386" s="13" t="s">
        <v>558</v>
      </c>
      <c r="G386" s="13">
        <v>27</v>
      </c>
      <c r="H386" s="4" t="s">
        <v>559</v>
      </c>
      <c r="I386" s="14"/>
    </row>
    <row r="387" customHeight="1" spans="1:9">
      <c r="A387" s="13" t="s">
        <v>554</v>
      </c>
      <c r="B387" s="13" t="s">
        <v>777</v>
      </c>
      <c r="C387" s="13" t="s">
        <v>778</v>
      </c>
      <c r="D387" s="13" t="s">
        <v>462</v>
      </c>
      <c r="E387" s="13" t="s">
        <v>557</v>
      </c>
      <c r="F387" s="13" t="s">
        <v>558</v>
      </c>
      <c r="G387" s="13">
        <v>27</v>
      </c>
      <c r="H387" s="4" t="s">
        <v>559</v>
      </c>
      <c r="I387" s="14"/>
    </row>
    <row r="388" customHeight="1" spans="1:9">
      <c r="A388" s="13" t="s">
        <v>554</v>
      </c>
      <c r="B388" s="13" t="s">
        <v>779</v>
      </c>
      <c r="C388" s="13" t="s">
        <v>780</v>
      </c>
      <c r="D388" s="13" t="s">
        <v>374</v>
      </c>
      <c r="E388" s="13" t="s">
        <v>557</v>
      </c>
      <c r="F388" s="13" t="s">
        <v>558</v>
      </c>
      <c r="G388" s="13">
        <v>26</v>
      </c>
      <c r="H388" s="4" t="s">
        <v>559</v>
      </c>
      <c r="I388" s="14"/>
    </row>
    <row r="389" customHeight="1" spans="1:9">
      <c r="A389" s="13" t="s">
        <v>554</v>
      </c>
      <c r="B389" s="13" t="s">
        <v>781</v>
      </c>
      <c r="C389" s="13" t="s">
        <v>782</v>
      </c>
      <c r="D389" s="13" t="s">
        <v>367</v>
      </c>
      <c r="E389" s="13" t="s">
        <v>557</v>
      </c>
      <c r="F389" s="13" t="s">
        <v>558</v>
      </c>
      <c r="G389" s="13">
        <v>26</v>
      </c>
      <c r="H389" s="4" t="s">
        <v>559</v>
      </c>
      <c r="I389" s="14"/>
    </row>
    <row r="390" customHeight="1" spans="1:9">
      <c r="A390" s="13" t="s">
        <v>554</v>
      </c>
      <c r="B390" s="13" t="s">
        <v>783</v>
      </c>
      <c r="C390" s="13" t="s">
        <v>784</v>
      </c>
      <c r="D390" s="13" t="s">
        <v>367</v>
      </c>
      <c r="E390" s="13" t="s">
        <v>557</v>
      </c>
      <c r="F390" s="13" t="s">
        <v>558</v>
      </c>
      <c r="G390" s="13">
        <v>26</v>
      </c>
      <c r="H390" s="4" t="s">
        <v>559</v>
      </c>
      <c r="I390" s="14"/>
    </row>
    <row r="391" customHeight="1" spans="1:9">
      <c r="A391" s="13" t="s">
        <v>554</v>
      </c>
      <c r="B391" s="13" t="s">
        <v>785</v>
      </c>
      <c r="C391" s="13" t="s">
        <v>786</v>
      </c>
      <c r="D391" s="13" t="s">
        <v>614</v>
      </c>
      <c r="E391" s="13" t="s">
        <v>557</v>
      </c>
      <c r="F391" s="13" t="s">
        <v>558</v>
      </c>
      <c r="G391" s="13">
        <v>26</v>
      </c>
      <c r="H391" s="4" t="s">
        <v>559</v>
      </c>
      <c r="I391" s="14"/>
    </row>
    <row r="392" customHeight="1" spans="1:9">
      <c r="A392" s="13" t="s">
        <v>554</v>
      </c>
      <c r="B392" s="13" t="s">
        <v>787</v>
      </c>
      <c r="C392" s="13" t="s">
        <v>788</v>
      </c>
      <c r="D392" s="13" t="s">
        <v>556</v>
      </c>
      <c r="E392" s="13" t="s">
        <v>557</v>
      </c>
      <c r="F392" s="13" t="s">
        <v>558</v>
      </c>
      <c r="G392" s="13">
        <v>26</v>
      </c>
      <c r="H392" s="4" t="s">
        <v>559</v>
      </c>
      <c r="I392" s="14"/>
    </row>
    <row r="393" customHeight="1" spans="1:9">
      <c r="A393" s="13" t="s">
        <v>554</v>
      </c>
      <c r="B393" s="13" t="s">
        <v>789</v>
      </c>
      <c r="C393" s="13" t="s">
        <v>790</v>
      </c>
      <c r="D393" s="13" t="s">
        <v>367</v>
      </c>
      <c r="E393" s="13" t="s">
        <v>557</v>
      </c>
      <c r="F393" s="13" t="s">
        <v>558</v>
      </c>
      <c r="G393" s="13">
        <v>25</v>
      </c>
      <c r="H393" s="4" t="s">
        <v>559</v>
      </c>
      <c r="I393" s="14"/>
    </row>
    <row r="394" customHeight="1" spans="1:9">
      <c r="A394" s="13" t="s">
        <v>554</v>
      </c>
      <c r="B394" s="13" t="s">
        <v>791</v>
      </c>
      <c r="C394" s="13" t="s">
        <v>792</v>
      </c>
      <c r="D394" s="13" t="s">
        <v>367</v>
      </c>
      <c r="E394" s="13" t="s">
        <v>557</v>
      </c>
      <c r="F394" s="13" t="s">
        <v>558</v>
      </c>
      <c r="G394" s="13">
        <v>25</v>
      </c>
      <c r="H394" s="4" t="s">
        <v>559</v>
      </c>
      <c r="I394" s="14"/>
    </row>
    <row r="395" customHeight="1" spans="1:9">
      <c r="A395" s="13" t="s">
        <v>554</v>
      </c>
      <c r="B395" s="13" t="s">
        <v>793</v>
      </c>
      <c r="C395" s="13" t="s">
        <v>794</v>
      </c>
      <c r="D395" s="13" t="s">
        <v>614</v>
      </c>
      <c r="E395" s="13" t="s">
        <v>557</v>
      </c>
      <c r="F395" s="13" t="s">
        <v>558</v>
      </c>
      <c r="G395" s="13">
        <v>25</v>
      </c>
      <c r="H395" s="4" t="s">
        <v>559</v>
      </c>
      <c r="I395" s="14"/>
    </row>
    <row r="396" customHeight="1" spans="1:9">
      <c r="A396" s="13" t="s">
        <v>554</v>
      </c>
      <c r="B396" s="13" t="s">
        <v>795</v>
      </c>
      <c r="C396" s="13" t="s">
        <v>796</v>
      </c>
      <c r="D396" s="13" t="s">
        <v>374</v>
      </c>
      <c r="E396" s="13" t="s">
        <v>557</v>
      </c>
      <c r="F396" s="13" t="s">
        <v>558</v>
      </c>
      <c r="G396" s="13">
        <v>25</v>
      </c>
      <c r="H396" s="4" t="s">
        <v>559</v>
      </c>
      <c r="I396" s="14"/>
    </row>
    <row r="397" customHeight="1" spans="1:9">
      <c r="A397" s="13" t="s">
        <v>554</v>
      </c>
      <c r="B397" s="13" t="s">
        <v>797</v>
      </c>
      <c r="C397" s="13" t="s">
        <v>798</v>
      </c>
      <c r="D397" s="13" t="s">
        <v>406</v>
      </c>
      <c r="E397" s="13" t="s">
        <v>557</v>
      </c>
      <c r="F397" s="13" t="s">
        <v>558</v>
      </c>
      <c r="G397" s="13">
        <v>25</v>
      </c>
      <c r="H397" s="4" t="s">
        <v>559</v>
      </c>
      <c r="I397" s="14"/>
    </row>
    <row r="398" customHeight="1" spans="1:9">
      <c r="A398" s="13" t="s">
        <v>554</v>
      </c>
      <c r="B398" s="13" t="s">
        <v>799</v>
      </c>
      <c r="C398" s="13" t="s">
        <v>800</v>
      </c>
      <c r="D398" s="13" t="s">
        <v>374</v>
      </c>
      <c r="E398" s="13" t="s">
        <v>557</v>
      </c>
      <c r="F398" s="13" t="s">
        <v>558</v>
      </c>
      <c r="G398" s="13">
        <v>25</v>
      </c>
      <c r="H398" s="4" t="s">
        <v>559</v>
      </c>
      <c r="I398" s="14"/>
    </row>
    <row r="399" customHeight="1" spans="1:9">
      <c r="A399" s="13" t="s">
        <v>554</v>
      </c>
      <c r="B399" s="13" t="s">
        <v>801</v>
      </c>
      <c r="C399" s="13" t="s">
        <v>802</v>
      </c>
      <c r="D399" s="13" t="s">
        <v>483</v>
      </c>
      <c r="E399" s="13" t="s">
        <v>557</v>
      </c>
      <c r="F399" s="13" t="s">
        <v>558</v>
      </c>
      <c r="G399" s="13">
        <v>25</v>
      </c>
      <c r="H399" s="4" t="s">
        <v>559</v>
      </c>
      <c r="I399" s="14"/>
    </row>
    <row r="400" customHeight="1" spans="1:9">
      <c r="A400" s="13" t="s">
        <v>554</v>
      </c>
      <c r="B400" s="13" t="s">
        <v>803</v>
      </c>
      <c r="C400" s="13" t="s">
        <v>804</v>
      </c>
      <c r="D400" s="13" t="s">
        <v>384</v>
      </c>
      <c r="E400" s="13" t="s">
        <v>557</v>
      </c>
      <c r="F400" s="13" t="s">
        <v>558</v>
      </c>
      <c r="G400" s="13">
        <v>25</v>
      </c>
      <c r="H400" s="4" t="s">
        <v>559</v>
      </c>
      <c r="I400" s="14"/>
    </row>
    <row r="401" customHeight="1" spans="1:9">
      <c r="A401" s="13" t="s">
        <v>554</v>
      </c>
      <c r="B401" s="13" t="s">
        <v>805</v>
      </c>
      <c r="C401" s="13" t="s">
        <v>806</v>
      </c>
      <c r="D401" s="13" t="s">
        <v>384</v>
      </c>
      <c r="E401" s="13" t="s">
        <v>557</v>
      </c>
      <c r="F401" s="13" t="s">
        <v>558</v>
      </c>
      <c r="G401" s="13">
        <v>25</v>
      </c>
      <c r="H401" s="4" t="s">
        <v>559</v>
      </c>
      <c r="I401" s="14"/>
    </row>
    <row r="402" customHeight="1" spans="1:9">
      <c r="A402" s="13" t="s">
        <v>554</v>
      </c>
      <c r="B402" s="13" t="s">
        <v>807</v>
      </c>
      <c r="C402" s="13" t="s">
        <v>808</v>
      </c>
      <c r="D402" s="13" t="s">
        <v>462</v>
      </c>
      <c r="E402" s="13" t="s">
        <v>557</v>
      </c>
      <c r="F402" s="13" t="s">
        <v>558</v>
      </c>
      <c r="G402" s="13">
        <v>25</v>
      </c>
      <c r="H402" s="4" t="s">
        <v>559</v>
      </c>
      <c r="I402" s="14"/>
    </row>
    <row r="403" customHeight="1" spans="1:9">
      <c r="A403" s="13" t="s">
        <v>554</v>
      </c>
      <c r="B403" s="13" t="s">
        <v>809</v>
      </c>
      <c r="C403" s="13" t="s">
        <v>810</v>
      </c>
      <c r="D403" s="13" t="s">
        <v>429</v>
      </c>
      <c r="E403" s="13" t="s">
        <v>557</v>
      </c>
      <c r="F403" s="13" t="s">
        <v>558</v>
      </c>
      <c r="G403" s="13">
        <v>25</v>
      </c>
      <c r="H403" s="4" t="s">
        <v>559</v>
      </c>
      <c r="I403" s="14"/>
    </row>
    <row r="404" customHeight="1" spans="1:9">
      <c r="A404" s="13" t="s">
        <v>554</v>
      </c>
      <c r="B404" s="13" t="s">
        <v>811</v>
      </c>
      <c r="C404" s="13" t="s">
        <v>812</v>
      </c>
      <c r="D404" s="13" t="s">
        <v>398</v>
      </c>
      <c r="E404" s="13" t="s">
        <v>557</v>
      </c>
      <c r="F404" s="13" t="s">
        <v>558</v>
      </c>
      <c r="G404" s="13">
        <v>24</v>
      </c>
      <c r="H404" s="4" t="s">
        <v>559</v>
      </c>
      <c r="I404" s="14"/>
    </row>
    <row r="405" customHeight="1" spans="1:9">
      <c r="A405" s="13" t="s">
        <v>554</v>
      </c>
      <c r="B405" s="13" t="s">
        <v>813</v>
      </c>
      <c r="C405" s="13" t="s">
        <v>814</v>
      </c>
      <c r="D405" s="13" t="s">
        <v>384</v>
      </c>
      <c r="E405" s="13" t="s">
        <v>557</v>
      </c>
      <c r="F405" s="13" t="s">
        <v>558</v>
      </c>
      <c r="G405" s="13">
        <v>24</v>
      </c>
      <c r="H405" s="4" t="s">
        <v>559</v>
      </c>
      <c r="I405" s="14"/>
    </row>
    <row r="406" customHeight="1" spans="1:9">
      <c r="A406" s="13" t="s">
        <v>554</v>
      </c>
      <c r="B406" s="13" t="s">
        <v>815</v>
      </c>
      <c r="C406" s="13" t="s">
        <v>816</v>
      </c>
      <c r="D406" s="13" t="s">
        <v>398</v>
      </c>
      <c r="E406" s="13" t="s">
        <v>557</v>
      </c>
      <c r="F406" s="13" t="s">
        <v>558</v>
      </c>
      <c r="G406" s="13">
        <v>24</v>
      </c>
      <c r="H406" s="4" t="s">
        <v>559</v>
      </c>
      <c r="I406" s="14"/>
    </row>
    <row r="407" customHeight="1" spans="1:9">
      <c r="A407" s="13" t="s">
        <v>554</v>
      </c>
      <c r="B407" s="13" t="s">
        <v>817</v>
      </c>
      <c r="C407" s="13" t="s">
        <v>818</v>
      </c>
      <c r="D407" s="13" t="s">
        <v>367</v>
      </c>
      <c r="E407" s="13" t="s">
        <v>557</v>
      </c>
      <c r="F407" s="13" t="s">
        <v>558</v>
      </c>
      <c r="G407" s="13">
        <v>24</v>
      </c>
      <c r="H407" s="4" t="s">
        <v>559</v>
      </c>
      <c r="I407" s="14"/>
    </row>
    <row r="408" customHeight="1" spans="1:9">
      <c r="A408" s="13" t="s">
        <v>554</v>
      </c>
      <c r="B408" s="13" t="s">
        <v>819</v>
      </c>
      <c r="C408" s="13" t="s">
        <v>820</v>
      </c>
      <c r="D408" s="13" t="s">
        <v>483</v>
      </c>
      <c r="E408" s="13" t="s">
        <v>557</v>
      </c>
      <c r="F408" s="13" t="s">
        <v>558</v>
      </c>
      <c r="G408" s="13">
        <v>24</v>
      </c>
      <c r="H408" s="4" t="s">
        <v>559</v>
      </c>
      <c r="I408" s="14"/>
    </row>
    <row r="409" customHeight="1" spans="1:9">
      <c r="A409" s="13" t="s">
        <v>554</v>
      </c>
      <c r="B409" s="13" t="s">
        <v>821</v>
      </c>
      <c r="C409" s="13" t="s">
        <v>822</v>
      </c>
      <c r="D409" s="13" t="s">
        <v>540</v>
      </c>
      <c r="E409" s="13" t="s">
        <v>557</v>
      </c>
      <c r="F409" s="13" t="s">
        <v>558</v>
      </c>
      <c r="G409" s="13">
        <v>24</v>
      </c>
      <c r="H409" s="4" t="s">
        <v>559</v>
      </c>
      <c r="I409" s="14"/>
    </row>
    <row r="410" customHeight="1" spans="1:9">
      <c r="A410" s="13" t="s">
        <v>554</v>
      </c>
      <c r="B410" s="13" t="s">
        <v>823</v>
      </c>
      <c r="C410" s="13" t="s">
        <v>824</v>
      </c>
      <c r="D410" s="13" t="s">
        <v>367</v>
      </c>
      <c r="E410" s="13" t="s">
        <v>557</v>
      </c>
      <c r="F410" s="13" t="s">
        <v>558</v>
      </c>
      <c r="G410" s="13">
        <v>24</v>
      </c>
      <c r="H410" s="4" t="s">
        <v>559</v>
      </c>
      <c r="I410" s="14"/>
    </row>
    <row r="411" customHeight="1" spans="1:9">
      <c r="A411" s="13" t="s">
        <v>554</v>
      </c>
      <c r="B411" s="13" t="s">
        <v>825</v>
      </c>
      <c r="C411" s="13" t="s">
        <v>826</v>
      </c>
      <c r="D411" s="13" t="s">
        <v>398</v>
      </c>
      <c r="E411" s="13" t="s">
        <v>557</v>
      </c>
      <c r="F411" s="13" t="s">
        <v>558</v>
      </c>
      <c r="G411" s="13">
        <v>24</v>
      </c>
      <c r="H411" s="4" t="s">
        <v>559</v>
      </c>
      <c r="I411" s="14"/>
    </row>
    <row r="412" customHeight="1" spans="1:9">
      <c r="A412" s="13" t="s">
        <v>554</v>
      </c>
      <c r="B412" s="13" t="s">
        <v>827</v>
      </c>
      <c r="C412" s="13" t="s">
        <v>828</v>
      </c>
      <c r="D412" s="13" t="s">
        <v>588</v>
      </c>
      <c r="E412" s="13" t="s">
        <v>557</v>
      </c>
      <c r="F412" s="13" t="s">
        <v>558</v>
      </c>
      <c r="G412" s="13">
        <v>24</v>
      </c>
      <c r="H412" s="4" t="s">
        <v>559</v>
      </c>
      <c r="I412" s="14"/>
    </row>
    <row r="413" customHeight="1" spans="1:9">
      <c r="A413" s="13" t="s">
        <v>554</v>
      </c>
      <c r="B413" s="13" t="s">
        <v>829</v>
      </c>
      <c r="C413" s="13" t="s">
        <v>830</v>
      </c>
      <c r="D413" s="13" t="s">
        <v>483</v>
      </c>
      <c r="E413" s="13" t="s">
        <v>557</v>
      </c>
      <c r="F413" s="13" t="s">
        <v>558</v>
      </c>
      <c r="G413" s="13">
        <v>24</v>
      </c>
      <c r="H413" s="4" t="s">
        <v>559</v>
      </c>
      <c r="I413" s="14"/>
    </row>
    <row r="414" customHeight="1" spans="1:9">
      <c r="A414" s="13" t="s">
        <v>554</v>
      </c>
      <c r="B414" s="13" t="s">
        <v>831</v>
      </c>
      <c r="C414" s="13" t="s">
        <v>832</v>
      </c>
      <c r="D414" s="13" t="s">
        <v>483</v>
      </c>
      <c r="E414" s="13" t="s">
        <v>557</v>
      </c>
      <c r="F414" s="13" t="s">
        <v>558</v>
      </c>
      <c r="G414" s="13">
        <v>23</v>
      </c>
      <c r="H414" s="4" t="s">
        <v>559</v>
      </c>
      <c r="I414" s="14"/>
    </row>
    <row r="415" customHeight="1" spans="1:9">
      <c r="A415" s="13" t="s">
        <v>554</v>
      </c>
      <c r="B415" s="13" t="s">
        <v>833</v>
      </c>
      <c r="C415" s="13" t="s">
        <v>834</v>
      </c>
      <c r="D415" s="13" t="s">
        <v>367</v>
      </c>
      <c r="E415" s="13" t="s">
        <v>557</v>
      </c>
      <c r="F415" s="13" t="s">
        <v>558</v>
      </c>
      <c r="G415" s="13">
        <v>23</v>
      </c>
      <c r="H415" s="4" t="s">
        <v>559</v>
      </c>
      <c r="I415" s="14"/>
    </row>
    <row r="416" customHeight="1" spans="1:9">
      <c r="A416" s="13" t="s">
        <v>554</v>
      </c>
      <c r="B416" s="13" t="s">
        <v>835</v>
      </c>
      <c r="C416" s="13" t="s">
        <v>836</v>
      </c>
      <c r="D416" s="13" t="s">
        <v>406</v>
      </c>
      <c r="E416" s="13" t="s">
        <v>557</v>
      </c>
      <c r="F416" s="13" t="s">
        <v>558</v>
      </c>
      <c r="G416" s="13">
        <v>23</v>
      </c>
      <c r="H416" s="4" t="s">
        <v>559</v>
      </c>
      <c r="I416" s="14"/>
    </row>
    <row r="417" customHeight="1" spans="1:9">
      <c r="A417" s="13" t="s">
        <v>554</v>
      </c>
      <c r="B417" s="13" t="s">
        <v>837</v>
      </c>
      <c r="C417" s="13" t="s">
        <v>838</v>
      </c>
      <c r="D417" s="13" t="s">
        <v>384</v>
      </c>
      <c r="E417" s="13" t="s">
        <v>557</v>
      </c>
      <c r="F417" s="13" t="s">
        <v>558</v>
      </c>
      <c r="G417" s="13">
        <v>23</v>
      </c>
      <c r="H417" s="4" t="s">
        <v>559</v>
      </c>
      <c r="I417" s="14"/>
    </row>
    <row r="418" customHeight="1" spans="1:9">
      <c r="A418" s="13" t="s">
        <v>554</v>
      </c>
      <c r="B418" s="13" t="s">
        <v>839</v>
      </c>
      <c r="C418" s="13" t="s">
        <v>840</v>
      </c>
      <c r="D418" s="13" t="s">
        <v>570</v>
      </c>
      <c r="E418" s="13" t="s">
        <v>557</v>
      </c>
      <c r="F418" s="13" t="s">
        <v>558</v>
      </c>
      <c r="G418" s="13">
        <v>23</v>
      </c>
      <c r="H418" s="4" t="s">
        <v>559</v>
      </c>
      <c r="I418" s="14"/>
    </row>
    <row r="419" customHeight="1" spans="1:9">
      <c r="A419" s="13" t="s">
        <v>554</v>
      </c>
      <c r="B419" s="13" t="s">
        <v>841</v>
      </c>
      <c r="C419" s="13" t="s">
        <v>842</v>
      </c>
      <c r="D419" s="13" t="s">
        <v>384</v>
      </c>
      <c r="E419" s="13" t="s">
        <v>557</v>
      </c>
      <c r="F419" s="13" t="s">
        <v>558</v>
      </c>
      <c r="G419" s="13">
        <v>23</v>
      </c>
      <c r="H419" s="4" t="s">
        <v>559</v>
      </c>
      <c r="I419" s="14"/>
    </row>
    <row r="420" customHeight="1" spans="1:9">
      <c r="A420" s="13" t="s">
        <v>554</v>
      </c>
      <c r="B420" s="13" t="s">
        <v>843</v>
      </c>
      <c r="C420" s="13" t="s">
        <v>844</v>
      </c>
      <c r="D420" s="13" t="s">
        <v>367</v>
      </c>
      <c r="E420" s="13" t="s">
        <v>557</v>
      </c>
      <c r="F420" s="13" t="s">
        <v>558</v>
      </c>
      <c r="G420" s="13">
        <v>23</v>
      </c>
      <c r="H420" s="4" t="s">
        <v>559</v>
      </c>
      <c r="I420" s="14"/>
    </row>
    <row r="421" customHeight="1" spans="1:9">
      <c r="A421" s="13" t="s">
        <v>554</v>
      </c>
      <c r="B421" s="13" t="s">
        <v>845</v>
      </c>
      <c r="C421" s="13" t="s">
        <v>846</v>
      </c>
      <c r="D421" s="13" t="s">
        <v>420</v>
      </c>
      <c r="E421" s="13" t="s">
        <v>557</v>
      </c>
      <c r="F421" s="13" t="s">
        <v>558</v>
      </c>
      <c r="G421" s="13">
        <v>23</v>
      </c>
      <c r="H421" s="4" t="s">
        <v>559</v>
      </c>
      <c r="I421" s="14"/>
    </row>
    <row r="422" customHeight="1" spans="1:9">
      <c r="A422" s="13" t="s">
        <v>554</v>
      </c>
      <c r="B422" s="13" t="s">
        <v>847</v>
      </c>
      <c r="C422" s="13" t="s">
        <v>848</v>
      </c>
      <c r="D422" s="13" t="s">
        <v>432</v>
      </c>
      <c r="E422" s="13" t="s">
        <v>557</v>
      </c>
      <c r="F422" s="13" t="s">
        <v>558</v>
      </c>
      <c r="G422" s="13">
        <v>23</v>
      </c>
      <c r="H422" s="4" t="s">
        <v>559</v>
      </c>
      <c r="I422" s="14"/>
    </row>
    <row r="423" customHeight="1" spans="1:9">
      <c r="A423" s="13" t="s">
        <v>554</v>
      </c>
      <c r="B423" s="13" t="s">
        <v>849</v>
      </c>
      <c r="C423" s="13" t="s">
        <v>850</v>
      </c>
      <c r="D423" s="13" t="s">
        <v>483</v>
      </c>
      <c r="E423" s="13" t="s">
        <v>557</v>
      </c>
      <c r="F423" s="13" t="s">
        <v>558</v>
      </c>
      <c r="G423" s="13">
        <v>23</v>
      </c>
      <c r="H423" s="4" t="s">
        <v>559</v>
      </c>
      <c r="I423" s="14"/>
    </row>
    <row r="424" customHeight="1" spans="1:9">
      <c r="A424" s="13" t="s">
        <v>554</v>
      </c>
      <c r="B424" s="13" t="s">
        <v>851</v>
      </c>
      <c r="C424" s="13" t="s">
        <v>852</v>
      </c>
      <c r="D424" s="13" t="s">
        <v>420</v>
      </c>
      <c r="E424" s="13" t="s">
        <v>557</v>
      </c>
      <c r="F424" s="13" t="s">
        <v>558</v>
      </c>
      <c r="G424" s="13">
        <v>23</v>
      </c>
      <c r="H424" s="4" t="s">
        <v>559</v>
      </c>
      <c r="I424" s="14"/>
    </row>
    <row r="425" customHeight="1" spans="1:9">
      <c r="A425" s="13" t="s">
        <v>554</v>
      </c>
      <c r="B425" s="13" t="s">
        <v>853</v>
      </c>
      <c r="C425" s="13" t="s">
        <v>854</v>
      </c>
      <c r="D425" s="13" t="s">
        <v>420</v>
      </c>
      <c r="E425" s="13" t="s">
        <v>557</v>
      </c>
      <c r="F425" s="13" t="s">
        <v>558</v>
      </c>
      <c r="G425" s="13">
        <v>22</v>
      </c>
      <c r="H425" s="4" t="s">
        <v>559</v>
      </c>
      <c r="I425" s="14"/>
    </row>
    <row r="426" customHeight="1" spans="1:9">
      <c r="A426" s="13" t="s">
        <v>554</v>
      </c>
      <c r="B426" s="13" t="s">
        <v>855</v>
      </c>
      <c r="C426" s="13" t="s">
        <v>856</v>
      </c>
      <c r="D426" s="13" t="s">
        <v>483</v>
      </c>
      <c r="E426" s="13" t="s">
        <v>557</v>
      </c>
      <c r="F426" s="13" t="s">
        <v>558</v>
      </c>
      <c r="G426" s="13">
        <v>22</v>
      </c>
      <c r="H426" s="4" t="s">
        <v>559</v>
      </c>
      <c r="I426" s="14"/>
    </row>
    <row r="427" customHeight="1" spans="1:9">
      <c r="A427" s="13" t="s">
        <v>554</v>
      </c>
      <c r="B427" s="13" t="s">
        <v>857</v>
      </c>
      <c r="C427" s="13" t="s">
        <v>858</v>
      </c>
      <c r="D427" s="13" t="s">
        <v>374</v>
      </c>
      <c r="E427" s="13" t="s">
        <v>557</v>
      </c>
      <c r="F427" s="13" t="s">
        <v>558</v>
      </c>
      <c r="G427" s="13">
        <v>22</v>
      </c>
      <c r="H427" s="4" t="s">
        <v>559</v>
      </c>
      <c r="I427" s="14"/>
    </row>
    <row r="428" customHeight="1" spans="1:9">
      <c r="A428" s="13" t="s">
        <v>554</v>
      </c>
      <c r="B428" s="13" t="s">
        <v>859</v>
      </c>
      <c r="C428" s="13" t="s">
        <v>860</v>
      </c>
      <c r="D428" s="13" t="s">
        <v>374</v>
      </c>
      <c r="E428" s="13" t="s">
        <v>557</v>
      </c>
      <c r="F428" s="13" t="s">
        <v>558</v>
      </c>
      <c r="G428" s="13">
        <v>22</v>
      </c>
      <c r="H428" s="4" t="s">
        <v>559</v>
      </c>
      <c r="I428" s="14"/>
    </row>
    <row r="429" customHeight="1" spans="1:9">
      <c r="A429" s="13" t="s">
        <v>554</v>
      </c>
      <c r="B429" s="13" t="s">
        <v>861</v>
      </c>
      <c r="C429" s="13" t="s">
        <v>862</v>
      </c>
      <c r="D429" s="13" t="s">
        <v>614</v>
      </c>
      <c r="E429" s="13" t="s">
        <v>557</v>
      </c>
      <c r="F429" s="13" t="s">
        <v>558</v>
      </c>
      <c r="G429" s="13">
        <v>22</v>
      </c>
      <c r="H429" s="4" t="s">
        <v>559</v>
      </c>
      <c r="I429" s="14"/>
    </row>
    <row r="430" customHeight="1" spans="1:9">
      <c r="A430" s="13" t="s">
        <v>554</v>
      </c>
      <c r="B430" s="13" t="s">
        <v>863</v>
      </c>
      <c r="C430" s="13" t="s">
        <v>864</v>
      </c>
      <c r="D430" s="13" t="s">
        <v>570</v>
      </c>
      <c r="E430" s="13" t="s">
        <v>557</v>
      </c>
      <c r="F430" s="13" t="s">
        <v>558</v>
      </c>
      <c r="G430" s="13">
        <v>22</v>
      </c>
      <c r="H430" s="4" t="s">
        <v>559</v>
      </c>
      <c r="I430" s="14"/>
    </row>
    <row r="431" customHeight="1" spans="1:9">
      <c r="A431" s="13" t="s">
        <v>554</v>
      </c>
      <c r="B431" s="13" t="s">
        <v>865</v>
      </c>
      <c r="C431" s="13" t="s">
        <v>866</v>
      </c>
      <c r="D431" s="13" t="s">
        <v>374</v>
      </c>
      <c r="E431" s="13" t="s">
        <v>557</v>
      </c>
      <c r="F431" s="13" t="s">
        <v>558</v>
      </c>
      <c r="G431" s="13">
        <v>22</v>
      </c>
      <c r="H431" s="4" t="s">
        <v>559</v>
      </c>
      <c r="I431" s="14"/>
    </row>
    <row r="432" customHeight="1" spans="1:9">
      <c r="A432" s="13" t="s">
        <v>554</v>
      </c>
      <c r="B432" s="13" t="s">
        <v>867</v>
      </c>
      <c r="C432" s="13" t="s">
        <v>868</v>
      </c>
      <c r="D432" s="13" t="s">
        <v>374</v>
      </c>
      <c r="E432" s="13" t="s">
        <v>557</v>
      </c>
      <c r="F432" s="13" t="s">
        <v>558</v>
      </c>
      <c r="G432" s="13">
        <v>22</v>
      </c>
      <c r="H432" s="4" t="s">
        <v>559</v>
      </c>
      <c r="I432" s="14"/>
    </row>
    <row r="433" customHeight="1" spans="1:9">
      <c r="A433" s="13" t="s">
        <v>554</v>
      </c>
      <c r="B433" s="13" t="s">
        <v>869</v>
      </c>
      <c r="C433" s="13" t="s">
        <v>870</v>
      </c>
      <c r="D433" s="13" t="s">
        <v>483</v>
      </c>
      <c r="E433" s="13" t="s">
        <v>557</v>
      </c>
      <c r="F433" s="13" t="s">
        <v>558</v>
      </c>
      <c r="G433" s="13">
        <v>22</v>
      </c>
      <c r="H433" s="4" t="s">
        <v>559</v>
      </c>
      <c r="I433" s="14"/>
    </row>
    <row r="434" customHeight="1" spans="1:9">
      <c r="A434" s="13" t="s">
        <v>554</v>
      </c>
      <c r="B434" s="13" t="s">
        <v>871</v>
      </c>
      <c r="C434" s="13" t="s">
        <v>872</v>
      </c>
      <c r="D434" s="13" t="s">
        <v>374</v>
      </c>
      <c r="E434" s="13" t="s">
        <v>557</v>
      </c>
      <c r="F434" s="13" t="s">
        <v>558</v>
      </c>
      <c r="G434" s="13">
        <v>22</v>
      </c>
      <c r="H434" s="4" t="s">
        <v>559</v>
      </c>
      <c r="I434" s="14"/>
    </row>
    <row r="435" customHeight="1" spans="1:9">
      <c r="A435" s="13" t="s">
        <v>554</v>
      </c>
      <c r="B435" s="13" t="s">
        <v>873</v>
      </c>
      <c r="C435" s="13" t="s">
        <v>874</v>
      </c>
      <c r="D435" s="13" t="s">
        <v>398</v>
      </c>
      <c r="E435" s="13" t="s">
        <v>557</v>
      </c>
      <c r="F435" s="13" t="s">
        <v>558</v>
      </c>
      <c r="G435" s="13">
        <v>22</v>
      </c>
      <c r="H435" s="4" t="s">
        <v>559</v>
      </c>
      <c r="I435" s="14"/>
    </row>
    <row r="436" customHeight="1" spans="1:9">
      <c r="A436" s="13" t="s">
        <v>554</v>
      </c>
      <c r="B436" s="13" t="s">
        <v>875</v>
      </c>
      <c r="C436" s="13" t="s">
        <v>876</v>
      </c>
      <c r="D436" s="13" t="s">
        <v>374</v>
      </c>
      <c r="E436" s="13" t="s">
        <v>557</v>
      </c>
      <c r="F436" s="13" t="s">
        <v>558</v>
      </c>
      <c r="G436" s="13">
        <v>22</v>
      </c>
      <c r="H436" s="4" t="s">
        <v>559</v>
      </c>
      <c r="I436" s="14"/>
    </row>
    <row r="437" customHeight="1" spans="1:9">
      <c r="A437" s="13" t="s">
        <v>554</v>
      </c>
      <c r="B437" s="13" t="s">
        <v>877</v>
      </c>
      <c r="C437" s="13" t="s">
        <v>878</v>
      </c>
      <c r="D437" s="13" t="s">
        <v>367</v>
      </c>
      <c r="E437" s="13" t="s">
        <v>557</v>
      </c>
      <c r="F437" s="13" t="s">
        <v>558</v>
      </c>
      <c r="G437" s="13">
        <v>22</v>
      </c>
      <c r="H437" s="4" t="s">
        <v>559</v>
      </c>
      <c r="I437" s="14"/>
    </row>
    <row r="438" customHeight="1" spans="1:9">
      <c r="A438" s="13" t="s">
        <v>554</v>
      </c>
      <c r="B438" s="13" t="s">
        <v>879</v>
      </c>
      <c r="C438" s="13" t="s">
        <v>880</v>
      </c>
      <c r="D438" s="13" t="s">
        <v>881</v>
      </c>
      <c r="E438" s="13" t="s">
        <v>557</v>
      </c>
      <c r="F438" s="13" t="s">
        <v>558</v>
      </c>
      <c r="G438" s="13">
        <v>22</v>
      </c>
      <c r="H438" s="4" t="s">
        <v>559</v>
      </c>
      <c r="I438" s="14"/>
    </row>
    <row r="439" customHeight="1" spans="1:9">
      <c r="A439" s="13" t="s">
        <v>554</v>
      </c>
      <c r="B439" s="13" t="s">
        <v>882</v>
      </c>
      <c r="C439" s="13" t="s">
        <v>883</v>
      </c>
      <c r="D439" s="13" t="s">
        <v>570</v>
      </c>
      <c r="E439" s="13" t="s">
        <v>557</v>
      </c>
      <c r="F439" s="13" t="s">
        <v>558</v>
      </c>
      <c r="G439" s="13">
        <v>22</v>
      </c>
      <c r="H439" s="4" t="s">
        <v>559</v>
      </c>
      <c r="I439" s="14"/>
    </row>
    <row r="440" customHeight="1" spans="1:9">
      <c r="A440" s="13" t="s">
        <v>554</v>
      </c>
      <c r="B440" s="13" t="s">
        <v>884</v>
      </c>
      <c r="C440" s="13" t="s">
        <v>885</v>
      </c>
      <c r="D440" s="13" t="s">
        <v>588</v>
      </c>
      <c r="E440" s="13" t="s">
        <v>557</v>
      </c>
      <c r="F440" s="13" t="s">
        <v>558</v>
      </c>
      <c r="G440" s="13">
        <v>21</v>
      </c>
      <c r="H440" s="4" t="s">
        <v>559</v>
      </c>
      <c r="I440" s="14"/>
    </row>
    <row r="441" customHeight="1" spans="1:9">
      <c r="A441" s="13" t="s">
        <v>554</v>
      </c>
      <c r="B441" s="13" t="s">
        <v>886</v>
      </c>
      <c r="C441" s="13" t="s">
        <v>887</v>
      </c>
      <c r="D441" s="13" t="s">
        <v>420</v>
      </c>
      <c r="E441" s="13" t="s">
        <v>557</v>
      </c>
      <c r="F441" s="13" t="s">
        <v>558</v>
      </c>
      <c r="G441" s="13">
        <v>21</v>
      </c>
      <c r="H441" s="4" t="s">
        <v>559</v>
      </c>
      <c r="I441" s="14"/>
    </row>
    <row r="442" customHeight="1" spans="1:9">
      <c r="A442" s="13" t="s">
        <v>554</v>
      </c>
      <c r="B442" s="13" t="s">
        <v>888</v>
      </c>
      <c r="C442" s="13" t="s">
        <v>889</v>
      </c>
      <c r="D442" s="13" t="s">
        <v>588</v>
      </c>
      <c r="E442" s="13" t="s">
        <v>557</v>
      </c>
      <c r="F442" s="13" t="s">
        <v>558</v>
      </c>
      <c r="G442" s="13">
        <v>21</v>
      </c>
      <c r="H442" s="4" t="s">
        <v>559</v>
      </c>
      <c r="I442" s="14"/>
    </row>
    <row r="443" customHeight="1" spans="1:9">
      <c r="A443" s="13" t="s">
        <v>554</v>
      </c>
      <c r="B443" s="13" t="s">
        <v>890</v>
      </c>
      <c r="C443" s="13" t="s">
        <v>891</v>
      </c>
      <c r="D443" s="13" t="s">
        <v>483</v>
      </c>
      <c r="E443" s="13" t="s">
        <v>557</v>
      </c>
      <c r="F443" s="13" t="s">
        <v>558</v>
      </c>
      <c r="G443" s="13">
        <v>21</v>
      </c>
      <c r="H443" s="4" t="s">
        <v>559</v>
      </c>
      <c r="I443" s="14"/>
    </row>
    <row r="444" customHeight="1" spans="1:9">
      <c r="A444" s="13" t="s">
        <v>554</v>
      </c>
      <c r="B444" s="13" t="s">
        <v>892</v>
      </c>
      <c r="C444" s="13" t="s">
        <v>893</v>
      </c>
      <c r="D444" s="13" t="s">
        <v>406</v>
      </c>
      <c r="E444" s="13" t="s">
        <v>557</v>
      </c>
      <c r="F444" s="13" t="s">
        <v>558</v>
      </c>
      <c r="G444" s="13">
        <v>21</v>
      </c>
      <c r="H444" s="4" t="s">
        <v>559</v>
      </c>
      <c r="I444" s="14"/>
    </row>
    <row r="445" customHeight="1" spans="1:9">
      <c r="A445" s="13" t="s">
        <v>554</v>
      </c>
      <c r="B445" s="13" t="s">
        <v>894</v>
      </c>
      <c r="C445" s="13" t="s">
        <v>895</v>
      </c>
      <c r="D445" s="13" t="s">
        <v>398</v>
      </c>
      <c r="E445" s="13" t="s">
        <v>557</v>
      </c>
      <c r="F445" s="13" t="s">
        <v>558</v>
      </c>
      <c r="G445" s="13">
        <v>21</v>
      </c>
      <c r="H445" s="4" t="s">
        <v>559</v>
      </c>
      <c r="I445" s="14"/>
    </row>
    <row r="446" customHeight="1" spans="1:9">
      <c r="A446" s="13" t="s">
        <v>554</v>
      </c>
      <c r="B446" s="13" t="s">
        <v>896</v>
      </c>
      <c r="C446" s="13" t="s">
        <v>897</v>
      </c>
      <c r="D446" s="13" t="s">
        <v>432</v>
      </c>
      <c r="E446" s="13" t="s">
        <v>557</v>
      </c>
      <c r="F446" s="13" t="s">
        <v>558</v>
      </c>
      <c r="G446" s="13">
        <v>21</v>
      </c>
      <c r="H446" s="4" t="s">
        <v>559</v>
      </c>
      <c r="I446" s="14"/>
    </row>
    <row r="447" customHeight="1" spans="1:9">
      <c r="A447" s="13" t="s">
        <v>554</v>
      </c>
      <c r="B447" s="13" t="s">
        <v>898</v>
      </c>
      <c r="C447" s="13" t="s">
        <v>899</v>
      </c>
      <c r="D447" s="13" t="s">
        <v>570</v>
      </c>
      <c r="E447" s="13" t="s">
        <v>557</v>
      </c>
      <c r="F447" s="13" t="s">
        <v>558</v>
      </c>
      <c r="G447" s="13">
        <v>21</v>
      </c>
      <c r="H447" s="4" t="s">
        <v>559</v>
      </c>
      <c r="I447" s="14"/>
    </row>
    <row r="448" customHeight="1" spans="1:9">
      <c r="A448" s="13" t="s">
        <v>554</v>
      </c>
      <c r="B448" s="13" t="s">
        <v>900</v>
      </c>
      <c r="C448" s="13" t="s">
        <v>901</v>
      </c>
      <c r="D448" s="13" t="s">
        <v>398</v>
      </c>
      <c r="E448" s="13" t="s">
        <v>557</v>
      </c>
      <c r="F448" s="13" t="s">
        <v>558</v>
      </c>
      <c r="G448" s="13">
        <v>21</v>
      </c>
      <c r="H448" s="4" t="s">
        <v>559</v>
      </c>
      <c r="I448" s="14"/>
    </row>
    <row r="449" customHeight="1" spans="1:9">
      <c r="A449" s="13" t="s">
        <v>554</v>
      </c>
      <c r="B449" s="13" t="s">
        <v>902</v>
      </c>
      <c r="C449" s="13" t="s">
        <v>903</v>
      </c>
      <c r="D449" s="13" t="s">
        <v>420</v>
      </c>
      <c r="E449" s="13" t="s">
        <v>557</v>
      </c>
      <c r="F449" s="13" t="s">
        <v>558</v>
      </c>
      <c r="G449" s="13">
        <v>21</v>
      </c>
      <c r="H449" s="4" t="s">
        <v>559</v>
      </c>
      <c r="I449" s="14"/>
    </row>
    <row r="450" customHeight="1" spans="1:9">
      <c r="A450" s="13" t="s">
        <v>554</v>
      </c>
      <c r="B450" s="13" t="s">
        <v>904</v>
      </c>
      <c r="C450" s="13" t="s">
        <v>905</v>
      </c>
      <c r="D450" s="13" t="s">
        <v>556</v>
      </c>
      <c r="E450" s="13" t="s">
        <v>557</v>
      </c>
      <c r="F450" s="13" t="s">
        <v>558</v>
      </c>
      <c r="G450" s="13">
        <v>21</v>
      </c>
      <c r="H450" s="4" t="s">
        <v>559</v>
      </c>
      <c r="I450" s="14"/>
    </row>
    <row r="451" customHeight="1" spans="1:9">
      <c r="A451" s="13" t="s">
        <v>554</v>
      </c>
      <c r="B451" s="13" t="s">
        <v>906</v>
      </c>
      <c r="C451" s="13" t="s">
        <v>907</v>
      </c>
      <c r="D451" s="13" t="s">
        <v>367</v>
      </c>
      <c r="E451" s="13" t="s">
        <v>557</v>
      </c>
      <c r="F451" s="13" t="s">
        <v>558</v>
      </c>
      <c r="G451" s="13">
        <v>20</v>
      </c>
      <c r="H451" s="4" t="s">
        <v>559</v>
      </c>
      <c r="I451" s="14"/>
    </row>
    <row r="452" customHeight="1" spans="1:9">
      <c r="A452" s="13" t="s">
        <v>554</v>
      </c>
      <c r="B452" s="13" t="s">
        <v>908</v>
      </c>
      <c r="C452" s="13" t="s">
        <v>909</v>
      </c>
      <c r="D452" s="13" t="s">
        <v>367</v>
      </c>
      <c r="E452" s="13" t="s">
        <v>557</v>
      </c>
      <c r="F452" s="13" t="s">
        <v>558</v>
      </c>
      <c r="G452" s="13">
        <v>20</v>
      </c>
      <c r="H452" s="4" t="s">
        <v>559</v>
      </c>
      <c r="I452" s="14"/>
    </row>
    <row r="453" customHeight="1" spans="1:9">
      <c r="A453" s="13" t="s">
        <v>554</v>
      </c>
      <c r="B453" s="13" t="s">
        <v>910</v>
      </c>
      <c r="C453" s="13" t="s">
        <v>911</v>
      </c>
      <c r="D453" s="13" t="s">
        <v>384</v>
      </c>
      <c r="E453" s="13" t="s">
        <v>557</v>
      </c>
      <c r="F453" s="13" t="s">
        <v>558</v>
      </c>
      <c r="G453" s="13">
        <v>20</v>
      </c>
      <c r="H453" s="4" t="s">
        <v>559</v>
      </c>
      <c r="I453" s="14"/>
    </row>
    <row r="454" customHeight="1" spans="1:9">
      <c r="A454" s="13" t="s">
        <v>554</v>
      </c>
      <c r="B454" s="13" t="s">
        <v>912</v>
      </c>
      <c r="C454" s="13" t="s">
        <v>913</v>
      </c>
      <c r="D454" s="13" t="s">
        <v>588</v>
      </c>
      <c r="E454" s="13" t="s">
        <v>557</v>
      </c>
      <c r="F454" s="13" t="s">
        <v>558</v>
      </c>
      <c r="G454" s="13">
        <v>20</v>
      </c>
      <c r="H454" s="4" t="s">
        <v>559</v>
      </c>
      <c r="I454" s="14"/>
    </row>
    <row r="455" customHeight="1" spans="1:9">
      <c r="A455" s="13" t="s">
        <v>554</v>
      </c>
      <c r="B455" s="13" t="s">
        <v>914</v>
      </c>
      <c r="C455" s="13" t="s">
        <v>915</v>
      </c>
      <c r="D455" s="13" t="s">
        <v>367</v>
      </c>
      <c r="E455" s="13" t="s">
        <v>557</v>
      </c>
      <c r="F455" s="13" t="s">
        <v>558</v>
      </c>
      <c r="G455" s="13">
        <v>20</v>
      </c>
      <c r="H455" s="4" t="s">
        <v>559</v>
      </c>
      <c r="I455" s="14"/>
    </row>
    <row r="456" customHeight="1" spans="1:9">
      <c r="A456" s="13" t="s">
        <v>554</v>
      </c>
      <c r="B456" s="13" t="s">
        <v>916</v>
      </c>
      <c r="C456" s="13" t="s">
        <v>917</v>
      </c>
      <c r="D456" s="13" t="s">
        <v>374</v>
      </c>
      <c r="E456" s="13" t="s">
        <v>557</v>
      </c>
      <c r="F456" s="13" t="s">
        <v>558</v>
      </c>
      <c r="G456" s="13">
        <v>20</v>
      </c>
      <c r="H456" s="4" t="s">
        <v>559</v>
      </c>
      <c r="I456" s="14"/>
    </row>
    <row r="457" customHeight="1" spans="1:9">
      <c r="A457" s="13" t="s">
        <v>554</v>
      </c>
      <c r="B457" s="13" t="s">
        <v>918</v>
      </c>
      <c r="C457" s="13" t="s">
        <v>919</v>
      </c>
      <c r="D457" s="13" t="s">
        <v>406</v>
      </c>
      <c r="E457" s="13" t="s">
        <v>557</v>
      </c>
      <c r="F457" s="13" t="s">
        <v>558</v>
      </c>
      <c r="G457" s="13">
        <v>20</v>
      </c>
      <c r="H457" s="4" t="s">
        <v>559</v>
      </c>
      <c r="I457" s="14"/>
    </row>
    <row r="458" customHeight="1" spans="1:9">
      <c r="A458" s="13" t="s">
        <v>554</v>
      </c>
      <c r="B458" s="13" t="s">
        <v>920</v>
      </c>
      <c r="C458" s="13" t="s">
        <v>921</v>
      </c>
      <c r="D458" s="13" t="s">
        <v>540</v>
      </c>
      <c r="E458" s="13" t="s">
        <v>557</v>
      </c>
      <c r="F458" s="13" t="s">
        <v>558</v>
      </c>
      <c r="G458" s="13">
        <v>20</v>
      </c>
      <c r="H458" s="4" t="s">
        <v>559</v>
      </c>
      <c r="I458" s="14"/>
    </row>
    <row r="459" customHeight="1" spans="1:9">
      <c r="A459" s="13" t="s">
        <v>554</v>
      </c>
      <c r="B459" s="13" t="s">
        <v>922</v>
      </c>
      <c r="C459" s="13" t="s">
        <v>923</v>
      </c>
      <c r="D459" s="13" t="s">
        <v>924</v>
      </c>
      <c r="E459" s="13" t="s">
        <v>557</v>
      </c>
      <c r="F459" s="13" t="s">
        <v>558</v>
      </c>
      <c r="G459" s="13">
        <v>20</v>
      </c>
      <c r="H459" s="4" t="s">
        <v>559</v>
      </c>
      <c r="I459" s="14"/>
    </row>
    <row r="460" customHeight="1" spans="1:9">
      <c r="A460" s="13" t="s">
        <v>554</v>
      </c>
      <c r="B460" s="13" t="s">
        <v>925</v>
      </c>
      <c r="C460" s="13" t="s">
        <v>926</v>
      </c>
      <c r="D460" s="13" t="s">
        <v>420</v>
      </c>
      <c r="E460" s="13" t="s">
        <v>557</v>
      </c>
      <c r="F460" s="13" t="s">
        <v>558</v>
      </c>
      <c r="G460" s="13">
        <v>20</v>
      </c>
      <c r="H460" s="4" t="s">
        <v>559</v>
      </c>
      <c r="I460" s="14"/>
    </row>
    <row r="461" customHeight="1" spans="1:9">
      <c r="A461" s="13" t="s">
        <v>554</v>
      </c>
      <c r="B461" s="13" t="s">
        <v>927</v>
      </c>
      <c r="C461" s="13" t="s">
        <v>928</v>
      </c>
      <c r="D461" s="13" t="s">
        <v>398</v>
      </c>
      <c r="E461" s="13" t="s">
        <v>557</v>
      </c>
      <c r="F461" s="13" t="s">
        <v>558</v>
      </c>
      <c r="G461" s="13">
        <v>20</v>
      </c>
      <c r="H461" s="4" t="s">
        <v>559</v>
      </c>
      <c r="I461" s="14"/>
    </row>
    <row r="462" customHeight="1" spans="1:9">
      <c r="A462" s="13" t="s">
        <v>554</v>
      </c>
      <c r="B462" s="13" t="s">
        <v>929</v>
      </c>
      <c r="C462" s="13" t="s">
        <v>930</v>
      </c>
      <c r="D462" s="13" t="s">
        <v>374</v>
      </c>
      <c r="E462" s="13" t="s">
        <v>557</v>
      </c>
      <c r="F462" s="13" t="s">
        <v>558</v>
      </c>
      <c r="G462" s="13">
        <v>20</v>
      </c>
      <c r="H462" s="4" t="s">
        <v>559</v>
      </c>
      <c r="I462" s="14"/>
    </row>
    <row r="463" customHeight="1" spans="1:9">
      <c r="A463" s="13" t="s">
        <v>554</v>
      </c>
      <c r="B463" s="13" t="s">
        <v>931</v>
      </c>
      <c r="C463" s="13" t="s">
        <v>932</v>
      </c>
      <c r="D463" s="13" t="s">
        <v>384</v>
      </c>
      <c r="E463" s="13" t="s">
        <v>557</v>
      </c>
      <c r="F463" s="13" t="s">
        <v>558</v>
      </c>
      <c r="G463" s="13">
        <v>20</v>
      </c>
      <c r="H463" s="4" t="s">
        <v>559</v>
      </c>
      <c r="I463" s="14"/>
    </row>
    <row r="464" customHeight="1" spans="1:9">
      <c r="A464" s="13" t="s">
        <v>554</v>
      </c>
      <c r="B464" s="13" t="s">
        <v>933</v>
      </c>
      <c r="C464" s="13" t="s">
        <v>934</v>
      </c>
      <c r="D464" s="13" t="s">
        <v>374</v>
      </c>
      <c r="E464" s="13" t="s">
        <v>557</v>
      </c>
      <c r="F464" s="13" t="s">
        <v>558</v>
      </c>
      <c r="G464" s="13">
        <v>19</v>
      </c>
      <c r="H464" s="4" t="s">
        <v>559</v>
      </c>
      <c r="I464" s="14"/>
    </row>
    <row r="465" customHeight="1" spans="1:9">
      <c r="A465" s="13" t="s">
        <v>554</v>
      </c>
      <c r="B465" s="13" t="s">
        <v>935</v>
      </c>
      <c r="C465" s="13" t="s">
        <v>936</v>
      </c>
      <c r="D465" s="13" t="s">
        <v>614</v>
      </c>
      <c r="E465" s="13" t="s">
        <v>557</v>
      </c>
      <c r="F465" s="13" t="s">
        <v>558</v>
      </c>
      <c r="G465" s="13">
        <v>19</v>
      </c>
      <c r="H465" s="4" t="s">
        <v>559</v>
      </c>
      <c r="I465" s="14"/>
    </row>
    <row r="466" customHeight="1" spans="1:9">
      <c r="A466" s="13" t="s">
        <v>554</v>
      </c>
      <c r="B466" s="13" t="s">
        <v>937</v>
      </c>
      <c r="C466" s="13" t="s">
        <v>938</v>
      </c>
      <c r="D466" s="13" t="s">
        <v>406</v>
      </c>
      <c r="E466" s="13" t="s">
        <v>557</v>
      </c>
      <c r="F466" s="13" t="s">
        <v>558</v>
      </c>
      <c r="G466" s="13">
        <v>19</v>
      </c>
      <c r="H466" s="4" t="s">
        <v>559</v>
      </c>
      <c r="I466" s="14"/>
    </row>
    <row r="467" customHeight="1" spans="1:9">
      <c r="A467" s="13" t="s">
        <v>554</v>
      </c>
      <c r="B467" s="13" t="s">
        <v>939</v>
      </c>
      <c r="C467" s="13" t="s">
        <v>940</v>
      </c>
      <c r="D467" s="13" t="s">
        <v>570</v>
      </c>
      <c r="E467" s="13" t="s">
        <v>557</v>
      </c>
      <c r="F467" s="13" t="s">
        <v>558</v>
      </c>
      <c r="G467" s="13">
        <v>19</v>
      </c>
      <c r="H467" s="4" t="s">
        <v>559</v>
      </c>
      <c r="I467" s="14"/>
    </row>
    <row r="468" customHeight="1" spans="1:9">
      <c r="A468" s="13" t="s">
        <v>554</v>
      </c>
      <c r="B468" s="13" t="s">
        <v>941</v>
      </c>
      <c r="C468" s="13" t="s">
        <v>942</v>
      </c>
      <c r="D468" s="13" t="s">
        <v>406</v>
      </c>
      <c r="E468" s="13" t="s">
        <v>557</v>
      </c>
      <c r="F468" s="13" t="s">
        <v>558</v>
      </c>
      <c r="G468" s="13">
        <v>19</v>
      </c>
      <c r="H468" s="4" t="s">
        <v>559</v>
      </c>
      <c r="I468" s="14"/>
    </row>
    <row r="469" customHeight="1" spans="1:9">
      <c r="A469" s="13" t="s">
        <v>554</v>
      </c>
      <c r="B469" s="13" t="s">
        <v>943</v>
      </c>
      <c r="C469" s="13" t="s">
        <v>944</v>
      </c>
      <c r="D469" s="13" t="s">
        <v>367</v>
      </c>
      <c r="E469" s="13" t="s">
        <v>557</v>
      </c>
      <c r="F469" s="13" t="s">
        <v>558</v>
      </c>
      <c r="G469" s="13">
        <v>19</v>
      </c>
      <c r="H469" s="4" t="s">
        <v>559</v>
      </c>
      <c r="I469" s="14"/>
    </row>
    <row r="470" customHeight="1" spans="1:9">
      <c r="A470" s="13" t="s">
        <v>554</v>
      </c>
      <c r="B470" s="13" t="s">
        <v>945</v>
      </c>
      <c r="C470" s="13" t="s">
        <v>946</v>
      </c>
      <c r="D470" s="13" t="s">
        <v>374</v>
      </c>
      <c r="E470" s="13" t="s">
        <v>557</v>
      </c>
      <c r="F470" s="13" t="s">
        <v>558</v>
      </c>
      <c r="G470" s="13">
        <v>19</v>
      </c>
      <c r="H470" s="4" t="s">
        <v>559</v>
      </c>
      <c r="I470" s="14"/>
    </row>
    <row r="471" customHeight="1" spans="1:9">
      <c r="A471" s="13" t="s">
        <v>554</v>
      </c>
      <c r="B471" s="13" t="s">
        <v>947</v>
      </c>
      <c r="C471" s="13" t="s">
        <v>948</v>
      </c>
      <c r="D471" s="13" t="s">
        <v>462</v>
      </c>
      <c r="E471" s="13" t="s">
        <v>557</v>
      </c>
      <c r="F471" s="13" t="s">
        <v>558</v>
      </c>
      <c r="G471" s="13">
        <v>19</v>
      </c>
      <c r="H471" s="4" t="s">
        <v>559</v>
      </c>
      <c r="I471" s="14"/>
    </row>
    <row r="472" customHeight="1" spans="1:9">
      <c r="A472" s="13" t="s">
        <v>554</v>
      </c>
      <c r="B472" s="13" t="s">
        <v>949</v>
      </c>
      <c r="C472" s="13" t="s">
        <v>950</v>
      </c>
      <c r="D472" s="13" t="s">
        <v>951</v>
      </c>
      <c r="E472" s="13" t="s">
        <v>557</v>
      </c>
      <c r="F472" s="13" t="s">
        <v>558</v>
      </c>
      <c r="G472" s="13">
        <v>19</v>
      </c>
      <c r="H472" s="4" t="s">
        <v>559</v>
      </c>
      <c r="I472" s="14"/>
    </row>
    <row r="473" customHeight="1" spans="1:9">
      <c r="A473" s="13" t="s">
        <v>554</v>
      </c>
      <c r="B473" s="13" t="s">
        <v>952</v>
      </c>
      <c r="C473" s="13" t="s">
        <v>953</v>
      </c>
      <c r="D473" s="13" t="s">
        <v>367</v>
      </c>
      <c r="E473" s="13" t="s">
        <v>557</v>
      </c>
      <c r="F473" s="13" t="s">
        <v>558</v>
      </c>
      <c r="G473" s="13">
        <v>19</v>
      </c>
      <c r="H473" s="4" t="s">
        <v>559</v>
      </c>
      <c r="I473" s="14"/>
    </row>
    <row r="474" customHeight="1" spans="1:9">
      <c r="A474" s="13" t="s">
        <v>554</v>
      </c>
      <c r="B474" s="13" t="s">
        <v>954</v>
      </c>
      <c r="C474" s="13" t="s">
        <v>955</v>
      </c>
      <c r="D474" s="13" t="s">
        <v>398</v>
      </c>
      <c r="E474" s="13" t="s">
        <v>557</v>
      </c>
      <c r="F474" s="13" t="s">
        <v>558</v>
      </c>
      <c r="G474" s="13">
        <v>19</v>
      </c>
      <c r="H474" s="4" t="s">
        <v>559</v>
      </c>
      <c r="I474" s="14"/>
    </row>
    <row r="475" customHeight="1" spans="1:9">
      <c r="A475" s="13" t="s">
        <v>554</v>
      </c>
      <c r="B475" s="13" t="s">
        <v>956</v>
      </c>
      <c r="C475" s="13" t="s">
        <v>957</v>
      </c>
      <c r="D475" s="13" t="s">
        <v>556</v>
      </c>
      <c r="E475" s="13" t="s">
        <v>557</v>
      </c>
      <c r="F475" s="13" t="s">
        <v>558</v>
      </c>
      <c r="G475" s="13">
        <v>19</v>
      </c>
      <c r="H475" s="4" t="s">
        <v>559</v>
      </c>
      <c r="I475" s="14"/>
    </row>
    <row r="476" customHeight="1" spans="1:9">
      <c r="A476" s="13" t="s">
        <v>554</v>
      </c>
      <c r="B476" s="13" t="s">
        <v>958</v>
      </c>
      <c r="C476" s="13" t="s">
        <v>959</v>
      </c>
      <c r="D476" s="13" t="s">
        <v>384</v>
      </c>
      <c r="E476" s="13" t="s">
        <v>557</v>
      </c>
      <c r="F476" s="13" t="s">
        <v>558</v>
      </c>
      <c r="G476" s="13">
        <v>19</v>
      </c>
      <c r="H476" s="4" t="s">
        <v>559</v>
      </c>
      <c r="I476" s="14"/>
    </row>
    <row r="477" customHeight="1" spans="1:9">
      <c r="A477" s="13" t="s">
        <v>554</v>
      </c>
      <c r="B477" s="13" t="s">
        <v>960</v>
      </c>
      <c r="C477" s="13" t="s">
        <v>961</v>
      </c>
      <c r="D477" s="13" t="s">
        <v>597</v>
      </c>
      <c r="E477" s="13" t="s">
        <v>557</v>
      </c>
      <c r="F477" s="13" t="s">
        <v>558</v>
      </c>
      <c r="G477" s="13">
        <v>19</v>
      </c>
      <c r="H477" s="4" t="s">
        <v>559</v>
      </c>
      <c r="I477" s="14"/>
    </row>
    <row r="478" customHeight="1" spans="1:9">
      <c r="A478" s="13" t="s">
        <v>554</v>
      </c>
      <c r="B478" s="13" t="s">
        <v>962</v>
      </c>
      <c r="C478" s="13" t="s">
        <v>963</v>
      </c>
      <c r="D478" s="13" t="s">
        <v>432</v>
      </c>
      <c r="E478" s="13" t="s">
        <v>557</v>
      </c>
      <c r="F478" s="13" t="s">
        <v>558</v>
      </c>
      <c r="G478" s="13">
        <v>19</v>
      </c>
      <c r="H478" s="4" t="s">
        <v>559</v>
      </c>
      <c r="I478" s="14"/>
    </row>
    <row r="479" customHeight="1" spans="1:9">
      <c r="A479" s="13" t="s">
        <v>554</v>
      </c>
      <c r="B479" s="13" t="s">
        <v>964</v>
      </c>
      <c r="C479" s="13" t="s">
        <v>965</v>
      </c>
      <c r="D479" s="13" t="s">
        <v>398</v>
      </c>
      <c r="E479" s="13" t="s">
        <v>557</v>
      </c>
      <c r="F479" s="13" t="s">
        <v>558</v>
      </c>
      <c r="G479" s="13">
        <v>18</v>
      </c>
      <c r="H479" s="4" t="s">
        <v>559</v>
      </c>
      <c r="I479" s="14"/>
    </row>
    <row r="480" customHeight="1" spans="1:9">
      <c r="A480" s="13" t="s">
        <v>554</v>
      </c>
      <c r="B480" s="13" t="s">
        <v>966</v>
      </c>
      <c r="C480" s="13" t="s">
        <v>967</v>
      </c>
      <c r="D480" s="13" t="s">
        <v>374</v>
      </c>
      <c r="E480" s="13" t="s">
        <v>557</v>
      </c>
      <c r="F480" s="13" t="s">
        <v>558</v>
      </c>
      <c r="G480" s="13">
        <v>18</v>
      </c>
      <c r="H480" s="4" t="s">
        <v>559</v>
      </c>
      <c r="I480" s="14"/>
    </row>
    <row r="481" customHeight="1" spans="1:9">
      <c r="A481" s="13" t="s">
        <v>554</v>
      </c>
      <c r="B481" s="13" t="s">
        <v>968</v>
      </c>
      <c r="C481" s="13" t="s">
        <v>969</v>
      </c>
      <c r="D481" s="13" t="s">
        <v>367</v>
      </c>
      <c r="E481" s="13" t="s">
        <v>557</v>
      </c>
      <c r="F481" s="13" t="s">
        <v>558</v>
      </c>
      <c r="G481" s="13">
        <v>18</v>
      </c>
      <c r="H481" s="4" t="s">
        <v>559</v>
      </c>
      <c r="I481" s="14"/>
    </row>
    <row r="482" customHeight="1" spans="1:9">
      <c r="A482" s="13" t="s">
        <v>554</v>
      </c>
      <c r="B482" s="13" t="s">
        <v>970</v>
      </c>
      <c r="C482" s="13" t="s">
        <v>971</v>
      </c>
      <c r="D482" s="13" t="s">
        <v>367</v>
      </c>
      <c r="E482" s="13" t="s">
        <v>557</v>
      </c>
      <c r="F482" s="13" t="s">
        <v>558</v>
      </c>
      <c r="G482" s="13">
        <v>18</v>
      </c>
      <c r="H482" s="4" t="s">
        <v>559</v>
      </c>
      <c r="I482" s="14"/>
    </row>
    <row r="483" customHeight="1" spans="1:9">
      <c r="A483" s="13" t="s">
        <v>554</v>
      </c>
      <c r="B483" s="13" t="s">
        <v>972</v>
      </c>
      <c r="C483" s="13" t="s">
        <v>973</v>
      </c>
      <c r="D483" s="13" t="s">
        <v>432</v>
      </c>
      <c r="E483" s="13" t="s">
        <v>557</v>
      </c>
      <c r="F483" s="13" t="s">
        <v>558</v>
      </c>
      <c r="G483" s="13">
        <v>18</v>
      </c>
      <c r="H483" s="4" t="s">
        <v>559</v>
      </c>
      <c r="I483" s="14"/>
    </row>
    <row r="484" customHeight="1" spans="1:9">
      <c r="A484" s="13" t="s">
        <v>554</v>
      </c>
      <c r="B484" s="13" t="s">
        <v>974</v>
      </c>
      <c r="C484" s="13" t="s">
        <v>975</v>
      </c>
      <c r="D484" s="13" t="s">
        <v>367</v>
      </c>
      <c r="E484" s="13" t="s">
        <v>557</v>
      </c>
      <c r="F484" s="13" t="s">
        <v>558</v>
      </c>
      <c r="G484" s="13">
        <v>18</v>
      </c>
      <c r="H484" s="4" t="s">
        <v>559</v>
      </c>
      <c r="I484" s="14"/>
    </row>
    <row r="485" customHeight="1" spans="1:9">
      <c r="A485" s="13" t="s">
        <v>554</v>
      </c>
      <c r="B485" s="13" t="s">
        <v>976</v>
      </c>
      <c r="C485" s="13" t="s">
        <v>977</v>
      </c>
      <c r="D485" s="13" t="s">
        <v>924</v>
      </c>
      <c r="E485" s="13" t="s">
        <v>557</v>
      </c>
      <c r="F485" s="13" t="s">
        <v>558</v>
      </c>
      <c r="G485" s="13">
        <v>18</v>
      </c>
      <c r="H485" s="4" t="s">
        <v>559</v>
      </c>
      <c r="I485" s="14"/>
    </row>
    <row r="486" customHeight="1" spans="1:9">
      <c r="A486" s="13" t="s">
        <v>554</v>
      </c>
      <c r="B486" s="13" t="s">
        <v>978</v>
      </c>
      <c r="C486" s="13" t="s">
        <v>979</v>
      </c>
      <c r="D486" s="13" t="s">
        <v>398</v>
      </c>
      <c r="E486" s="13" t="s">
        <v>557</v>
      </c>
      <c r="F486" s="13" t="s">
        <v>558</v>
      </c>
      <c r="G486" s="13">
        <v>18</v>
      </c>
      <c r="H486" s="4" t="s">
        <v>559</v>
      </c>
      <c r="I486" s="14"/>
    </row>
    <row r="487" customHeight="1" spans="1:9">
      <c r="A487" s="13" t="s">
        <v>554</v>
      </c>
      <c r="B487" s="13" t="s">
        <v>980</v>
      </c>
      <c r="C487" s="13" t="s">
        <v>981</v>
      </c>
      <c r="D487" s="13" t="s">
        <v>367</v>
      </c>
      <c r="E487" s="13" t="s">
        <v>557</v>
      </c>
      <c r="F487" s="13" t="s">
        <v>558</v>
      </c>
      <c r="G487" s="13">
        <v>18</v>
      </c>
      <c r="H487" s="4" t="s">
        <v>559</v>
      </c>
      <c r="I487" s="14"/>
    </row>
    <row r="488" customHeight="1" spans="1:9">
      <c r="A488" s="13" t="s">
        <v>554</v>
      </c>
      <c r="B488" s="13" t="s">
        <v>982</v>
      </c>
      <c r="C488" s="13" t="s">
        <v>983</v>
      </c>
      <c r="D488" s="13" t="s">
        <v>597</v>
      </c>
      <c r="E488" s="13" t="s">
        <v>557</v>
      </c>
      <c r="F488" s="13" t="s">
        <v>558</v>
      </c>
      <c r="G488" s="13">
        <v>18</v>
      </c>
      <c r="H488" s="4" t="s">
        <v>559</v>
      </c>
      <c r="I488" s="14"/>
    </row>
    <row r="489" customHeight="1" spans="1:9">
      <c r="A489" s="13" t="s">
        <v>554</v>
      </c>
      <c r="B489" s="13" t="s">
        <v>984</v>
      </c>
      <c r="C489" s="13" t="s">
        <v>985</v>
      </c>
      <c r="D489" s="13" t="s">
        <v>406</v>
      </c>
      <c r="E489" s="13" t="s">
        <v>557</v>
      </c>
      <c r="F489" s="13" t="s">
        <v>558</v>
      </c>
      <c r="G489" s="13">
        <v>18</v>
      </c>
      <c r="H489" s="4" t="s">
        <v>559</v>
      </c>
      <c r="I489" s="14"/>
    </row>
    <row r="490" customHeight="1" spans="1:9">
      <c r="A490" s="13" t="s">
        <v>554</v>
      </c>
      <c r="B490" s="13" t="s">
        <v>986</v>
      </c>
      <c r="C490" s="13" t="s">
        <v>987</v>
      </c>
      <c r="D490" s="13" t="s">
        <v>462</v>
      </c>
      <c r="E490" s="13" t="s">
        <v>557</v>
      </c>
      <c r="F490" s="13" t="s">
        <v>558</v>
      </c>
      <c r="G490" s="13">
        <v>18</v>
      </c>
      <c r="H490" s="4" t="s">
        <v>559</v>
      </c>
      <c r="I490" s="14"/>
    </row>
    <row r="491" customHeight="1" spans="1:9">
      <c r="A491" s="13" t="s">
        <v>554</v>
      </c>
      <c r="B491" s="13" t="s">
        <v>988</v>
      </c>
      <c r="C491" s="13" t="s">
        <v>989</v>
      </c>
      <c r="D491" s="13" t="s">
        <v>429</v>
      </c>
      <c r="E491" s="13" t="s">
        <v>557</v>
      </c>
      <c r="F491" s="13" t="s">
        <v>558</v>
      </c>
      <c r="G491" s="13">
        <v>18</v>
      </c>
      <c r="H491" s="4" t="s">
        <v>559</v>
      </c>
      <c r="I491" s="14"/>
    </row>
    <row r="492" customHeight="1" spans="1:9">
      <c r="A492" s="13" t="s">
        <v>554</v>
      </c>
      <c r="B492" s="13" t="s">
        <v>990</v>
      </c>
      <c r="C492" s="13" t="s">
        <v>991</v>
      </c>
      <c r="D492" s="13" t="s">
        <v>406</v>
      </c>
      <c r="E492" s="13" t="s">
        <v>557</v>
      </c>
      <c r="F492" s="13" t="s">
        <v>558</v>
      </c>
      <c r="G492" s="13">
        <v>18</v>
      </c>
      <c r="H492" s="4" t="s">
        <v>559</v>
      </c>
      <c r="I492" s="14"/>
    </row>
    <row r="493" customHeight="1" spans="1:9">
      <c r="A493" s="13" t="s">
        <v>554</v>
      </c>
      <c r="B493" s="13" t="s">
        <v>992</v>
      </c>
      <c r="C493" s="13" t="s">
        <v>993</v>
      </c>
      <c r="D493" s="13" t="s">
        <v>483</v>
      </c>
      <c r="E493" s="13" t="s">
        <v>557</v>
      </c>
      <c r="F493" s="13" t="s">
        <v>558</v>
      </c>
      <c r="G493" s="13">
        <v>18</v>
      </c>
      <c r="H493" s="4" t="s">
        <v>559</v>
      </c>
      <c r="I493" s="14"/>
    </row>
    <row r="494" customHeight="1" spans="1:9">
      <c r="A494" s="13" t="s">
        <v>554</v>
      </c>
      <c r="B494" s="13" t="s">
        <v>994</v>
      </c>
      <c r="C494" s="13" t="s">
        <v>995</v>
      </c>
      <c r="D494" s="13" t="s">
        <v>374</v>
      </c>
      <c r="E494" s="13" t="s">
        <v>557</v>
      </c>
      <c r="F494" s="13" t="s">
        <v>558</v>
      </c>
      <c r="G494" s="13">
        <v>18</v>
      </c>
      <c r="H494" s="4" t="s">
        <v>559</v>
      </c>
      <c r="I494" s="14"/>
    </row>
    <row r="495" customHeight="1" spans="1:9">
      <c r="A495" s="13" t="s">
        <v>554</v>
      </c>
      <c r="B495" s="13" t="s">
        <v>996</v>
      </c>
      <c r="C495" s="13" t="s">
        <v>997</v>
      </c>
      <c r="D495" s="13" t="s">
        <v>556</v>
      </c>
      <c r="E495" s="13" t="s">
        <v>557</v>
      </c>
      <c r="F495" s="13" t="s">
        <v>558</v>
      </c>
      <c r="G495" s="13">
        <v>18</v>
      </c>
      <c r="H495" s="4" t="s">
        <v>559</v>
      </c>
      <c r="I495" s="14"/>
    </row>
    <row r="496" customHeight="1" spans="1:9">
      <c r="A496" s="13" t="s">
        <v>554</v>
      </c>
      <c r="B496" s="13" t="s">
        <v>998</v>
      </c>
      <c r="C496" s="13" t="s">
        <v>999</v>
      </c>
      <c r="D496" s="13" t="s">
        <v>556</v>
      </c>
      <c r="E496" s="13" t="s">
        <v>557</v>
      </c>
      <c r="F496" s="13" t="s">
        <v>558</v>
      </c>
      <c r="G496" s="13">
        <v>18</v>
      </c>
      <c r="H496" s="4" t="s">
        <v>559</v>
      </c>
      <c r="I496" s="14"/>
    </row>
    <row r="497" customHeight="1" spans="1:9">
      <c r="A497" s="13" t="s">
        <v>554</v>
      </c>
      <c r="B497" s="13" t="s">
        <v>1000</v>
      </c>
      <c r="C497" s="13" t="s">
        <v>1001</v>
      </c>
      <c r="D497" s="13" t="s">
        <v>588</v>
      </c>
      <c r="E497" s="13" t="s">
        <v>557</v>
      </c>
      <c r="F497" s="13" t="s">
        <v>558</v>
      </c>
      <c r="G497" s="13">
        <v>18</v>
      </c>
      <c r="H497" s="4" t="s">
        <v>559</v>
      </c>
      <c r="I497" s="14"/>
    </row>
    <row r="498" customHeight="1" spans="1:9">
      <c r="A498" s="13" t="s">
        <v>554</v>
      </c>
      <c r="B498" s="13" t="s">
        <v>1002</v>
      </c>
      <c r="C498" s="13" t="s">
        <v>1003</v>
      </c>
      <c r="D498" s="13" t="s">
        <v>597</v>
      </c>
      <c r="E498" s="13" t="s">
        <v>557</v>
      </c>
      <c r="F498" s="13" t="s">
        <v>558</v>
      </c>
      <c r="G498" s="13">
        <v>18</v>
      </c>
      <c r="H498" s="4" t="s">
        <v>559</v>
      </c>
      <c r="I498" s="14"/>
    </row>
    <row r="499" customHeight="1" spans="1:9">
      <c r="A499" s="13" t="s">
        <v>554</v>
      </c>
      <c r="B499" s="13" t="s">
        <v>1004</v>
      </c>
      <c r="C499" s="13" t="s">
        <v>1005</v>
      </c>
      <c r="D499" s="13" t="s">
        <v>406</v>
      </c>
      <c r="E499" s="13" t="s">
        <v>557</v>
      </c>
      <c r="F499" s="13" t="s">
        <v>558</v>
      </c>
      <c r="G499" s="13">
        <v>17</v>
      </c>
      <c r="H499" s="4" t="s">
        <v>559</v>
      </c>
      <c r="I499" s="14"/>
    </row>
    <row r="500" customHeight="1" spans="1:9">
      <c r="A500" s="13" t="s">
        <v>554</v>
      </c>
      <c r="B500" s="13" t="s">
        <v>1006</v>
      </c>
      <c r="C500" s="13" t="s">
        <v>1007</v>
      </c>
      <c r="D500" s="13" t="s">
        <v>384</v>
      </c>
      <c r="E500" s="13" t="s">
        <v>557</v>
      </c>
      <c r="F500" s="13" t="s">
        <v>558</v>
      </c>
      <c r="G500" s="13">
        <v>17</v>
      </c>
      <c r="H500" s="4" t="s">
        <v>559</v>
      </c>
      <c r="I500" s="14"/>
    </row>
    <row r="501" customHeight="1" spans="1:9">
      <c r="A501" s="13" t="s">
        <v>554</v>
      </c>
      <c r="B501" s="13" t="s">
        <v>1008</v>
      </c>
      <c r="C501" s="13" t="s">
        <v>1009</v>
      </c>
      <c r="D501" s="13" t="s">
        <v>406</v>
      </c>
      <c r="E501" s="13" t="s">
        <v>557</v>
      </c>
      <c r="F501" s="13" t="s">
        <v>558</v>
      </c>
      <c r="G501" s="13">
        <v>17</v>
      </c>
      <c r="H501" s="4" t="s">
        <v>559</v>
      </c>
      <c r="I501" s="14"/>
    </row>
    <row r="502" customHeight="1" spans="1:9">
      <c r="A502" s="13" t="s">
        <v>554</v>
      </c>
      <c r="B502" s="13" t="s">
        <v>1010</v>
      </c>
      <c r="C502" s="13" t="s">
        <v>1011</v>
      </c>
      <c r="D502" s="13" t="s">
        <v>367</v>
      </c>
      <c r="E502" s="13" t="s">
        <v>557</v>
      </c>
      <c r="F502" s="13" t="s">
        <v>558</v>
      </c>
      <c r="G502" s="13">
        <v>17</v>
      </c>
      <c r="H502" s="4" t="s">
        <v>559</v>
      </c>
      <c r="I502" s="14"/>
    </row>
    <row r="503" customHeight="1" spans="1:9">
      <c r="A503" s="13" t="s">
        <v>554</v>
      </c>
      <c r="B503" s="13" t="s">
        <v>1012</v>
      </c>
      <c r="C503" s="13" t="s">
        <v>1013</v>
      </c>
      <c r="D503" s="13" t="s">
        <v>588</v>
      </c>
      <c r="E503" s="13" t="s">
        <v>557</v>
      </c>
      <c r="F503" s="13" t="s">
        <v>558</v>
      </c>
      <c r="G503" s="13">
        <v>17</v>
      </c>
      <c r="H503" s="4" t="s">
        <v>559</v>
      </c>
      <c r="I503" s="14"/>
    </row>
    <row r="504" customHeight="1" spans="1:9">
      <c r="A504" s="13" t="s">
        <v>554</v>
      </c>
      <c r="B504" s="13" t="s">
        <v>1014</v>
      </c>
      <c r="C504" s="13" t="s">
        <v>1015</v>
      </c>
      <c r="D504" s="13" t="s">
        <v>614</v>
      </c>
      <c r="E504" s="13" t="s">
        <v>557</v>
      </c>
      <c r="F504" s="13" t="s">
        <v>558</v>
      </c>
      <c r="G504" s="13">
        <v>17</v>
      </c>
      <c r="H504" s="4" t="s">
        <v>559</v>
      </c>
      <c r="I504" s="14"/>
    </row>
    <row r="505" customHeight="1" spans="1:9">
      <c r="A505" s="13" t="s">
        <v>554</v>
      </c>
      <c r="B505" s="13" t="s">
        <v>1016</v>
      </c>
      <c r="C505" s="13" t="s">
        <v>1017</v>
      </c>
      <c r="D505" s="13" t="s">
        <v>406</v>
      </c>
      <c r="E505" s="13" t="s">
        <v>557</v>
      </c>
      <c r="F505" s="13" t="s">
        <v>558</v>
      </c>
      <c r="G505" s="13">
        <v>17</v>
      </c>
      <c r="H505" s="4" t="s">
        <v>559</v>
      </c>
      <c r="I505" s="14"/>
    </row>
    <row r="506" customHeight="1" spans="1:9">
      <c r="A506" s="13" t="s">
        <v>554</v>
      </c>
      <c r="B506" s="13" t="s">
        <v>1018</v>
      </c>
      <c r="C506" s="13" t="s">
        <v>1019</v>
      </c>
      <c r="D506" s="13" t="s">
        <v>398</v>
      </c>
      <c r="E506" s="13" t="s">
        <v>557</v>
      </c>
      <c r="F506" s="13" t="s">
        <v>558</v>
      </c>
      <c r="G506" s="13">
        <v>17</v>
      </c>
      <c r="H506" s="4" t="s">
        <v>559</v>
      </c>
      <c r="I506" s="14"/>
    </row>
    <row r="507" customHeight="1" spans="1:9">
      <c r="A507" s="13" t="s">
        <v>554</v>
      </c>
      <c r="B507" s="13" t="s">
        <v>1020</v>
      </c>
      <c r="C507" s="13" t="s">
        <v>1021</v>
      </c>
      <c r="D507" s="13" t="s">
        <v>406</v>
      </c>
      <c r="E507" s="13" t="s">
        <v>557</v>
      </c>
      <c r="F507" s="13" t="s">
        <v>558</v>
      </c>
      <c r="G507" s="13">
        <v>17</v>
      </c>
      <c r="H507" s="4" t="s">
        <v>559</v>
      </c>
      <c r="I507" s="14"/>
    </row>
    <row r="508" customHeight="1" spans="1:9">
      <c r="A508" s="13" t="s">
        <v>554</v>
      </c>
      <c r="B508" s="13" t="s">
        <v>1022</v>
      </c>
      <c r="C508" s="13" t="s">
        <v>1023</v>
      </c>
      <c r="D508" s="13" t="s">
        <v>570</v>
      </c>
      <c r="E508" s="13" t="s">
        <v>557</v>
      </c>
      <c r="F508" s="13" t="s">
        <v>558</v>
      </c>
      <c r="G508" s="13">
        <v>17</v>
      </c>
      <c r="H508" s="4" t="s">
        <v>559</v>
      </c>
      <c r="I508" s="14"/>
    </row>
    <row r="509" customHeight="1" spans="1:9">
      <c r="A509" s="13" t="s">
        <v>554</v>
      </c>
      <c r="B509" s="13" t="s">
        <v>1024</v>
      </c>
      <c r="C509" s="13" t="s">
        <v>1025</v>
      </c>
      <c r="D509" s="13" t="s">
        <v>374</v>
      </c>
      <c r="E509" s="13" t="s">
        <v>557</v>
      </c>
      <c r="F509" s="13" t="s">
        <v>558</v>
      </c>
      <c r="G509" s="13">
        <v>17</v>
      </c>
      <c r="H509" s="4" t="s">
        <v>559</v>
      </c>
      <c r="I509" s="14"/>
    </row>
    <row r="510" customHeight="1" spans="1:9">
      <c r="A510" s="13" t="s">
        <v>554</v>
      </c>
      <c r="B510" s="13" t="s">
        <v>1026</v>
      </c>
      <c r="C510" s="13" t="s">
        <v>1027</v>
      </c>
      <c r="D510" s="13" t="s">
        <v>398</v>
      </c>
      <c r="E510" s="13" t="s">
        <v>557</v>
      </c>
      <c r="F510" s="13" t="s">
        <v>558</v>
      </c>
      <c r="G510" s="13">
        <v>17</v>
      </c>
      <c r="H510" s="4" t="s">
        <v>559</v>
      </c>
      <c r="I510" s="14"/>
    </row>
    <row r="511" customHeight="1" spans="1:9">
      <c r="A511" s="13" t="s">
        <v>554</v>
      </c>
      <c r="B511" s="13" t="s">
        <v>1028</v>
      </c>
      <c r="C511" s="13" t="s">
        <v>1029</v>
      </c>
      <c r="D511" s="13" t="s">
        <v>374</v>
      </c>
      <c r="E511" s="13" t="s">
        <v>557</v>
      </c>
      <c r="F511" s="13" t="s">
        <v>558</v>
      </c>
      <c r="G511" s="13">
        <v>17</v>
      </c>
      <c r="H511" s="4" t="s">
        <v>559</v>
      </c>
      <c r="I511" s="14"/>
    </row>
    <row r="512" customHeight="1" spans="1:9">
      <c r="A512" s="13" t="s">
        <v>554</v>
      </c>
      <c r="B512" s="13" t="s">
        <v>1030</v>
      </c>
      <c r="C512" s="13" t="s">
        <v>1031</v>
      </c>
      <c r="D512" s="13" t="s">
        <v>367</v>
      </c>
      <c r="E512" s="13" t="s">
        <v>557</v>
      </c>
      <c r="F512" s="13" t="s">
        <v>558</v>
      </c>
      <c r="G512" s="13">
        <v>17</v>
      </c>
      <c r="H512" s="4" t="s">
        <v>559</v>
      </c>
      <c r="I512" s="14"/>
    </row>
    <row r="513" customHeight="1" spans="1:9">
      <c r="A513" s="13" t="s">
        <v>554</v>
      </c>
      <c r="B513" s="13" t="s">
        <v>1032</v>
      </c>
      <c r="C513" s="13" t="s">
        <v>1033</v>
      </c>
      <c r="D513" s="13" t="s">
        <v>374</v>
      </c>
      <c r="E513" s="13" t="s">
        <v>557</v>
      </c>
      <c r="F513" s="13" t="s">
        <v>558</v>
      </c>
      <c r="G513" s="13">
        <v>17</v>
      </c>
      <c r="H513" s="4" t="s">
        <v>559</v>
      </c>
      <c r="I513" s="14"/>
    </row>
    <row r="514" customHeight="1" spans="1:9">
      <c r="A514" s="13" t="s">
        <v>554</v>
      </c>
      <c r="B514" s="13" t="s">
        <v>1034</v>
      </c>
      <c r="C514" s="13" t="s">
        <v>1035</v>
      </c>
      <c r="D514" s="13" t="s">
        <v>374</v>
      </c>
      <c r="E514" s="13" t="s">
        <v>557</v>
      </c>
      <c r="F514" s="13" t="s">
        <v>558</v>
      </c>
      <c r="G514" s="13">
        <v>17</v>
      </c>
      <c r="H514" s="4" t="s">
        <v>559</v>
      </c>
      <c r="I514" s="14"/>
    </row>
    <row r="515" customHeight="1" spans="1:9">
      <c r="A515" s="13" t="s">
        <v>554</v>
      </c>
      <c r="B515" s="13" t="s">
        <v>1036</v>
      </c>
      <c r="C515" s="13" t="s">
        <v>1037</v>
      </c>
      <c r="D515" s="13" t="s">
        <v>432</v>
      </c>
      <c r="E515" s="13" t="s">
        <v>557</v>
      </c>
      <c r="F515" s="13" t="s">
        <v>558</v>
      </c>
      <c r="G515" s="13">
        <v>17</v>
      </c>
      <c r="H515" s="4" t="s">
        <v>559</v>
      </c>
      <c r="I515" s="14"/>
    </row>
    <row r="516" customHeight="1" spans="1:9">
      <c r="A516" s="13" t="s">
        <v>554</v>
      </c>
      <c r="B516" s="13" t="s">
        <v>1038</v>
      </c>
      <c r="C516" s="13" t="s">
        <v>1039</v>
      </c>
      <c r="D516" s="13" t="s">
        <v>445</v>
      </c>
      <c r="E516" s="13" t="s">
        <v>557</v>
      </c>
      <c r="F516" s="13" t="s">
        <v>558</v>
      </c>
      <c r="G516" s="13">
        <v>17</v>
      </c>
      <c r="H516" s="4" t="s">
        <v>559</v>
      </c>
      <c r="I516" s="14"/>
    </row>
    <row r="517" customHeight="1" spans="1:9">
      <c r="A517" s="13" t="s">
        <v>554</v>
      </c>
      <c r="B517" s="13" t="s">
        <v>1040</v>
      </c>
      <c r="C517" s="13" t="s">
        <v>1041</v>
      </c>
      <c r="D517" s="13" t="s">
        <v>406</v>
      </c>
      <c r="E517" s="13" t="s">
        <v>557</v>
      </c>
      <c r="F517" s="13" t="s">
        <v>558</v>
      </c>
      <c r="G517" s="13">
        <v>17</v>
      </c>
      <c r="H517" s="4" t="s">
        <v>559</v>
      </c>
      <c r="I517" s="14"/>
    </row>
    <row r="518" customHeight="1" spans="1:9">
      <c r="A518" s="13" t="s">
        <v>554</v>
      </c>
      <c r="B518" s="13" t="s">
        <v>1042</v>
      </c>
      <c r="C518" s="13" t="s">
        <v>1043</v>
      </c>
      <c r="D518" s="13" t="s">
        <v>432</v>
      </c>
      <c r="E518" s="13" t="s">
        <v>557</v>
      </c>
      <c r="F518" s="13" t="s">
        <v>558</v>
      </c>
      <c r="G518" s="13">
        <v>17</v>
      </c>
      <c r="H518" s="4" t="s">
        <v>559</v>
      </c>
      <c r="I518" s="14"/>
    </row>
    <row r="519" customHeight="1" spans="1:9">
      <c r="A519" s="13" t="s">
        <v>554</v>
      </c>
      <c r="B519" s="13" t="s">
        <v>1044</v>
      </c>
      <c r="C519" s="13" t="s">
        <v>1045</v>
      </c>
      <c r="D519" s="13" t="s">
        <v>570</v>
      </c>
      <c r="E519" s="13" t="s">
        <v>557</v>
      </c>
      <c r="F519" s="13" t="s">
        <v>558</v>
      </c>
      <c r="G519" s="13">
        <v>17</v>
      </c>
      <c r="H519" s="4" t="s">
        <v>559</v>
      </c>
      <c r="I519" s="14"/>
    </row>
    <row r="520" customHeight="1" spans="1:9">
      <c r="A520" s="13" t="s">
        <v>554</v>
      </c>
      <c r="B520" s="13" t="s">
        <v>1046</v>
      </c>
      <c r="C520" s="13" t="s">
        <v>1047</v>
      </c>
      <c r="D520" s="13" t="s">
        <v>420</v>
      </c>
      <c r="E520" s="13" t="s">
        <v>557</v>
      </c>
      <c r="F520" s="13" t="s">
        <v>558</v>
      </c>
      <c r="G520" s="13">
        <v>17</v>
      </c>
      <c r="H520" s="4" t="s">
        <v>559</v>
      </c>
      <c r="I520" s="14"/>
    </row>
    <row r="521" customHeight="1" spans="1:9">
      <c r="A521" s="13" t="s">
        <v>554</v>
      </c>
      <c r="B521" s="13" t="s">
        <v>1048</v>
      </c>
      <c r="C521" s="13" t="s">
        <v>1049</v>
      </c>
      <c r="D521" s="13" t="s">
        <v>614</v>
      </c>
      <c r="E521" s="13" t="s">
        <v>557</v>
      </c>
      <c r="F521" s="13" t="s">
        <v>558</v>
      </c>
      <c r="G521" s="13">
        <v>17</v>
      </c>
      <c r="H521" s="4" t="s">
        <v>559</v>
      </c>
      <c r="I521" s="14"/>
    </row>
    <row r="522" customHeight="1" spans="1:9">
      <c r="A522" s="13" t="s">
        <v>554</v>
      </c>
      <c r="B522" s="13" t="s">
        <v>1050</v>
      </c>
      <c r="C522" s="13" t="s">
        <v>1051</v>
      </c>
      <c r="D522" s="13" t="s">
        <v>384</v>
      </c>
      <c r="E522" s="13" t="s">
        <v>557</v>
      </c>
      <c r="F522" s="13" t="s">
        <v>558</v>
      </c>
      <c r="G522" s="13">
        <v>17</v>
      </c>
      <c r="H522" s="4" t="s">
        <v>559</v>
      </c>
      <c r="I522" s="14"/>
    </row>
    <row r="523" customHeight="1" spans="1:9">
      <c r="A523" s="13" t="s">
        <v>554</v>
      </c>
      <c r="B523" s="13" t="s">
        <v>1052</v>
      </c>
      <c r="C523" s="13" t="s">
        <v>1053</v>
      </c>
      <c r="D523" s="13" t="s">
        <v>367</v>
      </c>
      <c r="E523" s="13" t="s">
        <v>557</v>
      </c>
      <c r="F523" s="13" t="s">
        <v>558</v>
      </c>
      <c r="G523" s="13">
        <v>16</v>
      </c>
      <c r="H523" s="4" t="s">
        <v>559</v>
      </c>
      <c r="I523" s="14"/>
    </row>
    <row r="524" customHeight="1" spans="1:9">
      <c r="A524" s="13" t="s">
        <v>554</v>
      </c>
      <c r="B524" s="13" t="s">
        <v>1054</v>
      </c>
      <c r="C524" s="13" t="s">
        <v>1055</v>
      </c>
      <c r="D524" s="13" t="s">
        <v>367</v>
      </c>
      <c r="E524" s="13" t="s">
        <v>557</v>
      </c>
      <c r="F524" s="13" t="s">
        <v>558</v>
      </c>
      <c r="G524" s="13">
        <v>16</v>
      </c>
      <c r="H524" s="4" t="s">
        <v>559</v>
      </c>
      <c r="I524" s="14"/>
    </row>
    <row r="525" customHeight="1" spans="1:9">
      <c r="A525" s="13" t="s">
        <v>554</v>
      </c>
      <c r="B525" s="13" t="s">
        <v>1056</v>
      </c>
      <c r="C525" s="13" t="s">
        <v>1057</v>
      </c>
      <c r="D525" s="13" t="s">
        <v>374</v>
      </c>
      <c r="E525" s="13" t="s">
        <v>557</v>
      </c>
      <c r="F525" s="13" t="s">
        <v>558</v>
      </c>
      <c r="G525" s="13">
        <v>16</v>
      </c>
      <c r="H525" s="4" t="s">
        <v>559</v>
      </c>
      <c r="I525" s="14"/>
    </row>
    <row r="526" customHeight="1" spans="1:9">
      <c r="A526" s="13" t="s">
        <v>554</v>
      </c>
      <c r="B526" s="13" t="s">
        <v>1058</v>
      </c>
      <c r="C526" s="13" t="s">
        <v>1059</v>
      </c>
      <c r="D526" s="13" t="s">
        <v>420</v>
      </c>
      <c r="E526" s="13" t="s">
        <v>557</v>
      </c>
      <c r="F526" s="13" t="s">
        <v>558</v>
      </c>
      <c r="G526" s="13">
        <v>16</v>
      </c>
      <c r="H526" s="4" t="s">
        <v>559</v>
      </c>
      <c r="I526" s="14"/>
    </row>
    <row r="527" customHeight="1" spans="1:9">
      <c r="A527" s="13" t="s">
        <v>554</v>
      </c>
      <c r="B527" s="13" t="s">
        <v>1060</v>
      </c>
      <c r="C527" s="13" t="s">
        <v>1061</v>
      </c>
      <c r="D527" s="13" t="s">
        <v>367</v>
      </c>
      <c r="E527" s="13" t="s">
        <v>557</v>
      </c>
      <c r="F527" s="13" t="s">
        <v>558</v>
      </c>
      <c r="G527" s="13">
        <v>16</v>
      </c>
      <c r="H527" s="4" t="s">
        <v>559</v>
      </c>
      <c r="I527" s="14"/>
    </row>
    <row r="528" customHeight="1" spans="1:9">
      <c r="A528" s="13" t="s">
        <v>554</v>
      </c>
      <c r="B528" s="13" t="s">
        <v>1062</v>
      </c>
      <c r="C528" s="13" t="s">
        <v>1063</v>
      </c>
      <c r="D528" s="13" t="s">
        <v>374</v>
      </c>
      <c r="E528" s="13" t="s">
        <v>557</v>
      </c>
      <c r="F528" s="13" t="s">
        <v>558</v>
      </c>
      <c r="G528" s="13">
        <v>16</v>
      </c>
      <c r="H528" s="4" t="s">
        <v>559</v>
      </c>
      <c r="I528" s="14"/>
    </row>
    <row r="529" customHeight="1" spans="1:9">
      <c r="A529" s="13" t="s">
        <v>554</v>
      </c>
      <c r="B529" s="13" t="s">
        <v>1064</v>
      </c>
      <c r="C529" s="13" t="s">
        <v>1065</v>
      </c>
      <c r="D529" s="13" t="s">
        <v>384</v>
      </c>
      <c r="E529" s="13" t="s">
        <v>557</v>
      </c>
      <c r="F529" s="13" t="s">
        <v>558</v>
      </c>
      <c r="G529" s="13">
        <v>16</v>
      </c>
      <c r="H529" s="4" t="s">
        <v>559</v>
      </c>
      <c r="I529" s="14"/>
    </row>
    <row r="530" customHeight="1" spans="1:9">
      <c r="A530" s="13" t="s">
        <v>554</v>
      </c>
      <c r="B530" s="13" t="s">
        <v>1066</v>
      </c>
      <c r="C530" s="13" t="s">
        <v>1067</v>
      </c>
      <c r="D530" s="13" t="s">
        <v>374</v>
      </c>
      <c r="E530" s="13" t="s">
        <v>557</v>
      </c>
      <c r="F530" s="13" t="s">
        <v>558</v>
      </c>
      <c r="G530" s="13">
        <v>16</v>
      </c>
      <c r="H530" s="4" t="s">
        <v>559</v>
      </c>
      <c r="I530" s="14"/>
    </row>
    <row r="531" customHeight="1" spans="1:9">
      <c r="A531" s="13" t="s">
        <v>554</v>
      </c>
      <c r="B531" s="13" t="s">
        <v>1068</v>
      </c>
      <c r="C531" s="13" t="s">
        <v>1069</v>
      </c>
      <c r="D531" s="13" t="s">
        <v>367</v>
      </c>
      <c r="E531" s="13" t="s">
        <v>557</v>
      </c>
      <c r="F531" s="13" t="s">
        <v>558</v>
      </c>
      <c r="G531" s="13">
        <v>16</v>
      </c>
      <c r="H531" s="4" t="s">
        <v>559</v>
      </c>
      <c r="I531" s="14"/>
    </row>
    <row r="532" customHeight="1" spans="1:9">
      <c r="A532" s="13" t="s">
        <v>554</v>
      </c>
      <c r="B532" s="13" t="s">
        <v>1070</v>
      </c>
      <c r="C532" s="13" t="s">
        <v>1071</v>
      </c>
      <c r="D532" s="13" t="s">
        <v>374</v>
      </c>
      <c r="E532" s="13" t="s">
        <v>557</v>
      </c>
      <c r="F532" s="13" t="s">
        <v>558</v>
      </c>
      <c r="G532" s="13">
        <v>16</v>
      </c>
      <c r="H532" s="4" t="s">
        <v>559</v>
      </c>
      <c r="I532" s="14"/>
    </row>
    <row r="533" customHeight="1" spans="1:9">
      <c r="A533" s="13" t="s">
        <v>554</v>
      </c>
      <c r="B533" s="13" t="s">
        <v>1072</v>
      </c>
      <c r="C533" s="13" t="s">
        <v>1073</v>
      </c>
      <c r="D533" s="13" t="s">
        <v>406</v>
      </c>
      <c r="E533" s="13" t="s">
        <v>557</v>
      </c>
      <c r="F533" s="13" t="s">
        <v>558</v>
      </c>
      <c r="G533" s="13">
        <v>16</v>
      </c>
      <c r="H533" s="4" t="s">
        <v>559</v>
      </c>
      <c r="I533" s="14"/>
    </row>
    <row r="534" customHeight="1" spans="1:9">
      <c r="A534" s="13" t="s">
        <v>554</v>
      </c>
      <c r="B534" s="13" t="s">
        <v>1074</v>
      </c>
      <c r="C534" s="13" t="s">
        <v>1075</v>
      </c>
      <c r="D534" s="13" t="s">
        <v>406</v>
      </c>
      <c r="E534" s="13" t="s">
        <v>557</v>
      </c>
      <c r="F534" s="13" t="s">
        <v>558</v>
      </c>
      <c r="G534" s="13">
        <v>16</v>
      </c>
      <c r="H534" s="4" t="s">
        <v>559</v>
      </c>
      <c r="I534" s="14"/>
    </row>
    <row r="535" customHeight="1" spans="1:9">
      <c r="A535" s="13" t="s">
        <v>554</v>
      </c>
      <c r="B535" s="13" t="s">
        <v>1076</v>
      </c>
      <c r="C535" s="13" t="s">
        <v>1077</v>
      </c>
      <c r="D535" s="13" t="s">
        <v>614</v>
      </c>
      <c r="E535" s="13" t="s">
        <v>557</v>
      </c>
      <c r="F535" s="13" t="s">
        <v>558</v>
      </c>
      <c r="G535" s="13">
        <v>16</v>
      </c>
      <c r="H535" s="4" t="s">
        <v>559</v>
      </c>
      <c r="I535" s="14"/>
    </row>
    <row r="536" customHeight="1" spans="1:9">
      <c r="A536" s="13" t="s">
        <v>554</v>
      </c>
      <c r="B536" s="13" t="s">
        <v>1078</v>
      </c>
      <c r="C536" s="13" t="s">
        <v>1079</v>
      </c>
      <c r="D536" s="13" t="s">
        <v>432</v>
      </c>
      <c r="E536" s="13" t="s">
        <v>557</v>
      </c>
      <c r="F536" s="13" t="s">
        <v>558</v>
      </c>
      <c r="G536" s="13">
        <v>16</v>
      </c>
      <c r="H536" s="4" t="s">
        <v>559</v>
      </c>
      <c r="I536" s="14"/>
    </row>
    <row r="537" customHeight="1" spans="1:9">
      <c r="A537" s="13" t="s">
        <v>554</v>
      </c>
      <c r="B537" s="13" t="s">
        <v>1080</v>
      </c>
      <c r="C537" s="13" t="s">
        <v>1081</v>
      </c>
      <c r="D537" s="13" t="s">
        <v>374</v>
      </c>
      <c r="E537" s="13" t="s">
        <v>557</v>
      </c>
      <c r="F537" s="13" t="s">
        <v>558</v>
      </c>
      <c r="G537" s="13">
        <v>16</v>
      </c>
      <c r="H537" s="4" t="s">
        <v>559</v>
      </c>
      <c r="I537" s="14"/>
    </row>
    <row r="538" customHeight="1" spans="1:9">
      <c r="A538" s="13" t="s">
        <v>554</v>
      </c>
      <c r="B538" s="13" t="s">
        <v>1082</v>
      </c>
      <c r="C538" s="13" t="s">
        <v>1083</v>
      </c>
      <c r="D538" s="13" t="s">
        <v>374</v>
      </c>
      <c r="E538" s="13" t="s">
        <v>557</v>
      </c>
      <c r="F538" s="13" t="s">
        <v>558</v>
      </c>
      <c r="G538" s="13">
        <v>16</v>
      </c>
      <c r="H538" s="4" t="s">
        <v>559</v>
      </c>
      <c r="I538" s="14"/>
    </row>
    <row r="539" customHeight="1" spans="1:9">
      <c r="A539" s="13" t="s">
        <v>554</v>
      </c>
      <c r="B539" s="13" t="s">
        <v>1084</v>
      </c>
      <c r="C539" s="13" t="s">
        <v>1085</v>
      </c>
      <c r="D539" s="13" t="s">
        <v>483</v>
      </c>
      <c r="E539" s="13" t="s">
        <v>557</v>
      </c>
      <c r="F539" s="13" t="s">
        <v>558</v>
      </c>
      <c r="G539" s="13">
        <v>16</v>
      </c>
      <c r="H539" s="4" t="s">
        <v>559</v>
      </c>
      <c r="I539" s="14"/>
    </row>
    <row r="540" customHeight="1" spans="1:9">
      <c r="A540" s="13" t="s">
        <v>554</v>
      </c>
      <c r="B540" s="13" t="s">
        <v>1086</v>
      </c>
      <c r="C540" s="13" t="s">
        <v>1087</v>
      </c>
      <c r="D540" s="13" t="s">
        <v>406</v>
      </c>
      <c r="E540" s="13" t="s">
        <v>557</v>
      </c>
      <c r="F540" s="13" t="s">
        <v>558</v>
      </c>
      <c r="G540" s="13">
        <v>16</v>
      </c>
      <c r="H540" s="4" t="s">
        <v>559</v>
      </c>
      <c r="I540" s="14"/>
    </row>
    <row r="541" customHeight="1" spans="1:9">
      <c r="A541" s="13" t="s">
        <v>554</v>
      </c>
      <c r="B541" s="13" t="s">
        <v>1088</v>
      </c>
      <c r="C541" s="13" t="s">
        <v>1089</v>
      </c>
      <c r="D541" s="13" t="s">
        <v>384</v>
      </c>
      <c r="E541" s="13" t="s">
        <v>557</v>
      </c>
      <c r="F541" s="13" t="s">
        <v>558</v>
      </c>
      <c r="G541" s="13">
        <v>16</v>
      </c>
      <c r="H541" s="4" t="s">
        <v>559</v>
      </c>
      <c r="I541" s="14"/>
    </row>
    <row r="542" customHeight="1" spans="1:9">
      <c r="A542" s="13" t="s">
        <v>554</v>
      </c>
      <c r="B542" s="13" t="s">
        <v>1090</v>
      </c>
      <c r="C542" s="13" t="s">
        <v>1091</v>
      </c>
      <c r="D542" s="13" t="s">
        <v>588</v>
      </c>
      <c r="E542" s="13" t="s">
        <v>557</v>
      </c>
      <c r="F542" s="13" t="s">
        <v>558</v>
      </c>
      <c r="G542" s="13">
        <v>16</v>
      </c>
      <c r="H542" s="4" t="s">
        <v>559</v>
      </c>
      <c r="I542" s="14"/>
    </row>
    <row r="543" customHeight="1" spans="1:9">
      <c r="A543" s="13" t="s">
        <v>554</v>
      </c>
      <c r="B543" s="13" t="s">
        <v>1092</v>
      </c>
      <c r="C543" s="13" t="s">
        <v>1093</v>
      </c>
      <c r="D543" s="13" t="s">
        <v>429</v>
      </c>
      <c r="E543" s="13" t="s">
        <v>557</v>
      </c>
      <c r="F543" s="13" t="s">
        <v>558</v>
      </c>
      <c r="G543" s="13">
        <v>16</v>
      </c>
      <c r="H543" s="4" t="s">
        <v>559</v>
      </c>
      <c r="I543" s="14"/>
    </row>
    <row r="544" customHeight="1" spans="1:9">
      <c r="A544" s="13" t="s">
        <v>554</v>
      </c>
      <c r="B544" s="13" t="s">
        <v>1094</v>
      </c>
      <c r="C544" s="13" t="s">
        <v>1095</v>
      </c>
      <c r="D544" s="13" t="s">
        <v>367</v>
      </c>
      <c r="E544" s="13" t="s">
        <v>557</v>
      </c>
      <c r="F544" s="13" t="s">
        <v>558</v>
      </c>
      <c r="G544" s="13">
        <v>16</v>
      </c>
      <c r="H544" s="4" t="s">
        <v>559</v>
      </c>
      <c r="I544" s="14"/>
    </row>
    <row r="545" customHeight="1" spans="1:9">
      <c r="A545" s="13" t="s">
        <v>554</v>
      </c>
      <c r="B545" s="13" t="s">
        <v>1096</v>
      </c>
      <c r="C545" s="13" t="s">
        <v>1097</v>
      </c>
      <c r="D545" s="13" t="s">
        <v>374</v>
      </c>
      <c r="E545" s="13" t="s">
        <v>557</v>
      </c>
      <c r="F545" s="13" t="s">
        <v>558</v>
      </c>
      <c r="G545" s="13">
        <v>16</v>
      </c>
      <c r="H545" s="4" t="s">
        <v>559</v>
      </c>
      <c r="I545" s="14"/>
    </row>
    <row r="546" customHeight="1" spans="1:9">
      <c r="A546" s="13" t="s">
        <v>554</v>
      </c>
      <c r="B546" s="13" t="s">
        <v>1098</v>
      </c>
      <c r="C546" s="13" t="s">
        <v>1099</v>
      </c>
      <c r="D546" s="13" t="s">
        <v>420</v>
      </c>
      <c r="E546" s="13" t="s">
        <v>557</v>
      </c>
      <c r="F546" s="13" t="s">
        <v>558</v>
      </c>
      <c r="G546" s="13">
        <v>16</v>
      </c>
      <c r="H546" s="4" t="s">
        <v>559</v>
      </c>
      <c r="I546" s="14"/>
    </row>
    <row r="547" customHeight="1" spans="1:9">
      <c r="A547" s="13" t="s">
        <v>554</v>
      </c>
      <c r="B547" s="13" t="s">
        <v>1100</v>
      </c>
      <c r="C547" s="13" t="s">
        <v>1101</v>
      </c>
      <c r="D547" s="13" t="s">
        <v>432</v>
      </c>
      <c r="E547" s="13" t="s">
        <v>557</v>
      </c>
      <c r="F547" s="13" t="s">
        <v>558</v>
      </c>
      <c r="G547" s="13">
        <v>16</v>
      </c>
      <c r="H547" s="4" t="s">
        <v>559</v>
      </c>
      <c r="I547" s="14"/>
    </row>
    <row r="548" customHeight="1" spans="1:9">
      <c r="A548" s="13" t="s">
        <v>554</v>
      </c>
      <c r="B548" s="13" t="s">
        <v>1102</v>
      </c>
      <c r="C548" s="13" t="s">
        <v>1103</v>
      </c>
      <c r="D548" s="13" t="s">
        <v>420</v>
      </c>
      <c r="E548" s="13" t="s">
        <v>557</v>
      </c>
      <c r="F548" s="13" t="s">
        <v>558</v>
      </c>
      <c r="G548" s="13">
        <v>16</v>
      </c>
      <c r="H548" s="4" t="s">
        <v>559</v>
      </c>
      <c r="I548" s="14"/>
    </row>
    <row r="549" customHeight="1" spans="1:9">
      <c r="A549" s="13" t="s">
        <v>554</v>
      </c>
      <c r="B549" s="13" t="s">
        <v>1104</v>
      </c>
      <c r="C549" s="13" t="s">
        <v>1105</v>
      </c>
      <c r="D549" s="13" t="s">
        <v>367</v>
      </c>
      <c r="E549" s="13" t="s">
        <v>557</v>
      </c>
      <c r="F549" s="13" t="s">
        <v>558</v>
      </c>
      <c r="G549" s="13">
        <v>16</v>
      </c>
      <c r="H549" s="4" t="s">
        <v>559</v>
      </c>
      <c r="I549" s="14"/>
    </row>
    <row r="550" customHeight="1" spans="1:9">
      <c r="A550" s="13" t="s">
        <v>554</v>
      </c>
      <c r="B550" s="13" t="s">
        <v>1106</v>
      </c>
      <c r="C550" s="13" t="s">
        <v>1107</v>
      </c>
      <c r="D550" s="13" t="s">
        <v>432</v>
      </c>
      <c r="E550" s="13" t="s">
        <v>557</v>
      </c>
      <c r="F550" s="13" t="s">
        <v>558</v>
      </c>
      <c r="G550" s="13">
        <v>16</v>
      </c>
      <c r="H550" s="4" t="s">
        <v>559</v>
      </c>
      <c r="I550" s="14"/>
    </row>
    <row r="551" customHeight="1" spans="1:9">
      <c r="A551" s="13" t="s">
        <v>554</v>
      </c>
      <c r="B551" s="13" t="s">
        <v>1108</v>
      </c>
      <c r="C551" s="13" t="s">
        <v>1109</v>
      </c>
      <c r="D551" s="13" t="s">
        <v>432</v>
      </c>
      <c r="E551" s="13" t="s">
        <v>557</v>
      </c>
      <c r="F551" s="13" t="s">
        <v>558</v>
      </c>
      <c r="G551" s="13">
        <v>16</v>
      </c>
      <c r="H551" s="4" t="s">
        <v>559</v>
      </c>
      <c r="I551" s="14"/>
    </row>
    <row r="552" customHeight="1" spans="1:9">
      <c r="A552" s="13" t="s">
        <v>554</v>
      </c>
      <c r="B552" s="13" t="s">
        <v>1110</v>
      </c>
      <c r="C552" s="13" t="s">
        <v>1111</v>
      </c>
      <c r="D552" s="13" t="s">
        <v>406</v>
      </c>
      <c r="E552" s="13" t="s">
        <v>557</v>
      </c>
      <c r="F552" s="13" t="s">
        <v>558</v>
      </c>
      <c r="G552" s="13">
        <v>16</v>
      </c>
      <c r="H552" s="4" t="s">
        <v>559</v>
      </c>
      <c r="I552" s="14"/>
    </row>
    <row r="553" customHeight="1" spans="1:9">
      <c r="A553" s="13" t="s">
        <v>554</v>
      </c>
      <c r="B553" s="13" t="s">
        <v>1112</v>
      </c>
      <c r="C553" s="13" t="s">
        <v>1113</v>
      </c>
      <c r="D553" s="13" t="s">
        <v>455</v>
      </c>
      <c r="E553" s="13" t="s">
        <v>557</v>
      </c>
      <c r="F553" s="13" t="s">
        <v>558</v>
      </c>
      <c r="G553" s="13">
        <v>15</v>
      </c>
      <c r="H553" s="4" t="s">
        <v>559</v>
      </c>
      <c r="I553" s="14"/>
    </row>
    <row r="554" customHeight="1" spans="1:9">
      <c r="A554" s="13" t="s">
        <v>554</v>
      </c>
      <c r="B554" s="13" t="s">
        <v>1114</v>
      </c>
      <c r="C554" s="13" t="s">
        <v>1115</v>
      </c>
      <c r="D554" s="13" t="s">
        <v>445</v>
      </c>
      <c r="E554" s="13" t="s">
        <v>557</v>
      </c>
      <c r="F554" s="13" t="s">
        <v>558</v>
      </c>
      <c r="G554" s="13">
        <v>15</v>
      </c>
      <c r="H554" s="4" t="s">
        <v>559</v>
      </c>
      <c r="I554" s="14"/>
    </row>
    <row r="555" customHeight="1" spans="1:9">
      <c r="A555" s="13" t="s">
        <v>554</v>
      </c>
      <c r="B555" s="13" t="s">
        <v>1116</v>
      </c>
      <c r="C555" s="13" t="s">
        <v>1117</v>
      </c>
      <c r="D555" s="13" t="s">
        <v>384</v>
      </c>
      <c r="E555" s="13" t="s">
        <v>557</v>
      </c>
      <c r="F555" s="13" t="s">
        <v>558</v>
      </c>
      <c r="G555" s="13">
        <v>15</v>
      </c>
      <c r="H555" s="4" t="s">
        <v>559</v>
      </c>
      <c r="I555" s="14"/>
    </row>
    <row r="556" customHeight="1" spans="1:9">
      <c r="A556" s="13" t="s">
        <v>554</v>
      </c>
      <c r="B556" s="13" t="s">
        <v>1118</v>
      </c>
      <c r="C556" s="13" t="s">
        <v>1119</v>
      </c>
      <c r="D556" s="13" t="s">
        <v>374</v>
      </c>
      <c r="E556" s="13" t="s">
        <v>557</v>
      </c>
      <c r="F556" s="13" t="s">
        <v>558</v>
      </c>
      <c r="G556" s="13">
        <v>15</v>
      </c>
      <c r="H556" s="4" t="s">
        <v>559</v>
      </c>
      <c r="I556" s="14"/>
    </row>
    <row r="557" customHeight="1" spans="1:9">
      <c r="A557" s="13" t="s">
        <v>554</v>
      </c>
      <c r="B557" s="13" t="s">
        <v>1120</v>
      </c>
      <c r="C557" s="13" t="s">
        <v>1121</v>
      </c>
      <c r="D557" s="13" t="s">
        <v>420</v>
      </c>
      <c r="E557" s="13" t="s">
        <v>557</v>
      </c>
      <c r="F557" s="13" t="s">
        <v>558</v>
      </c>
      <c r="G557" s="13">
        <v>15</v>
      </c>
      <c r="H557" s="4" t="s">
        <v>559</v>
      </c>
      <c r="I557" s="14"/>
    </row>
    <row r="558" customHeight="1" spans="1:9">
      <c r="A558" s="13" t="s">
        <v>554</v>
      </c>
      <c r="B558" s="13" t="s">
        <v>1122</v>
      </c>
      <c r="C558" s="13" t="s">
        <v>1123</v>
      </c>
      <c r="D558" s="13" t="s">
        <v>367</v>
      </c>
      <c r="E558" s="13" t="s">
        <v>557</v>
      </c>
      <c r="F558" s="13" t="s">
        <v>558</v>
      </c>
      <c r="G558" s="13">
        <v>15</v>
      </c>
      <c r="H558" s="4" t="s">
        <v>559</v>
      </c>
      <c r="I558" s="14"/>
    </row>
    <row r="559" customHeight="1" spans="1:9">
      <c r="A559" s="13" t="s">
        <v>554</v>
      </c>
      <c r="B559" s="13" t="s">
        <v>1124</v>
      </c>
      <c r="C559" s="13" t="s">
        <v>1125</v>
      </c>
      <c r="D559" s="13" t="s">
        <v>406</v>
      </c>
      <c r="E559" s="13" t="s">
        <v>557</v>
      </c>
      <c r="F559" s="13" t="s">
        <v>558</v>
      </c>
      <c r="G559" s="13">
        <v>15</v>
      </c>
      <c r="H559" s="4" t="s">
        <v>559</v>
      </c>
      <c r="I559" s="14"/>
    </row>
    <row r="560" customHeight="1" spans="1:9">
      <c r="A560" s="13" t="s">
        <v>554</v>
      </c>
      <c r="B560" s="13" t="s">
        <v>1126</v>
      </c>
      <c r="C560" s="13" t="s">
        <v>1127</v>
      </c>
      <c r="D560" s="13" t="s">
        <v>384</v>
      </c>
      <c r="E560" s="13" t="s">
        <v>557</v>
      </c>
      <c r="F560" s="13" t="s">
        <v>558</v>
      </c>
      <c r="G560" s="13">
        <v>15</v>
      </c>
      <c r="H560" s="4" t="s">
        <v>559</v>
      </c>
      <c r="I560" s="14"/>
    </row>
    <row r="561" customHeight="1" spans="1:9">
      <c r="A561" s="13" t="s">
        <v>554</v>
      </c>
      <c r="B561" s="13" t="s">
        <v>1128</v>
      </c>
      <c r="C561" s="13" t="s">
        <v>1129</v>
      </c>
      <c r="D561" s="13" t="s">
        <v>455</v>
      </c>
      <c r="E561" s="13" t="s">
        <v>557</v>
      </c>
      <c r="F561" s="13" t="s">
        <v>558</v>
      </c>
      <c r="G561" s="13">
        <v>15</v>
      </c>
      <c r="H561" s="4" t="s">
        <v>559</v>
      </c>
      <c r="I561" s="14"/>
    </row>
    <row r="562" customHeight="1" spans="1:9">
      <c r="A562" s="13" t="s">
        <v>554</v>
      </c>
      <c r="B562" s="13" t="s">
        <v>1130</v>
      </c>
      <c r="C562" s="13" t="s">
        <v>1131</v>
      </c>
      <c r="D562" s="13" t="s">
        <v>374</v>
      </c>
      <c r="E562" s="13" t="s">
        <v>557</v>
      </c>
      <c r="F562" s="13" t="s">
        <v>558</v>
      </c>
      <c r="G562" s="13">
        <v>15</v>
      </c>
      <c r="H562" s="4" t="s">
        <v>559</v>
      </c>
      <c r="I562" s="14"/>
    </row>
    <row r="563" customHeight="1" spans="1:9">
      <c r="A563" s="13" t="s">
        <v>554</v>
      </c>
      <c r="B563" s="13" t="s">
        <v>1132</v>
      </c>
      <c r="C563" s="13" t="s">
        <v>1133</v>
      </c>
      <c r="D563" s="13" t="s">
        <v>420</v>
      </c>
      <c r="E563" s="13" t="s">
        <v>557</v>
      </c>
      <c r="F563" s="13" t="s">
        <v>558</v>
      </c>
      <c r="G563" s="13">
        <v>15</v>
      </c>
      <c r="H563" s="4" t="s">
        <v>559</v>
      </c>
      <c r="I563" s="14"/>
    </row>
    <row r="564" customHeight="1" spans="1:9">
      <c r="A564" s="13" t="s">
        <v>554</v>
      </c>
      <c r="B564" s="13" t="s">
        <v>1134</v>
      </c>
      <c r="C564" s="13" t="s">
        <v>1135</v>
      </c>
      <c r="D564" s="13" t="s">
        <v>406</v>
      </c>
      <c r="E564" s="13" t="s">
        <v>557</v>
      </c>
      <c r="F564" s="13" t="s">
        <v>558</v>
      </c>
      <c r="G564" s="13">
        <v>15</v>
      </c>
      <c r="H564" s="4" t="s">
        <v>559</v>
      </c>
      <c r="I564" s="14"/>
    </row>
    <row r="565" customHeight="1" spans="1:9">
      <c r="A565" s="13" t="s">
        <v>554</v>
      </c>
      <c r="B565" s="13" t="s">
        <v>1136</v>
      </c>
      <c r="C565" s="13" t="s">
        <v>1137</v>
      </c>
      <c r="D565" s="13" t="s">
        <v>614</v>
      </c>
      <c r="E565" s="13" t="s">
        <v>557</v>
      </c>
      <c r="F565" s="13" t="s">
        <v>558</v>
      </c>
      <c r="G565" s="13">
        <v>15</v>
      </c>
      <c r="H565" s="4" t="s">
        <v>559</v>
      </c>
      <c r="I565" s="14"/>
    </row>
    <row r="566" customHeight="1" spans="1:9">
      <c r="A566" s="13" t="s">
        <v>554</v>
      </c>
      <c r="B566" s="13" t="s">
        <v>1138</v>
      </c>
      <c r="C566" s="13" t="s">
        <v>1139</v>
      </c>
      <c r="D566" s="13" t="s">
        <v>406</v>
      </c>
      <c r="E566" s="13" t="s">
        <v>557</v>
      </c>
      <c r="F566" s="13" t="s">
        <v>558</v>
      </c>
      <c r="G566" s="13">
        <v>15</v>
      </c>
      <c r="H566" s="4" t="s">
        <v>559</v>
      </c>
      <c r="I566" s="14"/>
    </row>
    <row r="567" customHeight="1" spans="1:9">
      <c r="A567" s="13" t="s">
        <v>554</v>
      </c>
      <c r="B567" s="13" t="s">
        <v>1140</v>
      </c>
      <c r="C567" s="13" t="s">
        <v>1141</v>
      </c>
      <c r="D567" s="13" t="s">
        <v>588</v>
      </c>
      <c r="E567" s="13" t="s">
        <v>557</v>
      </c>
      <c r="F567" s="13" t="s">
        <v>558</v>
      </c>
      <c r="G567" s="13">
        <v>15</v>
      </c>
      <c r="H567" s="4" t="s">
        <v>559</v>
      </c>
      <c r="I567" s="14"/>
    </row>
    <row r="568" customHeight="1" spans="1:9">
      <c r="A568" s="13" t="s">
        <v>554</v>
      </c>
      <c r="B568" s="13" t="s">
        <v>1142</v>
      </c>
      <c r="C568" s="13" t="s">
        <v>1143</v>
      </c>
      <c r="D568" s="13" t="s">
        <v>374</v>
      </c>
      <c r="E568" s="13" t="s">
        <v>557</v>
      </c>
      <c r="F568" s="13" t="s">
        <v>558</v>
      </c>
      <c r="G568" s="13">
        <v>15</v>
      </c>
      <c r="H568" s="4" t="s">
        <v>559</v>
      </c>
      <c r="I568" s="14"/>
    </row>
    <row r="569" customHeight="1" spans="1:9">
      <c r="A569" s="13" t="s">
        <v>554</v>
      </c>
      <c r="B569" s="13" t="s">
        <v>1144</v>
      </c>
      <c r="C569" s="13" t="s">
        <v>1145</v>
      </c>
      <c r="D569" s="13" t="s">
        <v>374</v>
      </c>
      <c r="E569" s="13" t="s">
        <v>557</v>
      </c>
      <c r="F569" s="13" t="s">
        <v>558</v>
      </c>
      <c r="G569" s="13">
        <v>15</v>
      </c>
      <c r="H569" s="4" t="s">
        <v>559</v>
      </c>
      <c r="I569" s="14"/>
    </row>
    <row r="570" customHeight="1" spans="1:9">
      <c r="A570" s="13" t="s">
        <v>554</v>
      </c>
      <c r="B570" s="13" t="s">
        <v>1146</v>
      </c>
      <c r="C570" s="13" t="s">
        <v>1147</v>
      </c>
      <c r="D570" s="13" t="s">
        <v>462</v>
      </c>
      <c r="E570" s="13" t="s">
        <v>557</v>
      </c>
      <c r="F570" s="13" t="s">
        <v>558</v>
      </c>
      <c r="G570" s="13">
        <v>15</v>
      </c>
      <c r="H570" s="4" t="s">
        <v>559</v>
      </c>
      <c r="I570" s="14"/>
    </row>
    <row r="571" customHeight="1" spans="1:9">
      <c r="A571" s="13" t="s">
        <v>554</v>
      </c>
      <c r="B571" s="13" t="s">
        <v>1148</v>
      </c>
      <c r="C571" s="13" t="s">
        <v>1149</v>
      </c>
      <c r="D571" s="13" t="s">
        <v>398</v>
      </c>
      <c r="E571" s="13" t="s">
        <v>557</v>
      </c>
      <c r="F571" s="13" t="s">
        <v>558</v>
      </c>
      <c r="G571" s="13">
        <v>15</v>
      </c>
      <c r="H571" s="4" t="s">
        <v>559</v>
      </c>
      <c r="I571" s="14"/>
    </row>
    <row r="572" customHeight="1" spans="1:9">
      <c r="A572" s="13" t="s">
        <v>554</v>
      </c>
      <c r="B572" s="13" t="s">
        <v>1150</v>
      </c>
      <c r="C572" s="13" t="s">
        <v>1151</v>
      </c>
      <c r="D572" s="13" t="s">
        <v>367</v>
      </c>
      <c r="E572" s="13" t="s">
        <v>557</v>
      </c>
      <c r="F572" s="13" t="s">
        <v>558</v>
      </c>
      <c r="G572" s="13">
        <v>15</v>
      </c>
      <c r="H572" s="4" t="s">
        <v>559</v>
      </c>
      <c r="I572" s="14"/>
    </row>
    <row r="573" customHeight="1" spans="1:9">
      <c r="A573" s="13" t="s">
        <v>554</v>
      </c>
      <c r="B573" s="13" t="s">
        <v>1152</v>
      </c>
      <c r="C573" s="13" t="s">
        <v>1153</v>
      </c>
      <c r="D573" s="13" t="s">
        <v>384</v>
      </c>
      <c r="E573" s="13" t="s">
        <v>557</v>
      </c>
      <c r="F573" s="13" t="s">
        <v>558</v>
      </c>
      <c r="G573" s="13">
        <v>15</v>
      </c>
      <c r="H573" s="4" t="s">
        <v>559</v>
      </c>
      <c r="I573" s="14"/>
    </row>
    <row r="574" customHeight="1" spans="1:9">
      <c r="A574" s="13" t="s">
        <v>554</v>
      </c>
      <c r="B574" s="13" t="s">
        <v>1154</v>
      </c>
      <c r="C574" s="13" t="s">
        <v>1155</v>
      </c>
      <c r="D574" s="13" t="s">
        <v>556</v>
      </c>
      <c r="E574" s="13" t="s">
        <v>557</v>
      </c>
      <c r="F574" s="13" t="s">
        <v>558</v>
      </c>
      <c r="G574" s="13">
        <v>15</v>
      </c>
      <c r="H574" s="4" t="s">
        <v>559</v>
      </c>
      <c r="I574" s="14"/>
    </row>
    <row r="575" customHeight="1" spans="1:9">
      <c r="A575" s="13" t="s">
        <v>554</v>
      </c>
      <c r="B575" s="13" t="s">
        <v>1156</v>
      </c>
      <c r="C575" s="13" t="s">
        <v>1157</v>
      </c>
      <c r="D575" s="13" t="s">
        <v>588</v>
      </c>
      <c r="E575" s="13" t="s">
        <v>557</v>
      </c>
      <c r="F575" s="13" t="s">
        <v>558</v>
      </c>
      <c r="G575" s="13">
        <v>15</v>
      </c>
      <c r="H575" s="4" t="s">
        <v>559</v>
      </c>
      <c r="I575" s="14"/>
    </row>
    <row r="576" customHeight="1" spans="1:9">
      <c r="A576" s="13" t="s">
        <v>554</v>
      </c>
      <c r="B576" s="13" t="s">
        <v>1158</v>
      </c>
      <c r="C576" s="13" t="s">
        <v>1159</v>
      </c>
      <c r="D576" s="13" t="s">
        <v>398</v>
      </c>
      <c r="E576" s="13" t="s">
        <v>557</v>
      </c>
      <c r="F576" s="13" t="s">
        <v>558</v>
      </c>
      <c r="G576" s="13">
        <v>15</v>
      </c>
      <c r="H576" s="4" t="s">
        <v>559</v>
      </c>
      <c r="I576" s="14"/>
    </row>
    <row r="577" customHeight="1" spans="1:9">
      <c r="A577" s="13" t="s">
        <v>554</v>
      </c>
      <c r="B577" s="13" t="s">
        <v>1160</v>
      </c>
      <c r="C577" s="13" t="s">
        <v>1161</v>
      </c>
      <c r="D577" s="13" t="s">
        <v>462</v>
      </c>
      <c r="E577" s="13" t="s">
        <v>557</v>
      </c>
      <c r="F577" s="13" t="s">
        <v>558</v>
      </c>
      <c r="G577" s="13">
        <v>15</v>
      </c>
      <c r="H577" s="4" t="s">
        <v>559</v>
      </c>
      <c r="I577" s="14"/>
    </row>
    <row r="578" customHeight="1" spans="1:9">
      <c r="A578" s="4" t="s">
        <v>411</v>
      </c>
      <c r="B578" s="4" t="s">
        <v>1162</v>
      </c>
      <c r="C578" s="4" t="s">
        <v>1163</v>
      </c>
      <c r="D578" s="4"/>
      <c r="E578" s="4" t="s">
        <v>1164</v>
      </c>
      <c r="F578" s="4" t="s">
        <v>1165</v>
      </c>
      <c r="G578" s="4">
        <v>16</v>
      </c>
      <c r="H578" s="4" t="s">
        <v>559</v>
      </c>
      <c r="I578" s="16">
        <v>0</v>
      </c>
    </row>
    <row r="579" customHeight="1" spans="1:9">
      <c r="A579" s="4" t="s">
        <v>411</v>
      </c>
      <c r="B579" s="4" t="s">
        <v>1166</v>
      </c>
      <c r="C579" s="4" t="s">
        <v>1167</v>
      </c>
      <c r="D579" s="4" t="s">
        <v>924</v>
      </c>
      <c r="E579" s="4" t="s">
        <v>1164</v>
      </c>
      <c r="F579" s="4" t="s">
        <v>1165</v>
      </c>
      <c r="G579" s="4">
        <v>23</v>
      </c>
      <c r="H579" s="4" t="s">
        <v>559</v>
      </c>
      <c r="I579" s="16">
        <v>17.66</v>
      </c>
    </row>
    <row r="580" customHeight="1" spans="1:9">
      <c r="A580" s="4" t="s">
        <v>411</v>
      </c>
      <c r="B580" s="4" t="s">
        <v>1168</v>
      </c>
      <c r="C580" s="4" t="s">
        <v>1169</v>
      </c>
      <c r="D580" s="4" t="s">
        <v>455</v>
      </c>
      <c r="E580" s="4" t="s">
        <v>1164</v>
      </c>
      <c r="F580" s="4" t="s">
        <v>1165</v>
      </c>
      <c r="G580" s="4">
        <v>27</v>
      </c>
      <c r="H580" s="4" t="s">
        <v>559</v>
      </c>
      <c r="I580" s="16">
        <v>17.66</v>
      </c>
    </row>
    <row r="581" customHeight="1" spans="1:9">
      <c r="A581" s="4" t="s">
        <v>411</v>
      </c>
      <c r="B581" s="4" t="s">
        <v>1170</v>
      </c>
      <c r="C581" s="4" t="s">
        <v>1171</v>
      </c>
      <c r="D581" s="4" t="s">
        <v>455</v>
      </c>
      <c r="E581" s="4" t="s">
        <v>1164</v>
      </c>
      <c r="F581" s="4" t="s">
        <v>1165</v>
      </c>
      <c r="G581" s="4">
        <v>27</v>
      </c>
      <c r="H581" s="4" t="s">
        <v>559</v>
      </c>
      <c r="I581" s="16">
        <v>17.66</v>
      </c>
    </row>
    <row r="582" customHeight="1" spans="1:9">
      <c r="A582" s="4" t="s">
        <v>411</v>
      </c>
      <c r="B582" s="4" t="s">
        <v>1172</v>
      </c>
      <c r="C582" s="4" t="s">
        <v>1173</v>
      </c>
      <c r="D582" s="4" t="s">
        <v>924</v>
      </c>
      <c r="E582" s="4" t="s">
        <v>1164</v>
      </c>
      <c r="F582" s="4" t="s">
        <v>1165</v>
      </c>
      <c r="G582" s="4">
        <v>22</v>
      </c>
      <c r="H582" s="4" t="s">
        <v>559</v>
      </c>
      <c r="I582" s="16">
        <v>17.66</v>
      </c>
    </row>
    <row r="583" customHeight="1" spans="1:9">
      <c r="A583" s="4" t="s">
        <v>411</v>
      </c>
      <c r="B583" s="4" t="s">
        <v>1174</v>
      </c>
      <c r="C583" s="4" t="s">
        <v>1175</v>
      </c>
      <c r="D583" s="4" t="s">
        <v>406</v>
      </c>
      <c r="E583" s="4" t="s">
        <v>1164</v>
      </c>
      <c r="F583" s="4" t="s">
        <v>1165</v>
      </c>
      <c r="G583" s="4">
        <v>20</v>
      </c>
      <c r="H583" s="4" t="s">
        <v>559</v>
      </c>
      <c r="I583" s="16">
        <v>17.66</v>
      </c>
    </row>
    <row r="584" customHeight="1" spans="1:9">
      <c r="A584" s="4" t="s">
        <v>411</v>
      </c>
      <c r="B584" s="4" t="s">
        <v>1176</v>
      </c>
      <c r="C584" s="4" t="s">
        <v>1177</v>
      </c>
      <c r="D584" s="4" t="s">
        <v>445</v>
      </c>
      <c r="E584" s="4" t="s">
        <v>1164</v>
      </c>
      <c r="F584" s="4" t="s">
        <v>1165</v>
      </c>
      <c r="G584" s="4">
        <v>19</v>
      </c>
      <c r="H584" s="4" t="s">
        <v>559</v>
      </c>
      <c r="I584" s="16">
        <v>17.66</v>
      </c>
    </row>
    <row r="585" customHeight="1" spans="1:9">
      <c r="A585" s="4" t="s">
        <v>411</v>
      </c>
      <c r="B585" s="4" t="s">
        <v>1178</v>
      </c>
      <c r="C585" s="4" t="s">
        <v>1179</v>
      </c>
      <c r="D585" s="4" t="s">
        <v>540</v>
      </c>
      <c r="E585" s="4" t="s">
        <v>1164</v>
      </c>
      <c r="F585" s="4" t="s">
        <v>1165</v>
      </c>
      <c r="G585" s="4">
        <v>16</v>
      </c>
      <c r="H585" s="4" t="s">
        <v>559</v>
      </c>
      <c r="I585" s="16">
        <v>6</v>
      </c>
    </row>
    <row r="586" customHeight="1" spans="1:9">
      <c r="A586" s="4" t="s">
        <v>411</v>
      </c>
      <c r="B586" s="4" t="s">
        <v>1180</v>
      </c>
      <c r="C586" s="4" t="s">
        <v>1181</v>
      </c>
      <c r="D586" s="4" t="s">
        <v>570</v>
      </c>
      <c r="E586" s="4" t="s">
        <v>1164</v>
      </c>
      <c r="F586" s="4" t="s">
        <v>1165</v>
      </c>
      <c r="G586" s="4">
        <v>15</v>
      </c>
      <c r="H586" s="4" t="s">
        <v>559</v>
      </c>
      <c r="I586" s="16">
        <v>6</v>
      </c>
    </row>
    <row r="587" customHeight="1" spans="1:9">
      <c r="A587" s="4" t="s">
        <v>411</v>
      </c>
      <c r="B587" s="4" t="s">
        <v>1182</v>
      </c>
      <c r="C587" s="4" t="s">
        <v>1183</v>
      </c>
      <c r="D587" s="4" t="s">
        <v>924</v>
      </c>
      <c r="E587" s="4" t="s">
        <v>1164</v>
      </c>
      <c r="F587" s="4" t="s">
        <v>1165</v>
      </c>
      <c r="G587" s="4">
        <v>16</v>
      </c>
      <c r="H587" s="4" t="s">
        <v>559</v>
      </c>
      <c r="I587" s="16">
        <v>6</v>
      </c>
    </row>
    <row r="588" customHeight="1" spans="1:9">
      <c r="A588" s="4" t="s">
        <v>411</v>
      </c>
      <c r="B588" s="4" t="s">
        <v>1184</v>
      </c>
      <c r="C588" s="4" t="s">
        <v>1185</v>
      </c>
      <c r="D588" s="4" t="s">
        <v>1186</v>
      </c>
      <c r="E588" s="4" t="s">
        <v>1164</v>
      </c>
      <c r="F588" s="4" t="s">
        <v>1165</v>
      </c>
      <c r="G588" s="4">
        <v>19</v>
      </c>
      <c r="H588" s="4" t="s">
        <v>559</v>
      </c>
      <c r="I588" s="16">
        <v>17.66</v>
      </c>
    </row>
    <row r="589" customHeight="1" spans="1:9">
      <c r="A589" s="4" t="s">
        <v>411</v>
      </c>
      <c r="B589" s="4" t="s">
        <v>1187</v>
      </c>
      <c r="C589" s="4" t="s">
        <v>1188</v>
      </c>
      <c r="D589" s="4" t="s">
        <v>445</v>
      </c>
      <c r="E589" s="4" t="s">
        <v>1164</v>
      </c>
      <c r="F589" s="4" t="s">
        <v>1165</v>
      </c>
      <c r="G589" s="4">
        <v>19</v>
      </c>
      <c r="H589" s="4" t="s">
        <v>559</v>
      </c>
      <c r="I589" s="16">
        <v>17.66</v>
      </c>
    </row>
    <row r="590" customHeight="1" spans="1:9">
      <c r="A590" s="4" t="s">
        <v>411</v>
      </c>
      <c r="B590" s="4" t="s">
        <v>1189</v>
      </c>
      <c r="C590" s="4" t="s">
        <v>1190</v>
      </c>
      <c r="D590" s="4" t="s">
        <v>398</v>
      </c>
      <c r="E590" s="4" t="s">
        <v>1164</v>
      </c>
      <c r="F590" s="4" t="s">
        <v>1165</v>
      </c>
      <c r="G590" s="4">
        <v>23</v>
      </c>
      <c r="H590" s="4" t="s">
        <v>559</v>
      </c>
      <c r="I590" s="16">
        <v>17.55</v>
      </c>
    </row>
    <row r="591" customHeight="1" spans="1:9">
      <c r="A591" s="4" t="s">
        <v>411</v>
      </c>
      <c r="B591" s="4" t="s">
        <v>1191</v>
      </c>
      <c r="C591" s="4" t="s">
        <v>1192</v>
      </c>
      <c r="D591" s="4" t="s">
        <v>420</v>
      </c>
      <c r="E591" s="4" t="s">
        <v>1164</v>
      </c>
      <c r="F591" s="4" t="s">
        <v>1165</v>
      </c>
      <c r="G591" s="4">
        <v>19</v>
      </c>
      <c r="H591" s="4" t="s">
        <v>559</v>
      </c>
      <c r="I591" s="16">
        <v>17.66</v>
      </c>
    </row>
    <row r="592" customHeight="1" spans="1:9">
      <c r="A592" s="4" t="s">
        <v>411</v>
      </c>
      <c r="B592" s="4" t="s">
        <v>1193</v>
      </c>
      <c r="C592" s="4" t="s">
        <v>1194</v>
      </c>
      <c r="D592" s="4" t="s">
        <v>398</v>
      </c>
      <c r="E592" s="4" t="s">
        <v>1164</v>
      </c>
      <c r="F592" s="4" t="s">
        <v>1165</v>
      </c>
      <c r="G592" s="4">
        <v>17</v>
      </c>
      <c r="H592" s="4" t="s">
        <v>559</v>
      </c>
      <c r="I592" s="16">
        <v>5.8</v>
      </c>
    </row>
    <row r="593" customHeight="1" spans="1:9">
      <c r="A593" s="4" t="s">
        <v>411</v>
      </c>
      <c r="B593" s="4" t="s">
        <v>1193</v>
      </c>
      <c r="C593" s="4" t="s">
        <v>1194</v>
      </c>
      <c r="D593" s="4" t="s">
        <v>1195</v>
      </c>
      <c r="E593" s="4" t="s">
        <v>1164</v>
      </c>
      <c r="F593" s="4" t="s">
        <v>1165</v>
      </c>
      <c r="G593" s="4">
        <v>17</v>
      </c>
      <c r="H593" s="4" t="s">
        <v>559</v>
      </c>
      <c r="I593" s="16">
        <v>0.19</v>
      </c>
    </row>
    <row r="594" customHeight="1" spans="1:9">
      <c r="A594" s="4" t="s">
        <v>411</v>
      </c>
      <c r="B594" s="4" t="s">
        <v>1196</v>
      </c>
      <c r="C594" s="4" t="s">
        <v>1197</v>
      </c>
      <c r="D594" s="4" t="s">
        <v>420</v>
      </c>
      <c r="E594" s="4" t="s">
        <v>1164</v>
      </c>
      <c r="F594" s="4" t="s">
        <v>1165</v>
      </c>
      <c r="G594" s="4">
        <v>20</v>
      </c>
      <c r="H594" s="4" t="s">
        <v>559</v>
      </c>
      <c r="I594" s="16">
        <v>17.66</v>
      </c>
    </row>
    <row r="595" customHeight="1" spans="1:9">
      <c r="A595" s="4" t="s">
        <v>411</v>
      </c>
      <c r="B595" s="4" t="s">
        <v>1198</v>
      </c>
      <c r="C595" s="4" t="s">
        <v>1199</v>
      </c>
      <c r="D595" s="4" t="s">
        <v>462</v>
      </c>
      <c r="E595" s="4" t="s">
        <v>1164</v>
      </c>
      <c r="F595" s="4" t="s">
        <v>1165</v>
      </c>
      <c r="G595" s="4">
        <v>28</v>
      </c>
      <c r="H595" s="4" t="s">
        <v>559</v>
      </c>
      <c r="I595" s="16">
        <v>17.66</v>
      </c>
    </row>
    <row r="596" customHeight="1" spans="1:9">
      <c r="A596" s="4" t="s">
        <v>411</v>
      </c>
      <c r="B596" s="4" t="s">
        <v>1200</v>
      </c>
      <c r="C596" s="4" t="s">
        <v>1201</v>
      </c>
      <c r="D596" s="4" t="s">
        <v>455</v>
      </c>
      <c r="E596" s="4" t="s">
        <v>1164</v>
      </c>
      <c r="F596" s="4" t="s">
        <v>1165</v>
      </c>
      <c r="G596" s="4">
        <v>20</v>
      </c>
      <c r="H596" s="4" t="s">
        <v>559</v>
      </c>
      <c r="I596" s="16">
        <v>17.66</v>
      </c>
    </row>
    <row r="597" customHeight="1" spans="1:9">
      <c r="A597" s="4" t="s">
        <v>411</v>
      </c>
      <c r="B597" s="4" t="s">
        <v>1202</v>
      </c>
      <c r="C597" s="4" t="s">
        <v>1203</v>
      </c>
      <c r="D597" s="4" t="s">
        <v>367</v>
      </c>
      <c r="E597" s="4" t="s">
        <v>1164</v>
      </c>
      <c r="F597" s="4" t="s">
        <v>1165</v>
      </c>
      <c r="G597" s="4">
        <v>19</v>
      </c>
      <c r="H597" s="4" t="s">
        <v>559</v>
      </c>
      <c r="I597" s="16">
        <v>17.66</v>
      </c>
    </row>
    <row r="598" customHeight="1" spans="1:9">
      <c r="A598" s="4" t="s">
        <v>411</v>
      </c>
      <c r="B598" s="4" t="s">
        <v>1204</v>
      </c>
      <c r="C598" s="4" t="s">
        <v>1205</v>
      </c>
      <c r="D598" s="4" t="s">
        <v>384</v>
      </c>
      <c r="E598" s="4" t="s">
        <v>1164</v>
      </c>
      <c r="F598" s="4" t="s">
        <v>1165</v>
      </c>
      <c r="G598" s="4">
        <v>23</v>
      </c>
      <c r="H598" s="4" t="s">
        <v>559</v>
      </c>
      <c r="I598" s="16">
        <v>17.66</v>
      </c>
    </row>
    <row r="599" customHeight="1" spans="1:9">
      <c r="A599" s="4" t="s">
        <v>411</v>
      </c>
      <c r="B599" s="4" t="s">
        <v>1206</v>
      </c>
      <c r="C599" s="4" t="s">
        <v>1207</v>
      </c>
      <c r="D599" s="4" t="s">
        <v>406</v>
      </c>
      <c r="E599" s="4" t="s">
        <v>1164</v>
      </c>
      <c r="F599" s="4" t="s">
        <v>1165</v>
      </c>
      <c r="G599" s="4">
        <v>15</v>
      </c>
      <c r="H599" s="4" t="s">
        <v>559</v>
      </c>
      <c r="I599" s="16">
        <v>6</v>
      </c>
    </row>
    <row r="600" customHeight="1" spans="1:9">
      <c r="A600" s="4" t="s">
        <v>411</v>
      </c>
      <c r="B600" s="4" t="s">
        <v>1208</v>
      </c>
      <c r="C600" s="4" t="s">
        <v>1209</v>
      </c>
      <c r="D600" s="4" t="s">
        <v>445</v>
      </c>
      <c r="E600" s="4" t="s">
        <v>1164</v>
      </c>
      <c r="F600" s="4" t="s">
        <v>1165</v>
      </c>
      <c r="G600" s="4">
        <v>21</v>
      </c>
      <c r="H600" s="4" t="s">
        <v>559</v>
      </c>
      <c r="I600" s="16">
        <v>17.66</v>
      </c>
    </row>
    <row r="601" customHeight="1" spans="1:9">
      <c r="A601" s="4" t="s">
        <v>411</v>
      </c>
      <c r="B601" s="4" t="s">
        <v>1210</v>
      </c>
      <c r="C601" s="4" t="s">
        <v>1211</v>
      </c>
      <c r="D601" s="4" t="s">
        <v>476</v>
      </c>
      <c r="E601" s="4" t="s">
        <v>1164</v>
      </c>
      <c r="F601" s="4" t="s">
        <v>1165</v>
      </c>
      <c r="G601" s="4">
        <v>24</v>
      </c>
      <c r="H601" s="4" t="s">
        <v>559</v>
      </c>
      <c r="I601" s="16">
        <v>17.66</v>
      </c>
    </row>
    <row r="602" customHeight="1" spans="1:9">
      <c r="A602" s="4" t="s">
        <v>411</v>
      </c>
      <c r="B602" s="4" t="s">
        <v>1212</v>
      </c>
      <c r="C602" s="4" t="s">
        <v>1213</v>
      </c>
      <c r="D602" s="4" t="s">
        <v>420</v>
      </c>
      <c r="E602" s="4" t="s">
        <v>1164</v>
      </c>
      <c r="F602" s="4" t="s">
        <v>1165</v>
      </c>
      <c r="G602" s="4">
        <v>20</v>
      </c>
      <c r="H602" s="4" t="s">
        <v>559</v>
      </c>
      <c r="I602" s="16">
        <v>17.66</v>
      </c>
    </row>
    <row r="603" customHeight="1" spans="1:9">
      <c r="A603" s="4" t="s">
        <v>411</v>
      </c>
      <c r="B603" s="4" t="s">
        <v>1214</v>
      </c>
      <c r="C603" s="4" t="s">
        <v>1215</v>
      </c>
      <c r="D603" s="4" t="s">
        <v>374</v>
      </c>
      <c r="E603" s="4" t="s">
        <v>1164</v>
      </c>
      <c r="F603" s="4" t="s">
        <v>1165</v>
      </c>
      <c r="G603" s="4">
        <v>20</v>
      </c>
      <c r="H603" s="4" t="s">
        <v>559</v>
      </c>
      <c r="I603" s="16">
        <v>17.66</v>
      </c>
    </row>
    <row r="604" customHeight="1" spans="1:9">
      <c r="A604" s="4" t="s">
        <v>411</v>
      </c>
      <c r="B604" s="4" t="s">
        <v>1216</v>
      </c>
      <c r="C604" s="4" t="s">
        <v>1217</v>
      </c>
      <c r="D604" s="4" t="s">
        <v>398</v>
      </c>
      <c r="E604" s="4" t="s">
        <v>1164</v>
      </c>
      <c r="F604" s="4" t="s">
        <v>1165</v>
      </c>
      <c r="G604" s="4">
        <v>20</v>
      </c>
      <c r="H604" s="4" t="s">
        <v>559</v>
      </c>
      <c r="I604" s="16">
        <v>17.66</v>
      </c>
    </row>
    <row r="605" customHeight="1" spans="1:9">
      <c r="A605" s="4" t="s">
        <v>411</v>
      </c>
      <c r="B605" s="4" t="s">
        <v>1218</v>
      </c>
      <c r="C605" s="4" t="s">
        <v>1219</v>
      </c>
      <c r="D605" s="4" t="s">
        <v>455</v>
      </c>
      <c r="E605" s="4" t="s">
        <v>1164</v>
      </c>
      <c r="F605" s="4" t="s">
        <v>1165</v>
      </c>
      <c r="G605" s="4">
        <v>16</v>
      </c>
      <c r="H605" s="4" t="s">
        <v>559</v>
      </c>
      <c r="I605" s="16">
        <v>6</v>
      </c>
    </row>
    <row r="606" customHeight="1" spans="1:9">
      <c r="A606" s="4" t="s">
        <v>411</v>
      </c>
      <c r="B606" s="4" t="s">
        <v>1220</v>
      </c>
      <c r="C606" s="4" t="s">
        <v>1221</v>
      </c>
      <c r="D606" s="4" t="s">
        <v>455</v>
      </c>
      <c r="E606" s="4" t="s">
        <v>1164</v>
      </c>
      <c r="F606" s="4" t="s">
        <v>1165</v>
      </c>
      <c r="G606" s="4">
        <v>15</v>
      </c>
      <c r="H606" s="4" t="s">
        <v>559</v>
      </c>
      <c r="I606" s="16">
        <v>17.66</v>
      </c>
    </row>
    <row r="607" customHeight="1" spans="1:9">
      <c r="A607" s="4" t="s">
        <v>411</v>
      </c>
      <c r="B607" s="4" t="s">
        <v>1222</v>
      </c>
      <c r="C607" s="4" t="s">
        <v>1223</v>
      </c>
      <c r="D607" s="4"/>
      <c r="E607" s="4" t="s">
        <v>1164</v>
      </c>
      <c r="F607" s="4" t="s">
        <v>1165</v>
      </c>
      <c r="G607" s="4">
        <v>15</v>
      </c>
      <c r="H607" s="4" t="s">
        <v>559</v>
      </c>
      <c r="I607" s="16">
        <v>0</v>
      </c>
    </row>
    <row r="608" customHeight="1" spans="1:9">
      <c r="A608" s="4" t="s">
        <v>411</v>
      </c>
      <c r="B608" s="4" t="s">
        <v>1224</v>
      </c>
      <c r="C608" s="4" t="s">
        <v>1225</v>
      </c>
      <c r="D608" s="4" t="s">
        <v>445</v>
      </c>
      <c r="E608" s="4" t="s">
        <v>1164</v>
      </c>
      <c r="F608" s="4" t="s">
        <v>1165</v>
      </c>
      <c r="G608" s="4">
        <v>29</v>
      </c>
      <c r="H608" s="4" t="s">
        <v>559</v>
      </c>
      <c r="I608" s="16">
        <v>3.49</v>
      </c>
    </row>
    <row r="609" customHeight="1" spans="1:9">
      <c r="A609" s="4" t="s">
        <v>411</v>
      </c>
      <c r="B609" s="4" t="s">
        <v>1224</v>
      </c>
      <c r="C609" s="4" t="s">
        <v>1225</v>
      </c>
      <c r="D609" s="4" t="s">
        <v>384</v>
      </c>
      <c r="E609" s="4" t="s">
        <v>1164</v>
      </c>
      <c r="F609" s="4" t="s">
        <v>1165</v>
      </c>
      <c r="G609" s="4">
        <v>29</v>
      </c>
      <c r="H609" s="4" t="s">
        <v>559</v>
      </c>
      <c r="I609" s="16">
        <v>14.16</v>
      </c>
    </row>
    <row r="610" customHeight="1" spans="1:9">
      <c r="A610" s="4" t="s">
        <v>411</v>
      </c>
      <c r="B610" s="4" t="s">
        <v>1226</v>
      </c>
      <c r="C610" s="4" t="s">
        <v>1227</v>
      </c>
      <c r="D610" s="4" t="s">
        <v>367</v>
      </c>
      <c r="E610" s="4" t="s">
        <v>1164</v>
      </c>
      <c r="F610" s="4" t="s">
        <v>1165</v>
      </c>
      <c r="G610" s="4">
        <v>26</v>
      </c>
      <c r="H610" s="4" t="s">
        <v>559</v>
      </c>
      <c r="I610" s="16">
        <v>11.91</v>
      </c>
    </row>
    <row r="611" customHeight="1" spans="1:9">
      <c r="A611" s="4" t="s">
        <v>411</v>
      </c>
      <c r="B611" s="4" t="s">
        <v>1226</v>
      </c>
      <c r="C611" s="4" t="s">
        <v>1227</v>
      </c>
      <c r="D611" s="4" t="s">
        <v>1195</v>
      </c>
      <c r="E611" s="4" t="s">
        <v>1164</v>
      </c>
      <c r="F611" s="4" t="s">
        <v>1165</v>
      </c>
      <c r="G611" s="4">
        <v>26</v>
      </c>
      <c r="H611" s="4" t="s">
        <v>559</v>
      </c>
      <c r="I611" s="16">
        <v>0.86</v>
      </c>
    </row>
    <row r="612" customHeight="1" spans="1:9">
      <c r="A612" s="4" t="s">
        <v>411</v>
      </c>
      <c r="B612" s="4" t="s">
        <v>1226</v>
      </c>
      <c r="C612" s="4" t="s">
        <v>1227</v>
      </c>
      <c r="D612" s="4" t="s">
        <v>455</v>
      </c>
      <c r="E612" s="4" t="s">
        <v>1164</v>
      </c>
      <c r="F612" s="4" t="s">
        <v>1165</v>
      </c>
      <c r="G612" s="4">
        <v>26</v>
      </c>
      <c r="H612" s="4" t="s">
        <v>559</v>
      </c>
      <c r="I612" s="16">
        <v>4.84</v>
      </c>
    </row>
    <row r="613" customHeight="1" spans="1:9">
      <c r="A613" s="4" t="s">
        <v>411</v>
      </c>
      <c r="B613" s="4" t="s">
        <v>1228</v>
      </c>
      <c r="C613" s="4" t="s">
        <v>1229</v>
      </c>
      <c r="D613" s="4" t="s">
        <v>374</v>
      </c>
      <c r="E613" s="4" t="s">
        <v>1164</v>
      </c>
      <c r="F613" s="4" t="s">
        <v>1165</v>
      </c>
      <c r="G613" s="4">
        <v>19</v>
      </c>
      <c r="H613" s="4" t="s">
        <v>559</v>
      </c>
      <c r="I613" s="16">
        <v>16.19</v>
      </c>
    </row>
    <row r="614" customHeight="1" spans="1:9">
      <c r="A614" s="4" t="s">
        <v>411</v>
      </c>
      <c r="B614" s="4" t="s">
        <v>1228</v>
      </c>
      <c r="C614" s="4" t="s">
        <v>1229</v>
      </c>
      <c r="D614" s="4" t="s">
        <v>1195</v>
      </c>
      <c r="E614" s="4" t="s">
        <v>1164</v>
      </c>
      <c r="F614" s="4" t="s">
        <v>1165</v>
      </c>
      <c r="G614" s="4">
        <v>19</v>
      </c>
      <c r="H614" s="4" t="s">
        <v>559</v>
      </c>
      <c r="I614" s="16">
        <v>1.45</v>
      </c>
    </row>
    <row r="615" customHeight="1" spans="1:9">
      <c r="A615" s="4" t="s">
        <v>411</v>
      </c>
      <c r="B615" s="4" t="s">
        <v>1230</v>
      </c>
      <c r="C615" s="4" t="s">
        <v>1231</v>
      </c>
      <c r="D615" s="4" t="s">
        <v>924</v>
      </c>
      <c r="E615" s="4" t="s">
        <v>1164</v>
      </c>
      <c r="F615" s="4" t="s">
        <v>1165</v>
      </c>
      <c r="G615" s="4">
        <v>19</v>
      </c>
      <c r="H615" s="4" t="s">
        <v>559</v>
      </c>
      <c r="I615" s="16">
        <v>17.66</v>
      </c>
    </row>
    <row r="616" customHeight="1" spans="1:9">
      <c r="A616" s="4" t="s">
        <v>411</v>
      </c>
      <c r="B616" s="4" t="s">
        <v>1232</v>
      </c>
      <c r="C616" s="4" t="s">
        <v>1233</v>
      </c>
      <c r="D616" s="4" t="s">
        <v>445</v>
      </c>
      <c r="E616" s="4" t="s">
        <v>1164</v>
      </c>
      <c r="F616" s="4" t="s">
        <v>1165</v>
      </c>
      <c r="G616" s="4">
        <v>19</v>
      </c>
      <c r="H616" s="4" t="s">
        <v>559</v>
      </c>
      <c r="I616" s="16">
        <v>3.49</v>
      </c>
    </row>
    <row r="617" customHeight="1" spans="1:9">
      <c r="A617" s="4" t="s">
        <v>411</v>
      </c>
      <c r="B617" s="4" t="s">
        <v>1232</v>
      </c>
      <c r="C617" s="4" t="s">
        <v>1233</v>
      </c>
      <c r="D617" s="4" t="s">
        <v>384</v>
      </c>
      <c r="E617" s="4" t="s">
        <v>1164</v>
      </c>
      <c r="F617" s="4" t="s">
        <v>1165</v>
      </c>
      <c r="G617" s="4">
        <v>19</v>
      </c>
      <c r="H617" s="4" t="s">
        <v>559</v>
      </c>
      <c r="I617" s="16">
        <v>14.16</v>
      </c>
    </row>
    <row r="618" customHeight="1" spans="1:9">
      <c r="A618" s="4" t="s">
        <v>411</v>
      </c>
      <c r="B618" s="4" t="s">
        <v>1234</v>
      </c>
      <c r="C618" s="4" t="s">
        <v>1235</v>
      </c>
      <c r="D618" s="4"/>
      <c r="E618" s="4" t="s">
        <v>1164</v>
      </c>
      <c r="F618" s="4" t="s">
        <v>1165</v>
      </c>
      <c r="G618" s="4">
        <v>18</v>
      </c>
      <c r="H618" s="4" t="s">
        <v>559</v>
      </c>
      <c r="I618" s="16">
        <v>0</v>
      </c>
    </row>
    <row r="619" customHeight="1" spans="1:9">
      <c r="A619" s="4" t="s">
        <v>411</v>
      </c>
      <c r="B619" s="4" t="s">
        <v>1236</v>
      </c>
      <c r="C619" s="4" t="s">
        <v>1237</v>
      </c>
      <c r="D619" s="4" t="s">
        <v>924</v>
      </c>
      <c r="E619" s="4" t="s">
        <v>1164</v>
      </c>
      <c r="F619" s="4" t="s">
        <v>1165</v>
      </c>
      <c r="G619" s="4">
        <v>21</v>
      </c>
      <c r="H619" s="4" t="s">
        <v>559</v>
      </c>
      <c r="I619" s="16">
        <v>17.66</v>
      </c>
    </row>
    <row r="620" customHeight="1" spans="1:9">
      <c r="A620" s="4" t="s">
        <v>411</v>
      </c>
      <c r="B620" s="4" t="s">
        <v>1238</v>
      </c>
      <c r="C620" s="4" t="s">
        <v>1239</v>
      </c>
      <c r="D620" s="4" t="s">
        <v>924</v>
      </c>
      <c r="E620" s="4" t="s">
        <v>1164</v>
      </c>
      <c r="F620" s="4" t="s">
        <v>1165</v>
      </c>
      <c r="G620" s="4">
        <v>21</v>
      </c>
      <c r="H620" s="4" t="s">
        <v>559</v>
      </c>
      <c r="I620" s="16">
        <v>17.66</v>
      </c>
    </row>
    <row r="621" customHeight="1" spans="1:9">
      <c r="A621" s="4" t="s">
        <v>411</v>
      </c>
      <c r="B621" s="4" t="s">
        <v>1240</v>
      </c>
      <c r="C621" s="4" t="s">
        <v>1241</v>
      </c>
      <c r="D621" s="4" t="s">
        <v>374</v>
      </c>
      <c r="E621" s="4" t="s">
        <v>1164</v>
      </c>
      <c r="F621" s="4" t="s">
        <v>1165</v>
      </c>
      <c r="G621" s="4">
        <v>28</v>
      </c>
      <c r="H621" s="4" t="s">
        <v>559</v>
      </c>
      <c r="I621" s="16">
        <v>15.22</v>
      </c>
    </row>
    <row r="622" customHeight="1" spans="1:9">
      <c r="A622" s="4" t="s">
        <v>411</v>
      </c>
      <c r="B622" s="4" t="s">
        <v>1240</v>
      </c>
      <c r="C622" s="4" t="s">
        <v>1241</v>
      </c>
      <c r="D622" s="4" t="s">
        <v>455</v>
      </c>
      <c r="E622" s="4" t="s">
        <v>1164</v>
      </c>
      <c r="F622" s="4" t="s">
        <v>1165</v>
      </c>
      <c r="G622" s="4">
        <v>28</v>
      </c>
      <c r="H622" s="4" t="s">
        <v>559</v>
      </c>
      <c r="I622" s="16">
        <v>2.43</v>
      </c>
    </row>
    <row r="623" customHeight="1" spans="1:9">
      <c r="A623" s="4" t="s">
        <v>411</v>
      </c>
      <c r="B623" s="4" t="s">
        <v>1242</v>
      </c>
      <c r="C623" s="4" t="s">
        <v>1243</v>
      </c>
      <c r="D623" s="4" t="s">
        <v>384</v>
      </c>
      <c r="E623" s="4" t="s">
        <v>1164</v>
      </c>
      <c r="F623" s="4" t="s">
        <v>1165</v>
      </c>
      <c r="G623" s="4">
        <v>21</v>
      </c>
      <c r="H623" s="4" t="s">
        <v>559</v>
      </c>
      <c r="I623" s="16">
        <v>17.66</v>
      </c>
    </row>
    <row r="624" customHeight="1" spans="1:9">
      <c r="A624" s="4" t="s">
        <v>411</v>
      </c>
      <c r="B624" s="4" t="s">
        <v>1244</v>
      </c>
      <c r="C624" s="4" t="s">
        <v>1245</v>
      </c>
      <c r="D624" s="4" t="s">
        <v>924</v>
      </c>
      <c r="E624" s="4" t="s">
        <v>1164</v>
      </c>
      <c r="F624" s="4" t="s">
        <v>1165</v>
      </c>
      <c r="G624" s="4">
        <v>26</v>
      </c>
      <c r="H624" s="4" t="s">
        <v>559</v>
      </c>
      <c r="I624" s="16">
        <v>17.66</v>
      </c>
    </row>
    <row r="625" customHeight="1" spans="1:9">
      <c r="A625" s="4" t="s">
        <v>411</v>
      </c>
      <c r="B625" s="4" t="s">
        <v>1246</v>
      </c>
      <c r="C625" s="4" t="s">
        <v>1247</v>
      </c>
      <c r="D625" s="4"/>
      <c r="E625" s="4" t="s">
        <v>1164</v>
      </c>
      <c r="F625" s="4" t="s">
        <v>1165</v>
      </c>
      <c r="G625" s="4">
        <v>18</v>
      </c>
      <c r="H625" s="4" t="s">
        <v>559</v>
      </c>
      <c r="I625" s="16">
        <v>0</v>
      </c>
    </row>
    <row r="626" customHeight="1" spans="1:9">
      <c r="A626" s="4" t="s">
        <v>411</v>
      </c>
      <c r="B626" s="4" t="s">
        <v>1248</v>
      </c>
      <c r="C626" s="4" t="s">
        <v>1249</v>
      </c>
      <c r="D626" s="4" t="s">
        <v>406</v>
      </c>
      <c r="E626" s="4" t="s">
        <v>1164</v>
      </c>
      <c r="F626" s="4" t="s">
        <v>1165</v>
      </c>
      <c r="G626" s="4">
        <v>15</v>
      </c>
      <c r="H626" s="4" t="s">
        <v>559</v>
      </c>
      <c r="I626" s="16">
        <v>17.66</v>
      </c>
    </row>
    <row r="627" customHeight="1" spans="1:9">
      <c r="A627" s="4" t="s">
        <v>411</v>
      </c>
      <c r="B627" s="4" t="s">
        <v>1250</v>
      </c>
      <c r="C627" s="4" t="s">
        <v>1251</v>
      </c>
      <c r="D627" s="4"/>
      <c r="E627" s="4" t="s">
        <v>1164</v>
      </c>
      <c r="F627" s="4" t="s">
        <v>1165</v>
      </c>
      <c r="G627" s="4">
        <v>18</v>
      </c>
      <c r="H627" s="4" t="s">
        <v>559</v>
      </c>
      <c r="I627" s="16">
        <v>0</v>
      </c>
    </row>
    <row r="628" customHeight="1" spans="1:9">
      <c r="A628" s="4" t="s">
        <v>411</v>
      </c>
      <c r="B628" s="4" t="s">
        <v>1252</v>
      </c>
      <c r="C628" s="4" t="s">
        <v>1253</v>
      </c>
      <c r="D628" s="4" t="s">
        <v>455</v>
      </c>
      <c r="E628" s="4" t="s">
        <v>1164</v>
      </c>
      <c r="F628" s="4" t="s">
        <v>1165</v>
      </c>
      <c r="G628" s="4">
        <v>19</v>
      </c>
      <c r="H628" s="4" t="s">
        <v>559</v>
      </c>
      <c r="I628" s="16">
        <v>17.66</v>
      </c>
    </row>
    <row r="629" customHeight="1" spans="1:9">
      <c r="A629" s="4" t="s">
        <v>411</v>
      </c>
      <c r="B629" s="4" t="s">
        <v>1254</v>
      </c>
      <c r="C629" s="4" t="s">
        <v>1255</v>
      </c>
      <c r="D629" s="4" t="s">
        <v>384</v>
      </c>
      <c r="E629" s="4" t="s">
        <v>1164</v>
      </c>
      <c r="F629" s="4" t="s">
        <v>1165</v>
      </c>
      <c r="G629" s="4">
        <v>15</v>
      </c>
      <c r="H629" s="4" t="s">
        <v>559</v>
      </c>
      <c r="I629" s="16">
        <v>6</v>
      </c>
    </row>
    <row r="630" customHeight="1" spans="1:9">
      <c r="A630" s="4" t="s">
        <v>411</v>
      </c>
      <c r="B630" s="4" t="s">
        <v>1256</v>
      </c>
      <c r="C630" s="4" t="s">
        <v>1257</v>
      </c>
      <c r="D630" s="4"/>
      <c r="E630" s="4" t="s">
        <v>1164</v>
      </c>
      <c r="F630" s="4" t="s">
        <v>1165</v>
      </c>
      <c r="G630" s="4">
        <v>18</v>
      </c>
      <c r="H630" s="4" t="s">
        <v>559</v>
      </c>
      <c r="I630" s="16">
        <v>0</v>
      </c>
    </row>
    <row r="631" customHeight="1" spans="1:9">
      <c r="A631" s="4" t="s">
        <v>411</v>
      </c>
      <c r="B631" s="4" t="s">
        <v>1258</v>
      </c>
      <c r="C631" s="4" t="s">
        <v>1259</v>
      </c>
      <c r="D631" s="4" t="s">
        <v>445</v>
      </c>
      <c r="E631" s="4" t="s">
        <v>1164</v>
      </c>
      <c r="F631" s="4" t="s">
        <v>1165</v>
      </c>
      <c r="G631" s="4">
        <v>20</v>
      </c>
      <c r="H631" s="4" t="s">
        <v>559</v>
      </c>
      <c r="I631" s="16">
        <v>17.66</v>
      </c>
    </row>
    <row r="632" customHeight="1" spans="1:9">
      <c r="A632" s="4" t="s">
        <v>411</v>
      </c>
      <c r="B632" s="4" t="s">
        <v>1260</v>
      </c>
      <c r="C632" s="4" t="s">
        <v>1261</v>
      </c>
      <c r="D632" s="4" t="s">
        <v>1262</v>
      </c>
      <c r="E632" s="4" t="s">
        <v>1164</v>
      </c>
      <c r="F632" s="4" t="s">
        <v>1165</v>
      </c>
      <c r="G632" s="4">
        <v>27</v>
      </c>
      <c r="H632" s="4" t="s">
        <v>559</v>
      </c>
      <c r="I632" s="16">
        <v>6</v>
      </c>
    </row>
    <row r="633" customHeight="1" spans="1:9">
      <c r="A633" s="4" t="s">
        <v>411</v>
      </c>
      <c r="B633" s="4" t="s">
        <v>1263</v>
      </c>
      <c r="C633" s="4" t="s">
        <v>1264</v>
      </c>
      <c r="D633" s="4" t="s">
        <v>384</v>
      </c>
      <c r="E633" s="4" t="s">
        <v>1164</v>
      </c>
      <c r="F633" s="4" t="s">
        <v>1165</v>
      </c>
      <c r="G633" s="4">
        <v>22</v>
      </c>
      <c r="H633" s="4" t="s">
        <v>559</v>
      </c>
      <c r="I633" s="16">
        <v>17.66</v>
      </c>
    </row>
    <row r="634" customHeight="1" spans="1:9">
      <c r="A634" s="4" t="s">
        <v>411</v>
      </c>
      <c r="B634" s="4" t="s">
        <v>1265</v>
      </c>
      <c r="C634" s="4" t="s">
        <v>1266</v>
      </c>
      <c r="D634" s="4"/>
      <c r="E634" s="4" t="s">
        <v>1164</v>
      </c>
      <c r="F634" s="4" t="s">
        <v>1165</v>
      </c>
      <c r="G634" s="4">
        <v>18</v>
      </c>
      <c r="H634" s="4" t="s">
        <v>559</v>
      </c>
      <c r="I634" s="16">
        <v>0</v>
      </c>
    </row>
    <row r="635" customHeight="1" spans="1:9">
      <c r="A635" s="4" t="s">
        <v>411</v>
      </c>
      <c r="B635" s="4" t="s">
        <v>1267</v>
      </c>
      <c r="C635" s="4" t="s">
        <v>1268</v>
      </c>
      <c r="D635" s="4"/>
      <c r="E635" s="4" t="s">
        <v>1164</v>
      </c>
      <c r="F635" s="4" t="s">
        <v>1165</v>
      </c>
      <c r="G635" s="4">
        <v>17</v>
      </c>
      <c r="H635" s="4" t="s">
        <v>559</v>
      </c>
      <c r="I635" s="16">
        <v>0</v>
      </c>
    </row>
    <row r="636" customHeight="1" spans="1:9">
      <c r="A636" s="4" t="s">
        <v>411</v>
      </c>
      <c r="B636" s="4" t="s">
        <v>1269</v>
      </c>
      <c r="C636" s="4" t="s">
        <v>1270</v>
      </c>
      <c r="D636" s="4" t="s">
        <v>367</v>
      </c>
      <c r="E636" s="4" t="s">
        <v>1164</v>
      </c>
      <c r="F636" s="4" t="s">
        <v>1165</v>
      </c>
      <c r="G636" s="4">
        <v>21</v>
      </c>
      <c r="H636" s="4" t="s">
        <v>559</v>
      </c>
      <c r="I636" s="16">
        <v>16.35</v>
      </c>
    </row>
    <row r="637" customHeight="1" spans="1:9">
      <c r="A637" s="4" t="s">
        <v>411</v>
      </c>
      <c r="B637" s="4" t="s">
        <v>1269</v>
      </c>
      <c r="C637" s="4" t="s">
        <v>1270</v>
      </c>
      <c r="D637" s="4" t="s">
        <v>1195</v>
      </c>
      <c r="E637" s="4" t="s">
        <v>1164</v>
      </c>
      <c r="F637" s="4" t="s">
        <v>1165</v>
      </c>
      <c r="G637" s="4">
        <v>21</v>
      </c>
      <c r="H637" s="4" t="s">
        <v>559</v>
      </c>
      <c r="I637" s="16">
        <v>0.67</v>
      </c>
    </row>
    <row r="638" customHeight="1" spans="1:9">
      <c r="A638" s="4" t="s">
        <v>411</v>
      </c>
      <c r="B638" s="4" t="s">
        <v>1269</v>
      </c>
      <c r="C638" s="4" t="s">
        <v>1270</v>
      </c>
      <c r="D638" s="4" t="s">
        <v>455</v>
      </c>
      <c r="E638" s="4" t="s">
        <v>1164</v>
      </c>
      <c r="F638" s="4" t="s">
        <v>1165</v>
      </c>
      <c r="G638" s="4">
        <v>21</v>
      </c>
      <c r="H638" s="4" t="s">
        <v>559</v>
      </c>
      <c r="I638" s="16">
        <v>0.63</v>
      </c>
    </row>
    <row r="639" customHeight="1" spans="1:9">
      <c r="A639" s="4" t="s">
        <v>411</v>
      </c>
      <c r="B639" s="4" t="s">
        <v>1271</v>
      </c>
      <c r="C639" s="4" t="s">
        <v>1272</v>
      </c>
      <c r="D639" s="4" t="s">
        <v>445</v>
      </c>
      <c r="E639" s="4" t="s">
        <v>1164</v>
      </c>
      <c r="F639" s="4" t="s">
        <v>1165</v>
      </c>
      <c r="G639" s="4">
        <v>19</v>
      </c>
      <c r="H639" s="4" t="s">
        <v>559</v>
      </c>
      <c r="I639" s="16">
        <v>3.49</v>
      </c>
    </row>
    <row r="640" customHeight="1" spans="1:9">
      <c r="A640" s="4" t="s">
        <v>411</v>
      </c>
      <c r="B640" s="4" t="s">
        <v>1271</v>
      </c>
      <c r="C640" s="4" t="s">
        <v>1272</v>
      </c>
      <c r="D640" s="4" t="s">
        <v>384</v>
      </c>
      <c r="E640" s="4" t="s">
        <v>1164</v>
      </c>
      <c r="F640" s="4" t="s">
        <v>1165</v>
      </c>
      <c r="G640" s="4">
        <v>19</v>
      </c>
      <c r="H640" s="4" t="s">
        <v>559</v>
      </c>
      <c r="I640" s="16">
        <v>14.16</v>
      </c>
    </row>
    <row r="641" customHeight="1" spans="1:9">
      <c r="A641" s="4" t="s">
        <v>411</v>
      </c>
      <c r="B641" s="4" t="s">
        <v>1273</v>
      </c>
      <c r="C641" s="4" t="s">
        <v>1274</v>
      </c>
      <c r="D641" s="4" t="s">
        <v>420</v>
      </c>
      <c r="E641" s="4" t="s">
        <v>1164</v>
      </c>
      <c r="F641" s="4" t="s">
        <v>1165</v>
      </c>
      <c r="G641" s="4">
        <v>16</v>
      </c>
      <c r="H641" s="4" t="s">
        <v>559</v>
      </c>
      <c r="I641" s="16">
        <v>17.66</v>
      </c>
    </row>
    <row r="642" customHeight="1" spans="1:9">
      <c r="A642" s="4" t="s">
        <v>411</v>
      </c>
      <c r="B642" s="4" t="s">
        <v>1275</v>
      </c>
      <c r="C642" s="4" t="s">
        <v>1276</v>
      </c>
      <c r="D642" s="4" t="s">
        <v>398</v>
      </c>
      <c r="E642" s="4" t="s">
        <v>1164</v>
      </c>
      <c r="F642" s="4" t="s">
        <v>1165</v>
      </c>
      <c r="G642" s="4">
        <v>15</v>
      </c>
      <c r="H642" s="4" t="s">
        <v>559</v>
      </c>
      <c r="I642" s="16">
        <v>5.66</v>
      </c>
    </row>
    <row r="643" customHeight="1" spans="1:9">
      <c r="A643" s="4" t="s">
        <v>411</v>
      </c>
      <c r="B643" s="4" t="s">
        <v>1275</v>
      </c>
      <c r="C643" s="4" t="s">
        <v>1276</v>
      </c>
      <c r="D643" s="4" t="s">
        <v>1195</v>
      </c>
      <c r="E643" s="4" t="s">
        <v>1164</v>
      </c>
      <c r="F643" s="4" t="s">
        <v>1165</v>
      </c>
      <c r="G643" s="4">
        <v>15</v>
      </c>
      <c r="H643" s="4" t="s">
        <v>559</v>
      </c>
      <c r="I643" s="16">
        <v>0.32</v>
      </c>
    </row>
    <row r="644" customHeight="1" spans="1:9">
      <c r="A644" s="4" t="s">
        <v>411</v>
      </c>
      <c r="B644" s="4" t="s">
        <v>1277</v>
      </c>
      <c r="C644" s="4" t="s">
        <v>1278</v>
      </c>
      <c r="D644" s="4"/>
      <c r="E644" s="4" t="s">
        <v>1164</v>
      </c>
      <c r="F644" s="4" t="s">
        <v>1165</v>
      </c>
      <c r="G644" s="4">
        <v>15</v>
      </c>
      <c r="H644" s="4" t="s">
        <v>559</v>
      </c>
      <c r="I644" s="16">
        <v>0</v>
      </c>
    </row>
    <row r="645" customHeight="1" spans="1:9">
      <c r="A645" s="4" t="s">
        <v>411</v>
      </c>
      <c r="B645" s="4" t="s">
        <v>1279</v>
      </c>
      <c r="C645" s="4" t="s">
        <v>1280</v>
      </c>
      <c r="D645" s="4" t="s">
        <v>384</v>
      </c>
      <c r="E645" s="4" t="s">
        <v>1164</v>
      </c>
      <c r="F645" s="4" t="s">
        <v>1165</v>
      </c>
      <c r="G645" s="4">
        <v>20</v>
      </c>
      <c r="H645" s="4" t="s">
        <v>559</v>
      </c>
      <c r="I645" s="16">
        <v>17.66</v>
      </c>
    </row>
    <row r="646" customHeight="1" spans="1:9">
      <c r="A646" s="4" t="s">
        <v>411</v>
      </c>
      <c r="B646" s="4" t="s">
        <v>1281</v>
      </c>
      <c r="C646" s="4" t="s">
        <v>1282</v>
      </c>
      <c r="D646" s="4" t="s">
        <v>374</v>
      </c>
      <c r="E646" s="4" t="s">
        <v>1164</v>
      </c>
      <c r="F646" s="4" t="s">
        <v>1165</v>
      </c>
      <c r="G646" s="4">
        <v>25</v>
      </c>
      <c r="H646" s="4" t="s">
        <v>559</v>
      </c>
      <c r="I646" s="16">
        <v>13.42</v>
      </c>
    </row>
    <row r="647" customHeight="1" spans="1:9">
      <c r="A647" s="4" t="s">
        <v>411</v>
      </c>
      <c r="B647" s="4" t="s">
        <v>1281</v>
      </c>
      <c r="C647" s="4" t="s">
        <v>1282</v>
      </c>
      <c r="D647" s="4" t="s">
        <v>1195</v>
      </c>
      <c r="E647" s="4" t="s">
        <v>1164</v>
      </c>
      <c r="F647" s="4" t="s">
        <v>1165</v>
      </c>
      <c r="G647" s="4">
        <v>25</v>
      </c>
      <c r="H647" s="4" t="s">
        <v>559</v>
      </c>
      <c r="I647" s="16">
        <v>0.97</v>
      </c>
    </row>
    <row r="648" customHeight="1" spans="1:9">
      <c r="A648" s="4" t="s">
        <v>411</v>
      </c>
      <c r="B648" s="4" t="s">
        <v>1281</v>
      </c>
      <c r="C648" s="4" t="s">
        <v>1282</v>
      </c>
      <c r="D648" s="4" t="s">
        <v>455</v>
      </c>
      <c r="E648" s="4" t="s">
        <v>1164</v>
      </c>
      <c r="F648" s="4" t="s">
        <v>1165</v>
      </c>
      <c r="G648" s="4">
        <v>25</v>
      </c>
      <c r="H648" s="4" t="s">
        <v>559</v>
      </c>
      <c r="I648" s="16">
        <v>3.24</v>
      </c>
    </row>
    <row r="649" customHeight="1" spans="1:9">
      <c r="A649" s="4" t="s">
        <v>411</v>
      </c>
      <c r="B649" s="4" t="s">
        <v>1283</v>
      </c>
      <c r="C649" s="4" t="s">
        <v>1284</v>
      </c>
      <c r="D649" s="4" t="s">
        <v>445</v>
      </c>
      <c r="E649" s="4" t="s">
        <v>1164</v>
      </c>
      <c r="F649" s="4" t="s">
        <v>1165</v>
      </c>
      <c r="G649" s="4">
        <v>20</v>
      </c>
      <c r="H649" s="4" t="s">
        <v>559</v>
      </c>
      <c r="I649" s="16">
        <v>17.66</v>
      </c>
    </row>
    <row r="650" customHeight="1" spans="1:9">
      <c r="A650" s="4" t="s">
        <v>411</v>
      </c>
      <c r="B650" s="4" t="s">
        <v>1285</v>
      </c>
      <c r="C650" s="4" t="s">
        <v>1286</v>
      </c>
      <c r="D650" s="4"/>
      <c r="E650" s="4" t="s">
        <v>1164</v>
      </c>
      <c r="F650" s="4" t="s">
        <v>1165</v>
      </c>
      <c r="G650" s="4">
        <v>16</v>
      </c>
      <c r="H650" s="4" t="s">
        <v>559</v>
      </c>
      <c r="I650" s="16">
        <v>0</v>
      </c>
    </row>
    <row r="651" customHeight="1" spans="1:9">
      <c r="A651" s="4" t="s">
        <v>411</v>
      </c>
      <c r="B651" s="4" t="s">
        <v>1287</v>
      </c>
      <c r="C651" s="4" t="s">
        <v>1288</v>
      </c>
      <c r="D651" s="4" t="s">
        <v>367</v>
      </c>
      <c r="E651" s="4" t="s">
        <v>1164</v>
      </c>
      <c r="F651" s="4" t="s">
        <v>1165</v>
      </c>
      <c r="G651" s="4">
        <v>22</v>
      </c>
      <c r="H651" s="4" t="s">
        <v>559</v>
      </c>
      <c r="I651" s="16">
        <v>11.89</v>
      </c>
    </row>
    <row r="652" customHeight="1" spans="1:9">
      <c r="A652" s="4" t="s">
        <v>411</v>
      </c>
      <c r="B652" s="4" t="s">
        <v>1287</v>
      </c>
      <c r="C652" s="4" t="s">
        <v>1288</v>
      </c>
      <c r="D652" s="4" t="s">
        <v>1195</v>
      </c>
      <c r="E652" s="4" t="s">
        <v>1164</v>
      </c>
      <c r="F652" s="4" t="s">
        <v>1165</v>
      </c>
      <c r="G652" s="4">
        <v>22</v>
      </c>
      <c r="H652" s="4" t="s">
        <v>559</v>
      </c>
      <c r="I652" s="16">
        <v>0.67</v>
      </c>
    </row>
    <row r="653" customHeight="1" spans="1:9">
      <c r="A653" s="4" t="s">
        <v>411</v>
      </c>
      <c r="B653" s="4" t="s">
        <v>1287</v>
      </c>
      <c r="C653" s="4" t="s">
        <v>1288</v>
      </c>
      <c r="D653" s="4" t="s">
        <v>455</v>
      </c>
      <c r="E653" s="4" t="s">
        <v>1164</v>
      </c>
      <c r="F653" s="4" t="s">
        <v>1165</v>
      </c>
      <c r="G653" s="4">
        <v>22</v>
      </c>
      <c r="H653" s="4" t="s">
        <v>559</v>
      </c>
      <c r="I653" s="16">
        <v>5.05</v>
      </c>
    </row>
    <row r="654" customHeight="1" spans="1:9">
      <c r="A654" s="4" t="s">
        <v>411</v>
      </c>
      <c r="B654" s="4" t="s">
        <v>1289</v>
      </c>
      <c r="C654" s="4" t="s">
        <v>1290</v>
      </c>
      <c r="D654" s="4" t="s">
        <v>374</v>
      </c>
      <c r="E654" s="4" t="s">
        <v>1164</v>
      </c>
      <c r="F654" s="4" t="s">
        <v>1165</v>
      </c>
      <c r="G654" s="4">
        <v>22</v>
      </c>
      <c r="H654" s="4" t="s">
        <v>559</v>
      </c>
      <c r="I654" s="16">
        <v>12.16</v>
      </c>
    </row>
    <row r="655" customHeight="1" spans="1:9">
      <c r="A655" s="4" t="s">
        <v>411</v>
      </c>
      <c r="B655" s="4" t="s">
        <v>1289</v>
      </c>
      <c r="C655" s="4" t="s">
        <v>1290</v>
      </c>
      <c r="D655" s="4" t="s">
        <v>1195</v>
      </c>
      <c r="E655" s="4" t="s">
        <v>1164</v>
      </c>
      <c r="F655" s="4" t="s">
        <v>1165</v>
      </c>
      <c r="G655" s="4">
        <v>22</v>
      </c>
      <c r="H655" s="4" t="s">
        <v>559</v>
      </c>
      <c r="I655" s="16">
        <v>0.97</v>
      </c>
    </row>
    <row r="656" customHeight="1" spans="1:9">
      <c r="A656" s="4" t="s">
        <v>411</v>
      </c>
      <c r="B656" s="4" t="s">
        <v>1289</v>
      </c>
      <c r="C656" s="4" t="s">
        <v>1290</v>
      </c>
      <c r="D656" s="4" t="s">
        <v>455</v>
      </c>
      <c r="E656" s="4" t="s">
        <v>1164</v>
      </c>
      <c r="F656" s="4" t="s">
        <v>1165</v>
      </c>
      <c r="G656" s="4">
        <v>22</v>
      </c>
      <c r="H656" s="4" t="s">
        <v>559</v>
      </c>
      <c r="I656" s="16">
        <v>4.49</v>
      </c>
    </row>
    <row r="657" customHeight="1" spans="1:9">
      <c r="A657" s="4" t="s">
        <v>411</v>
      </c>
      <c r="B657" s="4" t="s">
        <v>1291</v>
      </c>
      <c r="C657" s="4" t="s">
        <v>1292</v>
      </c>
      <c r="D657" s="4" t="s">
        <v>570</v>
      </c>
      <c r="E657" s="4" t="s">
        <v>1164</v>
      </c>
      <c r="F657" s="4" t="s">
        <v>1165</v>
      </c>
      <c r="G657" s="4">
        <v>19</v>
      </c>
      <c r="H657" s="4" t="s">
        <v>559</v>
      </c>
      <c r="I657" s="16">
        <v>17.66</v>
      </c>
    </row>
    <row r="658" customHeight="1" spans="1:9">
      <c r="A658" s="4" t="s">
        <v>411</v>
      </c>
      <c r="B658" s="4" t="s">
        <v>1293</v>
      </c>
      <c r="C658" s="4" t="s">
        <v>1294</v>
      </c>
      <c r="D658" s="4" t="s">
        <v>406</v>
      </c>
      <c r="E658" s="4" t="s">
        <v>1164</v>
      </c>
      <c r="F658" s="4" t="s">
        <v>1165</v>
      </c>
      <c r="G658" s="4">
        <v>21</v>
      </c>
      <c r="H658" s="4" t="s">
        <v>559</v>
      </c>
      <c r="I658" s="16">
        <v>17.66</v>
      </c>
    </row>
    <row r="659" customHeight="1" spans="1:9">
      <c r="A659" s="4" t="s">
        <v>411</v>
      </c>
      <c r="B659" s="4" t="s">
        <v>1295</v>
      </c>
      <c r="C659" s="4" t="s">
        <v>1296</v>
      </c>
      <c r="D659" s="4" t="s">
        <v>398</v>
      </c>
      <c r="E659" s="4" t="s">
        <v>1164</v>
      </c>
      <c r="F659" s="4" t="s">
        <v>1165</v>
      </c>
      <c r="G659" s="4">
        <v>19</v>
      </c>
      <c r="H659" s="4" t="s">
        <v>559</v>
      </c>
      <c r="I659" s="16">
        <v>17.66</v>
      </c>
    </row>
    <row r="660" customHeight="1" spans="1:9">
      <c r="A660" s="4" t="s">
        <v>411</v>
      </c>
      <c r="B660" s="4" t="s">
        <v>1297</v>
      </c>
      <c r="C660" s="4" t="s">
        <v>1298</v>
      </c>
      <c r="D660" s="4" t="s">
        <v>406</v>
      </c>
      <c r="E660" s="4" t="s">
        <v>1164</v>
      </c>
      <c r="F660" s="4" t="s">
        <v>1165</v>
      </c>
      <c r="G660" s="4">
        <v>17</v>
      </c>
      <c r="H660" s="4" t="s">
        <v>559</v>
      </c>
      <c r="I660" s="16">
        <v>6</v>
      </c>
    </row>
    <row r="661" customHeight="1" spans="1:9">
      <c r="A661" s="4" t="s">
        <v>411</v>
      </c>
      <c r="B661" s="4" t="s">
        <v>1299</v>
      </c>
      <c r="C661" s="4" t="s">
        <v>1300</v>
      </c>
      <c r="D661" s="4" t="s">
        <v>540</v>
      </c>
      <c r="E661" s="4" t="s">
        <v>1164</v>
      </c>
      <c r="F661" s="4" t="s">
        <v>1165</v>
      </c>
      <c r="G661" s="4">
        <v>17</v>
      </c>
      <c r="H661" s="4" t="s">
        <v>559</v>
      </c>
      <c r="I661" s="16">
        <v>17.66</v>
      </c>
    </row>
    <row r="662" customHeight="1" spans="1:9">
      <c r="A662" s="4" t="s">
        <v>411</v>
      </c>
      <c r="B662" s="4" t="s">
        <v>1301</v>
      </c>
      <c r="C662" s="4" t="s">
        <v>1302</v>
      </c>
      <c r="D662" s="4" t="s">
        <v>398</v>
      </c>
      <c r="E662" s="4" t="s">
        <v>1164</v>
      </c>
      <c r="F662" s="4" t="s">
        <v>1165</v>
      </c>
      <c r="G662" s="4">
        <v>22</v>
      </c>
      <c r="H662" s="4" t="s">
        <v>559</v>
      </c>
      <c r="I662" s="16">
        <v>17.66</v>
      </c>
    </row>
    <row r="663" customHeight="1" spans="1:9">
      <c r="A663" s="4" t="s">
        <v>411</v>
      </c>
      <c r="B663" s="4" t="s">
        <v>1303</v>
      </c>
      <c r="C663" s="4" t="s">
        <v>1304</v>
      </c>
      <c r="D663" s="4" t="s">
        <v>406</v>
      </c>
      <c r="E663" s="4" t="s">
        <v>1164</v>
      </c>
      <c r="F663" s="4" t="s">
        <v>1165</v>
      </c>
      <c r="G663" s="4">
        <v>20</v>
      </c>
      <c r="H663" s="4" t="s">
        <v>559</v>
      </c>
      <c r="I663" s="16">
        <v>17.66</v>
      </c>
    </row>
    <row r="664" customHeight="1" spans="1:9">
      <c r="A664" s="4" t="s">
        <v>411</v>
      </c>
      <c r="B664" s="4" t="s">
        <v>1305</v>
      </c>
      <c r="C664" s="4" t="s">
        <v>1306</v>
      </c>
      <c r="D664" s="4" t="s">
        <v>367</v>
      </c>
      <c r="E664" s="4" t="s">
        <v>1164</v>
      </c>
      <c r="F664" s="4" t="s">
        <v>1165</v>
      </c>
      <c r="G664" s="4">
        <v>20</v>
      </c>
      <c r="H664" s="4" t="s">
        <v>559</v>
      </c>
      <c r="I664" s="16">
        <v>17.66</v>
      </c>
    </row>
    <row r="665" customHeight="1" spans="1:9">
      <c r="A665" s="4" t="s">
        <v>411</v>
      </c>
      <c r="B665" s="4" t="s">
        <v>1307</v>
      </c>
      <c r="C665" s="4" t="s">
        <v>1308</v>
      </c>
      <c r="D665" s="4"/>
      <c r="E665" s="4" t="s">
        <v>1164</v>
      </c>
      <c r="F665" s="4" t="s">
        <v>1165</v>
      </c>
      <c r="G665" s="4">
        <v>18</v>
      </c>
      <c r="H665" s="4" t="s">
        <v>559</v>
      </c>
      <c r="I665" s="16">
        <v>0</v>
      </c>
    </row>
    <row r="666" customHeight="1" spans="1:9">
      <c r="A666" s="4" t="s">
        <v>411</v>
      </c>
      <c r="B666" s="4" t="s">
        <v>1309</v>
      </c>
      <c r="C666" s="4" t="s">
        <v>1310</v>
      </c>
      <c r="D666" s="4" t="s">
        <v>367</v>
      </c>
      <c r="E666" s="4" t="s">
        <v>1164</v>
      </c>
      <c r="F666" s="4" t="s">
        <v>1165</v>
      </c>
      <c r="G666" s="4">
        <v>20</v>
      </c>
      <c r="H666" s="4" t="s">
        <v>559</v>
      </c>
      <c r="I666" s="16">
        <v>16.53</v>
      </c>
    </row>
    <row r="667" customHeight="1" spans="1:9">
      <c r="A667" s="4" t="s">
        <v>411</v>
      </c>
      <c r="B667" s="4" t="s">
        <v>1309</v>
      </c>
      <c r="C667" s="4" t="s">
        <v>1310</v>
      </c>
      <c r="D667" s="4" t="s">
        <v>1195</v>
      </c>
      <c r="E667" s="4" t="s">
        <v>1164</v>
      </c>
      <c r="F667" s="4" t="s">
        <v>1165</v>
      </c>
      <c r="G667" s="4">
        <v>20</v>
      </c>
      <c r="H667" s="4" t="s">
        <v>559</v>
      </c>
      <c r="I667" s="16">
        <v>1.12</v>
      </c>
    </row>
    <row r="668" customHeight="1" spans="1:9">
      <c r="A668" s="4" t="s">
        <v>411</v>
      </c>
      <c r="B668" s="4" t="s">
        <v>1311</v>
      </c>
      <c r="C668" s="4" t="s">
        <v>1312</v>
      </c>
      <c r="D668" s="4" t="s">
        <v>384</v>
      </c>
      <c r="E668" s="4" t="s">
        <v>1164</v>
      </c>
      <c r="F668" s="4" t="s">
        <v>1165</v>
      </c>
      <c r="G668" s="4">
        <v>19</v>
      </c>
      <c r="H668" s="4" t="s">
        <v>559</v>
      </c>
      <c r="I668" s="16">
        <v>17.66</v>
      </c>
    </row>
    <row r="669" customHeight="1" spans="1:9">
      <c r="A669" s="4" t="s">
        <v>411</v>
      </c>
      <c r="B669" s="4" t="s">
        <v>1313</v>
      </c>
      <c r="C669" s="4" t="s">
        <v>1314</v>
      </c>
      <c r="D669" s="4" t="s">
        <v>445</v>
      </c>
      <c r="E669" s="4" t="s">
        <v>1164</v>
      </c>
      <c r="F669" s="4" t="s">
        <v>1165</v>
      </c>
      <c r="G669" s="4">
        <v>27</v>
      </c>
      <c r="H669" s="4" t="s">
        <v>559</v>
      </c>
      <c r="I669" s="16">
        <v>17.66</v>
      </c>
    </row>
    <row r="670" customHeight="1" spans="1:9">
      <c r="A670" s="4" t="s">
        <v>411</v>
      </c>
      <c r="B670" s="4" t="s">
        <v>1315</v>
      </c>
      <c r="C670" s="4" t="s">
        <v>1316</v>
      </c>
      <c r="D670" s="4" t="s">
        <v>406</v>
      </c>
      <c r="E670" s="4" t="s">
        <v>1164</v>
      </c>
      <c r="F670" s="4" t="s">
        <v>1165</v>
      </c>
      <c r="G670" s="4">
        <v>16</v>
      </c>
      <c r="H670" s="4" t="s">
        <v>559</v>
      </c>
      <c r="I670" s="16">
        <v>6</v>
      </c>
    </row>
    <row r="671" customHeight="1" spans="1:9">
      <c r="A671" s="4" t="s">
        <v>411</v>
      </c>
      <c r="B671" s="4" t="s">
        <v>1317</v>
      </c>
      <c r="C671" s="4" t="s">
        <v>1318</v>
      </c>
      <c r="D671" s="4" t="s">
        <v>462</v>
      </c>
      <c r="E671" s="4" t="s">
        <v>1164</v>
      </c>
      <c r="F671" s="4" t="s">
        <v>1165</v>
      </c>
      <c r="G671" s="4">
        <v>24</v>
      </c>
      <c r="H671" s="4" t="s">
        <v>559</v>
      </c>
      <c r="I671" s="16">
        <v>17.66</v>
      </c>
    </row>
    <row r="672" customHeight="1" spans="1:9">
      <c r="A672" s="4" t="s">
        <v>411</v>
      </c>
      <c r="B672" s="4" t="s">
        <v>1319</v>
      </c>
      <c r="C672" s="4" t="s">
        <v>1320</v>
      </c>
      <c r="D672" s="4" t="s">
        <v>432</v>
      </c>
      <c r="E672" s="4" t="s">
        <v>1164</v>
      </c>
      <c r="F672" s="4" t="s">
        <v>1165</v>
      </c>
      <c r="G672" s="4">
        <v>23</v>
      </c>
      <c r="H672" s="4" t="s">
        <v>559</v>
      </c>
      <c r="I672" s="16">
        <v>17.66</v>
      </c>
    </row>
    <row r="673" customHeight="1" spans="1:9">
      <c r="A673" s="4" t="s">
        <v>411</v>
      </c>
      <c r="B673" s="4" t="s">
        <v>1321</v>
      </c>
      <c r="C673" s="4" t="s">
        <v>1322</v>
      </c>
      <c r="D673" s="4" t="s">
        <v>1195</v>
      </c>
      <c r="E673" s="4" t="s">
        <v>1164</v>
      </c>
      <c r="F673" s="4" t="s">
        <v>1165</v>
      </c>
      <c r="G673" s="4">
        <v>17</v>
      </c>
      <c r="H673" s="4" t="s">
        <v>559</v>
      </c>
      <c r="I673" s="16">
        <v>0.63</v>
      </c>
    </row>
    <row r="674" customHeight="1" spans="1:9">
      <c r="A674" s="4" t="s">
        <v>411</v>
      </c>
      <c r="B674" s="4" t="s">
        <v>1321</v>
      </c>
      <c r="C674" s="4" t="s">
        <v>1322</v>
      </c>
      <c r="D674" s="4" t="s">
        <v>1262</v>
      </c>
      <c r="E674" s="4" t="s">
        <v>1164</v>
      </c>
      <c r="F674" s="4" t="s">
        <v>1165</v>
      </c>
      <c r="G674" s="4">
        <v>17</v>
      </c>
      <c r="H674" s="4" t="s">
        <v>559</v>
      </c>
      <c r="I674" s="16">
        <v>2.29</v>
      </c>
    </row>
    <row r="675" customHeight="1" spans="1:9">
      <c r="A675" s="4" t="s">
        <v>411</v>
      </c>
      <c r="B675" s="4" t="s">
        <v>1321</v>
      </c>
      <c r="C675" s="4" t="s">
        <v>1322</v>
      </c>
      <c r="D675" s="4" t="s">
        <v>455</v>
      </c>
      <c r="E675" s="4" t="s">
        <v>1164</v>
      </c>
      <c r="F675" s="4" t="s">
        <v>1165</v>
      </c>
      <c r="G675" s="4">
        <v>17</v>
      </c>
      <c r="H675" s="4" t="s">
        <v>559</v>
      </c>
      <c r="I675" s="16">
        <v>3.06</v>
      </c>
    </row>
    <row r="676" customHeight="1" spans="1:9">
      <c r="A676" s="4" t="s">
        <v>411</v>
      </c>
      <c r="B676" s="4" t="s">
        <v>1323</v>
      </c>
      <c r="C676" s="4" t="s">
        <v>1324</v>
      </c>
      <c r="D676" s="4"/>
      <c r="E676" s="4" t="s">
        <v>1164</v>
      </c>
      <c r="F676" s="4" t="s">
        <v>1165</v>
      </c>
      <c r="G676" s="4">
        <v>17</v>
      </c>
      <c r="H676" s="4" t="s">
        <v>559</v>
      </c>
      <c r="I676" s="16">
        <v>0</v>
      </c>
    </row>
    <row r="677" customHeight="1" spans="1:9">
      <c r="A677" s="4" t="s">
        <v>411</v>
      </c>
      <c r="B677" s="4" t="s">
        <v>1325</v>
      </c>
      <c r="C677" s="4" t="s">
        <v>1326</v>
      </c>
      <c r="D677" s="4" t="s">
        <v>406</v>
      </c>
      <c r="E677" s="4" t="s">
        <v>1164</v>
      </c>
      <c r="F677" s="4" t="s">
        <v>1165</v>
      </c>
      <c r="G677" s="4">
        <v>20</v>
      </c>
      <c r="H677" s="4" t="s">
        <v>559</v>
      </c>
      <c r="I677" s="16">
        <v>17.66</v>
      </c>
    </row>
    <row r="678" customHeight="1" spans="1:9">
      <c r="A678" s="4" t="s">
        <v>411</v>
      </c>
      <c r="B678" s="4" t="s">
        <v>1327</v>
      </c>
      <c r="C678" s="4" t="s">
        <v>1328</v>
      </c>
      <c r="D678" s="4" t="s">
        <v>445</v>
      </c>
      <c r="E678" s="4" t="s">
        <v>1164</v>
      </c>
      <c r="F678" s="4" t="s">
        <v>1165</v>
      </c>
      <c r="G678" s="4">
        <v>31</v>
      </c>
      <c r="H678" s="4" t="s">
        <v>559</v>
      </c>
      <c r="I678" s="16">
        <v>17.66</v>
      </c>
    </row>
    <row r="679" customHeight="1" spans="1:9">
      <c r="A679" s="4" t="s">
        <v>411</v>
      </c>
      <c r="B679" s="4" t="s">
        <v>1329</v>
      </c>
      <c r="C679" s="4" t="s">
        <v>1330</v>
      </c>
      <c r="D679" s="4" t="s">
        <v>398</v>
      </c>
      <c r="E679" s="4" t="s">
        <v>1164</v>
      </c>
      <c r="F679" s="4" t="s">
        <v>1165</v>
      </c>
      <c r="G679" s="4">
        <v>20</v>
      </c>
      <c r="H679" s="4" t="s">
        <v>559</v>
      </c>
      <c r="I679" s="16">
        <v>17.66</v>
      </c>
    </row>
    <row r="680" customHeight="1" spans="1:9">
      <c r="A680" s="4" t="s">
        <v>411</v>
      </c>
      <c r="B680" s="4" t="s">
        <v>1331</v>
      </c>
      <c r="C680" s="4" t="s">
        <v>1332</v>
      </c>
      <c r="D680" s="4" t="s">
        <v>406</v>
      </c>
      <c r="E680" s="4" t="s">
        <v>1164</v>
      </c>
      <c r="F680" s="4" t="s">
        <v>1165</v>
      </c>
      <c r="G680" s="4">
        <v>20</v>
      </c>
      <c r="H680" s="4" t="s">
        <v>559</v>
      </c>
      <c r="I680" s="16">
        <v>6</v>
      </c>
    </row>
    <row r="681" customHeight="1" spans="1:9">
      <c r="A681" s="4" t="s">
        <v>411</v>
      </c>
      <c r="B681" s="4" t="s">
        <v>1333</v>
      </c>
      <c r="C681" s="4" t="s">
        <v>1334</v>
      </c>
      <c r="D681" s="4" t="s">
        <v>462</v>
      </c>
      <c r="E681" s="4" t="s">
        <v>1164</v>
      </c>
      <c r="F681" s="4" t="s">
        <v>1165</v>
      </c>
      <c r="G681" s="4">
        <v>19</v>
      </c>
      <c r="H681" s="4" t="s">
        <v>559</v>
      </c>
      <c r="I681" s="16">
        <v>17.66</v>
      </c>
    </row>
    <row r="682" customHeight="1" spans="1:9">
      <c r="A682" s="4" t="s">
        <v>411</v>
      </c>
      <c r="B682" s="4" t="s">
        <v>1335</v>
      </c>
      <c r="C682" s="4" t="s">
        <v>1336</v>
      </c>
      <c r="D682" s="4" t="s">
        <v>374</v>
      </c>
      <c r="E682" s="4" t="s">
        <v>1164</v>
      </c>
      <c r="F682" s="4" t="s">
        <v>1165</v>
      </c>
      <c r="G682" s="4">
        <v>23</v>
      </c>
      <c r="H682" s="4" t="s">
        <v>559</v>
      </c>
      <c r="I682" s="16">
        <v>16.46</v>
      </c>
    </row>
    <row r="683" customHeight="1" spans="1:9">
      <c r="A683" s="4" t="s">
        <v>411</v>
      </c>
      <c r="B683" s="4" t="s">
        <v>1335</v>
      </c>
      <c r="C683" s="4" t="s">
        <v>1336</v>
      </c>
      <c r="D683" s="4" t="s">
        <v>455</v>
      </c>
      <c r="E683" s="4" t="s">
        <v>1164</v>
      </c>
      <c r="F683" s="4" t="s">
        <v>1165</v>
      </c>
      <c r="G683" s="4">
        <v>23</v>
      </c>
      <c r="H683" s="4" t="s">
        <v>559</v>
      </c>
      <c r="I683" s="16">
        <v>1.18</v>
      </c>
    </row>
    <row r="684" customHeight="1" spans="1:9">
      <c r="A684" s="4" t="s">
        <v>411</v>
      </c>
      <c r="B684" s="4" t="s">
        <v>1337</v>
      </c>
      <c r="C684" s="4" t="s">
        <v>1338</v>
      </c>
      <c r="D684" s="4" t="s">
        <v>374</v>
      </c>
      <c r="E684" s="4" t="s">
        <v>1164</v>
      </c>
      <c r="F684" s="4" t="s">
        <v>1165</v>
      </c>
      <c r="G684" s="4">
        <v>19</v>
      </c>
      <c r="H684" s="4" t="s">
        <v>559</v>
      </c>
      <c r="I684" s="16">
        <v>16.81</v>
      </c>
    </row>
    <row r="685" customHeight="1" spans="1:9">
      <c r="A685" s="4" t="s">
        <v>411</v>
      </c>
      <c r="B685" s="4" t="s">
        <v>1337</v>
      </c>
      <c r="C685" s="4" t="s">
        <v>1338</v>
      </c>
      <c r="D685" s="4" t="s">
        <v>1195</v>
      </c>
      <c r="E685" s="4" t="s">
        <v>1164</v>
      </c>
      <c r="F685" s="4" t="s">
        <v>1165</v>
      </c>
      <c r="G685" s="4">
        <v>19</v>
      </c>
      <c r="H685" s="4" t="s">
        <v>559</v>
      </c>
      <c r="I685" s="16">
        <v>0.84</v>
      </c>
    </row>
    <row r="686" customHeight="1" spans="1:9">
      <c r="A686" s="4" t="s">
        <v>411</v>
      </c>
      <c r="B686" s="4" t="s">
        <v>1339</v>
      </c>
      <c r="C686" s="4" t="s">
        <v>1340</v>
      </c>
      <c r="D686" s="4" t="s">
        <v>924</v>
      </c>
      <c r="E686" s="4" t="s">
        <v>1164</v>
      </c>
      <c r="F686" s="4" t="s">
        <v>1165</v>
      </c>
      <c r="G686" s="4">
        <v>25</v>
      </c>
      <c r="H686" s="4" t="s">
        <v>559</v>
      </c>
      <c r="I686" s="16">
        <v>17.66</v>
      </c>
    </row>
    <row r="687" customHeight="1" spans="1:9">
      <c r="A687" s="4" t="s">
        <v>411</v>
      </c>
      <c r="B687" s="4" t="s">
        <v>1341</v>
      </c>
      <c r="C687" s="4" t="s">
        <v>1342</v>
      </c>
      <c r="D687" s="4" t="s">
        <v>1186</v>
      </c>
      <c r="E687" s="4" t="s">
        <v>1164</v>
      </c>
      <c r="F687" s="4" t="s">
        <v>1165</v>
      </c>
      <c r="G687" s="4">
        <v>23</v>
      </c>
      <c r="H687" s="4" t="s">
        <v>559</v>
      </c>
      <c r="I687" s="16">
        <v>17.66</v>
      </c>
    </row>
    <row r="688" customHeight="1" spans="1:9">
      <c r="A688" s="4" t="s">
        <v>411</v>
      </c>
      <c r="B688" s="4" t="s">
        <v>1343</v>
      </c>
      <c r="C688" s="4" t="s">
        <v>1344</v>
      </c>
      <c r="D688" s="4" t="s">
        <v>1345</v>
      </c>
      <c r="E688" s="4" t="s">
        <v>1164</v>
      </c>
      <c r="F688" s="4" t="s">
        <v>1165</v>
      </c>
      <c r="G688" s="4">
        <v>19</v>
      </c>
      <c r="H688" s="4" t="s">
        <v>559</v>
      </c>
      <c r="I688" s="16">
        <v>17.66</v>
      </c>
    </row>
    <row r="689" customHeight="1" spans="1:9">
      <c r="A689" s="4" t="s">
        <v>411</v>
      </c>
      <c r="B689" s="4" t="s">
        <v>1346</v>
      </c>
      <c r="C689" s="4" t="s">
        <v>1347</v>
      </c>
      <c r="D689" s="4" t="s">
        <v>367</v>
      </c>
      <c r="E689" s="4" t="s">
        <v>1164</v>
      </c>
      <c r="F689" s="4" t="s">
        <v>1165</v>
      </c>
      <c r="G689" s="4">
        <v>19</v>
      </c>
      <c r="H689" s="4" t="s">
        <v>559</v>
      </c>
      <c r="I689" s="16">
        <v>17.66</v>
      </c>
    </row>
    <row r="690" customHeight="1" spans="1:9">
      <c r="A690" s="4" t="s">
        <v>411</v>
      </c>
      <c r="B690" s="4" t="s">
        <v>1348</v>
      </c>
      <c r="C690" s="4" t="s">
        <v>1349</v>
      </c>
      <c r="D690" s="4" t="s">
        <v>398</v>
      </c>
      <c r="E690" s="4" t="s">
        <v>1164</v>
      </c>
      <c r="F690" s="4" t="s">
        <v>1165</v>
      </c>
      <c r="G690" s="4">
        <v>19</v>
      </c>
      <c r="H690" s="4" t="s">
        <v>559</v>
      </c>
      <c r="I690" s="16">
        <v>17.66</v>
      </c>
    </row>
    <row r="691" customHeight="1" spans="1:9">
      <c r="A691" s="4" t="s">
        <v>411</v>
      </c>
      <c r="B691" s="4" t="s">
        <v>1350</v>
      </c>
      <c r="C691" s="4" t="s">
        <v>1351</v>
      </c>
      <c r="D691" s="4"/>
      <c r="E691" s="4" t="s">
        <v>1164</v>
      </c>
      <c r="F691" s="4" t="s">
        <v>1165</v>
      </c>
      <c r="G691" s="4">
        <v>18</v>
      </c>
      <c r="H691" s="4" t="s">
        <v>559</v>
      </c>
      <c r="I691" s="16">
        <v>0</v>
      </c>
    </row>
    <row r="692" customHeight="1" spans="1:9">
      <c r="A692" s="4" t="s">
        <v>411</v>
      </c>
      <c r="B692" s="4" t="s">
        <v>1352</v>
      </c>
      <c r="C692" s="4" t="s">
        <v>1353</v>
      </c>
      <c r="D692" s="4" t="s">
        <v>374</v>
      </c>
      <c r="E692" s="4" t="s">
        <v>1164</v>
      </c>
      <c r="F692" s="4" t="s">
        <v>1165</v>
      </c>
      <c r="G692" s="4">
        <v>19</v>
      </c>
      <c r="H692" s="4" t="s">
        <v>559</v>
      </c>
      <c r="I692" s="16">
        <v>12.16</v>
      </c>
    </row>
    <row r="693" customHeight="1" spans="1:9">
      <c r="A693" s="4" t="s">
        <v>411</v>
      </c>
      <c r="B693" s="4" t="s">
        <v>1352</v>
      </c>
      <c r="C693" s="4" t="s">
        <v>1353</v>
      </c>
      <c r="D693" s="4" t="s">
        <v>1195</v>
      </c>
      <c r="E693" s="4" t="s">
        <v>1164</v>
      </c>
      <c r="F693" s="4" t="s">
        <v>1165</v>
      </c>
      <c r="G693" s="4">
        <v>19</v>
      </c>
      <c r="H693" s="4" t="s">
        <v>559</v>
      </c>
      <c r="I693" s="16">
        <v>0.97</v>
      </c>
    </row>
    <row r="694" customHeight="1" spans="1:9">
      <c r="A694" s="4" t="s">
        <v>411</v>
      </c>
      <c r="B694" s="4" t="s">
        <v>1352</v>
      </c>
      <c r="C694" s="4" t="s">
        <v>1353</v>
      </c>
      <c r="D694" s="4" t="s">
        <v>455</v>
      </c>
      <c r="E694" s="4" t="s">
        <v>1164</v>
      </c>
      <c r="F694" s="4" t="s">
        <v>1165</v>
      </c>
      <c r="G694" s="4">
        <v>19</v>
      </c>
      <c r="H694" s="4" t="s">
        <v>559</v>
      </c>
      <c r="I694" s="16">
        <v>4.49</v>
      </c>
    </row>
    <row r="695" customHeight="1" spans="1:9">
      <c r="A695" s="4" t="s">
        <v>411</v>
      </c>
      <c r="B695" s="4" t="s">
        <v>1354</v>
      </c>
      <c r="C695" s="4" t="s">
        <v>1355</v>
      </c>
      <c r="D695" s="4" t="s">
        <v>367</v>
      </c>
      <c r="E695" s="4" t="s">
        <v>1164</v>
      </c>
      <c r="F695" s="4" t="s">
        <v>1165</v>
      </c>
      <c r="G695" s="4">
        <v>16</v>
      </c>
      <c r="H695" s="4" t="s">
        <v>559</v>
      </c>
      <c r="I695" s="16">
        <v>4.32</v>
      </c>
    </row>
    <row r="696" customHeight="1" spans="1:9">
      <c r="A696" s="4" t="s">
        <v>411</v>
      </c>
      <c r="B696" s="4" t="s">
        <v>1354</v>
      </c>
      <c r="C696" s="4" t="s">
        <v>1355</v>
      </c>
      <c r="D696" s="4" t="s">
        <v>455</v>
      </c>
      <c r="E696" s="4" t="s">
        <v>1164</v>
      </c>
      <c r="F696" s="4" t="s">
        <v>1165</v>
      </c>
      <c r="G696" s="4">
        <v>16</v>
      </c>
      <c r="H696" s="4" t="s">
        <v>559</v>
      </c>
      <c r="I696" s="16">
        <v>1.66</v>
      </c>
    </row>
    <row r="697" customHeight="1" spans="1:9">
      <c r="A697" s="4" t="s">
        <v>411</v>
      </c>
      <c r="B697" s="4" t="s">
        <v>1356</v>
      </c>
      <c r="C697" s="4" t="s">
        <v>1357</v>
      </c>
      <c r="D697" s="4" t="s">
        <v>1186</v>
      </c>
      <c r="E697" s="4" t="s">
        <v>1164</v>
      </c>
      <c r="F697" s="4" t="s">
        <v>1165</v>
      </c>
      <c r="G697" s="4">
        <v>16</v>
      </c>
      <c r="H697" s="4" t="s">
        <v>559</v>
      </c>
      <c r="I697" s="16">
        <v>6</v>
      </c>
    </row>
    <row r="698" customHeight="1" spans="1:9">
      <c r="A698" s="4" t="s">
        <v>411</v>
      </c>
      <c r="B698" s="4" t="s">
        <v>1358</v>
      </c>
      <c r="C698" s="4" t="s">
        <v>1359</v>
      </c>
      <c r="D698" s="4" t="s">
        <v>462</v>
      </c>
      <c r="E698" s="4" t="s">
        <v>1164</v>
      </c>
      <c r="F698" s="4" t="s">
        <v>1165</v>
      </c>
      <c r="G698" s="4">
        <v>21</v>
      </c>
      <c r="H698" s="4" t="s">
        <v>559</v>
      </c>
      <c r="I698" s="16">
        <v>17.66</v>
      </c>
    </row>
    <row r="699" customHeight="1" spans="1:9">
      <c r="A699" s="4" t="s">
        <v>411</v>
      </c>
      <c r="B699" s="4" t="s">
        <v>1360</v>
      </c>
      <c r="C699" s="4" t="s">
        <v>1361</v>
      </c>
      <c r="D699" s="4" t="s">
        <v>367</v>
      </c>
      <c r="E699" s="4" t="s">
        <v>1164</v>
      </c>
      <c r="F699" s="4" t="s">
        <v>1165</v>
      </c>
      <c r="G699" s="4">
        <v>23</v>
      </c>
      <c r="H699" s="4" t="s">
        <v>559</v>
      </c>
      <c r="I699" s="16">
        <v>17.66</v>
      </c>
    </row>
    <row r="700" customHeight="1" spans="1:9">
      <c r="A700" s="4" t="s">
        <v>411</v>
      </c>
      <c r="B700" s="4" t="s">
        <v>1362</v>
      </c>
      <c r="C700" s="4" t="s">
        <v>1363</v>
      </c>
      <c r="D700" s="4" t="s">
        <v>462</v>
      </c>
      <c r="E700" s="4" t="s">
        <v>1164</v>
      </c>
      <c r="F700" s="4" t="s">
        <v>1165</v>
      </c>
      <c r="G700" s="4">
        <v>20</v>
      </c>
      <c r="H700" s="4" t="s">
        <v>559</v>
      </c>
      <c r="I700" s="16">
        <v>17.66</v>
      </c>
    </row>
    <row r="701" customHeight="1" spans="1:9">
      <c r="A701" s="4" t="s">
        <v>411</v>
      </c>
      <c r="B701" s="4" t="s">
        <v>1364</v>
      </c>
      <c r="C701" s="4" t="s">
        <v>1365</v>
      </c>
      <c r="D701" s="4" t="s">
        <v>924</v>
      </c>
      <c r="E701" s="4" t="s">
        <v>1164</v>
      </c>
      <c r="F701" s="4" t="s">
        <v>1165</v>
      </c>
      <c r="G701" s="4">
        <v>28</v>
      </c>
      <c r="H701" s="4" t="s">
        <v>559</v>
      </c>
      <c r="I701" s="16">
        <v>17.66</v>
      </c>
    </row>
    <row r="702" customHeight="1" spans="1:9">
      <c r="A702" s="4" t="s">
        <v>411</v>
      </c>
      <c r="B702" s="4" t="s">
        <v>1366</v>
      </c>
      <c r="C702" s="4" t="s">
        <v>1367</v>
      </c>
      <c r="D702" s="4" t="s">
        <v>540</v>
      </c>
      <c r="E702" s="4" t="s">
        <v>1164</v>
      </c>
      <c r="F702" s="4" t="s">
        <v>1165</v>
      </c>
      <c r="G702" s="4">
        <v>23</v>
      </c>
      <c r="H702" s="4" t="s">
        <v>559</v>
      </c>
      <c r="I702" s="16">
        <v>17.66</v>
      </c>
    </row>
    <row r="703" customHeight="1" spans="1:9">
      <c r="A703" s="4" t="s">
        <v>411</v>
      </c>
      <c r="B703" s="4" t="s">
        <v>1368</v>
      </c>
      <c r="C703" s="4" t="s">
        <v>1369</v>
      </c>
      <c r="D703" s="4" t="s">
        <v>384</v>
      </c>
      <c r="E703" s="4" t="s">
        <v>1164</v>
      </c>
      <c r="F703" s="4" t="s">
        <v>1165</v>
      </c>
      <c r="G703" s="4">
        <v>27</v>
      </c>
      <c r="H703" s="4" t="s">
        <v>559</v>
      </c>
      <c r="I703" s="16">
        <v>17.66</v>
      </c>
    </row>
    <row r="704" customHeight="1" spans="1:9">
      <c r="A704" s="4" t="s">
        <v>411</v>
      </c>
      <c r="B704" s="4" t="s">
        <v>1370</v>
      </c>
      <c r="C704" s="4" t="s">
        <v>1290</v>
      </c>
      <c r="D704" s="4" t="s">
        <v>384</v>
      </c>
      <c r="E704" s="4" t="s">
        <v>1164</v>
      </c>
      <c r="F704" s="4" t="s">
        <v>1165</v>
      </c>
      <c r="G704" s="4">
        <v>17</v>
      </c>
      <c r="H704" s="4" t="s">
        <v>559</v>
      </c>
      <c r="I704" s="16">
        <v>6</v>
      </c>
    </row>
    <row r="705" customHeight="1" spans="1:9">
      <c r="A705" s="4" t="s">
        <v>411</v>
      </c>
      <c r="B705" s="4" t="s">
        <v>1371</v>
      </c>
      <c r="C705" s="4" t="s">
        <v>1372</v>
      </c>
      <c r="D705" s="4" t="s">
        <v>398</v>
      </c>
      <c r="E705" s="4" t="s">
        <v>1164</v>
      </c>
      <c r="F705" s="4" t="s">
        <v>1165</v>
      </c>
      <c r="G705" s="4">
        <v>19</v>
      </c>
      <c r="H705" s="4" t="s">
        <v>559</v>
      </c>
      <c r="I705" s="16">
        <v>17.66</v>
      </c>
    </row>
    <row r="706" customHeight="1" spans="1:9">
      <c r="A706" s="4" t="s">
        <v>411</v>
      </c>
      <c r="B706" s="4" t="s">
        <v>1373</v>
      </c>
      <c r="C706" s="4" t="s">
        <v>1374</v>
      </c>
      <c r="D706" s="4" t="s">
        <v>398</v>
      </c>
      <c r="E706" s="4" t="s">
        <v>1164</v>
      </c>
      <c r="F706" s="4" t="s">
        <v>1165</v>
      </c>
      <c r="G706" s="4">
        <v>29</v>
      </c>
      <c r="H706" s="4" t="s">
        <v>559</v>
      </c>
      <c r="I706" s="16">
        <v>17.66</v>
      </c>
    </row>
    <row r="707" customHeight="1" spans="1:9">
      <c r="A707" s="4" t="s">
        <v>411</v>
      </c>
      <c r="B707" s="4" t="s">
        <v>1375</v>
      </c>
      <c r="C707" s="4" t="s">
        <v>1376</v>
      </c>
      <c r="D707" s="4" t="s">
        <v>455</v>
      </c>
      <c r="E707" s="4" t="s">
        <v>1164</v>
      </c>
      <c r="F707" s="4" t="s">
        <v>1165</v>
      </c>
      <c r="G707" s="4">
        <v>21</v>
      </c>
      <c r="H707" s="4" t="s">
        <v>559</v>
      </c>
      <c r="I707" s="16">
        <v>17.66</v>
      </c>
    </row>
    <row r="708" customHeight="1" spans="1:9">
      <c r="A708" s="4" t="s">
        <v>411</v>
      </c>
      <c r="B708" s="4" t="s">
        <v>1377</v>
      </c>
      <c r="C708" s="4" t="s">
        <v>1378</v>
      </c>
      <c r="D708" s="4" t="s">
        <v>540</v>
      </c>
      <c r="E708" s="4" t="s">
        <v>1164</v>
      </c>
      <c r="F708" s="4" t="s">
        <v>1165</v>
      </c>
      <c r="G708" s="4">
        <v>19</v>
      </c>
      <c r="H708" s="4" t="s">
        <v>559</v>
      </c>
      <c r="I708" s="16">
        <v>17.66</v>
      </c>
    </row>
    <row r="709" customHeight="1" spans="1:9">
      <c r="A709" s="4" t="s">
        <v>411</v>
      </c>
      <c r="B709" s="4" t="s">
        <v>1379</v>
      </c>
      <c r="C709" s="4" t="s">
        <v>1380</v>
      </c>
      <c r="D709" s="4" t="s">
        <v>367</v>
      </c>
      <c r="E709" s="4" t="s">
        <v>1164</v>
      </c>
      <c r="F709" s="4" t="s">
        <v>1165</v>
      </c>
      <c r="G709" s="4">
        <v>19</v>
      </c>
      <c r="H709" s="4" t="s">
        <v>559</v>
      </c>
      <c r="I709" s="16">
        <v>17.66</v>
      </c>
    </row>
    <row r="710" customHeight="1" spans="1:9">
      <c r="A710" s="4" t="s">
        <v>411</v>
      </c>
      <c r="B710" s="4" t="s">
        <v>1381</v>
      </c>
      <c r="C710" s="4" t="s">
        <v>1382</v>
      </c>
      <c r="D710" s="4" t="s">
        <v>445</v>
      </c>
      <c r="E710" s="4" t="s">
        <v>1164</v>
      </c>
      <c r="F710" s="4" t="s">
        <v>1165</v>
      </c>
      <c r="G710" s="4">
        <v>23</v>
      </c>
      <c r="H710" s="4" t="s">
        <v>559</v>
      </c>
      <c r="I710" s="16">
        <v>17.66</v>
      </c>
    </row>
    <row r="711" customHeight="1" spans="1:9">
      <c r="A711" s="4" t="s">
        <v>411</v>
      </c>
      <c r="B711" s="4" t="s">
        <v>1383</v>
      </c>
      <c r="C711" s="4" t="s">
        <v>1384</v>
      </c>
      <c r="D711" s="4" t="s">
        <v>455</v>
      </c>
      <c r="E711" s="4" t="s">
        <v>1164</v>
      </c>
      <c r="F711" s="4" t="s">
        <v>1165</v>
      </c>
      <c r="G711" s="4">
        <v>24</v>
      </c>
      <c r="H711" s="4" t="s">
        <v>559</v>
      </c>
      <c r="I711" s="16">
        <v>17.66</v>
      </c>
    </row>
    <row r="712" customHeight="1" spans="1:9">
      <c r="A712" s="4" t="s">
        <v>411</v>
      </c>
      <c r="B712" s="4" t="s">
        <v>1385</v>
      </c>
      <c r="C712" s="4" t="s">
        <v>1386</v>
      </c>
      <c r="D712" s="4"/>
      <c r="E712" s="4" t="s">
        <v>1164</v>
      </c>
      <c r="F712" s="4" t="s">
        <v>1165</v>
      </c>
      <c r="G712" s="4">
        <v>18</v>
      </c>
      <c r="H712" s="4" t="s">
        <v>559</v>
      </c>
      <c r="I712" s="16">
        <v>0</v>
      </c>
    </row>
    <row r="713" customHeight="1" spans="1:9">
      <c r="A713" s="4" t="s">
        <v>411</v>
      </c>
      <c r="B713" s="4" t="s">
        <v>1387</v>
      </c>
      <c r="C713" s="4" t="s">
        <v>1388</v>
      </c>
      <c r="D713" s="4"/>
      <c r="E713" s="4" t="s">
        <v>1164</v>
      </c>
      <c r="F713" s="4" t="s">
        <v>1165</v>
      </c>
      <c r="G713" s="4">
        <v>18</v>
      </c>
      <c r="H713" s="4" t="s">
        <v>559</v>
      </c>
      <c r="I713" s="16">
        <v>0</v>
      </c>
    </row>
    <row r="714" customHeight="1" spans="1:9">
      <c r="A714" s="4" t="s">
        <v>411</v>
      </c>
      <c r="B714" s="4" t="s">
        <v>1389</v>
      </c>
      <c r="C714" s="4" t="s">
        <v>1390</v>
      </c>
      <c r="D714" s="4" t="s">
        <v>455</v>
      </c>
      <c r="E714" s="4" t="s">
        <v>1164</v>
      </c>
      <c r="F714" s="4" t="s">
        <v>1165</v>
      </c>
      <c r="G714" s="4">
        <v>17</v>
      </c>
      <c r="H714" s="4" t="s">
        <v>559</v>
      </c>
      <c r="I714" s="16">
        <v>6</v>
      </c>
    </row>
    <row r="715" customHeight="1" spans="1:9">
      <c r="A715" s="4" t="s">
        <v>411</v>
      </c>
      <c r="B715" s="4" t="s">
        <v>1391</v>
      </c>
      <c r="C715" s="4" t="s">
        <v>1392</v>
      </c>
      <c r="D715" s="4" t="s">
        <v>540</v>
      </c>
      <c r="E715" s="4" t="s">
        <v>1164</v>
      </c>
      <c r="F715" s="4" t="s">
        <v>1165</v>
      </c>
      <c r="G715" s="4">
        <v>21</v>
      </c>
      <c r="H715" s="4" t="s">
        <v>559</v>
      </c>
      <c r="I715" s="16">
        <v>17.66</v>
      </c>
    </row>
    <row r="716" customHeight="1" spans="1:9">
      <c r="A716" s="4" t="s">
        <v>411</v>
      </c>
      <c r="B716" s="4" t="s">
        <v>1393</v>
      </c>
      <c r="C716" s="4" t="s">
        <v>1394</v>
      </c>
      <c r="D716" s="4" t="s">
        <v>367</v>
      </c>
      <c r="E716" s="4" t="s">
        <v>1164</v>
      </c>
      <c r="F716" s="4" t="s">
        <v>1165</v>
      </c>
      <c r="G716" s="4">
        <v>24</v>
      </c>
      <c r="H716" s="4" t="s">
        <v>559</v>
      </c>
      <c r="I716" s="16">
        <v>12.91</v>
      </c>
    </row>
    <row r="717" customHeight="1" spans="1:9">
      <c r="A717" s="4" t="s">
        <v>411</v>
      </c>
      <c r="B717" s="4" t="s">
        <v>1393</v>
      </c>
      <c r="C717" s="4" t="s">
        <v>1394</v>
      </c>
      <c r="D717" s="4" t="s">
        <v>1195</v>
      </c>
      <c r="E717" s="4" t="s">
        <v>1164</v>
      </c>
      <c r="F717" s="4" t="s">
        <v>1165</v>
      </c>
      <c r="G717" s="4">
        <v>24</v>
      </c>
      <c r="H717" s="4" t="s">
        <v>559</v>
      </c>
      <c r="I717" s="16">
        <v>0.67</v>
      </c>
    </row>
    <row r="718" customHeight="1" spans="1:9">
      <c r="A718" s="4" t="s">
        <v>411</v>
      </c>
      <c r="B718" s="4" t="s">
        <v>1393</v>
      </c>
      <c r="C718" s="4" t="s">
        <v>1394</v>
      </c>
      <c r="D718" s="4" t="s">
        <v>455</v>
      </c>
      <c r="E718" s="4" t="s">
        <v>1164</v>
      </c>
      <c r="F718" s="4" t="s">
        <v>1165</v>
      </c>
      <c r="G718" s="4">
        <v>24</v>
      </c>
      <c r="H718" s="4" t="s">
        <v>559</v>
      </c>
      <c r="I718" s="16">
        <v>4.04</v>
      </c>
    </row>
    <row r="719" customHeight="1" spans="1:9">
      <c r="A719" s="4" t="s">
        <v>411</v>
      </c>
      <c r="B719" s="4" t="s">
        <v>1395</v>
      </c>
      <c r="C719" s="4" t="s">
        <v>1396</v>
      </c>
      <c r="D719" s="4" t="s">
        <v>398</v>
      </c>
      <c r="E719" s="4" t="s">
        <v>1164</v>
      </c>
      <c r="F719" s="4" t="s">
        <v>1165</v>
      </c>
      <c r="G719" s="4">
        <v>26</v>
      </c>
      <c r="H719" s="4" t="s">
        <v>559</v>
      </c>
      <c r="I719" s="16">
        <v>17.66</v>
      </c>
    </row>
    <row r="720" customHeight="1" spans="1:9">
      <c r="A720" s="4" t="s">
        <v>411</v>
      </c>
      <c r="B720" s="4" t="s">
        <v>1397</v>
      </c>
      <c r="C720" s="4" t="s">
        <v>1398</v>
      </c>
      <c r="D720" s="4" t="s">
        <v>367</v>
      </c>
      <c r="E720" s="4" t="s">
        <v>1164</v>
      </c>
      <c r="F720" s="4" t="s">
        <v>1165</v>
      </c>
      <c r="G720" s="4">
        <v>27</v>
      </c>
      <c r="H720" s="4" t="s">
        <v>559</v>
      </c>
      <c r="I720" s="16">
        <v>16.03</v>
      </c>
    </row>
    <row r="721" customHeight="1" spans="1:9">
      <c r="A721" s="4" t="s">
        <v>411</v>
      </c>
      <c r="B721" s="4" t="s">
        <v>1397</v>
      </c>
      <c r="C721" s="4" t="s">
        <v>1398</v>
      </c>
      <c r="D721" s="4" t="s">
        <v>455</v>
      </c>
      <c r="E721" s="4" t="s">
        <v>1164</v>
      </c>
      <c r="F721" s="4" t="s">
        <v>1165</v>
      </c>
      <c r="G721" s="4">
        <v>27</v>
      </c>
      <c r="H721" s="4" t="s">
        <v>559</v>
      </c>
      <c r="I721" s="16">
        <v>1.61</v>
      </c>
    </row>
    <row r="722" customHeight="1" spans="1:9">
      <c r="A722" s="4" t="s">
        <v>411</v>
      </c>
      <c r="B722" s="4" t="s">
        <v>1399</v>
      </c>
      <c r="C722" s="4" t="s">
        <v>1400</v>
      </c>
      <c r="D722" s="4" t="s">
        <v>398</v>
      </c>
      <c r="E722" s="4" t="s">
        <v>1164</v>
      </c>
      <c r="F722" s="4" t="s">
        <v>1165</v>
      </c>
      <c r="G722" s="4">
        <v>20</v>
      </c>
      <c r="H722" s="4" t="s">
        <v>559</v>
      </c>
      <c r="I722" s="16">
        <v>17.66</v>
      </c>
    </row>
    <row r="723" customHeight="1" spans="1:9">
      <c r="A723" s="4" t="s">
        <v>411</v>
      </c>
      <c r="B723" s="4" t="s">
        <v>1401</v>
      </c>
      <c r="C723" s="4" t="s">
        <v>1402</v>
      </c>
      <c r="D723" s="4" t="s">
        <v>367</v>
      </c>
      <c r="E723" s="4" t="s">
        <v>1164</v>
      </c>
      <c r="F723" s="4" t="s">
        <v>1165</v>
      </c>
      <c r="G723" s="4">
        <v>25</v>
      </c>
      <c r="H723" s="4" t="s">
        <v>559</v>
      </c>
      <c r="I723" s="16">
        <v>13.14</v>
      </c>
    </row>
    <row r="724" customHeight="1" spans="1:9">
      <c r="A724" s="4" t="s">
        <v>411</v>
      </c>
      <c r="B724" s="4" t="s">
        <v>1401</v>
      </c>
      <c r="C724" s="4" t="s">
        <v>1402</v>
      </c>
      <c r="D724" s="4" t="s">
        <v>1195</v>
      </c>
      <c r="E724" s="4" t="s">
        <v>1164</v>
      </c>
      <c r="F724" s="4" t="s">
        <v>1165</v>
      </c>
      <c r="G724" s="4">
        <v>25</v>
      </c>
      <c r="H724" s="4" t="s">
        <v>559</v>
      </c>
      <c r="I724" s="16">
        <v>1</v>
      </c>
    </row>
    <row r="725" customHeight="1" spans="1:9">
      <c r="A725" s="4" t="s">
        <v>411</v>
      </c>
      <c r="B725" s="4" t="s">
        <v>1401</v>
      </c>
      <c r="C725" s="4" t="s">
        <v>1402</v>
      </c>
      <c r="D725" s="4" t="s">
        <v>455</v>
      </c>
      <c r="E725" s="4" t="s">
        <v>1164</v>
      </c>
      <c r="F725" s="4" t="s">
        <v>1165</v>
      </c>
      <c r="G725" s="4">
        <v>25</v>
      </c>
      <c r="H725" s="4" t="s">
        <v>559</v>
      </c>
      <c r="I725" s="16">
        <v>3.49</v>
      </c>
    </row>
    <row r="726" customHeight="1" spans="1:9">
      <c r="A726" s="4" t="s">
        <v>411</v>
      </c>
      <c r="B726" s="4" t="s">
        <v>1403</v>
      </c>
      <c r="C726" s="4" t="s">
        <v>1404</v>
      </c>
      <c r="D726" s="4" t="s">
        <v>1195</v>
      </c>
      <c r="E726" s="4" t="s">
        <v>1164</v>
      </c>
      <c r="F726" s="4" t="s">
        <v>1165</v>
      </c>
      <c r="G726" s="4">
        <v>16</v>
      </c>
      <c r="H726" s="4" t="s">
        <v>559</v>
      </c>
      <c r="I726" s="16">
        <v>6</v>
      </c>
    </row>
    <row r="727" customHeight="1" spans="1:9">
      <c r="A727" s="4" t="s">
        <v>411</v>
      </c>
      <c r="B727" s="4" t="s">
        <v>1405</v>
      </c>
      <c r="C727" s="4" t="s">
        <v>1406</v>
      </c>
      <c r="D727" s="4" t="s">
        <v>374</v>
      </c>
      <c r="E727" s="4" t="s">
        <v>1164</v>
      </c>
      <c r="F727" s="4" t="s">
        <v>1165</v>
      </c>
      <c r="G727" s="4">
        <v>15</v>
      </c>
      <c r="H727" s="4" t="s">
        <v>559</v>
      </c>
      <c r="I727" s="16">
        <v>4.98</v>
      </c>
    </row>
    <row r="728" customHeight="1" spans="1:9">
      <c r="A728" s="4" t="s">
        <v>411</v>
      </c>
      <c r="B728" s="4" t="s">
        <v>1405</v>
      </c>
      <c r="C728" s="4" t="s">
        <v>1406</v>
      </c>
      <c r="D728" s="4" t="s">
        <v>1195</v>
      </c>
      <c r="E728" s="4" t="s">
        <v>1164</v>
      </c>
      <c r="F728" s="4" t="s">
        <v>1165</v>
      </c>
      <c r="G728" s="4">
        <v>15</v>
      </c>
      <c r="H728" s="4" t="s">
        <v>559</v>
      </c>
      <c r="I728" s="16">
        <v>0.28</v>
      </c>
    </row>
    <row r="729" customHeight="1" spans="1:9">
      <c r="A729" s="4" t="s">
        <v>411</v>
      </c>
      <c r="B729" s="4" t="s">
        <v>1405</v>
      </c>
      <c r="C729" s="4" t="s">
        <v>1406</v>
      </c>
      <c r="D729" s="4" t="s">
        <v>455</v>
      </c>
      <c r="E729" s="4" t="s">
        <v>1164</v>
      </c>
      <c r="F729" s="4" t="s">
        <v>1165</v>
      </c>
      <c r="G729" s="4">
        <v>15</v>
      </c>
      <c r="H729" s="4" t="s">
        <v>559</v>
      </c>
      <c r="I729" s="16">
        <v>0.72</v>
      </c>
    </row>
    <row r="730" customHeight="1" spans="1:9">
      <c r="A730" s="4" t="s">
        <v>411</v>
      </c>
      <c r="B730" s="4" t="s">
        <v>1407</v>
      </c>
      <c r="C730" s="4" t="s">
        <v>1408</v>
      </c>
      <c r="D730" s="4" t="s">
        <v>445</v>
      </c>
      <c r="E730" s="4" t="s">
        <v>1164</v>
      </c>
      <c r="F730" s="4" t="s">
        <v>1165</v>
      </c>
      <c r="G730" s="4">
        <v>22</v>
      </c>
      <c r="H730" s="4" t="s">
        <v>559</v>
      </c>
      <c r="I730" s="16">
        <v>17.66</v>
      </c>
    </row>
    <row r="731" customHeight="1" spans="1:9">
      <c r="A731" s="4" t="s">
        <v>411</v>
      </c>
      <c r="B731" s="4" t="s">
        <v>1409</v>
      </c>
      <c r="C731" s="4" t="s">
        <v>1410</v>
      </c>
      <c r="D731" s="4"/>
      <c r="E731" s="4" t="s">
        <v>1164</v>
      </c>
      <c r="F731" s="4" t="s">
        <v>1165</v>
      </c>
      <c r="G731" s="4">
        <v>18</v>
      </c>
      <c r="H731" s="4" t="s">
        <v>559</v>
      </c>
      <c r="I731" s="16">
        <v>0</v>
      </c>
    </row>
    <row r="732" customHeight="1" spans="1:9">
      <c r="A732" s="4" t="s">
        <v>411</v>
      </c>
      <c r="B732" s="4" t="s">
        <v>1411</v>
      </c>
      <c r="C732" s="4" t="s">
        <v>1412</v>
      </c>
      <c r="D732" s="4" t="s">
        <v>406</v>
      </c>
      <c r="E732" s="4" t="s">
        <v>1164</v>
      </c>
      <c r="F732" s="4" t="s">
        <v>1165</v>
      </c>
      <c r="G732" s="4">
        <v>19</v>
      </c>
      <c r="H732" s="4" t="s">
        <v>559</v>
      </c>
      <c r="I732" s="16">
        <v>17.66</v>
      </c>
    </row>
    <row r="733" customHeight="1" spans="1:9">
      <c r="A733" s="4" t="s">
        <v>411</v>
      </c>
      <c r="B733" s="4" t="s">
        <v>1413</v>
      </c>
      <c r="C733" s="4" t="s">
        <v>1414</v>
      </c>
      <c r="D733" s="4" t="s">
        <v>367</v>
      </c>
      <c r="E733" s="4" t="s">
        <v>1164</v>
      </c>
      <c r="F733" s="4" t="s">
        <v>1165</v>
      </c>
      <c r="G733" s="4">
        <v>15</v>
      </c>
      <c r="H733" s="4" t="s">
        <v>559</v>
      </c>
      <c r="I733" s="16">
        <v>5.64</v>
      </c>
    </row>
    <row r="734" customHeight="1" spans="1:9">
      <c r="A734" s="4" t="s">
        <v>411</v>
      </c>
      <c r="B734" s="4" t="s">
        <v>1413</v>
      </c>
      <c r="C734" s="4" t="s">
        <v>1414</v>
      </c>
      <c r="D734" s="4" t="s">
        <v>1195</v>
      </c>
      <c r="E734" s="4" t="s">
        <v>1164</v>
      </c>
      <c r="F734" s="4" t="s">
        <v>1165</v>
      </c>
      <c r="G734" s="4">
        <v>15</v>
      </c>
      <c r="H734" s="4" t="s">
        <v>559</v>
      </c>
      <c r="I734" s="16">
        <v>0.35</v>
      </c>
    </row>
    <row r="735" customHeight="1" spans="1:9">
      <c r="A735" s="4" t="s">
        <v>411</v>
      </c>
      <c r="B735" s="4" t="s">
        <v>1415</v>
      </c>
      <c r="C735" s="4" t="s">
        <v>1161</v>
      </c>
      <c r="D735" s="4" t="s">
        <v>367</v>
      </c>
      <c r="E735" s="4" t="s">
        <v>1164</v>
      </c>
      <c r="F735" s="4" t="s">
        <v>1165</v>
      </c>
      <c r="G735" s="4">
        <v>22</v>
      </c>
      <c r="H735" s="4" t="s">
        <v>559</v>
      </c>
      <c r="I735" s="16">
        <v>12.32</v>
      </c>
    </row>
    <row r="736" customHeight="1" spans="1:9">
      <c r="A736" s="4" t="s">
        <v>411</v>
      </c>
      <c r="B736" s="4" t="s">
        <v>1415</v>
      </c>
      <c r="C736" s="4" t="s">
        <v>1161</v>
      </c>
      <c r="D736" s="4" t="s">
        <v>455</v>
      </c>
      <c r="E736" s="4" t="s">
        <v>1164</v>
      </c>
      <c r="F736" s="4" t="s">
        <v>1165</v>
      </c>
      <c r="G736" s="4">
        <v>22</v>
      </c>
      <c r="H736" s="4" t="s">
        <v>559</v>
      </c>
      <c r="I736" s="16">
        <v>5.31</v>
      </c>
    </row>
    <row r="737" customHeight="1" spans="1:9">
      <c r="A737" s="4" t="s">
        <v>411</v>
      </c>
      <c r="B737" s="4" t="s">
        <v>1416</v>
      </c>
      <c r="C737" s="4" t="s">
        <v>1417</v>
      </c>
      <c r="D737" s="4" t="s">
        <v>384</v>
      </c>
      <c r="E737" s="4" t="s">
        <v>1164</v>
      </c>
      <c r="F737" s="4" t="s">
        <v>1165</v>
      </c>
      <c r="G737" s="4">
        <v>21</v>
      </c>
      <c r="H737" s="4" t="s">
        <v>559</v>
      </c>
      <c r="I737" s="16">
        <v>17.66</v>
      </c>
    </row>
    <row r="738" customHeight="1" spans="1:9">
      <c r="A738" s="4" t="s">
        <v>411</v>
      </c>
      <c r="B738" s="4" t="s">
        <v>1418</v>
      </c>
      <c r="C738" s="4" t="s">
        <v>1419</v>
      </c>
      <c r="D738" s="4" t="s">
        <v>374</v>
      </c>
      <c r="E738" s="4" t="s">
        <v>1164</v>
      </c>
      <c r="F738" s="4" t="s">
        <v>1165</v>
      </c>
      <c r="G738" s="4">
        <v>19</v>
      </c>
      <c r="H738" s="4" t="s">
        <v>559</v>
      </c>
      <c r="I738" s="16">
        <v>16.18</v>
      </c>
    </row>
    <row r="739" customHeight="1" spans="1:9">
      <c r="A739" s="4" t="s">
        <v>411</v>
      </c>
      <c r="B739" s="4" t="s">
        <v>1418</v>
      </c>
      <c r="C739" s="4" t="s">
        <v>1419</v>
      </c>
      <c r="D739" s="4" t="s">
        <v>1195</v>
      </c>
      <c r="E739" s="4" t="s">
        <v>1164</v>
      </c>
      <c r="F739" s="4" t="s">
        <v>1165</v>
      </c>
      <c r="G739" s="4">
        <v>19</v>
      </c>
      <c r="H739" s="4" t="s">
        <v>559</v>
      </c>
      <c r="I739" s="16">
        <v>1.46</v>
      </c>
    </row>
    <row r="740" customHeight="1" spans="1:9">
      <c r="A740" s="4" t="s">
        <v>411</v>
      </c>
      <c r="B740" s="4" t="s">
        <v>1420</v>
      </c>
      <c r="C740" s="4" t="s">
        <v>1421</v>
      </c>
      <c r="D740" s="4" t="s">
        <v>1186</v>
      </c>
      <c r="E740" s="4" t="s">
        <v>1164</v>
      </c>
      <c r="F740" s="4" t="s">
        <v>1165</v>
      </c>
      <c r="G740" s="4">
        <v>26</v>
      </c>
      <c r="H740" s="4" t="s">
        <v>559</v>
      </c>
      <c r="I740" s="16">
        <v>4.31</v>
      </c>
    </row>
    <row r="741" customHeight="1" spans="1:9">
      <c r="A741" s="4" t="s">
        <v>411</v>
      </c>
      <c r="B741" s="4" t="s">
        <v>1420</v>
      </c>
      <c r="C741" s="4" t="s">
        <v>1421</v>
      </c>
      <c r="D741" s="4" t="s">
        <v>455</v>
      </c>
      <c r="E741" s="4" t="s">
        <v>1164</v>
      </c>
      <c r="F741" s="4" t="s">
        <v>1165</v>
      </c>
      <c r="G741" s="4">
        <v>26</v>
      </c>
      <c r="H741" s="4" t="s">
        <v>559</v>
      </c>
      <c r="I741" s="16">
        <v>1.67</v>
      </c>
    </row>
    <row r="742" customHeight="1" spans="1:9">
      <c r="A742" s="4" t="s">
        <v>411</v>
      </c>
      <c r="B742" s="4" t="s">
        <v>1422</v>
      </c>
      <c r="C742" s="4" t="s">
        <v>1423</v>
      </c>
      <c r="D742" s="4" t="s">
        <v>455</v>
      </c>
      <c r="E742" s="4" t="s">
        <v>1164</v>
      </c>
      <c r="F742" s="4" t="s">
        <v>1165</v>
      </c>
      <c r="G742" s="4">
        <v>26</v>
      </c>
      <c r="H742" s="4" t="s">
        <v>559</v>
      </c>
      <c r="I742" s="16">
        <v>6</v>
      </c>
    </row>
    <row r="743" customHeight="1" spans="1:9">
      <c r="A743" s="4" t="s">
        <v>411</v>
      </c>
      <c r="B743" s="4" t="s">
        <v>1424</v>
      </c>
      <c r="C743" s="4" t="s">
        <v>1425</v>
      </c>
      <c r="D743" s="4" t="s">
        <v>374</v>
      </c>
      <c r="E743" s="4" t="s">
        <v>1164</v>
      </c>
      <c r="F743" s="4" t="s">
        <v>1165</v>
      </c>
      <c r="G743" s="4">
        <v>26</v>
      </c>
      <c r="H743" s="4" t="s">
        <v>559</v>
      </c>
      <c r="I743" s="16">
        <v>5.7</v>
      </c>
    </row>
    <row r="744" customHeight="1" spans="1:9">
      <c r="A744" s="4" t="s">
        <v>411</v>
      </c>
      <c r="B744" s="4" t="s">
        <v>1424</v>
      </c>
      <c r="C744" s="4" t="s">
        <v>1425</v>
      </c>
      <c r="D744" s="4" t="s">
        <v>1195</v>
      </c>
      <c r="E744" s="4" t="s">
        <v>1164</v>
      </c>
      <c r="F744" s="4" t="s">
        <v>1165</v>
      </c>
      <c r="G744" s="4">
        <v>26</v>
      </c>
      <c r="H744" s="4" t="s">
        <v>559</v>
      </c>
      <c r="I744" s="16">
        <v>0.28</v>
      </c>
    </row>
    <row r="745" customHeight="1" spans="1:9">
      <c r="A745" s="17">
        <v>46174</v>
      </c>
      <c r="B745" s="13" t="s">
        <v>1426</v>
      </c>
      <c r="C745" s="13" t="s">
        <v>1427</v>
      </c>
      <c r="D745" s="13" t="s">
        <v>374</v>
      </c>
      <c r="E745" s="13" t="s">
        <v>8</v>
      </c>
      <c r="F745" s="13" t="s">
        <v>1428</v>
      </c>
      <c r="G745" s="13">
        <v>30</v>
      </c>
      <c r="H745" s="4" t="s">
        <v>1429</v>
      </c>
      <c r="I745" s="14" t="str">
        <f>_xlfn.DISPIMG("ID_CEF134C760C243C085F247D5A4F58802",1)</f>
        <v>=DISPIMG("ID_CEF134C760C243C085F247D5A4F58802",1)</v>
      </c>
    </row>
    <row r="746" customHeight="1" spans="1:9">
      <c r="A746" s="17">
        <v>46203</v>
      </c>
      <c r="B746" s="13" t="s">
        <v>1430</v>
      </c>
      <c r="C746" s="13" t="s">
        <v>1431</v>
      </c>
      <c r="D746" s="13" t="s">
        <v>462</v>
      </c>
      <c r="E746" s="13" t="s">
        <v>8</v>
      </c>
      <c r="F746" s="13" t="s">
        <v>1428</v>
      </c>
      <c r="G746" s="13">
        <v>30</v>
      </c>
      <c r="H746" s="4" t="s">
        <v>1432</v>
      </c>
      <c r="I746" s="14" t="str">
        <f>_xlfn.DISPIMG("ID_AFCA83433BB34B779DE6F500D79174A6",1)</f>
        <v>=DISPIMG("ID_AFCA83433BB34B779DE6F500D79174A6",1)</v>
      </c>
    </row>
    <row r="747" customHeight="1" spans="1:9">
      <c r="A747" s="17">
        <v>46203</v>
      </c>
      <c r="B747" s="13" t="s">
        <v>1433</v>
      </c>
      <c r="C747" s="13" t="s">
        <v>1434</v>
      </c>
      <c r="D747" s="13" t="s">
        <v>432</v>
      </c>
      <c r="E747" s="13" t="s">
        <v>8</v>
      </c>
      <c r="F747" s="13" t="s">
        <v>1428</v>
      </c>
      <c r="G747" s="13">
        <v>29</v>
      </c>
      <c r="H747" s="4" t="s">
        <v>1429</v>
      </c>
      <c r="I747" s="14" t="str">
        <f>_xlfn.DISPIMG("ID_D7005A3F6598422FB5DA72EA72A00F8C",1)</f>
        <v>=DISPIMG("ID_D7005A3F6598422FB5DA72EA72A00F8C",1)</v>
      </c>
    </row>
    <row r="748" customHeight="1" spans="1:9">
      <c r="A748" s="17">
        <v>46203</v>
      </c>
      <c r="B748" s="13" t="s">
        <v>1435</v>
      </c>
      <c r="C748" s="13" t="s">
        <v>1436</v>
      </c>
      <c r="D748" s="13" t="s">
        <v>462</v>
      </c>
      <c r="E748" s="13" t="s">
        <v>8</v>
      </c>
      <c r="F748" s="13" t="s">
        <v>1428</v>
      </c>
      <c r="G748" s="13">
        <v>29</v>
      </c>
      <c r="H748" s="4" t="s">
        <v>1429</v>
      </c>
      <c r="I748" s="14" t="str">
        <f>_xlfn.DISPIMG("ID_0BB13BBB879840E0A20036754AB380B2",1)</f>
        <v>=DISPIMG("ID_0BB13BBB879840E0A20036754AB380B2",1)</v>
      </c>
    </row>
    <row r="749" customHeight="1" spans="1:9">
      <c r="A749" s="17">
        <v>46203</v>
      </c>
      <c r="B749" s="13" t="s">
        <v>1437</v>
      </c>
      <c r="C749" s="13" t="s">
        <v>1438</v>
      </c>
      <c r="D749" s="13" t="s">
        <v>432</v>
      </c>
      <c r="E749" s="13" t="s">
        <v>8</v>
      </c>
      <c r="F749" s="13" t="s">
        <v>1428</v>
      </c>
      <c r="G749" s="13">
        <v>29</v>
      </c>
      <c r="H749" s="4" t="s">
        <v>1429</v>
      </c>
      <c r="I749" s="14" t="str">
        <f>_xlfn.DISPIMG("ID_DA5580D897CA46E28A1259BE9B4C6EF6",1)</f>
        <v>=DISPIMG("ID_DA5580D897CA46E28A1259BE9B4C6EF6",1)</v>
      </c>
    </row>
    <row r="750" customHeight="1" spans="1:9">
      <c r="A750" s="17">
        <v>46203</v>
      </c>
      <c r="B750" s="13" t="s">
        <v>1439</v>
      </c>
      <c r="C750" s="13" t="s">
        <v>1440</v>
      </c>
      <c r="D750" s="13" t="s">
        <v>455</v>
      </c>
      <c r="E750" s="13" t="s">
        <v>8</v>
      </c>
      <c r="F750" s="13" t="s">
        <v>1428</v>
      </c>
      <c r="G750" s="13">
        <v>29</v>
      </c>
      <c r="H750" s="4" t="s">
        <v>1429</v>
      </c>
      <c r="I750" s="14" t="str">
        <f>_xlfn.DISPIMG("ID_AC760653DD864EDCA2B161396BDB608B",1)</f>
        <v>=DISPIMG("ID_AC760653DD864EDCA2B161396BDB608B",1)</v>
      </c>
    </row>
    <row r="751" customHeight="1" spans="1:9">
      <c r="A751" s="17">
        <v>46203</v>
      </c>
      <c r="B751" s="13" t="s">
        <v>1441</v>
      </c>
      <c r="C751" s="13" t="s">
        <v>1442</v>
      </c>
      <c r="D751" s="13" t="s">
        <v>374</v>
      </c>
      <c r="E751" s="13" t="s">
        <v>8</v>
      </c>
      <c r="F751" s="13" t="s">
        <v>1428</v>
      </c>
      <c r="G751" s="13">
        <v>28</v>
      </c>
      <c r="H751" s="4" t="s">
        <v>1443</v>
      </c>
      <c r="I751" s="14" t="str">
        <f>_xlfn.DISPIMG("ID_98DACAD01DEA4BD3AF32BF7626B13C99",1)</f>
        <v>=DISPIMG("ID_98DACAD01DEA4BD3AF32BF7626B13C99",1)</v>
      </c>
    </row>
    <row r="752" customHeight="1" spans="1:9">
      <c r="A752" s="17">
        <v>46203</v>
      </c>
      <c r="B752" s="13" t="s">
        <v>1444</v>
      </c>
      <c r="C752" s="13" t="s">
        <v>1445</v>
      </c>
      <c r="D752" s="13" t="s">
        <v>432</v>
      </c>
      <c r="E752" s="13" t="s">
        <v>8</v>
      </c>
      <c r="F752" s="13" t="s">
        <v>1428</v>
      </c>
      <c r="G752" s="13">
        <v>28</v>
      </c>
      <c r="H752" s="4" t="s">
        <v>1446</v>
      </c>
      <c r="I752" s="14" t="str">
        <f>_xlfn.DISPIMG("ID_C2477663FD12498DB9201C5FFDB26B02",1)</f>
        <v>=DISPIMG("ID_C2477663FD12498DB9201C5FFDB26B02",1)</v>
      </c>
    </row>
    <row r="753" customHeight="1" spans="1:9">
      <c r="A753" s="17">
        <v>46203</v>
      </c>
      <c r="B753" s="13" t="s">
        <v>1447</v>
      </c>
      <c r="C753" s="13" t="s">
        <v>1448</v>
      </c>
      <c r="D753" s="13" t="s">
        <v>432</v>
      </c>
      <c r="E753" s="13" t="s">
        <v>8</v>
      </c>
      <c r="F753" s="13" t="s">
        <v>1428</v>
      </c>
      <c r="G753" s="13">
        <v>27</v>
      </c>
      <c r="H753" s="4" t="s">
        <v>1449</v>
      </c>
      <c r="I753" s="14" t="str">
        <f>_xlfn.DISPIMG("ID_580A29BEE482463CB82061AA4DA91C03",1)</f>
        <v>=DISPIMG("ID_580A29BEE482463CB82061AA4DA91C03",1)</v>
      </c>
    </row>
    <row r="754" customHeight="1" spans="1:9">
      <c r="A754" s="17">
        <v>46203</v>
      </c>
      <c r="B754" s="13" t="s">
        <v>1450</v>
      </c>
      <c r="C754" s="13" t="s">
        <v>1451</v>
      </c>
      <c r="D754" s="13" t="s">
        <v>384</v>
      </c>
      <c r="E754" s="13" t="s">
        <v>8</v>
      </c>
      <c r="F754" s="13" t="s">
        <v>1428</v>
      </c>
      <c r="G754" s="13">
        <v>26</v>
      </c>
      <c r="H754" s="4" t="s">
        <v>1452</v>
      </c>
      <c r="I754" s="14" t="str">
        <f>_xlfn.DISPIMG("ID_6A117C96969241A9A5457CA203E24418",1)</f>
        <v>=DISPIMG("ID_6A117C96969241A9A5457CA203E24418",1)</v>
      </c>
    </row>
    <row r="755" customHeight="1" spans="1:9">
      <c r="A755" s="17">
        <v>46203</v>
      </c>
      <c r="B755" s="13" t="s">
        <v>1453</v>
      </c>
      <c r="C755" s="13" t="s">
        <v>1454</v>
      </c>
      <c r="D755" s="13" t="s">
        <v>1455</v>
      </c>
      <c r="E755" s="13" t="s">
        <v>8</v>
      </c>
      <c r="F755" s="13" t="s">
        <v>1428</v>
      </c>
      <c r="G755" s="13">
        <v>25</v>
      </c>
      <c r="H755" s="4" t="s">
        <v>1452</v>
      </c>
      <c r="I755" s="14" t="str">
        <f>_xlfn.DISPIMG("ID_ED6D1A8C702A499AB3F7EC524DC83619",1)</f>
        <v>=DISPIMG("ID_ED6D1A8C702A499AB3F7EC524DC83619",1)</v>
      </c>
    </row>
    <row r="756" customHeight="1" spans="1:9">
      <c r="A756" s="17">
        <v>46203</v>
      </c>
      <c r="B756" s="13" t="s">
        <v>1456</v>
      </c>
      <c r="C756" s="13" t="s">
        <v>1457</v>
      </c>
      <c r="D756" s="13" t="s">
        <v>1458</v>
      </c>
      <c r="E756" s="13" t="s">
        <v>8</v>
      </c>
      <c r="F756" s="13" t="s">
        <v>1428</v>
      </c>
      <c r="G756" s="13">
        <v>25</v>
      </c>
      <c r="H756" s="4" t="s">
        <v>1452</v>
      </c>
      <c r="I756" s="14" t="str">
        <f>_xlfn.DISPIMG("ID_7C8F4259ADAC4957A5BC2EA248EC8D82",1)</f>
        <v>=DISPIMG("ID_7C8F4259ADAC4957A5BC2EA248EC8D82",1)</v>
      </c>
    </row>
    <row r="757" customHeight="1" spans="1:9">
      <c r="A757" s="17">
        <v>46203</v>
      </c>
      <c r="B757" s="13" t="s">
        <v>1459</v>
      </c>
      <c r="C757" s="13" t="s">
        <v>1460</v>
      </c>
      <c r="D757" s="13" t="s">
        <v>432</v>
      </c>
      <c r="E757" s="13" t="s">
        <v>8</v>
      </c>
      <c r="F757" s="13" t="s">
        <v>1428</v>
      </c>
      <c r="G757" s="13">
        <v>25</v>
      </c>
      <c r="H757" s="4" t="s">
        <v>1452</v>
      </c>
      <c r="I757" s="14" t="str">
        <f>_xlfn.DISPIMG("ID_C7E32F32A48141D2A9D5315EF85044F9",1)</f>
        <v>=DISPIMG("ID_C7E32F32A48141D2A9D5315EF85044F9",1)</v>
      </c>
    </row>
    <row r="758" customHeight="1" spans="1:9">
      <c r="A758" s="4" t="s">
        <v>1461</v>
      </c>
      <c r="B758" s="4" t="s">
        <v>82</v>
      </c>
      <c r="C758" s="4" t="s">
        <v>83</v>
      </c>
      <c r="D758" s="4" t="s">
        <v>374</v>
      </c>
      <c r="E758" s="4" t="s">
        <v>8</v>
      </c>
      <c r="F758" s="4" t="s">
        <v>9</v>
      </c>
      <c r="G758" s="4">
        <v>20</v>
      </c>
      <c r="H758" s="4" t="s">
        <v>1462</v>
      </c>
      <c r="I758" s="18" t="str">
        <f>_xlfn.DISPIMG("ID_B4154FD05D2B43DC8C7C655A8D5A93A1",1)</f>
        <v>=DISPIMG("ID_B4154FD05D2B43DC8C7C655A8D5A93A1",1)</v>
      </c>
    </row>
    <row r="759" customHeight="1" spans="1:9">
      <c r="A759" s="4" t="s">
        <v>401</v>
      </c>
      <c r="B759" s="4" t="s">
        <v>96</v>
      </c>
      <c r="C759" s="4" t="s">
        <v>97</v>
      </c>
      <c r="D759" s="4" t="s">
        <v>462</v>
      </c>
      <c r="E759" s="4" t="s">
        <v>8</v>
      </c>
      <c r="F759" s="4" t="s">
        <v>9</v>
      </c>
      <c r="G759" s="4">
        <v>20</v>
      </c>
      <c r="H759" s="4" t="s">
        <v>1462</v>
      </c>
      <c r="I759" s="18" t="str">
        <f t="shared" ref="I759:I765" si="39">_xlfn.DISPIMG("ID_12A91C72337D4993A73F84354309A58A",1)</f>
        <v>=DISPIMG("ID_12A91C72337D4993A73F84354309A58A",1)</v>
      </c>
    </row>
    <row r="760" customHeight="1" spans="1:9">
      <c r="A760" s="4" t="s">
        <v>402</v>
      </c>
      <c r="B760" s="4" t="s">
        <v>96</v>
      </c>
      <c r="C760" s="4" t="s">
        <v>97</v>
      </c>
      <c r="D760" s="4" t="s">
        <v>462</v>
      </c>
      <c r="E760" s="4" t="s">
        <v>8</v>
      </c>
      <c r="F760" s="4" t="s">
        <v>9</v>
      </c>
      <c r="G760" s="4">
        <v>21</v>
      </c>
      <c r="H760" s="4" t="s">
        <v>1462</v>
      </c>
      <c r="I760" s="18" t="str">
        <f t="shared" si="39"/>
        <v>=DISPIMG("ID_12A91C72337D4993A73F84354309A58A",1)</v>
      </c>
    </row>
    <row r="761" customHeight="1" spans="1:9">
      <c r="A761" s="4" t="s">
        <v>403</v>
      </c>
      <c r="B761" s="4" t="s">
        <v>96</v>
      </c>
      <c r="C761" s="4" t="s">
        <v>97</v>
      </c>
      <c r="D761" s="4" t="s">
        <v>462</v>
      </c>
      <c r="E761" s="4" t="s">
        <v>8</v>
      </c>
      <c r="F761" s="4" t="s">
        <v>9</v>
      </c>
      <c r="G761" s="4">
        <v>22</v>
      </c>
      <c r="H761" s="4" t="s">
        <v>1462</v>
      </c>
      <c r="I761" s="18" t="str">
        <f t="shared" si="39"/>
        <v>=DISPIMG("ID_12A91C72337D4993A73F84354309A58A",1)</v>
      </c>
    </row>
    <row r="762" customHeight="1" spans="1:9">
      <c r="A762" s="4" t="s">
        <v>450</v>
      </c>
      <c r="B762" s="4" t="s">
        <v>96</v>
      </c>
      <c r="C762" s="4" t="s">
        <v>97</v>
      </c>
      <c r="D762" s="4" t="s">
        <v>462</v>
      </c>
      <c r="E762" s="4" t="s">
        <v>8</v>
      </c>
      <c r="F762" s="4" t="s">
        <v>9</v>
      </c>
      <c r="G762" s="4">
        <v>23</v>
      </c>
      <c r="H762" s="4" t="s">
        <v>1462</v>
      </c>
      <c r="I762" s="18" t="str">
        <f t="shared" si="39"/>
        <v>=DISPIMG("ID_12A91C72337D4993A73F84354309A58A",1)</v>
      </c>
    </row>
    <row r="763" customHeight="1" spans="1:9">
      <c r="A763" s="4" t="s">
        <v>451</v>
      </c>
      <c r="B763" s="4" t="s">
        <v>96</v>
      </c>
      <c r="C763" s="4" t="s">
        <v>97</v>
      </c>
      <c r="D763" s="4" t="s">
        <v>462</v>
      </c>
      <c r="E763" s="4" t="s">
        <v>8</v>
      </c>
      <c r="F763" s="4" t="s">
        <v>9</v>
      </c>
      <c r="G763" s="4">
        <v>24</v>
      </c>
      <c r="H763" s="4" t="s">
        <v>1462</v>
      </c>
      <c r="I763" s="18" t="str">
        <f t="shared" si="39"/>
        <v>=DISPIMG("ID_12A91C72337D4993A73F84354309A58A",1)</v>
      </c>
    </row>
    <row r="764" customHeight="1" spans="1:9">
      <c r="A764" s="4" t="s">
        <v>452</v>
      </c>
      <c r="B764" s="4" t="s">
        <v>96</v>
      </c>
      <c r="C764" s="4" t="s">
        <v>97</v>
      </c>
      <c r="D764" s="4" t="s">
        <v>462</v>
      </c>
      <c r="E764" s="4" t="s">
        <v>8</v>
      </c>
      <c r="F764" s="4" t="s">
        <v>9</v>
      </c>
      <c r="G764" s="4">
        <v>25</v>
      </c>
      <c r="H764" s="4" t="s">
        <v>1462</v>
      </c>
      <c r="I764" s="18" t="str">
        <f t="shared" si="39"/>
        <v>=DISPIMG("ID_12A91C72337D4993A73F84354309A58A",1)</v>
      </c>
    </row>
    <row r="765" customHeight="1" spans="1:9">
      <c r="A765" s="4" t="s">
        <v>1463</v>
      </c>
      <c r="B765" s="4" t="s">
        <v>96</v>
      </c>
      <c r="C765" s="4" t="s">
        <v>97</v>
      </c>
      <c r="D765" s="4" t="s">
        <v>462</v>
      </c>
      <c r="E765" s="4" t="s">
        <v>8</v>
      </c>
      <c r="F765" s="4" t="s">
        <v>9</v>
      </c>
      <c r="G765" s="4">
        <v>26</v>
      </c>
      <c r="H765" s="4" t="s">
        <v>1462</v>
      </c>
      <c r="I765" s="18" t="str">
        <f t="shared" si="39"/>
        <v>=DISPIMG("ID_12A91C72337D4993A73F84354309A58A",1)</v>
      </c>
    </row>
    <row r="766" customHeight="1" spans="1:9">
      <c r="A766" s="4" t="s">
        <v>1461</v>
      </c>
      <c r="B766" s="4" t="s">
        <v>96</v>
      </c>
      <c r="C766" s="4" t="s">
        <v>97</v>
      </c>
      <c r="D766" s="4" t="s">
        <v>462</v>
      </c>
      <c r="E766" s="4" t="s">
        <v>8</v>
      </c>
      <c r="F766" s="4" t="s">
        <v>9</v>
      </c>
      <c r="G766" s="4">
        <v>27</v>
      </c>
      <c r="H766" s="4" t="s">
        <v>1462</v>
      </c>
      <c r="I766" s="18" t="str">
        <f t="shared" ref="I766:I768" si="40">_xlfn.DISPIMG("ID_7A2E30699FE14AA3BA486BF162CB6034",1)</f>
        <v>=DISPIMG("ID_7A2E30699FE14AA3BA486BF162CB6034",1)</v>
      </c>
    </row>
    <row r="767" customHeight="1" spans="1:9">
      <c r="A767" s="4" t="s">
        <v>1464</v>
      </c>
      <c r="B767" s="4" t="s">
        <v>96</v>
      </c>
      <c r="C767" s="4" t="s">
        <v>97</v>
      </c>
      <c r="D767" s="4" t="s">
        <v>462</v>
      </c>
      <c r="E767" s="4" t="s">
        <v>8</v>
      </c>
      <c r="F767" s="4" t="s">
        <v>9</v>
      </c>
      <c r="G767" s="4">
        <v>28</v>
      </c>
      <c r="H767" s="4" t="s">
        <v>1462</v>
      </c>
      <c r="I767" s="18" t="str">
        <f t="shared" si="40"/>
        <v>=DISPIMG("ID_7A2E30699FE14AA3BA486BF162CB6034",1)</v>
      </c>
    </row>
    <row r="768" customHeight="1" spans="1:9">
      <c r="A768" s="4" t="s">
        <v>554</v>
      </c>
      <c r="B768" s="4" t="s">
        <v>96</v>
      </c>
      <c r="C768" s="4" t="s">
        <v>97</v>
      </c>
      <c r="D768" s="4" t="s">
        <v>462</v>
      </c>
      <c r="E768" s="4" t="s">
        <v>8</v>
      </c>
      <c r="F768" s="4" t="s">
        <v>9</v>
      </c>
      <c r="G768" s="4">
        <v>29</v>
      </c>
      <c r="H768" s="4" t="s">
        <v>1462</v>
      </c>
      <c r="I768" s="18" t="str">
        <f t="shared" si="40"/>
        <v>=DISPIMG("ID_7A2E30699FE14AA3BA486BF162CB6034",1)</v>
      </c>
    </row>
    <row r="769" customHeight="1" spans="1:9">
      <c r="A769" s="19" t="s">
        <v>399</v>
      </c>
      <c r="B769" s="19" t="s">
        <v>1465</v>
      </c>
      <c r="C769" s="19" t="s">
        <v>1466</v>
      </c>
      <c r="D769" s="19" t="s">
        <v>374</v>
      </c>
      <c r="E769" s="19" t="s">
        <v>8</v>
      </c>
      <c r="F769" s="19" t="s">
        <v>9</v>
      </c>
      <c r="G769" s="20">
        <v>20</v>
      </c>
      <c r="H769" s="4" t="s">
        <v>1462</v>
      </c>
      <c r="I769" s="18" t="str">
        <f t="shared" ref="I769:I777" si="41">_xlfn.DISPIMG("ID_9831CDC31F1E416094C8E3D158CB607D",1)</f>
        <v>=DISPIMG("ID_9831CDC31F1E416094C8E3D158CB607D",1)</v>
      </c>
    </row>
    <row r="770" customHeight="1" spans="1:9">
      <c r="A770" s="19" t="s">
        <v>364</v>
      </c>
      <c r="B770" s="19" t="s">
        <v>1465</v>
      </c>
      <c r="C770" s="19" t="s">
        <v>1466</v>
      </c>
      <c r="D770" s="19" t="s">
        <v>374</v>
      </c>
      <c r="E770" s="19" t="s">
        <v>8</v>
      </c>
      <c r="F770" s="19" t="s">
        <v>9</v>
      </c>
      <c r="G770" s="20">
        <v>21</v>
      </c>
      <c r="H770" s="4" t="s">
        <v>1462</v>
      </c>
      <c r="I770" s="18" t="str">
        <f t="shared" si="41"/>
        <v>=DISPIMG("ID_9831CDC31F1E416094C8E3D158CB607D",1)</v>
      </c>
    </row>
    <row r="771" customHeight="1" spans="1:9">
      <c r="A771" s="19" t="s">
        <v>371</v>
      </c>
      <c r="B771" s="19" t="s">
        <v>1465</v>
      </c>
      <c r="C771" s="19" t="s">
        <v>1466</v>
      </c>
      <c r="D771" s="19" t="s">
        <v>374</v>
      </c>
      <c r="E771" s="19" t="s">
        <v>8</v>
      </c>
      <c r="F771" s="19" t="s">
        <v>9</v>
      </c>
      <c r="G771" s="20">
        <v>22</v>
      </c>
      <c r="H771" s="4" t="s">
        <v>1462</v>
      </c>
      <c r="I771" s="18" t="str">
        <f t="shared" si="41"/>
        <v>=DISPIMG("ID_9831CDC31F1E416094C8E3D158CB607D",1)</v>
      </c>
    </row>
    <row r="772" customHeight="1" spans="1:9">
      <c r="A772" s="19" t="s">
        <v>400</v>
      </c>
      <c r="B772" s="19" t="s">
        <v>1465</v>
      </c>
      <c r="C772" s="19" t="s">
        <v>1466</v>
      </c>
      <c r="D772" s="19" t="s">
        <v>374</v>
      </c>
      <c r="E772" s="19" t="s">
        <v>8</v>
      </c>
      <c r="F772" s="19" t="s">
        <v>9</v>
      </c>
      <c r="G772" s="20">
        <v>23</v>
      </c>
      <c r="H772" s="4" t="s">
        <v>1462</v>
      </c>
      <c r="I772" s="18" t="str">
        <f t="shared" si="41"/>
        <v>=DISPIMG("ID_9831CDC31F1E416094C8E3D158CB607D",1)</v>
      </c>
    </row>
    <row r="773" customHeight="1" spans="1:9">
      <c r="A773" s="19" t="s">
        <v>416</v>
      </c>
      <c r="B773" s="19" t="s">
        <v>1465</v>
      </c>
      <c r="C773" s="19" t="s">
        <v>1466</v>
      </c>
      <c r="D773" s="19" t="s">
        <v>374</v>
      </c>
      <c r="E773" s="19" t="s">
        <v>8</v>
      </c>
      <c r="F773" s="19" t="s">
        <v>9</v>
      </c>
      <c r="G773" s="20">
        <v>24</v>
      </c>
      <c r="H773" s="4" t="s">
        <v>1462</v>
      </c>
      <c r="I773" s="18" t="str">
        <f t="shared" si="41"/>
        <v>=DISPIMG("ID_9831CDC31F1E416094C8E3D158CB607D",1)</v>
      </c>
    </row>
    <row r="774" customHeight="1" spans="1:9">
      <c r="A774" s="19" t="s">
        <v>417</v>
      </c>
      <c r="B774" s="19" t="s">
        <v>1465</v>
      </c>
      <c r="C774" s="19" t="s">
        <v>1466</v>
      </c>
      <c r="D774" s="19" t="s">
        <v>374</v>
      </c>
      <c r="E774" s="19" t="s">
        <v>8</v>
      </c>
      <c r="F774" s="19" t="s">
        <v>9</v>
      </c>
      <c r="G774" s="20">
        <v>25</v>
      </c>
      <c r="H774" s="4" t="s">
        <v>1462</v>
      </c>
      <c r="I774" s="18" t="str">
        <f t="shared" si="41"/>
        <v>=DISPIMG("ID_9831CDC31F1E416094C8E3D158CB607D",1)</v>
      </c>
    </row>
    <row r="775" customHeight="1" spans="1:9">
      <c r="A775" s="19" t="s">
        <v>381</v>
      </c>
      <c r="B775" s="19" t="s">
        <v>1465</v>
      </c>
      <c r="C775" s="19" t="s">
        <v>1466</v>
      </c>
      <c r="D775" s="19" t="s">
        <v>374</v>
      </c>
      <c r="E775" s="19" t="s">
        <v>8</v>
      </c>
      <c r="F775" s="19" t="s">
        <v>9</v>
      </c>
      <c r="G775" s="20">
        <v>26</v>
      </c>
      <c r="H775" s="4" t="s">
        <v>1462</v>
      </c>
      <c r="I775" s="18" t="str">
        <f t="shared" si="41"/>
        <v>=DISPIMG("ID_9831CDC31F1E416094C8E3D158CB607D",1)</v>
      </c>
    </row>
    <row r="776" customHeight="1" spans="1:9">
      <c r="A776" s="19" t="s">
        <v>388</v>
      </c>
      <c r="B776" s="19" t="s">
        <v>1465</v>
      </c>
      <c r="C776" s="19" t="s">
        <v>1466</v>
      </c>
      <c r="D776" s="19" t="s">
        <v>374</v>
      </c>
      <c r="E776" s="19" t="s">
        <v>8</v>
      </c>
      <c r="F776" s="19" t="s">
        <v>9</v>
      </c>
      <c r="G776" s="20">
        <v>27</v>
      </c>
      <c r="H776" s="4" t="s">
        <v>1462</v>
      </c>
      <c r="I776" s="18" t="str">
        <f t="shared" si="41"/>
        <v>=DISPIMG("ID_9831CDC31F1E416094C8E3D158CB607D",1)</v>
      </c>
    </row>
    <row r="777" customHeight="1" spans="1:9">
      <c r="A777" s="19" t="s">
        <v>389</v>
      </c>
      <c r="B777" s="19" t="s">
        <v>1465</v>
      </c>
      <c r="C777" s="19" t="s">
        <v>1466</v>
      </c>
      <c r="D777" s="19" t="s">
        <v>374</v>
      </c>
      <c r="E777" s="19" t="s">
        <v>8</v>
      </c>
      <c r="F777" s="19" t="s">
        <v>9</v>
      </c>
      <c r="G777" s="20">
        <v>28</v>
      </c>
      <c r="H777" s="4" t="s">
        <v>1462</v>
      </c>
      <c r="I777" s="18" t="str">
        <f t="shared" si="41"/>
        <v>=DISPIMG("ID_9831CDC31F1E416094C8E3D158CB607D",1)</v>
      </c>
    </row>
    <row r="778" customHeight="1" spans="1:9">
      <c r="A778" s="19" t="s">
        <v>390</v>
      </c>
      <c r="B778" s="19" t="s">
        <v>1465</v>
      </c>
      <c r="C778" s="19" t="s">
        <v>1466</v>
      </c>
      <c r="D778" s="19" t="s">
        <v>374</v>
      </c>
      <c r="E778" s="19" t="s">
        <v>8</v>
      </c>
      <c r="F778" s="19" t="s">
        <v>9</v>
      </c>
      <c r="G778" s="20">
        <v>29</v>
      </c>
      <c r="H778" s="4" t="s">
        <v>1462</v>
      </c>
      <c r="I778" s="18" t="str">
        <f t="shared" ref="I778:I785" si="42">_xlfn.DISPIMG("ID_EF8E1F592BD74BE681E74D4BDDDCE0DE",1)</f>
        <v>=DISPIMG("ID_EF8E1F592BD74BE681E74D4BDDDCE0DE",1)</v>
      </c>
    </row>
    <row r="779" customHeight="1" spans="1:9">
      <c r="A779" s="19" t="s">
        <v>391</v>
      </c>
      <c r="B779" s="19" t="s">
        <v>1465</v>
      </c>
      <c r="C779" s="19" t="s">
        <v>1466</v>
      </c>
      <c r="D779" s="19" t="s">
        <v>374</v>
      </c>
      <c r="E779" s="19" t="s">
        <v>8</v>
      </c>
      <c r="F779" s="19" t="s">
        <v>9</v>
      </c>
      <c r="G779" s="20">
        <v>30</v>
      </c>
      <c r="H779" s="4" t="s">
        <v>1462</v>
      </c>
      <c r="I779" s="18" t="str">
        <f t="shared" si="42"/>
        <v>=DISPIMG("ID_EF8E1F592BD74BE681E74D4BDDDCE0DE",1)</v>
      </c>
    </row>
    <row r="780" customHeight="1" spans="1:9">
      <c r="A780" s="19" t="s">
        <v>392</v>
      </c>
      <c r="B780" s="19" t="s">
        <v>1465</v>
      </c>
      <c r="C780" s="19" t="s">
        <v>1466</v>
      </c>
      <c r="D780" s="19" t="s">
        <v>374</v>
      </c>
      <c r="E780" s="19" t="s">
        <v>8</v>
      </c>
      <c r="F780" s="19" t="s">
        <v>9</v>
      </c>
      <c r="G780" s="20">
        <v>31</v>
      </c>
      <c r="H780" s="4" t="s">
        <v>1462</v>
      </c>
      <c r="I780" s="18" t="str">
        <f t="shared" si="42"/>
        <v>=DISPIMG("ID_EF8E1F592BD74BE681E74D4BDDDCE0DE",1)</v>
      </c>
    </row>
    <row r="781" customHeight="1" spans="1:9">
      <c r="A781" s="19" t="s">
        <v>393</v>
      </c>
      <c r="B781" s="19" t="s">
        <v>1465</v>
      </c>
      <c r="C781" s="19" t="s">
        <v>1466</v>
      </c>
      <c r="D781" s="19" t="s">
        <v>374</v>
      </c>
      <c r="E781" s="19" t="s">
        <v>8</v>
      </c>
      <c r="F781" s="19" t="s">
        <v>9</v>
      </c>
      <c r="G781" s="20">
        <v>32</v>
      </c>
      <c r="H781" s="4" t="s">
        <v>1462</v>
      </c>
      <c r="I781" s="18" t="str">
        <f t="shared" si="42"/>
        <v>=DISPIMG("ID_EF8E1F592BD74BE681E74D4BDDDCE0DE",1)</v>
      </c>
    </row>
    <row r="782" customHeight="1" spans="1:9">
      <c r="A782" s="19" t="s">
        <v>394</v>
      </c>
      <c r="B782" s="19" t="s">
        <v>1465</v>
      </c>
      <c r="C782" s="19" t="s">
        <v>1466</v>
      </c>
      <c r="D782" s="19" t="s">
        <v>374</v>
      </c>
      <c r="E782" s="19" t="s">
        <v>8</v>
      </c>
      <c r="F782" s="19" t="s">
        <v>9</v>
      </c>
      <c r="G782" s="20">
        <v>33</v>
      </c>
      <c r="H782" s="4" t="s">
        <v>1462</v>
      </c>
      <c r="I782" s="18" t="str">
        <f t="shared" si="42"/>
        <v>=DISPIMG("ID_EF8E1F592BD74BE681E74D4BDDDCE0DE",1)</v>
      </c>
    </row>
    <row r="783" customHeight="1" spans="1:9">
      <c r="A783" s="19" t="s">
        <v>411</v>
      </c>
      <c r="B783" s="19" t="s">
        <v>1465</v>
      </c>
      <c r="C783" s="19" t="s">
        <v>1466</v>
      </c>
      <c r="D783" s="19" t="s">
        <v>374</v>
      </c>
      <c r="E783" s="19" t="s">
        <v>8</v>
      </c>
      <c r="F783" s="19" t="s">
        <v>9</v>
      </c>
      <c r="G783" s="20">
        <v>34</v>
      </c>
      <c r="H783" s="4" t="s">
        <v>1462</v>
      </c>
      <c r="I783" s="18" t="str">
        <f t="shared" si="42"/>
        <v>=DISPIMG("ID_EF8E1F592BD74BE681E74D4BDDDCE0DE",1)</v>
      </c>
    </row>
    <row r="784" customHeight="1" spans="1:9">
      <c r="A784" s="19" t="s">
        <v>1467</v>
      </c>
      <c r="B784" s="19" t="s">
        <v>1465</v>
      </c>
      <c r="C784" s="19" t="s">
        <v>1466</v>
      </c>
      <c r="D784" s="19" t="s">
        <v>374</v>
      </c>
      <c r="E784" s="19" t="s">
        <v>8</v>
      </c>
      <c r="F784" s="19" t="s">
        <v>9</v>
      </c>
      <c r="G784" s="20">
        <v>35</v>
      </c>
      <c r="H784" s="4" t="s">
        <v>1462</v>
      </c>
      <c r="I784" s="18" t="str">
        <f t="shared" si="42"/>
        <v>=DISPIMG("ID_EF8E1F592BD74BE681E74D4BDDDCE0DE",1)</v>
      </c>
    </row>
    <row r="785" customHeight="1" spans="1:9">
      <c r="A785" s="19" t="s">
        <v>490</v>
      </c>
      <c r="B785" s="19" t="s">
        <v>1465</v>
      </c>
      <c r="C785" s="19" t="s">
        <v>1466</v>
      </c>
      <c r="D785" s="19" t="s">
        <v>374</v>
      </c>
      <c r="E785" s="19" t="s">
        <v>8</v>
      </c>
      <c r="F785" s="19" t="s">
        <v>9</v>
      </c>
      <c r="G785" s="20">
        <v>36</v>
      </c>
      <c r="H785" s="4" t="s">
        <v>1462</v>
      </c>
      <c r="I785" s="18" t="str">
        <f t="shared" si="42"/>
        <v>=DISPIMG("ID_EF8E1F592BD74BE681E74D4BDDDCE0DE",1)</v>
      </c>
    </row>
    <row r="786" customHeight="1" spans="1:9">
      <c r="A786" s="19" t="s">
        <v>371</v>
      </c>
      <c r="B786" s="19" t="s">
        <v>6</v>
      </c>
      <c r="C786" s="19" t="s">
        <v>7</v>
      </c>
      <c r="D786" s="19" t="s">
        <v>432</v>
      </c>
      <c r="E786" s="19" t="s">
        <v>8</v>
      </c>
      <c r="F786" s="19" t="s">
        <v>9</v>
      </c>
      <c r="G786" s="20">
        <v>20</v>
      </c>
      <c r="H786" s="4" t="s">
        <v>1462</v>
      </c>
      <c r="I786" s="18" t="str">
        <f t="shared" ref="I786:I797" si="43">_xlfn.DISPIMG("ID_767C0C2B1AEF4DAF842F1C98F0F6B9EE",1)</f>
        <v>=DISPIMG("ID_767C0C2B1AEF4DAF842F1C98F0F6B9EE",1)</v>
      </c>
    </row>
    <row r="787" customHeight="1" spans="1:9">
      <c r="A787" s="19" t="s">
        <v>400</v>
      </c>
      <c r="B787" s="19" t="s">
        <v>6</v>
      </c>
      <c r="C787" s="19" t="s">
        <v>7</v>
      </c>
      <c r="D787" s="19" t="s">
        <v>432</v>
      </c>
      <c r="E787" s="19" t="s">
        <v>8</v>
      </c>
      <c r="F787" s="19" t="s">
        <v>9</v>
      </c>
      <c r="G787" s="20">
        <v>21</v>
      </c>
      <c r="H787" s="4" t="s">
        <v>1462</v>
      </c>
      <c r="I787" s="18" t="str">
        <f t="shared" si="43"/>
        <v>=DISPIMG("ID_767C0C2B1AEF4DAF842F1C98F0F6B9EE",1)</v>
      </c>
    </row>
    <row r="788" customHeight="1" spans="1:9">
      <c r="A788" s="19" t="s">
        <v>416</v>
      </c>
      <c r="B788" s="19" t="s">
        <v>6</v>
      </c>
      <c r="C788" s="19" t="s">
        <v>7</v>
      </c>
      <c r="D788" s="19" t="s">
        <v>432</v>
      </c>
      <c r="E788" s="19" t="s">
        <v>8</v>
      </c>
      <c r="F788" s="19" t="s">
        <v>9</v>
      </c>
      <c r="G788" s="20">
        <v>22</v>
      </c>
      <c r="H788" s="4" t="s">
        <v>1462</v>
      </c>
      <c r="I788" s="18" t="str">
        <f t="shared" si="43"/>
        <v>=DISPIMG("ID_767C0C2B1AEF4DAF842F1C98F0F6B9EE",1)</v>
      </c>
    </row>
    <row r="789" customHeight="1" spans="1:9">
      <c r="A789" s="19" t="s">
        <v>417</v>
      </c>
      <c r="B789" s="19" t="s">
        <v>6</v>
      </c>
      <c r="C789" s="19" t="s">
        <v>7</v>
      </c>
      <c r="D789" s="19" t="s">
        <v>432</v>
      </c>
      <c r="E789" s="19" t="s">
        <v>8</v>
      </c>
      <c r="F789" s="19" t="s">
        <v>9</v>
      </c>
      <c r="G789" s="20">
        <v>23</v>
      </c>
      <c r="H789" s="4" t="s">
        <v>1462</v>
      </c>
      <c r="I789" s="18" t="str">
        <f t="shared" si="43"/>
        <v>=DISPIMG("ID_767C0C2B1AEF4DAF842F1C98F0F6B9EE",1)</v>
      </c>
    </row>
    <row r="790" customHeight="1" spans="1:9">
      <c r="A790" s="19" t="s">
        <v>381</v>
      </c>
      <c r="B790" s="19" t="s">
        <v>6</v>
      </c>
      <c r="C790" s="19" t="s">
        <v>7</v>
      </c>
      <c r="D790" s="19" t="s">
        <v>432</v>
      </c>
      <c r="E790" s="19" t="s">
        <v>8</v>
      </c>
      <c r="F790" s="19" t="s">
        <v>9</v>
      </c>
      <c r="G790" s="20">
        <v>24</v>
      </c>
      <c r="H790" s="4" t="s">
        <v>1462</v>
      </c>
      <c r="I790" s="18" t="str">
        <f t="shared" si="43"/>
        <v>=DISPIMG("ID_767C0C2B1AEF4DAF842F1C98F0F6B9EE",1)</v>
      </c>
    </row>
    <row r="791" customHeight="1" spans="1:9">
      <c r="A791" s="19" t="s">
        <v>388</v>
      </c>
      <c r="B791" s="19" t="s">
        <v>6</v>
      </c>
      <c r="C791" s="19" t="s">
        <v>7</v>
      </c>
      <c r="D791" s="19" t="s">
        <v>432</v>
      </c>
      <c r="E791" s="19" t="s">
        <v>8</v>
      </c>
      <c r="F791" s="19" t="s">
        <v>9</v>
      </c>
      <c r="G791" s="20">
        <v>25</v>
      </c>
      <c r="H791" s="4" t="s">
        <v>1462</v>
      </c>
      <c r="I791" s="18" t="str">
        <f t="shared" si="43"/>
        <v>=DISPIMG("ID_767C0C2B1AEF4DAF842F1C98F0F6B9EE",1)</v>
      </c>
    </row>
    <row r="792" customHeight="1" spans="1:9">
      <c r="A792" s="19" t="s">
        <v>389</v>
      </c>
      <c r="B792" s="19" t="s">
        <v>6</v>
      </c>
      <c r="C792" s="19" t="s">
        <v>7</v>
      </c>
      <c r="D792" s="19" t="s">
        <v>432</v>
      </c>
      <c r="E792" s="19" t="s">
        <v>8</v>
      </c>
      <c r="F792" s="19" t="s">
        <v>9</v>
      </c>
      <c r="G792" s="20">
        <v>26</v>
      </c>
      <c r="H792" s="4" t="s">
        <v>1462</v>
      </c>
      <c r="I792" s="18" t="str">
        <f t="shared" si="43"/>
        <v>=DISPIMG("ID_767C0C2B1AEF4DAF842F1C98F0F6B9EE",1)</v>
      </c>
    </row>
    <row r="793" customHeight="1" spans="1:9">
      <c r="A793" s="19" t="s">
        <v>390</v>
      </c>
      <c r="B793" s="19" t="s">
        <v>6</v>
      </c>
      <c r="C793" s="19" t="s">
        <v>7</v>
      </c>
      <c r="D793" s="19" t="s">
        <v>432</v>
      </c>
      <c r="E793" s="19" t="s">
        <v>8</v>
      </c>
      <c r="F793" s="19" t="s">
        <v>9</v>
      </c>
      <c r="G793" s="20">
        <v>27</v>
      </c>
      <c r="H793" s="4" t="s">
        <v>1462</v>
      </c>
      <c r="I793" s="18" t="str">
        <f t="shared" si="43"/>
        <v>=DISPIMG("ID_767C0C2B1AEF4DAF842F1C98F0F6B9EE",1)</v>
      </c>
    </row>
    <row r="794" customHeight="1" spans="1:9">
      <c r="A794" s="19" t="s">
        <v>391</v>
      </c>
      <c r="B794" s="19" t="s">
        <v>6</v>
      </c>
      <c r="C794" s="19" t="s">
        <v>7</v>
      </c>
      <c r="D794" s="19" t="s">
        <v>432</v>
      </c>
      <c r="E794" s="19" t="s">
        <v>8</v>
      </c>
      <c r="F794" s="19" t="s">
        <v>9</v>
      </c>
      <c r="G794" s="20">
        <v>28</v>
      </c>
      <c r="H794" s="4" t="s">
        <v>1462</v>
      </c>
      <c r="I794" s="18" t="str">
        <f t="shared" si="43"/>
        <v>=DISPIMG("ID_767C0C2B1AEF4DAF842F1C98F0F6B9EE",1)</v>
      </c>
    </row>
    <row r="795" customHeight="1" spans="1:9">
      <c r="A795" s="19" t="s">
        <v>392</v>
      </c>
      <c r="B795" s="19" t="s">
        <v>6</v>
      </c>
      <c r="C795" s="19" t="s">
        <v>7</v>
      </c>
      <c r="D795" s="19" t="s">
        <v>432</v>
      </c>
      <c r="E795" s="19" t="s">
        <v>8</v>
      </c>
      <c r="F795" s="19" t="s">
        <v>9</v>
      </c>
      <c r="G795" s="20">
        <v>29</v>
      </c>
      <c r="H795" s="4" t="s">
        <v>1462</v>
      </c>
      <c r="I795" s="18" t="str">
        <f t="shared" si="43"/>
        <v>=DISPIMG("ID_767C0C2B1AEF4DAF842F1C98F0F6B9EE",1)</v>
      </c>
    </row>
    <row r="796" customHeight="1" spans="1:9">
      <c r="A796" s="19" t="s">
        <v>393</v>
      </c>
      <c r="B796" s="19" t="s">
        <v>6</v>
      </c>
      <c r="C796" s="19" t="s">
        <v>7</v>
      </c>
      <c r="D796" s="19" t="s">
        <v>432</v>
      </c>
      <c r="E796" s="19" t="s">
        <v>8</v>
      </c>
      <c r="F796" s="19" t="s">
        <v>9</v>
      </c>
      <c r="G796" s="20">
        <v>30</v>
      </c>
      <c r="H796" s="4" t="s">
        <v>1462</v>
      </c>
      <c r="I796" s="18" t="str">
        <f t="shared" si="43"/>
        <v>=DISPIMG("ID_767C0C2B1AEF4DAF842F1C98F0F6B9EE",1)</v>
      </c>
    </row>
    <row r="797" customHeight="1" spans="1:9">
      <c r="A797" s="19" t="s">
        <v>394</v>
      </c>
      <c r="B797" s="19" t="s">
        <v>6</v>
      </c>
      <c r="C797" s="19" t="s">
        <v>7</v>
      </c>
      <c r="D797" s="19" t="s">
        <v>432</v>
      </c>
      <c r="E797" s="19" t="s">
        <v>8</v>
      </c>
      <c r="F797" s="19" t="s">
        <v>9</v>
      </c>
      <c r="G797" s="20">
        <v>31</v>
      </c>
      <c r="H797" s="4" t="s">
        <v>1462</v>
      </c>
      <c r="I797" s="18" t="str">
        <f t="shared" si="43"/>
        <v>=DISPIMG("ID_767C0C2B1AEF4DAF842F1C98F0F6B9EE",1)</v>
      </c>
    </row>
    <row r="798" customHeight="1" spans="1:9">
      <c r="A798" s="19" t="s">
        <v>400</v>
      </c>
      <c r="B798" s="19" t="s">
        <v>1468</v>
      </c>
      <c r="C798" s="19" t="s">
        <v>1469</v>
      </c>
      <c r="D798" s="19" t="s">
        <v>455</v>
      </c>
      <c r="E798" s="19" t="s">
        <v>8</v>
      </c>
      <c r="F798" s="19" t="s">
        <v>9</v>
      </c>
      <c r="G798" s="20">
        <v>20</v>
      </c>
      <c r="H798" s="4" t="s">
        <v>1462</v>
      </c>
      <c r="I798" s="18" t="str">
        <f t="shared" ref="I798:I800" si="44">_xlfn.DISPIMG("ID_E80BB17BB74443849E9876DB3631942B",1)</f>
        <v>=DISPIMG("ID_E80BB17BB74443849E9876DB3631942B",1)</v>
      </c>
    </row>
    <row r="799" customHeight="1" spans="1:9">
      <c r="A799" s="19" t="s">
        <v>416</v>
      </c>
      <c r="B799" s="19" t="s">
        <v>1468</v>
      </c>
      <c r="C799" s="19" t="s">
        <v>1469</v>
      </c>
      <c r="D799" s="19" t="s">
        <v>455</v>
      </c>
      <c r="E799" s="19" t="s">
        <v>8</v>
      </c>
      <c r="F799" s="19" t="s">
        <v>9</v>
      </c>
      <c r="G799" s="20">
        <v>21</v>
      </c>
      <c r="H799" s="4" t="s">
        <v>1462</v>
      </c>
      <c r="I799" s="18" t="str">
        <f t="shared" si="44"/>
        <v>=DISPIMG("ID_E80BB17BB74443849E9876DB3631942B",1)</v>
      </c>
    </row>
    <row r="800" customHeight="1" spans="1:9">
      <c r="A800" s="19" t="s">
        <v>417</v>
      </c>
      <c r="B800" s="19" t="s">
        <v>1468</v>
      </c>
      <c r="C800" s="19" t="s">
        <v>1469</v>
      </c>
      <c r="D800" s="19" t="s">
        <v>455</v>
      </c>
      <c r="E800" s="19" t="s">
        <v>8</v>
      </c>
      <c r="F800" s="19" t="s">
        <v>9</v>
      </c>
      <c r="G800" s="20">
        <v>22</v>
      </c>
      <c r="H800" s="4" t="s">
        <v>1462</v>
      </c>
      <c r="I800" s="18" t="str">
        <f t="shared" si="44"/>
        <v>=DISPIMG("ID_E80BB17BB74443849E9876DB3631942B",1)</v>
      </c>
    </row>
    <row r="801" customHeight="1" spans="1:9">
      <c r="A801" s="19" t="s">
        <v>389</v>
      </c>
      <c r="B801" s="19" t="s">
        <v>1468</v>
      </c>
      <c r="C801" s="19" t="s">
        <v>1469</v>
      </c>
      <c r="D801" s="19" t="s">
        <v>455</v>
      </c>
      <c r="E801" s="19" t="s">
        <v>8</v>
      </c>
      <c r="F801" s="19" t="s">
        <v>9</v>
      </c>
      <c r="G801" s="20">
        <v>25</v>
      </c>
      <c r="H801" s="4" t="s">
        <v>1462</v>
      </c>
      <c r="I801" s="18" t="str">
        <f t="shared" ref="I801:I806" si="45">_xlfn.DISPIMG("ID_E1165933934941E6A89CAFB6667D1518",1)</f>
        <v>=DISPIMG("ID_E1165933934941E6A89CAFB6667D1518",1)</v>
      </c>
    </row>
    <row r="802" customHeight="1" spans="1:9">
      <c r="A802" s="19" t="s">
        <v>390</v>
      </c>
      <c r="B802" s="19" t="s">
        <v>1468</v>
      </c>
      <c r="C802" s="19" t="s">
        <v>1469</v>
      </c>
      <c r="D802" s="19" t="s">
        <v>455</v>
      </c>
      <c r="E802" s="19" t="s">
        <v>8</v>
      </c>
      <c r="F802" s="19" t="s">
        <v>9</v>
      </c>
      <c r="G802" s="20">
        <v>26</v>
      </c>
      <c r="H802" s="4" t="s">
        <v>1462</v>
      </c>
      <c r="I802" s="18" t="str">
        <f t="shared" si="45"/>
        <v>=DISPIMG("ID_E1165933934941E6A89CAFB6667D1518",1)</v>
      </c>
    </row>
    <row r="803" customHeight="1" spans="1:9">
      <c r="A803" s="19" t="s">
        <v>391</v>
      </c>
      <c r="B803" s="19" t="s">
        <v>1468</v>
      </c>
      <c r="C803" s="19" t="s">
        <v>1469</v>
      </c>
      <c r="D803" s="19" t="s">
        <v>455</v>
      </c>
      <c r="E803" s="19" t="s">
        <v>8</v>
      </c>
      <c r="F803" s="19" t="s">
        <v>9</v>
      </c>
      <c r="G803" s="20">
        <v>27</v>
      </c>
      <c r="H803" s="4" t="s">
        <v>1462</v>
      </c>
      <c r="I803" s="18" t="str">
        <f t="shared" si="45"/>
        <v>=DISPIMG("ID_E1165933934941E6A89CAFB6667D1518",1)</v>
      </c>
    </row>
    <row r="804" customHeight="1" spans="1:9">
      <c r="A804" s="19" t="s">
        <v>392</v>
      </c>
      <c r="B804" s="19" t="s">
        <v>1468</v>
      </c>
      <c r="C804" s="19" t="s">
        <v>1469</v>
      </c>
      <c r="D804" s="19" t="s">
        <v>455</v>
      </c>
      <c r="E804" s="19" t="s">
        <v>8</v>
      </c>
      <c r="F804" s="19" t="s">
        <v>9</v>
      </c>
      <c r="G804" s="20">
        <v>28</v>
      </c>
      <c r="H804" s="4" t="s">
        <v>1462</v>
      </c>
      <c r="I804" s="18" t="str">
        <f t="shared" si="45"/>
        <v>=DISPIMG("ID_E1165933934941E6A89CAFB6667D1518",1)</v>
      </c>
    </row>
    <row r="805" customHeight="1" spans="1:9">
      <c r="A805" s="19" t="s">
        <v>393</v>
      </c>
      <c r="B805" s="19" t="s">
        <v>1468</v>
      </c>
      <c r="C805" s="19" t="s">
        <v>1469</v>
      </c>
      <c r="D805" s="19" t="s">
        <v>455</v>
      </c>
      <c r="E805" s="19" t="s">
        <v>8</v>
      </c>
      <c r="F805" s="19" t="s">
        <v>9</v>
      </c>
      <c r="G805" s="20">
        <v>29</v>
      </c>
      <c r="H805" s="4" t="s">
        <v>1462</v>
      </c>
      <c r="I805" s="18" t="str">
        <f t="shared" si="45"/>
        <v>=DISPIMG("ID_E1165933934941E6A89CAFB6667D1518",1)</v>
      </c>
    </row>
    <row r="806" customHeight="1" spans="1:9">
      <c r="A806" s="19" t="s">
        <v>394</v>
      </c>
      <c r="B806" s="19" t="s">
        <v>1468</v>
      </c>
      <c r="C806" s="19" t="s">
        <v>1469</v>
      </c>
      <c r="D806" s="19" t="s">
        <v>455</v>
      </c>
      <c r="E806" s="19" t="s">
        <v>8</v>
      </c>
      <c r="F806" s="19" t="s">
        <v>9</v>
      </c>
      <c r="G806" s="20">
        <v>30</v>
      </c>
      <c r="H806" s="4" t="s">
        <v>1462</v>
      </c>
      <c r="I806" s="18" t="str">
        <f t="shared" si="45"/>
        <v>=DISPIMG("ID_E1165933934941E6A89CAFB6667D1518",1)</v>
      </c>
    </row>
    <row r="807" customHeight="1" spans="1:9">
      <c r="A807" s="19" t="s">
        <v>400</v>
      </c>
      <c r="B807" s="19" t="s">
        <v>1470</v>
      </c>
      <c r="C807" s="19" t="s">
        <v>1471</v>
      </c>
      <c r="D807" s="19" t="s">
        <v>374</v>
      </c>
      <c r="E807" s="19" t="s">
        <v>8</v>
      </c>
      <c r="F807" s="19" t="s">
        <v>9</v>
      </c>
      <c r="G807" s="20">
        <v>20</v>
      </c>
      <c r="H807" s="4" t="s">
        <v>1462</v>
      </c>
      <c r="I807" s="18" t="str">
        <f t="shared" ref="I807:I814" si="46">_xlfn.DISPIMG("ID_3E3E9B1C05EA4F4182181F6D828ABC3B",1)</f>
        <v>=DISPIMG("ID_3E3E9B1C05EA4F4182181F6D828ABC3B",1)</v>
      </c>
    </row>
    <row r="808" customHeight="1" spans="1:9">
      <c r="A808" s="19" t="s">
        <v>416</v>
      </c>
      <c r="B808" s="19" t="s">
        <v>1470</v>
      </c>
      <c r="C808" s="19" t="s">
        <v>1471</v>
      </c>
      <c r="D808" s="19" t="s">
        <v>374</v>
      </c>
      <c r="E808" s="19" t="s">
        <v>8</v>
      </c>
      <c r="F808" s="19" t="s">
        <v>9</v>
      </c>
      <c r="G808" s="20">
        <v>21</v>
      </c>
      <c r="H808" s="4" t="s">
        <v>1462</v>
      </c>
      <c r="I808" s="18" t="str">
        <f t="shared" si="46"/>
        <v>=DISPIMG("ID_3E3E9B1C05EA4F4182181F6D828ABC3B",1)</v>
      </c>
    </row>
    <row r="809" customHeight="1" spans="1:9">
      <c r="A809" s="19" t="s">
        <v>417</v>
      </c>
      <c r="B809" s="19" t="s">
        <v>1470</v>
      </c>
      <c r="C809" s="19" t="s">
        <v>1471</v>
      </c>
      <c r="D809" s="19" t="s">
        <v>374</v>
      </c>
      <c r="E809" s="19" t="s">
        <v>8</v>
      </c>
      <c r="F809" s="19" t="s">
        <v>9</v>
      </c>
      <c r="G809" s="20">
        <v>22</v>
      </c>
      <c r="H809" s="4" t="s">
        <v>1462</v>
      </c>
      <c r="I809" s="18" t="str">
        <f t="shared" si="46"/>
        <v>=DISPIMG("ID_3E3E9B1C05EA4F4182181F6D828ABC3B",1)</v>
      </c>
    </row>
    <row r="810" customHeight="1" spans="1:9">
      <c r="A810" s="19" t="s">
        <v>381</v>
      </c>
      <c r="B810" s="19" t="s">
        <v>1470</v>
      </c>
      <c r="C810" s="19" t="s">
        <v>1471</v>
      </c>
      <c r="D810" s="19" t="s">
        <v>374</v>
      </c>
      <c r="E810" s="19" t="s">
        <v>8</v>
      </c>
      <c r="F810" s="19" t="s">
        <v>9</v>
      </c>
      <c r="G810" s="20">
        <v>23</v>
      </c>
      <c r="H810" s="4" t="s">
        <v>1462</v>
      </c>
      <c r="I810" s="18" t="str">
        <f t="shared" si="46"/>
        <v>=DISPIMG("ID_3E3E9B1C05EA4F4182181F6D828ABC3B",1)</v>
      </c>
    </row>
    <row r="811" customHeight="1" spans="1:9">
      <c r="A811" s="19" t="s">
        <v>388</v>
      </c>
      <c r="B811" s="19" t="s">
        <v>1470</v>
      </c>
      <c r="C811" s="19" t="s">
        <v>1471</v>
      </c>
      <c r="D811" s="19" t="s">
        <v>374</v>
      </c>
      <c r="E811" s="19" t="s">
        <v>8</v>
      </c>
      <c r="F811" s="19" t="s">
        <v>9</v>
      </c>
      <c r="G811" s="20">
        <v>24</v>
      </c>
      <c r="H811" s="4" t="s">
        <v>1462</v>
      </c>
      <c r="I811" s="18" t="str">
        <f t="shared" si="46"/>
        <v>=DISPIMG("ID_3E3E9B1C05EA4F4182181F6D828ABC3B",1)</v>
      </c>
    </row>
    <row r="812" customHeight="1" spans="1:9">
      <c r="A812" s="19" t="s">
        <v>389</v>
      </c>
      <c r="B812" s="19" t="s">
        <v>1470</v>
      </c>
      <c r="C812" s="19" t="s">
        <v>1471</v>
      </c>
      <c r="D812" s="19" t="s">
        <v>374</v>
      </c>
      <c r="E812" s="19" t="s">
        <v>8</v>
      </c>
      <c r="F812" s="19" t="s">
        <v>9</v>
      </c>
      <c r="G812" s="20">
        <v>25</v>
      </c>
      <c r="H812" s="4" t="s">
        <v>1462</v>
      </c>
      <c r="I812" s="18" t="str">
        <f t="shared" si="46"/>
        <v>=DISPIMG("ID_3E3E9B1C05EA4F4182181F6D828ABC3B",1)</v>
      </c>
    </row>
    <row r="813" customHeight="1" spans="1:9">
      <c r="A813" s="19" t="s">
        <v>390</v>
      </c>
      <c r="B813" s="19" t="s">
        <v>1470</v>
      </c>
      <c r="C813" s="19" t="s">
        <v>1471</v>
      </c>
      <c r="D813" s="19" t="s">
        <v>374</v>
      </c>
      <c r="E813" s="19" t="s">
        <v>8</v>
      </c>
      <c r="F813" s="19" t="s">
        <v>9</v>
      </c>
      <c r="G813" s="20">
        <v>26</v>
      </c>
      <c r="H813" s="4" t="s">
        <v>1462</v>
      </c>
      <c r="I813" s="18" t="str">
        <f t="shared" si="46"/>
        <v>=DISPIMG("ID_3E3E9B1C05EA4F4182181F6D828ABC3B",1)</v>
      </c>
    </row>
    <row r="814" customHeight="1" spans="1:9">
      <c r="A814" s="19" t="s">
        <v>391</v>
      </c>
      <c r="B814" s="19" t="s">
        <v>1470</v>
      </c>
      <c r="C814" s="19" t="s">
        <v>1471</v>
      </c>
      <c r="D814" s="19" t="s">
        <v>374</v>
      </c>
      <c r="E814" s="19" t="s">
        <v>8</v>
      </c>
      <c r="F814" s="19" t="s">
        <v>9</v>
      </c>
      <c r="G814" s="20">
        <v>27</v>
      </c>
      <c r="H814" s="4" t="s">
        <v>1462</v>
      </c>
      <c r="I814" s="18" t="str">
        <f t="shared" si="46"/>
        <v>=DISPIMG("ID_3E3E9B1C05EA4F4182181F6D828ABC3B",1)</v>
      </c>
    </row>
    <row r="815" customHeight="1" spans="1:9">
      <c r="A815" s="19" t="s">
        <v>400</v>
      </c>
      <c r="B815" s="19" t="s">
        <v>1472</v>
      </c>
      <c r="C815" s="19" t="s">
        <v>1473</v>
      </c>
      <c r="D815" s="19" t="s">
        <v>367</v>
      </c>
      <c r="E815" s="19" t="s">
        <v>8</v>
      </c>
      <c r="F815" s="19" t="s">
        <v>9</v>
      </c>
      <c r="G815" s="20">
        <v>20</v>
      </c>
      <c r="H815" s="4" t="s">
        <v>1462</v>
      </c>
      <c r="I815" s="18" t="str">
        <f t="shared" ref="I815:I825" si="47">_xlfn.DISPIMG("ID_34AF0C6A0346433D88971C73D884ABF9",1)</f>
        <v>=DISPIMG("ID_34AF0C6A0346433D88971C73D884ABF9",1)</v>
      </c>
    </row>
    <row r="816" customHeight="1" spans="1:9">
      <c r="A816" s="19" t="s">
        <v>416</v>
      </c>
      <c r="B816" s="19" t="s">
        <v>1472</v>
      </c>
      <c r="C816" s="19" t="s">
        <v>1473</v>
      </c>
      <c r="D816" s="19" t="s">
        <v>367</v>
      </c>
      <c r="E816" s="19" t="s">
        <v>8</v>
      </c>
      <c r="F816" s="19" t="s">
        <v>9</v>
      </c>
      <c r="G816" s="20">
        <v>21</v>
      </c>
      <c r="H816" s="4" t="s">
        <v>1462</v>
      </c>
      <c r="I816" s="18" t="str">
        <f t="shared" si="47"/>
        <v>=DISPIMG("ID_34AF0C6A0346433D88971C73D884ABF9",1)</v>
      </c>
    </row>
    <row r="817" customHeight="1" spans="1:9">
      <c r="A817" s="19" t="s">
        <v>417</v>
      </c>
      <c r="B817" s="19" t="s">
        <v>1472</v>
      </c>
      <c r="C817" s="19" t="s">
        <v>1473</v>
      </c>
      <c r="D817" s="19" t="s">
        <v>367</v>
      </c>
      <c r="E817" s="19" t="s">
        <v>8</v>
      </c>
      <c r="F817" s="19" t="s">
        <v>9</v>
      </c>
      <c r="G817" s="20">
        <v>22</v>
      </c>
      <c r="H817" s="4" t="s">
        <v>1462</v>
      </c>
      <c r="I817" s="18" t="str">
        <f t="shared" si="47"/>
        <v>=DISPIMG("ID_34AF0C6A0346433D88971C73D884ABF9",1)</v>
      </c>
    </row>
    <row r="818" customHeight="1" spans="1:9">
      <c r="A818" s="19" t="s">
        <v>381</v>
      </c>
      <c r="B818" s="19" t="s">
        <v>1472</v>
      </c>
      <c r="C818" s="19" t="s">
        <v>1473</v>
      </c>
      <c r="D818" s="19" t="s">
        <v>367</v>
      </c>
      <c r="E818" s="19" t="s">
        <v>8</v>
      </c>
      <c r="F818" s="19" t="s">
        <v>9</v>
      </c>
      <c r="G818" s="20">
        <v>23</v>
      </c>
      <c r="H818" s="4" t="s">
        <v>1462</v>
      </c>
      <c r="I818" s="18" t="str">
        <f t="shared" si="47"/>
        <v>=DISPIMG("ID_34AF0C6A0346433D88971C73D884ABF9",1)</v>
      </c>
    </row>
    <row r="819" customHeight="1" spans="1:9">
      <c r="A819" s="19" t="s">
        <v>388</v>
      </c>
      <c r="B819" s="19" t="s">
        <v>1472</v>
      </c>
      <c r="C819" s="19" t="s">
        <v>1473</v>
      </c>
      <c r="D819" s="19" t="s">
        <v>367</v>
      </c>
      <c r="E819" s="19" t="s">
        <v>8</v>
      </c>
      <c r="F819" s="19" t="s">
        <v>9</v>
      </c>
      <c r="G819" s="20">
        <v>24</v>
      </c>
      <c r="H819" s="4" t="s">
        <v>1462</v>
      </c>
      <c r="I819" s="18" t="str">
        <f t="shared" si="47"/>
        <v>=DISPIMG("ID_34AF0C6A0346433D88971C73D884ABF9",1)</v>
      </c>
    </row>
    <row r="820" customHeight="1" spans="1:9">
      <c r="A820" s="19" t="s">
        <v>389</v>
      </c>
      <c r="B820" s="19" t="s">
        <v>1472</v>
      </c>
      <c r="C820" s="19" t="s">
        <v>1473</v>
      </c>
      <c r="D820" s="19" t="s">
        <v>367</v>
      </c>
      <c r="E820" s="19" t="s">
        <v>8</v>
      </c>
      <c r="F820" s="19" t="s">
        <v>9</v>
      </c>
      <c r="G820" s="20">
        <v>25</v>
      </c>
      <c r="H820" s="4" t="s">
        <v>1462</v>
      </c>
      <c r="I820" s="18" t="str">
        <f t="shared" si="47"/>
        <v>=DISPIMG("ID_34AF0C6A0346433D88971C73D884ABF9",1)</v>
      </c>
    </row>
    <row r="821" customHeight="1" spans="1:9">
      <c r="A821" s="19" t="s">
        <v>390</v>
      </c>
      <c r="B821" s="19" t="s">
        <v>1472</v>
      </c>
      <c r="C821" s="19" t="s">
        <v>1473</v>
      </c>
      <c r="D821" s="19" t="s">
        <v>367</v>
      </c>
      <c r="E821" s="19" t="s">
        <v>8</v>
      </c>
      <c r="F821" s="19" t="s">
        <v>9</v>
      </c>
      <c r="G821" s="20">
        <v>26</v>
      </c>
      <c r="H821" s="4" t="s">
        <v>1462</v>
      </c>
      <c r="I821" s="18" t="str">
        <f t="shared" si="47"/>
        <v>=DISPIMG("ID_34AF0C6A0346433D88971C73D884ABF9",1)</v>
      </c>
    </row>
    <row r="822" customHeight="1" spans="1:9">
      <c r="A822" s="19" t="s">
        <v>391</v>
      </c>
      <c r="B822" s="19" t="s">
        <v>1472</v>
      </c>
      <c r="C822" s="19" t="s">
        <v>1473</v>
      </c>
      <c r="D822" s="19" t="s">
        <v>367</v>
      </c>
      <c r="E822" s="19" t="s">
        <v>8</v>
      </c>
      <c r="F822" s="19" t="s">
        <v>9</v>
      </c>
      <c r="G822" s="20">
        <v>27</v>
      </c>
      <c r="H822" s="4" t="s">
        <v>1462</v>
      </c>
      <c r="I822" s="18" t="str">
        <f t="shared" si="47"/>
        <v>=DISPIMG("ID_34AF0C6A0346433D88971C73D884ABF9",1)</v>
      </c>
    </row>
    <row r="823" customHeight="1" spans="1:9">
      <c r="A823" s="19" t="s">
        <v>392</v>
      </c>
      <c r="B823" s="19" t="s">
        <v>1472</v>
      </c>
      <c r="C823" s="19" t="s">
        <v>1473</v>
      </c>
      <c r="D823" s="19" t="s">
        <v>367</v>
      </c>
      <c r="E823" s="19" t="s">
        <v>8</v>
      </c>
      <c r="F823" s="19" t="s">
        <v>9</v>
      </c>
      <c r="G823" s="20">
        <v>28</v>
      </c>
      <c r="H823" s="4" t="s">
        <v>1462</v>
      </c>
      <c r="I823" s="18" t="str">
        <f t="shared" si="47"/>
        <v>=DISPIMG("ID_34AF0C6A0346433D88971C73D884ABF9",1)</v>
      </c>
    </row>
    <row r="824" customHeight="1" spans="1:9">
      <c r="A824" s="19" t="s">
        <v>393</v>
      </c>
      <c r="B824" s="19" t="s">
        <v>1472</v>
      </c>
      <c r="C824" s="19" t="s">
        <v>1473</v>
      </c>
      <c r="D824" s="19" t="s">
        <v>367</v>
      </c>
      <c r="E824" s="19" t="s">
        <v>8</v>
      </c>
      <c r="F824" s="19" t="s">
        <v>9</v>
      </c>
      <c r="G824" s="20">
        <v>29</v>
      </c>
      <c r="H824" s="4" t="s">
        <v>1462</v>
      </c>
      <c r="I824" s="18" t="str">
        <f t="shared" si="47"/>
        <v>=DISPIMG("ID_34AF0C6A0346433D88971C73D884ABF9",1)</v>
      </c>
    </row>
    <row r="825" customHeight="1" spans="1:9">
      <c r="A825" s="19" t="s">
        <v>394</v>
      </c>
      <c r="B825" s="19" t="s">
        <v>1472</v>
      </c>
      <c r="C825" s="19" t="s">
        <v>1473</v>
      </c>
      <c r="D825" s="19" t="s">
        <v>367</v>
      </c>
      <c r="E825" s="19" t="s">
        <v>8</v>
      </c>
      <c r="F825" s="19" t="s">
        <v>9</v>
      </c>
      <c r="G825" s="20">
        <v>30</v>
      </c>
      <c r="H825" s="4" t="s">
        <v>1462</v>
      </c>
      <c r="I825" s="18" t="str">
        <f t="shared" si="47"/>
        <v>=DISPIMG("ID_34AF0C6A0346433D88971C73D884ABF9",1)</v>
      </c>
    </row>
    <row r="826" customHeight="1" spans="1:9">
      <c r="A826" s="19" t="s">
        <v>400</v>
      </c>
      <c r="B826" s="19" t="s">
        <v>1474</v>
      </c>
      <c r="C826" s="19" t="s">
        <v>1475</v>
      </c>
      <c r="D826" s="19" t="s">
        <v>398</v>
      </c>
      <c r="E826" s="19" t="s">
        <v>8</v>
      </c>
      <c r="F826" s="19" t="s">
        <v>9</v>
      </c>
      <c r="G826" s="20">
        <v>20</v>
      </c>
      <c r="H826" s="4" t="s">
        <v>1462</v>
      </c>
      <c r="I826" s="18" t="str">
        <f t="shared" ref="I826:I831" si="48">_xlfn.DISPIMG("ID_B9FD93C433D442C38636CAAFE6046E62",1)</f>
        <v>=DISPIMG("ID_B9FD93C433D442C38636CAAFE6046E62",1)</v>
      </c>
    </row>
    <row r="827" customHeight="1" spans="1:9">
      <c r="A827" s="19" t="s">
        <v>416</v>
      </c>
      <c r="B827" s="19" t="s">
        <v>1474</v>
      </c>
      <c r="C827" s="19" t="s">
        <v>1475</v>
      </c>
      <c r="D827" s="19" t="s">
        <v>398</v>
      </c>
      <c r="E827" s="19" t="s">
        <v>8</v>
      </c>
      <c r="F827" s="19" t="s">
        <v>9</v>
      </c>
      <c r="G827" s="20">
        <v>21</v>
      </c>
      <c r="H827" s="4" t="s">
        <v>1462</v>
      </c>
      <c r="I827" s="18" t="str">
        <f t="shared" si="48"/>
        <v>=DISPIMG("ID_B9FD93C433D442C38636CAAFE6046E62",1)</v>
      </c>
    </row>
    <row r="828" customHeight="1" spans="1:9">
      <c r="A828" s="19" t="s">
        <v>417</v>
      </c>
      <c r="B828" s="19" t="s">
        <v>1474</v>
      </c>
      <c r="C828" s="19" t="s">
        <v>1475</v>
      </c>
      <c r="D828" s="19" t="s">
        <v>398</v>
      </c>
      <c r="E828" s="19" t="s">
        <v>8</v>
      </c>
      <c r="F828" s="19" t="s">
        <v>9</v>
      </c>
      <c r="G828" s="20">
        <v>22</v>
      </c>
      <c r="H828" s="4" t="s">
        <v>1462</v>
      </c>
      <c r="I828" s="18" t="str">
        <f t="shared" si="48"/>
        <v>=DISPIMG("ID_B9FD93C433D442C38636CAAFE6046E62",1)</v>
      </c>
    </row>
    <row r="829" customHeight="1" spans="1:9">
      <c r="A829" s="19" t="s">
        <v>381</v>
      </c>
      <c r="B829" s="19" t="s">
        <v>1474</v>
      </c>
      <c r="C829" s="19" t="s">
        <v>1475</v>
      </c>
      <c r="D829" s="19" t="s">
        <v>398</v>
      </c>
      <c r="E829" s="19" t="s">
        <v>8</v>
      </c>
      <c r="F829" s="19" t="s">
        <v>9</v>
      </c>
      <c r="G829" s="20">
        <v>23</v>
      </c>
      <c r="H829" s="4" t="s">
        <v>1462</v>
      </c>
      <c r="I829" s="18" t="str">
        <f t="shared" si="48"/>
        <v>=DISPIMG("ID_B9FD93C433D442C38636CAAFE6046E62",1)</v>
      </c>
    </row>
    <row r="830" customHeight="1" spans="1:9">
      <c r="A830" s="19" t="s">
        <v>388</v>
      </c>
      <c r="B830" s="19" t="s">
        <v>1474</v>
      </c>
      <c r="C830" s="19" t="s">
        <v>1475</v>
      </c>
      <c r="D830" s="19" t="s">
        <v>398</v>
      </c>
      <c r="E830" s="19" t="s">
        <v>8</v>
      </c>
      <c r="F830" s="19" t="s">
        <v>9</v>
      </c>
      <c r="G830" s="20">
        <v>24</v>
      </c>
      <c r="H830" s="4" t="s">
        <v>1462</v>
      </c>
      <c r="I830" s="18" t="str">
        <f t="shared" si="48"/>
        <v>=DISPIMG("ID_B9FD93C433D442C38636CAAFE6046E62",1)</v>
      </c>
    </row>
    <row r="831" customHeight="1" spans="1:9">
      <c r="A831" s="19" t="s">
        <v>389</v>
      </c>
      <c r="B831" s="19" t="s">
        <v>1474</v>
      </c>
      <c r="C831" s="19" t="s">
        <v>1475</v>
      </c>
      <c r="D831" s="19" t="s">
        <v>398</v>
      </c>
      <c r="E831" s="19" t="s">
        <v>8</v>
      </c>
      <c r="F831" s="19" t="s">
        <v>9</v>
      </c>
      <c r="G831" s="20">
        <v>25</v>
      </c>
      <c r="H831" s="4" t="s">
        <v>1462</v>
      </c>
      <c r="I831" s="18" t="str">
        <f t="shared" si="48"/>
        <v>=DISPIMG("ID_B9FD93C433D442C38636CAAFE6046E62",1)</v>
      </c>
    </row>
    <row r="832" customHeight="1" spans="1:9">
      <c r="A832" s="19" t="s">
        <v>400</v>
      </c>
      <c r="B832" s="19" t="s">
        <v>12</v>
      </c>
      <c r="C832" s="19" t="s">
        <v>13</v>
      </c>
      <c r="D832" s="19" t="s">
        <v>432</v>
      </c>
      <c r="E832" s="19" t="s">
        <v>8</v>
      </c>
      <c r="F832" s="19" t="s">
        <v>9</v>
      </c>
      <c r="G832" s="20">
        <v>20</v>
      </c>
      <c r="H832" s="4" t="s">
        <v>1462</v>
      </c>
      <c r="I832" s="18" t="str">
        <f t="shared" ref="I832:I837" si="49">_xlfn.DISPIMG("ID_077673C0BFBD440DA2F640C1F3BE73DF",1)</f>
        <v>=DISPIMG("ID_077673C0BFBD440DA2F640C1F3BE73DF",1)</v>
      </c>
    </row>
    <row r="833" customHeight="1" spans="1:9">
      <c r="A833" s="19" t="s">
        <v>416</v>
      </c>
      <c r="B833" s="19" t="s">
        <v>12</v>
      </c>
      <c r="C833" s="19" t="s">
        <v>13</v>
      </c>
      <c r="D833" s="19" t="s">
        <v>432</v>
      </c>
      <c r="E833" s="19" t="s">
        <v>8</v>
      </c>
      <c r="F833" s="19" t="s">
        <v>9</v>
      </c>
      <c r="G833" s="20">
        <v>21</v>
      </c>
      <c r="H833" s="4" t="s">
        <v>1462</v>
      </c>
      <c r="I833" s="18" t="str">
        <f t="shared" si="49"/>
        <v>=DISPIMG("ID_077673C0BFBD440DA2F640C1F3BE73DF",1)</v>
      </c>
    </row>
    <row r="834" customHeight="1" spans="1:9">
      <c r="A834" s="19" t="s">
        <v>417</v>
      </c>
      <c r="B834" s="19" t="s">
        <v>12</v>
      </c>
      <c r="C834" s="19" t="s">
        <v>13</v>
      </c>
      <c r="D834" s="19" t="s">
        <v>432</v>
      </c>
      <c r="E834" s="19" t="s">
        <v>8</v>
      </c>
      <c r="F834" s="19" t="s">
        <v>9</v>
      </c>
      <c r="G834" s="20">
        <v>22</v>
      </c>
      <c r="H834" s="4" t="s">
        <v>1462</v>
      </c>
      <c r="I834" s="18" t="str">
        <f t="shared" si="49"/>
        <v>=DISPIMG("ID_077673C0BFBD440DA2F640C1F3BE73DF",1)</v>
      </c>
    </row>
    <row r="835" customHeight="1" spans="1:9">
      <c r="A835" s="19" t="s">
        <v>381</v>
      </c>
      <c r="B835" s="19" t="s">
        <v>12</v>
      </c>
      <c r="C835" s="19" t="s">
        <v>13</v>
      </c>
      <c r="D835" s="19" t="s">
        <v>432</v>
      </c>
      <c r="E835" s="19" t="s">
        <v>8</v>
      </c>
      <c r="F835" s="19" t="s">
        <v>9</v>
      </c>
      <c r="G835" s="20">
        <v>23</v>
      </c>
      <c r="H835" s="4" t="s">
        <v>1462</v>
      </c>
      <c r="I835" s="18" t="str">
        <f t="shared" si="49"/>
        <v>=DISPIMG("ID_077673C0BFBD440DA2F640C1F3BE73DF",1)</v>
      </c>
    </row>
    <row r="836" customHeight="1" spans="1:9">
      <c r="A836" s="19" t="s">
        <v>388</v>
      </c>
      <c r="B836" s="19" t="s">
        <v>12</v>
      </c>
      <c r="C836" s="19" t="s">
        <v>13</v>
      </c>
      <c r="D836" s="19" t="s">
        <v>432</v>
      </c>
      <c r="E836" s="19" t="s">
        <v>8</v>
      </c>
      <c r="F836" s="19" t="s">
        <v>9</v>
      </c>
      <c r="G836" s="20">
        <v>24</v>
      </c>
      <c r="H836" s="4" t="s">
        <v>1462</v>
      </c>
      <c r="I836" s="18" t="str">
        <f t="shared" si="49"/>
        <v>=DISPIMG("ID_077673C0BFBD440DA2F640C1F3BE73DF",1)</v>
      </c>
    </row>
    <row r="837" customHeight="1" spans="1:9">
      <c r="A837" s="19" t="s">
        <v>389</v>
      </c>
      <c r="B837" s="19" t="s">
        <v>12</v>
      </c>
      <c r="C837" s="19" t="s">
        <v>13</v>
      </c>
      <c r="D837" s="19" t="s">
        <v>432</v>
      </c>
      <c r="E837" s="19" t="s">
        <v>8</v>
      </c>
      <c r="F837" s="19" t="s">
        <v>9</v>
      </c>
      <c r="G837" s="20">
        <v>25</v>
      </c>
      <c r="H837" s="4" t="s">
        <v>1462</v>
      </c>
      <c r="I837" s="18" t="str">
        <f t="shared" si="49"/>
        <v>=DISPIMG("ID_077673C0BFBD440DA2F640C1F3BE73DF",1)</v>
      </c>
    </row>
    <row r="838" customHeight="1" spans="1:9">
      <c r="A838" s="19" t="s">
        <v>400</v>
      </c>
      <c r="B838" s="19" t="s">
        <v>1476</v>
      </c>
      <c r="C838" s="19" t="s">
        <v>1477</v>
      </c>
      <c r="D838" s="19" t="s">
        <v>367</v>
      </c>
      <c r="E838" s="19" t="s">
        <v>8</v>
      </c>
      <c r="F838" s="19" t="s">
        <v>9</v>
      </c>
      <c r="G838" s="20">
        <v>20</v>
      </c>
      <c r="H838" s="4" t="s">
        <v>1462</v>
      </c>
      <c r="I838" s="18" t="str">
        <f t="shared" ref="I838:I848" si="50">_xlfn.DISPIMG("ID_74A3589B5CB84486B6D55B8AC7A9DB19",1)</f>
        <v>=DISPIMG("ID_74A3589B5CB84486B6D55B8AC7A9DB19",1)</v>
      </c>
    </row>
    <row r="839" customHeight="1" spans="1:9">
      <c r="A839" s="19" t="s">
        <v>416</v>
      </c>
      <c r="B839" s="19" t="s">
        <v>1476</v>
      </c>
      <c r="C839" s="19" t="s">
        <v>1477</v>
      </c>
      <c r="D839" s="19" t="s">
        <v>367</v>
      </c>
      <c r="E839" s="19" t="s">
        <v>8</v>
      </c>
      <c r="F839" s="19" t="s">
        <v>9</v>
      </c>
      <c r="G839" s="20">
        <v>21</v>
      </c>
      <c r="H839" s="4" t="s">
        <v>1462</v>
      </c>
      <c r="I839" s="18" t="str">
        <f t="shared" si="50"/>
        <v>=DISPIMG("ID_74A3589B5CB84486B6D55B8AC7A9DB19",1)</v>
      </c>
    </row>
    <row r="840" customHeight="1" spans="1:9">
      <c r="A840" s="19" t="s">
        <v>417</v>
      </c>
      <c r="B840" s="19" t="s">
        <v>1476</v>
      </c>
      <c r="C840" s="19" t="s">
        <v>1477</v>
      </c>
      <c r="D840" s="19" t="s">
        <v>367</v>
      </c>
      <c r="E840" s="19" t="s">
        <v>8</v>
      </c>
      <c r="F840" s="19" t="s">
        <v>9</v>
      </c>
      <c r="G840" s="20">
        <v>22</v>
      </c>
      <c r="H840" s="4" t="s">
        <v>1462</v>
      </c>
      <c r="I840" s="18" t="str">
        <f t="shared" si="50"/>
        <v>=DISPIMG("ID_74A3589B5CB84486B6D55B8AC7A9DB19",1)</v>
      </c>
    </row>
    <row r="841" customHeight="1" spans="1:9">
      <c r="A841" s="19" t="s">
        <v>381</v>
      </c>
      <c r="B841" s="19" t="s">
        <v>1476</v>
      </c>
      <c r="C841" s="19" t="s">
        <v>1477</v>
      </c>
      <c r="D841" s="19" t="s">
        <v>367</v>
      </c>
      <c r="E841" s="19" t="s">
        <v>8</v>
      </c>
      <c r="F841" s="19" t="s">
        <v>9</v>
      </c>
      <c r="G841" s="20">
        <v>23</v>
      </c>
      <c r="H841" s="4" t="s">
        <v>1462</v>
      </c>
      <c r="I841" s="18" t="str">
        <f t="shared" si="50"/>
        <v>=DISPIMG("ID_74A3589B5CB84486B6D55B8AC7A9DB19",1)</v>
      </c>
    </row>
    <row r="842" customHeight="1" spans="1:9">
      <c r="A842" s="19" t="s">
        <v>388</v>
      </c>
      <c r="B842" s="19" t="s">
        <v>1476</v>
      </c>
      <c r="C842" s="19" t="s">
        <v>1477</v>
      </c>
      <c r="D842" s="19" t="s">
        <v>367</v>
      </c>
      <c r="E842" s="19" t="s">
        <v>8</v>
      </c>
      <c r="F842" s="19" t="s">
        <v>9</v>
      </c>
      <c r="G842" s="20">
        <v>24</v>
      </c>
      <c r="H842" s="4" t="s">
        <v>1462</v>
      </c>
      <c r="I842" s="18" t="str">
        <f t="shared" si="50"/>
        <v>=DISPIMG("ID_74A3589B5CB84486B6D55B8AC7A9DB19",1)</v>
      </c>
    </row>
    <row r="843" customHeight="1" spans="1:9">
      <c r="A843" s="19" t="s">
        <v>389</v>
      </c>
      <c r="B843" s="19" t="s">
        <v>1476</v>
      </c>
      <c r="C843" s="19" t="s">
        <v>1477</v>
      </c>
      <c r="D843" s="19" t="s">
        <v>367</v>
      </c>
      <c r="E843" s="19" t="s">
        <v>8</v>
      </c>
      <c r="F843" s="19" t="s">
        <v>9</v>
      </c>
      <c r="G843" s="20">
        <v>25</v>
      </c>
      <c r="H843" s="4" t="s">
        <v>1462</v>
      </c>
      <c r="I843" s="18" t="str">
        <f t="shared" si="50"/>
        <v>=DISPIMG("ID_74A3589B5CB84486B6D55B8AC7A9DB19",1)</v>
      </c>
    </row>
    <row r="844" customHeight="1" spans="1:9">
      <c r="A844" s="19" t="s">
        <v>390</v>
      </c>
      <c r="B844" s="19" t="s">
        <v>1476</v>
      </c>
      <c r="C844" s="19" t="s">
        <v>1477</v>
      </c>
      <c r="D844" s="19" t="s">
        <v>367</v>
      </c>
      <c r="E844" s="19" t="s">
        <v>8</v>
      </c>
      <c r="F844" s="19" t="s">
        <v>9</v>
      </c>
      <c r="G844" s="20">
        <v>26</v>
      </c>
      <c r="H844" s="4" t="s">
        <v>1462</v>
      </c>
      <c r="I844" s="18" t="str">
        <f t="shared" si="50"/>
        <v>=DISPIMG("ID_74A3589B5CB84486B6D55B8AC7A9DB19",1)</v>
      </c>
    </row>
    <row r="845" customHeight="1" spans="1:9">
      <c r="A845" s="19" t="s">
        <v>391</v>
      </c>
      <c r="B845" s="19" t="s">
        <v>1476</v>
      </c>
      <c r="C845" s="19" t="s">
        <v>1477</v>
      </c>
      <c r="D845" s="19" t="s">
        <v>367</v>
      </c>
      <c r="E845" s="19" t="s">
        <v>8</v>
      </c>
      <c r="F845" s="19" t="s">
        <v>9</v>
      </c>
      <c r="G845" s="20">
        <v>27</v>
      </c>
      <c r="H845" s="4" t="s">
        <v>1462</v>
      </c>
      <c r="I845" s="18" t="str">
        <f t="shared" si="50"/>
        <v>=DISPIMG("ID_74A3589B5CB84486B6D55B8AC7A9DB19",1)</v>
      </c>
    </row>
    <row r="846" customHeight="1" spans="1:9">
      <c r="A846" s="19" t="s">
        <v>392</v>
      </c>
      <c r="B846" s="19" t="s">
        <v>1476</v>
      </c>
      <c r="C846" s="19" t="s">
        <v>1477</v>
      </c>
      <c r="D846" s="19" t="s">
        <v>367</v>
      </c>
      <c r="E846" s="19" t="s">
        <v>8</v>
      </c>
      <c r="F846" s="19" t="s">
        <v>9</v>
      </c>
      <c r="G846" s="20">
        <v>28</v>
      </c>
      <c r="H846" s="4" t="s">
        <v>1462</v>
      </c>
      <c r="I846" s="18" t="str">
        <f t="shared" si="50"/>
        <v>=DISPIMG("ID_74A3589B5CB84486B6D55B8AC7A9DB19",1)</v>
      </c>
    </row>
    <row r="847" customHeight="1" spans="1:9">
      <c r="A847" s="19" t="s">
        <v>393</v>
      </c>
      <c r="B847" s="19" t="s">
        <v>1476</v>
      </c>
      <c r="C847" s="19" t="s">
        <v>1477</v>
      </c>
      <c r="D847" s="19" t="s">
        <v>367</v>
      </c>
      <c r="E847" s="19" t="s">
        <v>8</v>
      </c>
      <c r="F847" s="19" t="s">
        <v>9</v>
      </c>
      <c r="G847" s="20">
        <v>29</v>
      </c>
      <c r="H847" s="4" t="s">
        <v>1462</v>
      </c>
      <c r="I847" s="18" t="str">
        <f t="shared" si="50"/>
        <v>=DISPIMG("ID_74A3589B5CB84486B6D55B8AC7A9DB19",1)</v>
      </c>
    </row>
    <row r="848" customHeight="1" spans="1:9">
      <c r="A848" s="19" t="s">
        <v>394</v>
      </c>
      <c r="B848" s="19" t="s">
        <v>1476</v>
      </c>
      <c r="C848" s="19" t="s">
        <v>1477</v>
      </c>
      <c r="D848" s="19" t="s">
        <v>367</v>
      </c>
      <c r="E848" s="19" t="s">
        <v>8</v>
      </c>
      <c r="F848" s="19" t="s">
        <v>9</v>
      </c>
      <c r="G848" s="20">
        <v>30</v>
      </c>
      <c r="H848" s="4" t="s">
        <v>1462</v>
      </c>
      <c r="I848" s="18" t="str">
        <f t="shared" si="50"/>
        <v>=DISPIMG("ID_74A3589B5CB84486B6D55B8AC7A9DB19",1)</v>
      </c>
    </row>
    <row r="849" customHeight="1" spans="1:9">
      <c r="A849" s="19" t="s">
        <v>400</v>
      </c>
      <c r="B849" s="19" t="s">
        <v>1478</v>
      </c>
      <c r="C849" s="19" t="s">
        <v>1479</v>
      </c>
      <c r="D849" s="19" t="s">
        <v>384</v>
      </c>
      <c r="E849" s="19" t="s">
        <v>8</v>
      </c>
      <c r="F849" s="19" t="s">
        <v>9</v>
      </c>
      <c r="G849" s="20">
        <v>20</v>
      </c>
      <c r="H849" s="4" t="s">
        <v>1462</v>
      </c>
      <c r="I849" s="18" t="str">
        <f t="shared" ref="I849:I858" si="51">_xlfn.DISPIMG("ID_6749755240314D95A3116A50470BF7DD",1)</f>
        <v>=DISPIMG("ID_6749755240314D95A3116A50470BF7DD",1)</v>
      </c>
    </row>
    <row r="850" customHeight="1" spans="1:9">
      <c r="A850" s="19" t="s">
        <v>416</v>
      </c>
      <c r="B850" s="19" t="s">
        <v>1478</v>
      </c>
      <c r="C850" s="19" t="s">
        <v>1479</v>
      </c>
      <c r="D850" s="19" t="s">
        <v>384</v>
      </c>
      <c r="E850" s="19" t="s">
        <v>8</v>
      </c>
      <c r="F850" s="19" t="s">
        <v>9</v>
      </c>
      <c r="G850" s="20">
        <v>21</v>
      </c>
      <c r="H850" s="4" t="s">
        <v>1462</v>
      </c>
      <c r="I850" s="18" t="str">
        <f t="shared" si="51"/>
        <v>=DISPIMG("ID_6749755240314D95A3116A50470BF7DD",1)</v>
      </c>
    </row>
    <row r="851" customHeight="1" spans="1:9">
      <c r="A851" s="19" t="s">
        <v>417</v>
      </c>
      <c r="B851" s="19" t="s">
        <v>1478</v>
      </c>
      <c r="C851" s="19" t="s">
        <v>1479</v>
      </c>
      <c r="D851" s="19" t="s">
        <v>384</v>
      </c>
      <c r="E851" s="19" t="s">
        <v>8</v>
      </c>
      <c r="F851" s="19" t="s">
        <v>9</v>
      </c>
      <c r="G851" s="20">
        <v>22</v>
      </c>
      <c r="H851" s="4" t="s">
        <v>1462</v>
      </c>
      <c r="I851" s="18" t="str">
        <f t="shared" si="51"/>
        <v>=DISPIMG("ID_6749755240314D95A3116A50470BF7DD",1)</v>
      </c>
    </row>
    <row r="852" customHeight="1" spans="1:9">
      <c r="A852" s="19" t="s">
        <v>381</v>
      </c>
      <c r="B852" s="19" t="s">
        <v>1478</v>
      </c>
      <c r="C852" s="19" t="s">
        <v>1479</v>
      </c>
      <c r="D852" s="19" t="s">
        <v>384</v>
      </c>
      <c r="E852" s="19" t="s">
        <v>8</v>
      </c>
      <c r="F852" s="19" t="s">
        <v>9</v>
      </c>
      <c r="G852" s="20">
        <v>23</v>
      </c>
      <c r="H852" s="4" t="s">
        <v>1462</v>
      </c>
      <c r="I852" s="18" t="str">
        <f t="shared" si="51"/>
        <v>=DISPIMG("ID_6749755240314D95A3116A50470BF7DD",1)</v>
      </c>
    </row>
    <row r="853" customHeight="1" spans="1:9">
      <c r="A853" s="19" t="s">
        <v>388</v>
      </c>
      <c r="B853" s="19" t="s">
        <v>1478</v>
      </c>
      <c r="C853" s="19" t="s">
        <v>1479</v>
      </c>
      <c r="D853" s="19" t="s">
        <v>384</v>
      </c>
      <c r="E853" s="19" t="s">
        <v>8</v>
      </c>
      <c r="F853" s="19" t="s">
        <v>9</v>
      </c>
      <c r="G853" s="20">
        <v>24</v>
      </c>
      <c r="H853" s="4" t="s">
        <v>1462</v>
      </c>
      <c r="I853" s="18" t="str">
        <f t="shared" si="51"/>
        <v>=DISPIMG("ID_6749755240314D95A3116A50470BF7DD",1)</v>
      </c>
    </row>
    <row r="854" customHeight="1" spans="1:9">
      <c r="A854" s="19" t="s">
        <v>389</v>
      </c>
      <c r="B854" s="19" t="s">
        <v>1478</v>
      </c>
      <c r="C854" s="19" t="s">
        <v>1479</v>
      </c>
      <c r="D854" s="19" t="s">
        <v>384</v>
      </c>
      <c r="E854" s="19" t="s">
        <v>8</v>
      </c>
      <c r="F854" s="19" t="s">
        <v>9</v>
      </c>
      <c r="G854" s="20">
        <v>25</v>
      </c>
      <c r="H854" s="4" t="s">
        <v>1462</v>
      </c>
      <c r="I854" s="18" t="str">
        <f t="shared" si="51"/>
        <v>=DISPIMG("ID_6749755240314D95A3116A50470BF7DD",1)</v>
      </c>
    </row>
    <row r="855" customHeight="1" spans="1:9">
      <c r="A855" s="19" t="s">
        <v>390</v>
      </c>
      <c r="B855" s="19" t="s">
        <v>1478</v>
      </c>
      <c r="C855" s="19" t="s">
        <v>1479</v>
      </c>
      <c r="D855" s="19" t="s">
        <v>384</v>
      </c>
      <c r="E855" s="19" t="s">
        <v>8</v>
      </c>
      <c r="F855" s="19" t="s">
        <v>9</v>
      </c>
      <c r="G855" s="20">
        <v>26</v>
      </c>
      <c r="H855" s="4" t="s">
        <v>1462</v>
      </c>
      <c r="I855" s="18" t="str">
        <f t="shared" si="51"/>
        <v>=DISPIMG("ID_6749755240314D95A3116A50470BF7DD",1)</v>
      </c>
    </row>
    <row r="856" customHeight="1" spans="1:9">
      <c r="A856" s="19" t="s">
        <v>391</v>
      </c>
      <c r="B856" s="19" t="s">
        <v>1478</v>
      </c>
      <c r="C856" s="19" t="s">
        <v>1479</v>
      </c>
      <c r="D856" s="19" t="s">
        <v>384</v>
      </c>
      <c r="E856" s="19" t="s">
        <v>8</v>
      </c>
      <c r="F856" s="19" t="s">
        <v>9</v>
      </c>
      <c r="G856" s="20">
        <v>27</v>
      </c>
      <c r="H856" s="4" t="s">
        <v>1462</v>
      </c>
      <c r="I856" s="18" t="str">
        <f t="shared" si="51"/>
        <v>=DISPIMG("ID_6749755240314D95A3116A50470BF7DD",1)</v>
      </c>
    </row>
    <row r="857" customHeight="1" spans="1:9">
      <c r="A857" s="19" t="s">
        <v>392</v>
      </c>
      <c r="B857" s="19" t="s">
        <v>1478</v>
      </c>
      <c r="C857" s="19" t="s">
        <v>1479</v>
      </c>
      <c r="D857" s="19" t="s">
        <v>384</v>
      </c>
      <c r="E857" s="19" t="s">
        <v>8</v>
      </c>
      <c r="F857" s="19" t="s">
        <v>9</v>
      </c>
      <c r="G857" s="20">
        <v>28</v>
      </c>
      <c r="H857" s="4" t="s">
        <v>1462</v>
      </c>
      <c r="I857" s="18" t="str">
        <f t="shared" si="51"/>
        <v>=DISPIMG("ID_6749755240314D95A3116A50470BF7DD",1)</v>
      </c>
    </row>
    <row r="858" customHeight="1" spans="1:9">
      <c r="A858" s="19" t="s">
        <v>393</v>
      </c>
      <c r="B858" s="19" t="s">
        <v>1478</v>
      </c>
      <c r="C858" s="19" t="s">
        <v>1479</v>
      </c>
      <c r="D858" s="19" t="s">
        <v>384</v>
      </c>
      <c r="E858" s="19" t="s">
        <v>8</v>
      </c>
      <c r="F858" s="19" t="s">
        <v>9</v>
      </c>
      <c r="G858" s="20">
        <v>29</v>
      </c>
      <c r="H858" s="4" t="s">
        <v>1462</v>
      </c>
      <c r="I858" s="18" t="str">
        <f t="shared" si="51"/>
        <v>=DISPIMG("ID_6749755240314D95A3116A50470BF7DD",1)</v>
      </c>
    </row>
    <row r="859" customHeight="1" spans="1:9">
      <c r="A859" s="19" t="s">
        <v>400</v>
      </c>
      <c r="B859" s="19" t="s">
        <v>1480</v>
      </c>
      <c r="C859" s="19" t="s">
        <v>1481</v>
      </c>
      <c r="D859" s="19" t="s">
        <v>924</v>
      </c>
      <c r="E859" s="19" t="s">
        <v>8</v>
      </c>
      <c r="F859" s="19" t="s">
        <v>9</v>
      </c>
      <c r="G859" s="20">
        <v>20</v>
      </c>
      <c r="H859" s="4" t="s">
        <v>1462</v>
      </c>
      <c r="I859" s="18" t="str">
        <f t="shared" ref="I859:I869" si="52">_xlfn.DISPIMG("ID_897D56A6259C45B5AF8F98CEF4035DE1",1)</f>
        <v>=DISPIMG("ID_897D56A6259C45B5AF8F98CEF4035DE1",1)</v>
      </c>
    </row>
    <row r="860" customHeight="1" spans="1:9">
      <c r="A860" s="19" t="s">
        <v>416</v>
      </c>
      <c r="B860" s="19" t="s">
        <v>1480</v>
      </c>
      <c r="C860" s="19" t="s">
        <v>1481</v>
      </c>
      <c r="D860" s="19" t="s">
        <v>924</v>
      </c>
      <c r="E860" s="19" t="s">
        <v>8</v>
      </c>
      <c r="F860" s="19" t="s">
        <v>9</v>
      </c>
      <c r="G860" s="20">
        <v>21</v>
      </c>
      <c r="H860" s="4" t="s">
        <v>1462</v>
      </c>
      <c r="I860" s="18" t="str">
        <f t="shared" si="52"/>
        <v>=DISPIMG("ID_897D56A6259C45B5AF8F98CEF4035DE1",1)</v>
      </c>
    </row>
    <row r="861" customHeight="1" spans="1:9">
      <c r="A861" s="19" t="s">
        <v>417</v>
      </c>
      <c r="B861" s="19" t="s">
        <v>1480</v>
      </c>
      <c r="C861" s="19" t="s">
        <v>1481</v>
      </c>
      <c r="D861" s="19" t="s">
        <v>924</v>
      </c>
      <c r="E861" s="19" t="s">
        <v>8</v>
      </c>
      <c r="F861" s="19" t="s">
        <v>9</v>
      </c>
      <c r="G861" s="20">
        <v>22</v>
      </c>
      <c r="H861" s="4" t="s">
        <v>1462</v>
      </c>
      <c r="I861" s="18" t="str">
        <f t="shared" si="52"/>
        <v>=DISPIMG("ID_897D56A6259C45B5AF8F98CEF4035DE1",1)</v>
      </c>
    </row>
    <row r="862" customHeight="1" spans="1:9">
      <c r="A862" s="19" t="s">
        <v>381</v>
      </c>
      <c r="B862" s="19" t="s">
        <v>1480</v>
      </c>
      <c r="C862" s="19" t="s">
        <v>1481</v>
      </c>
      <c r="D862" s="19" t="s">
        <v>924</v>
      </c>
      <c r="E862" s="19" t="s">
        <v>8</v>
      </c>
      <c r="F862" s="19" t="s">
        <v>9</v>
      </c>
      <c r="G862" s="20">
        <v>23</v>
      </c>
      <c r="H862" s="4" t="s">
        <v>1462</v>
      </c>
      <c r="I862" s="18" t="str">
        <f t="shared" si="52"/>
        <v>=DISPIMG("ID_897D56A6259C45B5AF8F98CEF4035DE1",1)</v>
      </c>
    </row>
    <row r="863" customHeight="1" spans="1:9">
      <c r="A863" s="19" t="s">
        <v>388</v>
      </c>
      <c r="B863" s="19" t="s">
        <v>1480</v>
      </c>
      <c r="C863" s="19" t="s">
        <v>1481</v>
      </c>
      <c r="D863" s="19" t="s">
        <v>924</v>
      </c>
      <c r="E863" s="19" t="s">
        <v>8</v>
      </c>
      <c r="F863" s="19" t="s">
        <v>9</v>
      </c>
      <c r="G863" s="20">
        <v>24</v>
      </c>
      <c r="H863" s="4" t="s">
        <v>1462</v>
      </c>
      <c r="I863" s="18" t="str">
        <f t="shared" si="52"/>
        <v>=DISPIMG("ID_897D56A6259C45B5AF8F98CEF4035DE1",1)</v>
      </c>
    </row>
    <row r="864" customHeight="1" spans="1:9">
      <c r="A864" s="19" t="s">
        <v>389</v>
      </c>
      <c r="B864" s="19" t="s">
        <v>1480</v>
      </c>
      <c r="C864" s="19" t="s">
        <v>1481</v>
      </c>
      <c r="D864" s="19" t="s">
        <v>924</v>
      </c>
      <c r="E864" s="19" t="s">
        <v>8</v>
      </c>
      <c r="F864" s="19" t="s">
        <v>9</v>
      </c>
      <c r="G864" s="20">
        <v>25</v>
      </c>
      <c r="H864" s="4" t="s">
        <v>1462</v>
      </c>
      <c r="I864" s="18" t="str">
        <f t="shared" si="52"/>
        <v>=DISPIMG("ID_897D56A6259C45B5AF8F98CEF4035DE1",1)</v>
      </c>
    </row>
    <row r="865" customHeight="1" spans="1:9">
      <c r="A865" s="19" t="s">
        <v>390</v>
      </c>
      <c r="B865" s="19" t="s">
        <v>1480</v>
      </c>
      <c r="C865" s="19" t="s">
        <v>1481</v>
      </c>
      <c r="D865" s="19" t="s">
        <v>924</v>
      </c>
      <c r="E865" s="19" t="s">
        <v>8</v>
      </c>
      <c r="F865" s="19" t="s">
        <v>9</v>
      </c>
      <c r="G865" s="20">
        <v>26</v>
      </c>
      <c r="H865" s="4" t="s">
        <v>1462</v>
      </c>
      <c r="I865" s="18" t="str">
        <f t="shared" si="52"/>
        <v>=DISPIMG("ID_897D56A6259C45B5AF8F98CEF4035DE1",1)</v>
      </c>
    </row>
    <row r="866" customHeight="1" spans="1:9">
      <c r="A866" s="19" t="s">
        <v>391</v>
      </c>
      <c r="B866" s="19" t="s">
        <v>1480</v>
      </c>
      <c r="C866" s="19" t="s">
        <v>1481</v>
      </c>
      <c r="D866" s="19" t="s">
        <v>924</v>
      </c>
      <c r="E866" s="19" t="s">
        <v>8</v>
      </c>
      <c r="F866" s="19" t="s">
        <v>9</v>
      </c>
      <c r="G866" s="20">
        <v>27</v>
      </c>
      <c r="H866" s="4" t="s">
        <v>1462</v>
      </c>
      <c r="I866" s="18" t="str">
        <f t="shared" si="52"/>
        <v>=DISPIMG("ID_897D56A6259C45B5AF8F98CEF4035DE1",1)</v>
      </c>
    </row>
    <row r="867" customHeight="1" spans="1:9">
      <c r="A867" s="19" t="s">
        <v>392</v>
      </c>
      <c r="B867" s="19" t="s">
        <v>1480</v>
      </c>
      <c r="C867" s="19" t="s">
        <v>1481</v>
      </c>
      <c r="D867" s="19" t="s">
        <v>924</v>
      </c>
      <c r="E867" s="19" t="s">
        <v>8</v>
      </c>
      <c r="F867" s="19" t="s">
        <v>9</v>
      </c>
      <c r="G867" s="20">
        <v>28</v>
      </c>
      <c r="H867" s="4" t="s">
        <v>1462</v>
      </c>
      <c r="I867" s="18" t="str">
        <f t="shared" si="52"/>
        <v>=DISPIMG("ID_897D56A6259C45B5AF8F98CEF4035DE1",1)</v>
      </c>
    </row>
    <row r="868" customHeight="1" spans="1:9">
      <c r="A868" s="19" t="s">
        <v>393</v>
      </c>
      <c r="B868" s="19" t="s">
        <v>1480</v>
      </c>
      <c r="C868" s="19" t="s">
        <v>1481</v>
      </c>
      <c r="D868" s="19" t="s">
        <v>924</v>
      </c>
      <c r="E868" s="19" t="s">
        <v>8</v>
      </c>
      <c r="F868" s="19" t="s">
        <v>9</v>
      </c>
      <c r="G868" s="20">
        <v>29</v>
      </c>
      <c r="H868" s="4" t="s">
        <v>1462</v>
      </c>
      <c r="I868" s="18" t="str">
        <f t="shared" si="52"/>
        <v>=DISPIMG("ID_897D56A6259C45B5AF8F98CEF4035DE1",1)</v>
      </c>
    </row>
    <row r="869" customHeight="1" spans="1:9">
      <c r="A869" s="19" t="s">
        <v>394</v>
      </c>
      <c r="B869" s="19" t="s">
        <v>1480</v>
      </c>
      <c r="C869" s="19" t="s">
        <v>1481</v>
      </c>
      <c r="D869" s="19" t="s">
        <v>924</v>
      </c>
      <c r="E869" s="19" t="s">
        <v>8</v>
      </c>
      <c r="F869" s="19" t="s">
        <v>9</v>
      </c>
      <c r="G869" s="20">
        <v>30</v>
      </c>
      <c r="H869" s="4" t="s">
        <v>1462</v>
      </c>
      <c r="I869" s="18" t="str">
        <f t="shared" si="52"/>
        <v>=DISPIMG("ID_897D56A6259C45B5AF8F98CEF4035DE1",1)</v>
      </c>
    </row>
    <row r="870" customHeight="1" spans="1:9">
      <c r="A870" s="19" t="s">
        <v>400</v>
      </c>
      <c r="B870" s="19" t="s">
        <v>1482</v>
      </c>
      <c r="C870" s="19" t="s">
        <v>1483</v>
      </c>
      <c r="D870" s="19" t="s">
        <v>384</v>
      </c>
      <c r="E870" s="19" t="s">
        <v>8</v>
      </c>
      <c r="F870" s="19" t="s">
        <v>9</v>
      </c>
      <c r="G870" s="20">
        <v>20</v>
      </c>
      <c r="H870" s="4" t="s">
        <v>1462</v>
      </c>
      <c r="I870" s="18" t="str">
        <f>_xlfn.DISPIMG("ID_4BB6CC08E46A4B289D67C8EC838B5CE6",1)</f>
        <v>=DISPIMG("ID_4BB6CC08E46A4B289D67C8EC838B5CE6",1)</v>
      </c>
    </row>
    <row r="871" customHeight="1" spans="1:9">
      <c r="A871" s="19" t="s">
        <v>400</v>
      </c>
      <c r="B871" s="19" t="s">
        <v>28</v>
      </c>
      <c r="C871" s="19" t="s">
        <v>29</v>
      </c>
      <c r="D871" s="19" t="s">
        <v>462</v>
      </c>
      <c r="E871" s="19" t="s">
        <v>8</v>
      </c>
      <c r="F871" s="19" t="s">
        <v>9</v>
      </c>
      <c r="G871" s="20">
        <v>20</v>
      </c>
      <c r="H871" s="4" t="s">
        <v>1462</v>
      </c>
      <c r="I871" s="18" t="str">
        <f t="shared" ref="I871:I881" si="53">_xlfn.DISPIMG("ID_81BCC90416CF4B13911F12AA8A33FFE3",1)</f>
        <v>=DISPIMG("ID_81BCC90416CF4B13911F12AA8A33FFE3",1)</v>
      </c>
    </row>
    <row r="872" customHeight="1" spans="1:9">
      <c r="A872" s="19" t="s">
        <v>416</v>
      </c>
      <c r="B872" s="19" t="s">
        <v>28</v>
      </c>
      <c r="C872" s="19" t="s">
        <v>29</v>
      </c>
      <c r="D872" s="19" t="s">
        <v>462</v>
      </c>
      <c r="E872" s="19" t="s">
        <v>8</v>
      </c>
      <c r="F872" s="19" t="s">
        <v>9</v>
      </c>
      <c r="G872" s="20">
        <v>21</v>
      </c>
      <c r="H872" s="4" t="s">
        <v>1462</v>
      </c>
      <c r="I872" s="18" t="str">
        <f t="shared" si="53"/>
        <v>=DISPIMG("ID_81BCC90416CF4B13911F12AA8A33FFE3",1)</v>
      </c>
    </row>
    <row r="873" customHeight="1" spans="1:9">
      <c r="A873" s="19" t="s">
        <v>417</v>
      </c>
      <c r="B873" s="19" t="s">
        <v>28</v>
      </c>
      <c r="C873" s="19" t="s">
        <v>29</v>
      </c>
      <c r="D873" s="19" t="s">
        <v>462</v>
      </c>
      <c r="E873" s="19" t="s">
        <v>8</v>
      </c>
      <c r="F873" s="19" t="s">
        <v>9</v>
      </c>
      <c r="G873" s="20">
        <v>22</v>
      </c>
      <c r="H873" s="4" t="s">
        <v>1462</v>
      </c>
      <c r="I873" s="18" t="str">
        <f t="shared" si="53"/>
        <v>=DISPIMG("ID_81BCC90416CF4B13911F12AA8A33FFE3",1)</v>
      </c>
    </row>
    <row r="874" customHeight="1" spans="1:9">
      <c r="A874" s="19" t="s">
        <v>381</v>
      </c>
      <c r="B874" s="19" t="s">
        <v>28</v>
      </c>
      <c r="C874" s="19" t="s">
        <v>29</v>
      </c>
      <c r="D874" s="19" t="s">
        <v>462</v>
      </c>
      <c r="E874" s="19" t="s">
        <v>8</v>
      </c>
      <c r="F874" s="19" t="s">
        <v>9</v>
      </c>
      <c r="G874" s="20">
        <v>23</v>
      </c>
      <c r="H874" s="4" t="s">
        <v>1462</v>
      </c>
      <c r="I874" s="18" t="str">
        <f t="shared" si="53"/>
        <v>=DISPIMG("ID_81BCC90416CF4B13911F12AA8A33FFE3",1)</v>
      </c>
    </row>
    <row r="875" customHeight="1" spans="1:9">
      <c r="A875" s="19" t="s">
        <v>388</v>
      </c>
      <c r="B875" s="19" t="s">
        <v>28</v>
      </c>
      <c r="C875" s="19" t="s">
        <v>29</v>
      </c>
      <c r="D875" s="19" t="s">
        <v>462</v>
      </c>
      <c r="E875" s="19" t="s">
        <v>8</v>
      </c>
      <c r="F875" s="19" t="s">
        <v>9</v>
      </c>
      <c r="G875" s="20">
        <v>24</v>
      </c>
      <c r="H875" s="4" t="s">
        <v>1462</v>
      </c>
      <c r="I875" s="18" t="str">
        <f t="shared" si="53"/>
        <v>=DISPIMG("ID_81BCC90416CF4B13911F12AA8A33FFE3",1)</v>
      </c>
    </row>
    <row r="876" customHeight="1" spans="1:9">
      <c r="A876" s="19" t="s">
        <v>389</v>
      </c>
      <c r="B876" s="19" t="s">
        <v>28</v>
      </c>
      <c r="C876" s="19" t="s">
        <v>29</v>
      </c>
      <c r="D876" s="19" t="s">
        <v>462</v>
      </c>
      <c r="E876" s="19" t="s">
        <v>8</v>
      </c>
      <c r="F876" s="19" t="s">
        <v>9</v>
      </c>
      <c r="G876" s="20">
        <v>25</v>
      </c>
      <c r="H876" s="4" t="s">
        <v>1462</v>
      </c>
      <c r="I876" s="18" t="str">
        <f t="shared" si="53"/>
        <v>=DISPIMG("ID_81BCC90416CF4B13911F12AA8A33FFE3",1)</v>
      </c>
    </row>
    <row r="877" customHeight="1" spans="1:9">
      <c r="A877" s="19" t="s">
        <v>390</v>
      </c>
      <c r="B877" s="19" t="s">
        <v>28</v>
      </c>
      <c r="C877" s="19" t="s">
        <v>29</v>
      </c>
      <c r="D877" s="19" t="s">
        <v>462</v>
      </c>
      <c r="E877" s="19" t="s">
        <v>8</v>
      </c>
      <c r="F877" s="19" t="s">
        <v>9</v>
      </c>
      <c r="G877" s="20">
        <v>26</v>
      </c>
      <c r="H877" s="4" t="s">
        <v>1462</v>
      </c>
      <c r="I877" s="18" t="str">
        <f t="shared" si="53"/>
        <v>=DISPIMG("ID_81BCC90416CF4B13911F12AA8A33FFE3",1)</v>
      </c>
    </row>
    <row r="878" customHeight="1" spans="1:9">
      <c r="A878" s="19" t="s">
        <v>391</v>
      </c>
      <c r="B878" s="19" t="s">
        <v>28</v>
      </c>
      <c r="C878" s="19" t="s">
        <v>29</v>
      </c>
      <c r="D878" s="19" t="s">
        <v>462</v>
      </c>
      <c r="E878" s="19" t="s">
        <v>8</v>
      </c>
      <c r="F878" s="19" t="s">
        <v>9</v>
      </c>
      <c r="G878" s="20">
        <v>27</v>
      </c>
      <c r="H878" s="4" t="s">
        <v>1462</v>
      </c>
      <c r="I878" s="18" t="str">
        <f t="shared" si="53"/>
        <v>=DISPIMG("ID_81BCC90416CF4B13911F12AA8A33FFE3",1)</v>
      </c>
    </row>
    <row r="879" customHeight="1" spans="1:9">
      <c r="A879" s="19" t="s">
        <v>392</v>
      </c>
      <c r="B879" s="19" t="s">
        <v>28</v>
      </c>
      <c r="C879" s="19" t="s">
        <v>29</v>
      </c>
      <c r="D879" s="19" t="s">
        <v>462</v>
      </c>
      <c r="E879" s="19" t="s">
        <v>8</v>
      </c>
      <c r="F879" s="19" t="s">
        <v>9</v>
      </c>
      <c r="G879" s="20">
        <v>28</v>
      </c>
      <c r="H879" s="4" t="s">
        <v>1462</v>
      </c>
      <c r="I879" s="18" t="str">
        <f t="shared" si="53"/>
        <v>=DISPIMG("ID_81BCC90416CF4B13911F12AA8A33FFE3",1)</v>
      </c>
    </row>
    <row r="880" customHeight="1" spans="1:9">
      <c r="A880" s="19" t="s">
        <v>393</v>
      </c>
      <c r="B880" s="19" t="s">
        <v>28</v>
      </c>
      <c r="C880" s="19" t="s">
        <v>29</v>
      </c>
      <c r="D880" s="19" t="s">
        <v>462</v>
      </c>
      <c r="E880" s="19" t="s">
        <v>8</v>
      </c>
      <c r="F880" s="19" t="s">
        <v>9</v>
      </c>
      <c r="G880" s="20">
        <v>29</v>
      </c>
      <c r="H880" s="4" t="s">
        <v>1462</v>
      </c>
      <c r="I880" s="18" t="str">
        <f t="shared" si="53"/>
        <v>=DISPIMG("ID_81BCC90416CF4B13911F12AA8A33FFE3",1)</v>
      </c>
    </row>
    <row r="881" customHeight="1" spans="1:9">
      <c r="A881" s="19" t="s">
        <v>394</v>
      </c>
      <c r="B881" s="19" t="s">
        <v>28</v>
      </c>
      <c r="C881" s="19" t="s">
        <v>29</v>
      </c>
      <c r="D881" s="19" t="s">
        <v>462</v>
      </c>
      <c r="E881" s="19" t="s">
        <v>8</v>
      </c>
      <c r="F881" s="19" t="s">
        <v>9</v>
      </c>
      <c r="G881" s="20">
        <v>30</v>
      </c>
      <c r="H881" s="4" t="s">
        <v>1462</v>
      </c>
      <c r="I881" s="18" t="str">
        <f t="shared" si="53"/>
        <v>=DISPIMG("ID_81BCC90416CF4B13911F12AA8A33FFE3",1)</v>
      </c>
    </row>
    <row r="882" customHeight="1" spans="1:9">
      <c r="A882" s="19" t="s">
        <v>400</v>
      </c>
      <c r="B882" s="19" t="s">
        <v>52</v>
      </c>
      <c r="C882" s="19" t="s">
        <v>53</v>
      </c>
      <c r="D882" s="19" t="s">
        <v>1484</v>
      </c>
      <c r="E882" s="19" t="s">
        <v>8</v>
      </c>
      <c r="F882" s="19" t="s">
        <v>9</v>
      </c>
      <c r="G882" s="20">
        <v>20</v>
      </c>
      <c r="H882" s="4" t="s">
        <v>1462</v>
      </c>
      <c r="I882" s="18" t="str">
        <f t="shared" ref="I882:I892" si="54">_xlfn.DISPIMG("ID_9FF3C79EABC8489284AEA84D6680B999",1)</f>
        <v>=DISPIMG("ID_9FF3C79EABC8489284AEA84D6680B999",1)</v>
      </c>
    </row>
    <row r="883" customHeight="1" spans="1:9">
      <c r="A883" s="19" t="s">
        <v>416</v>
      </c>
      <c r="B883" s="19" t="s">
        <v>52</v>
      </c>
      <c r="C883" s="19" t="s">
        <v>53</v>
      </c>
      <c r="D883" s="19" t="s">
        <v>1484</v>
      </c>
      <c r="E883" s="19" t="s">
        <v>8</v>
      </c>
      <c r="F883" s="19" t="s">
        <v>9</v>
      </c>
      <c r="G883" s="20">
        <v>21</v>
      </c>
      <c r="H883" s="4" t="s">
        <v>1462</v>
      </c>
      <c r="I883" s="18" t="str">
        <f t="shared" si="54"/>
        <v>=DISPIMG("ID_9FF3C79EABC8489284AEA84D6680B999",1)</v>
      </c>
    </row>
    <row r="884" customHeight="1" spans="1:9">
      <c r="A884" s="19" t="s">
        <v>417</v>
      </c>
      <c r="B884" s="19" t="s">
        <v>52</v>
      </c>
      <c r="C884" s="19" t="s">
        <v>53</v>
      </c>
      <c r="D884" s="19" t="s">
        <v>1484</v>
      </c>
      <c r="E884" s="19" t="s">
        <v>8</v>
      </c>
      <c r="F884" s="19" t="s">
        <v>9</v>
      </c>
      <c r="G884" s="20">
        <v>22</v>
      </c>
      <c r="H884" s="4" t="s">
        <v>1462</v>
      </c>
      <c r="I884" s="18" t="str">
        <f t="shared" si="54"/>
        <v>=DISPIMG("ID_9FF3C79EABC8489284AEA84D6680B999",1)</v>
      </c>
    </row>
    <row r="885" customHeight="1" spans="1:9">
      <c r="A885" s="19" t="s">
        <v>381</v>
      </c>
      <c r="B885" s="19" t="s">
        <v>52</v>
      </c>
      <c r="C885" s="19" t="s">
        <v>53</v>
      </c>
      <c r="D885" s="19" t="s">
        <v>1484</v>
      </c>
      <c r="E885" s="19" t="s">
        <v>8</v>
      </c>
      <c r="F885" s="19" t="s">
        <v>9</v>
      </c>
      <c r="G885" s="20">
        <v>23</v>
      </c>
      <c r="H885" s="4" t="s">
        <v>1462</v>
      </c>
      <c r="I885" s="18" t="str">
        <f t="shared" si="54"/>
        <v>=DISPIMG("ID_9FF3C79EABC8489284AEA84D6680B999",1)</v>
      </c>
    </row>
    <row r="886" customHeight="1" spans="1:9">
      <c r="A886" s="19" t="s">
        <v>388</v>
      </c>
      <c r="B886" s="19" t="s">
        <v>52</v>
      </c>
      <c r="C886" s="19" t="s">
        <v>53</v>
      </c>
      <c r="D886" s="19" t="s">
        <v>1484</v>
      </c>
      <c r="E886" s="19" t="s">
        <v>8</v>
      </c>
      <c r="F886" s="19" t="s">
        <v>9</v>
      </c>
      <c r="G886" s="20">
        <v>24</v>
      </c>
      <c r="H886" s="4" t="s">
        <v>1462</v>
      </c>
      <c r="I886" s="18" t="str">
        <f t="shared" si="54"/>
        <v>=DISPIMG("ID_9FF3C79EABC8489284AEA84D6680B999",1)</v>
      </c>
    </row>
    <row r="887" customHeight="1" spans="1:9">
      <c r="A887" s="19" t="s">
        <v>389</v>
      </c>
      <c r="B887" s="19" t="s">
        <v>52</v>
      </c>
      <c r="C887" s="19" t="s">
        <v>53</v>
      </c>
      <c r="D887" s="19" t="s">
        <v>1484</v>
      </c>
      <c r="E887" s="19" t="s">
        <v>8</v>
      </c>
      <c r="F887" s="19" t="s">
        <v>9</v>
      </c>
      <c r="G887" s="20">
        <v>25</v>
      </c>
      <c r="H887" s="4" t="s">
        <v>1462</v>
      </c>
      <c r="I887" s="18" t="str">
        <f t="shared" si="54"/>
        <v>=DISPIMG("ID_9FF3C79EABC8489284AEA84D6680B999",1)</v>
      </c>
    </row>
    <row r="888" customHeight="1" spans="1:9">
      <c r="A888" s="19" t="s">
        <v>390</v>
      </c>
      <c r="B888" s="19" t="s">
        <v>52</v>
      </c>
      <c r="C888" s="19" t="s">
        <v>53</v>
      </c>
      <c r="D888" s="19" t="s">
        <v>1484</v>
      </c>
      <c r="E888" s="19" t="s">
        <v>8</v>
      </c>
      <c r="F888" s="19" t="s">
        <v>9</v>
      </c>
      <c r="G888" s="20">
        <v>26</v>
      </c>
      <c r="H888" s="4" t="s">
        <v>1462</v>
      </c>
      <c r="I888" s="18" t="str">
        <f t="shared" si="54"/>
        <v>=DISPIMG("ID_9FF3C79EABC8489284AEA84D6680B999",1)</v>
      </c>
    </row>
    <row r="889" customHeight="1" spans="1:9">
      <c r="A889" s="19" t="s">
        <v>391</v>
      </c>
      <c r="B889" s="19" t="s">
        <v>52</v>
      </c>
      <c r="C889" s="19" t="s">
        <v>53</v>
      </c>
      <c r="D889" s="19" t="s">
        <v>1484</v>
      </c>
      <c r="E889" s="19" t="s">
        <v>8</v>
      </c>
      <c r="F889" s="19" t="s">
        <v>9</v>
      </c>
      <c r="G889" s="20">
        <v>27</v>
      </c>
      <c r="H889" s="4" t="s">
        <v>1462</v>
      </c>
      <c r="I889" s="18" t="str">
        <f t="shared" si="54"/>
        <v>=DISPIMG("ID_9FF3C79EABC8489284AEA84D6680B999",1)</v>
      </c>
    </row>
    <row r="890" customHeight="1" spans="1:9">
      <c r="A890" s="19" t="s">
        <v>392</v>
      </c>
      <c r="B890" s="19" t="s">
        <v>52</v>
      </c>
      <c r="C890" s="19" t="s">
        <v>53</v>
      </c>
      <c r="D890" s="19" t="s">
        <v>1484</v>
      </c>
      <c r="E890" s="19" t="s">
        <v>8</v>
      </c>
      <c r="F890" s="19" t="s">
        <v>9</v>
      </c>
      <c r="G890" s="20">
        <v>28</v>
      </c>
      <c r="H890" s="4" t="s">
        <v>1462</v>
      </c>
      <c r="I890" s="18" t="str">
        <f t="shared" si="54"/>
        <v>=DISPIMG("ID_9FF3C79EABC8489284AEA84D6680B999",1)</v>
      </c>
    </row>
    <row r="891" customHeight="1" spans="1:9">
      <c r="A891" s="19" t="s">
        <v>393</v>
      </c>
      <c r="B891" s="19" t="s">
        <v>52</v>
      </c>
      <c r="C891" s="19" t="s">
        <v>53</v>
      </c>
      <c r="D891" s="19" t="s">
        <v>1484</v>
      </c>
      <c r="E891" s="19" t="s">
        <v>8</v>
      </c>
      <c r="F891" s="19" t="s">
        <v>9</v>
      </c>
      <c r="G891" s="20">
        <v>29</v>
      </c>
      <c r="H891" s="4" t="s">
        <v>1462</v>
      </c>
      <c r="I891" s="18" t="str">
        <f t="shared" si="54"/>
        <v>=DISPIMG("ID_9FF3C79EABC8489284AEA84D6680B999",1)</v>
      </c>
    </row>
    <row r="892" customHeight="1" spans="1:9">
      <c r="A892" s="19" t="s">
        <v>394</v>
      </c>
      <c r="B892" s="19" t="s">
        <v>52</v>
      </c>
      <c r="C892" s="19" t="s">
        <v>53</v>
      </c>
      <c r="D892" s="19" t="s">
        <v>1484</v>
      </c>
      <c r="E892" s="19" t="s">
        <v>8</v>
      </c>
      <c r="F892" s="19" t="s">
        <v>9</v>
      </c>
      <c r="G892" s="20">
        <v>30</v>
      </c>
      <c r="H892" s="4" t="s">
        <v>1462</v>
      </c>
      <c r="I892" s="18" t="str">
        <f t="shared" si="54"/>
        <v>=DISPIMG("ID_9FF3C79EABC8489284AEA84D6680B999",1)</v>
      </c>
    </row>
    <row r="893" customHeight="1" spans="1:9">
      <c r="A893" s="19" t="s">
        <v>400</v>
      </c>
      <c r="B893" s="19" t="s">
        <v>1485</v>
      </c>
      <c r="C893" s="19" t="s">
        <v>1486</v>
      </c>
      <c r="D893" s="19" t="s">
        <v>951</v>
      </c>
      <c r="E893" s="19" t="s">
        <v>8</v>
      </c>
      <c r="F893" s="19" t="s">
        <v>9</v>
      </c>
      <c r="G893" s="20">
        <v>20</v>
      </c>
      <c r="H893" s="4" t="s">
        <v>1462</v>
      </c>
      <c r="I893" s="18" t="str">
        <f t="shared" ref="I893:I897" si="55">_xlfn.DISPIMG("ID_368A89B818934906BEF9104D9136FC13",1)</f>
        <v>=DISPIMG("ID_368A89B818934906BEF9104D9136FC13",1)</v>
      </c>
    </row>
    <row r="894" customHeight="1" spans="1:9">
      <c r="A894" s="19" t="s">
        <v>416</v>
      </c>
      <c r="B894" s="19" t="s">
        <v>1485</v>
      </c>
      <c r="C894" s="19" t="s">
        <v>1486</v>
      </c>
      <c r="D894" s="19" t="s">
        <v>951</v>
      </c>
      <c r="E894" s="19" t="s">
        <v>8</v>
      </c>
      <c r="F894" s="19" t="s">
        <v>9</v>
      </c>
      <c r="G894" s="20">
        <v>21</v>
      </c>
      <c r="H894" s="4" t="s">
        <v>1462</v>
      </c>
      <c r="I894" s="18" t="str">
        <f t="shared" si="55"/>
        <v>=DISPIMG("ID_368A89B818934906BEF9104D9136FC13",1)</v>
      </c>
    </row>
    <row r="895" customHeight="1" spans="1:9">
      <c r="A895" s="19" t="s">
        <v>417</v>
      </c>
      <c r="B895" s="19" t="s">
        <v>1485</v>
      </c>
      <c r="C895" s="19" t="s">
        <v>1486</v>
      </c>
      <c r="D895" s="19" t="s">
        <v>951</v>
      </c>
      <c r="E895" s="19" t="s">
        <v>8</v>
      </c>
      <c r="F895" s="19" t="s">
        <v>9</v>
      </c>
      <c r="G895" s="20">
        <v>22</v>
      </c>
      <c r="H895" s="4" t="s">
        <v>1462</v>
      </c>
      <c r="I895" s="18" t="str">
        <f t="shared" si="55"/>
        <v>=DISPIMG("ID_368A89B818934906BEF9104D9136FC13",1)</v>
      </c>
    </row>
    <row r="896" customHeight="1" spans="1:9">
      <c r="A896" s="19" t="s">
        <v>381</v>
      </c>
      <c r="B896" s="19" t="s">
        <v>1485</v>
      </c>
      <c r="C896" s="19" t="s">
        <v>1486</v>
      </c>
      <c r="D896" s="19" t="s">
        <v>951</v>
      </c>
      <c r="E896" s="19" t="s">
        <v>8</v>
      </c>
      <c r="F896" s="19" t="s">
        <v>9</v>
      </c>
      <c r="G896" s="20">
        <v>23</v>
      </c>
      <c r="H896" s="4" t="s">
        <v>1462</v>
      </c>
      <c r="I896" s="18" t="str">
        <f t="shared" si="55"/>
        <v>=DISPIMG("ID_368A89B818934906BEF9104D9136FC13",1)</v>
      </c>
    </row>
    <row r="897" customHeight="1" spans="1:9">
      <c r="A897" s="19" t="s">
        <v>388</v>
      </c>
      <c r="B897" s="19" t="s">
        <v>1485</v>
      </c>
      <c r="C897" s="19" t="s">
        <v>1486</v>
      </c>
      <c r="D897" s="19" t="s">
        <v>951</v>
      </c>
      <c r="E897" s="19" t="s">
        <v>8</v>
      </c>
      <c r="F897" s="19" t="s">
        <v>9</v>
      </c>
      <c r="G897" s="20">
        <v>24</v>
      </c>
      <c r="H897" s="4" t="s">
        <v>1462</v>
      </c>
      <c r="I897" s="18" t="str">
        <f t="shared" si="55"/>
        <v>=DISPIMG("ID_368A89B818934906BEF9104D9136FC13",1)</v>
      </c>
    </row>
    <row r="898" customHeight="1" spans="1:9">
      <c r="A898" s="19" t="s">
        <v>400</v>
      </c>
      <c r="B898" s="19" t="s">
        <v>1487</v>
      </c>
      <c r="C898" s="19" t="s">
        <v>1488</v>
      </c>
      <c r="D898" s="19" t="s">
        <v>374</v>
      </c>
      <c r="E898" s="19" t="s">
        <v>8</v>
      </c>
      <c r="F898" s="19" t="s">
        <v>9</v>
      </c>
      <c r="G898" s="20">
        <v>20</v>
      </c>
      <c r="H898" s="4" t="s">
        <v>1462</v>
      </c>
      <c r="I898" s="18" t="str">
        <f t="shared" ref="I898:I907" si="56">_xlfn.DISPIMG("ID_613E6EA4D1B84159BE35A426EB5563D0",1)</f>
        <v>=DISPIMG("ID_613E6EA4D1B84159BE35A426EB5563D0",1)</v>
      </c>
    </row>
    <row r="899" customHeight="1" spans="1:9">
      <c r="A899" s="19" t="s">
        <v>416</v>
      </c>
      <c r="B899" s="19" t="s">
        <v>1487</v>
      </c>
      <c r="C899" s="19" t="s">
        <v>1488</v>
      </c>
      <c r="D899" s="19" t="s">
        <v>374</v>
      </c>
      <c r="E899" s="19" t="s">
        <v>8</v>
      </c>
      <c r="F899" s="19" t="s">
        <v>9</v>
      </c>
      <c r="G899" s="20">
        <v>21</v>
      </c>
      <c r="H899" s="4" t="s">
        <v>1462</v>
      </c>
      <c r="I899" s="18" t="str">
        <f t="shared" si="56"/>
        <v>=DISPIMG("ID_613E6EA4D1B84159BE35A426EB5563D0",1)</v>
      </c>
    </row>
    <row r="900" customHeight="1" spans="1:9">
      <c r="A900" s="19" t="s">
        <v>417</v>
      </c>
      <c r="B900" s="19" t="s">
        <v>1487</v>
      </c>
      <c r="C900" s="19" t="s">
        <v>1488</v>
      </c>
      <c r="D900" s="19" t="s">
        <v>374</v>
      </c>
      <c r="E900" s="19" t="s">
        <v>8</v>
      </c>
      <c r="F900" s="19" t="s">
        <v>9</v>
      </c>
      <c r="G900" s="20">
        <v>22</v>
      </c>
      <c r="H900" s="4" t="s">
        <v>1462</v>
      </c>
      <c r="I900" s="18" t="str">
        <f t="shared" si="56"/>
        <v>=DISPIMG("ID_613E6EA4D1B84159BE35A426EB5563D0",1)</v>
      </c>
    </row>
    <row r="901" customHeight="1" spans="1:9">
      <c r="A901" s="19" t="s">
        <v>381</v>
      </c>
      <c r="B901" s="19" t="s">
        <v>1487</v>
      </c>
      <c r="C901" s="19" t="s">
        <v>1488</v>
      </c>
      <c r="D901" s="19" t="s">
        <v>374</v>
      </c>
      <c r="E901" s="19" t="s">
        <v>8</v>
      </c>
      <c r="F901" s="19" t="s">
        <v>9</v>
      </c>
      <c r="G901" s="20">
        <v>23</v>
      </c>
      <c r="H901" s="4" t="s">
        <v>1462</v>
      </c>
      <c r="I901" s="18" t="str">
        <f t="shared" si="56"/>
        <v>=DISPIMG("ID_613E6EA4D1B84159BE35A426EB5563D0",1)</v>
      </c>
    </row>
    <row r="902" customHeight="1" spans="1:9">
      <c r="A902" s="19" t="s">
        <v>388</v>
      </c>
      <c r="B902" s="19" t="s">
        <v>1487</v>
      </c>
      <c r="C902" s="19" t="s">
        <v>1488</v>
      </c>
      <c r="D902" s="19" t="s">
        <v>374</v>
      </c>
      <c r="E902" s="19" t="s">
        <v>8</v>
      </c>
      <c r="F902" s="19" t="s">
        <v>9</v>
      </c>
      <c r="G902" s="20">
        <v>24</v>
      </c>
      <c r="H902" s="4" t="s">
        <v>1462</v>
      </c>
      <c r="I902" s="18" t="str">
        <f t="shared" si="56"/>
        <v>=DISPIMG("ID_613E6EA4D1B84159BE35A426EB5563D0",1)</v>
      </c>
    </row>
    <row r="903" customHeight="1" spans="1:9">
      <c r="A903" s="19" t="s">
        <v>389</v>
      </c>
      <c r="B903" s="19" t="s">
        <v>1487</v>
      </c>
      <c r="C903" s="19" t="s">
        <v>1488</v>
      </c>
      <c r="D903" s="19" t="s">
        <v>374</v>
      </c>
      <c r="E903" s="19" t="s">
        <v>8</v>
      </c>
      <c r="F903" s="19" t="s">
        <v>9</v>
      </c>
      <c r="G903" s="20">
        <v>25</v>
      </c>
      <c r="H903" s="4" t="s">
        <v>1462</v>
      </c>
      <c r="I903" s="18" t="str">
        <f t="shared" si="56"/>
        <v>=DISPIMG("ID_613E6EA4D1B84159BE35A426EB5563D0",1)</v>
      </c>
    </row>
    <row r="904" customHeight="1" spans="1:9">
      <c r="A904" s="19" t="s">
        <v>390</v>
      </c>
      <c r="B904" s="19" t="s">
        <v>1487</v>
      </c>
      <c r="C904" s="19" t="s">
        <v>1488</v>
      </c>
      <c r="D904" s="19" t="s">
        <v>374</v>
      </c>
      <c r="E904" s="19" t="s">
        <v>8</v>
      </c>
      <c r="F904" s="19" t="s">
        <v>9</v>
      </c>
      <c r="G904" s="20">
        <v>26</v>
      </c>
      <c r="H904" s="4" t="s">
        <v>1462</v>
      </c>
      <c r="I904" s="18" t="str">
        <f t="shared" si="56"/>
        <v>=DISPIMG("ID_613E6EA4D1B84159BE35A426EB5563D0",1)</v>
      </c>
    </row>
    <row r="905" customHeight="1" spans="1:9">
      <c r="A905" s="19" t="s">
        <v>391</v>
      </c>
      <c r="B905" s="19" t="s">
        <v>1487</v>
      </c>
      <c r="C905" s="19" t="s">
        <v>1488</v>
      </c>
      <c r="D905" s="19" t="s">
        <v>374</v>
      </c>
      <c r="E905" s="19" t="s">
        <v>8</v>
      </c>
      <c r="F905" s="19" t="s">
        <v>9</v>
      </c>
      <c r="G905" s="20">
        <v>27</v>
      </c>
      <c r="H905" s="4" t="s">
        <v>1462</v>
      </c>
      <c r="I905" s="18" t="str">
        <f t="shared" si="56"/>
        <v>=DISPIMG("ID_613E6EA4D1B84159BE35A426EB5563D0",1)</v>
      </c>
    </row>
    <row r="906" customHeight="1" spans="1:9">
      <c r="A906" s="19" t="s">
        <v>392</v>
      </c>
      <c r="B906" s="19" t="s">
        <v>1487</v>
      </c>
      <c r="C906" s="19" t="s">
        <v>1488</v>
      </c>
      <c r="D906" s="19" t="s">
        <v>374</v>
      </c>
      <c r="E906" s="19" t="s">
        <v>8</v>
      </c>
      <c r="F906" s="19" t="s">
        <v>9</v>
      </c>
      <c r="G906" s="20">
        <v>28</v>
      </c>
      <c r="H906" s="4" t="s">
        <v>1462</v>
      </c>
      <c r="I906" s="18" t="str">
        <f t="shared" si="56"/>
        <v>=DISPIMG("ID_613E6EA4D1B84159BE35A426EB5563D0",1)</v>
      </c>
    </row>
    <row r="907" customHeight="1" spans="1:9">
      <c r="A907" s="19" t="s">
        <v>393</v>
      </c>
      <c r="B907" s="19" t="s">
        <v>1487</v>
      </c>
      <c r="C907" s="19" t="s">
        <v>1488</v>
      </c>
      <c r="D907" s="19" t="s">
        <v>374</v>
      </c>
      <c r="E907" s="19" t="s">
        <v>8</v>
      </c>
      <c r="F907" s="19" t="s">
        <v>9</v>
      </c>
      <c r="G907" s="20">
        <v>29</v>
      </c>
      <c r="H907" s="4" t="s">
        <v>1462</v>
      </c>
      <c r="I907" s="18" t="str">
        <f t="shared" si="56"/>
        <v>=DISPIMG("ID_613E6EA4D1B84159BE35A426EB5563D0",1)</v>
      </c>
    </row>
    <row r="908" customHeight="1" spans="1:9">
      <c r="A908" s="19" t="s">
        <v>400</v>
      </c>
      <c r="B908" s="19" t="s">
        <v>1489</v>
      </c>
      <c r="C908" s="19" t="s">
        <v>1490</v>
      </c>
      <c r="D908" s="19" t="s">
        <v>367</v>
      </c>
      <c r="E908" s="19" t="s">
        <v>8</v>
      </c>
      <c r="F908" s="19" t="s">
        <v>9</v>
      </c>
      <c r="G908" s="20">
        <v>20</v>
      </c>
      <c r="H908" s="4" t="s">
        <v>1462</v>
      </c>
      <c r="I908" s="18" t="str">
        <f t="shared" ref="I908:I918" si="57">_xlfn.DISPIMG("ID_64456C644EDC4A5C87A21C0828CE1681",1)</f>
        <v>=DISPIMG("ID_64456C644EDC4A5C87A21C0828CE1681",1)</v>
      </c>
    </row>
    <row r="909" customHeight="1" spans="1:9">
      <c r="A909" s="19" t="s">
        <v>416</v>
      </c>
      <c r="B909" s="19" t="s">
        <v>1489</v>
      </c>
      <c r="C909" s="19" t="s">
        <v>1490</v>
      </c>
      <c r="D909" s="19" t="s">
        <v>367</v>
      </c>
      <c r="E909" s="19" t="s">
        <v>8</v>
      </c>
      <c r="F909" s="19" t="s">
        <v>9</v>
      </c>
      <c r="G909" s="20">
        <v>21</v>
      </c>
      <c r="H909" s="4" t="s">
        <v>1462</v>
      </c>
      <c r="I909" s="18" t="str">
        <f t="shared" si="57"/>
        <v>=DISPIMG("ID_64456C644EDC4A5C87A21C0828CE1681",1)</v>
      </c>
    </row>
    <row r="910" customHeight="1" spans="1:9">
      <c r="A910" s="19" t="s">
        <v>417</v>
      </c>
      <c r="B910" s="19" t="s">
        <v>1489</v>
      </c>
      <c r="C910" s="19" t="s">
        <v>1490</v>
      </c>
      <c r="D910" s="19" t="s">
        <v>367</v>
      </c>
      <c r="E910" s="19" t="s">
        <v>8</v>
      </c>
      <c r="F910" s="19" t="s">
        <v>9</v>
      </c>
      <c r="G910" s="20">
        <v>22</v>
      </c>
      <c r="H910" s="4" t="s">
        <v>1462</v>
      </c>
      <c r="I910" s="18" t="str">
        <f t="shared" si="57"/>
        <v>=DISPIMG("ID_64456C644EDC4A5C87A21C0828CE1681",1)</v>
      </c>
    </row>
    <row r="911" customHeight="1" spans="1:9">
      <c r="A911" s="19" t="s">
        <v>381</v>
      </c>
      <c r="B911" s="19" t="s">
        <v>1489</v>
      </c>
      <c r="C911" s="19" t="s">
        <v>1490</v>
      </c>
      <c r="D911" s="19" t="s">
        <v>367</v>
      </c>
      <c r="E911" s="19" t="s">
        <v>8</v>
      </c>
      <c r="F911" s="19" t="s">
        <v>9</v>
      </c>
      <c r="G911" s="20">
        <v>23</v>
      </c>
      <c r="H911" s="4" t="s">
        <v>1462</v>
      </c>
      <c r="I911" s="18" t="str">
        <f t="shared" si="57"/>
        <v>=DISPIMG("ID_64456C644EDC4A5C87A21C0828CE1681",1)</v>
      </c>
    </row>
    <row r="912" customHeight="1" spans="1:9">
      <c r="A912" s="19" t="s">
        <v>388</v>
      </c>
      <c r="B912" s="19" t="s">
        <v>1489</v>
      </c>
      <c r="C912" s="19" t="s">
        <v>1490</v>
      </c>
      <c r="D912" s="19" t="s">
        <v>367</v>
      </c>
      <c r="E912" s="19" t="s">
        <v>8</v>
      </c>
      <c r="F912" s="19" t="s">
        <v>9</v>
      </c>
      <c r="G912" s="20">
        <v>24</v>
      </c>
      <c r="H912" s="4" t="s">
        <v>1462</v>
      </c>
      <c r="I912" s="18" t="str">
        <f t="shared" si="57"/>
        <v>=DISPIMG("ID_64456C644EDC4A5C87A21C0828CE1681",1)</v>
      </c>
    </row>
    <row r="913" customHeight="1" spans="1:9">
      <c r="A913" s="19" t="s">
        <v>389</v>
      </c>
      <c r="B913" s="19" t="s">
        <v>1489</v>
      </c>
      <c r="C913" s="19" t="s">
        <v>1490</v>
      </c>
      <c r="D913" s="19" t="s">
        <v>367</v>
      </c>
      <c r="E913" s="19" t="s">
        <v>8</v>
      </c>
      <c r="F913" s="19" t="s">
        <v>9</v>
      </c>
      <c r="G913" s="20">
        <v>25</v>
      </c>
      <c r="H913" s="4" t="s">
        <v>1462</v>
      </c>
      <c r="I913" s="18" t="str">
        <f t="shared" si="57"/>
        <v>=DISPIMG("ID_64456C644EDC4A5C87A21C0828CE1681",1)</v>
      </c>
    </row>
    <row r="914" customHeight="1" spans="1:9">
      <c r="A914" s="19" t="s">
        <v>390</v>
      </c>
      <c r="B914" s="19" t="s">
        <v>1489</v>
      </c>
      <c r="C914" s="19" t="s">
        <v>1490</v>
      </c>
      <c r="D914" s="19" t="s">
        <v>367</v>
      </c>
      <c r="E914" s="19" t="s">
        <v>8</v>
      </c>
      <c r="F914" s="19" t="s">
        <v>9</v>
      </c>
      <c r="G914" s="20">
        <v>26</v>
      </c>
      <c r="H914" s="4" t="s">
        <v>1462</v>
      </c>
      <c r="I914" s="18" t="str">
        <f t="shared" si="57"/>
        <v>=DISPIMG("ID_64456C644EDC4A5C87A21C0828CE1681",1)</v>
      </c>
    </row>
    <row r="915" customHeight="1" spans="1:9">
      <c r="A915" s="19" t="s">
        <v>391</v>
      </c>
      <c r="B915" s="19" t="s">
        <v>1489</v>
      </c>
      <c r="C915" s="19" t="s">
        <v>1490</v>
      </c>
      <c r="D915" s="19" t="s">
        <v>367</v>
      </c>
      <c r="E915" s="19" t="s">
        <v>8</v>
      </c>
      <c r="F915" s="19" t="s">
        <v>9</v>
      </c>
      <c r="G915" s="20">
        <v>27</v>
      </c>
      <c r="H915" s="4" t="s">
        <v>1462</v>
      </c>
      <c r="I915" s="18" t="str">
        <f t="shared" si="57"/>
        <v>=DISPIMG("ID_64456C644EDC4A5C87A21C0828CE1681",1)</v>
      </c>
    </row>
    <row r="916" customHeight="1" spans="1:9">
      <c r="A916" s="19" t="s">
        <v>392</v>
      </c>
      <c r="B916" s="19" t="s">
        <v>1489</v>
      </c>
      <c r="C916" s="19" t="s">
        <v>1490</v>
      </c>
      <c r="D916" s="19" t="s">
        <v>367</v>
      </c>
      <c r="E916" s="19" t="s">
        <v>8</v>
      </c>
      <c r="F916" s="19" t="s">
        <v>9</v>
      </c>
      <c r="G916" s="20">
        <v>28</v>
      </c>
      <c r="H916" s="4" t="s">
        <v>1462</v>
      </c>
      <c r="I916" s="18" t="str">
        <f t="shared" si="57"/>
        <v>=DISPIMG("ID_64456C644EDC4A5C87A21C0828CE1681",1)</v>
      </c>
    </row>
    <row r="917" customHeight="1" spans="1:9">
      <c r="A917" s="19" t="s">
        <v>393</v>
      </c>
      <c r="B917" s="19" t="s">
        <v>1489</v>
      </c>
      <c r="C917" s="19" t="s">
        <v>1490</v>
      </c>
      <c r="D917" s="19" t="s">
        <v>367</v>
      </c>
      <c r="E917" s="19" t="s">
        <v>8</v>
      </c>
      <c r="F917" s="19" t="s">
        <v>9</v>
      </c>
      <c r="G917" s="20">
        <v>29</v>
      </c>
      <c r="H917" s="4" t="s">
        <v>1462</v>
      </c>
      <c r="I917" s="18" t="str">
        <f t="shared" si="57"/>
        <v>=DISPIMG("ID_64456C644EDC4A5C87A21C0828CE1681",1)</v>
      </c>
    </row>
    <row r="918" customHeight="1" spans="1:9">
      <c r="A918" s="19" t="s">
        <v>394</v>
      </c>
      <c r="B918" s="19" t="s">
        <v>1489</v>
      </c>
      <c r="C918" s="19" t="s">
        <v>1490</v>
      </c>
      <c r="D918" s="19" t="s">
        <v>367</v>
      </c>
      <c r="E918" s="19" t="s">
        <v>8</v>
      </c>
      <c r="F918" s="19" t="s">
        <v>9</v>
      </c>
      <c r="G918" s="20">
        <v>30</v>
      </c>
      <c r="H918" s="4" t="s">
        <v>1462</v>
      </c>
      <c r="I918" s="18" t="str">
        <f t="shared" si="57"/>
        <v>=DISPIMG("ID_64456C644EDC4A5C87A21C0828CE1681",1)</v>
      </c>
    </row>
    <row r="919" customHeight="1" spans="1:9">
      <c r="A919" s="19" t="s">
        <v>400</v>
      </c>
      <c r="B919" s="19" t="s">
        <v>1491</v>
      </c>
      <c r="C919" s="19" t="s">
        <v>1492</v>
      </c>
      <c r="D919" s="19" t="s">
        <v>374</v>
      </c>
      <c r="E919" s="19" t="s">
        <v>8</v>
      </c>
      <c r="F919" s="19" t="s">
        <v>9</v>
      </c>
      <c r="G919" s="20">
        <v>20</v>
      </c>
      <c r="H919" s="4" t="s">
        <v>1462</v>
      </c>
      <c r="I919" s="18" t="str">
        <f t="shared" ref="I919:I924" si="58">_xlfn.DISPIMG("ID_C5984190A69447D2909D7FDE36A13881",1)</f>
        <v>=DISPIMG("ID_C5984190A69447D2909D7FDE36A13881",1)</v>
      </c>
    </row>
    <row r="920" customHeight="1" spans="1:9">
      <c r="A920" s="19" t="s">
        <v>416</v>
      </c>
      <c r="B920" s="19" t="s">
        <v>1491</v>
      </c>
      <c r="C920" s="19" t="s">
        <v>1492</v>
      </c>
      <c r="D920" s="19" t="s">
        <v>374</v>
      </c>
      <c r="E920" s="19" t="s">
        <v>8</v>
      </c>
      <c r="F920" s="19" t="s">
        <v>9</v>
      </c>
      <c r="G920" s="20">
        <v>21</v>
      </c>
      <c r="H920" s="4" t="s">
        <v>1462</v>
      </c>
      <c r="I920" s="18" t="str">
        <f t="shared" si="58"/>
        <v>=DISPIMG("ID_C5984190A69447D2909D7FDE36A13881",1)</v>
      </c>
    </row>
    <row r="921" customHeight="1" spans="1:9">
      <c r="A921" s="19" t="s">
        <v>417</v>
      </c>
      <c r="B921" s="19" t="s">
        <v>1491</v>
      </c>
      <c r="C921" s="19" t="s">
        <v>1492</v>
      </c>
      <c r="D921" s="19" t="s">
        <v>374</v>
      </c>
      <c r="E921" s="19" t="s">
        <v>8</v>
      </c>
      <c r="F921" s="19" t="s">
        <v>9</v>
      </c>
      <c r="G921" s="20">
        <v>22</v>
      </c>
      <c r="H921" s="4" t="s">
        <v>1462</v>
      </c>
      <c r="I921" s="18" t="str">
        <f t="shared" si="58"/>
        <v>=DISPIMG("ID_C5984190A69447D2909D7FDE36A13881",1)</v>
      </c>
    </row>
    <row r="922" customHeight="1" spans="1:9">
      <c r="A922" s="19" t="s">
        <v>381</v>
      </c>
      <c r="B922" s="19" t="s">
        <v>1491</v>
      </c>
      <c r="C922" s="19" t="s">
        <v>1492</v>
      </c>
      <c r="D922" s="19" t="s">
        <v>374</v>
      </c>
      <c r="E922" s="19" t="s">
        <v>8</v>
      </c>
      <c r="F922" s="19" t="s">
        <v>9</v>
      </c>
      <c r="G922" s="20">
        <v>23</v>
      </c>
      <c r="H922" s="4" t="s">
        <v>1462</v>
      </c>
      <c r="I922" s="18" t="str">
        <f t="shared" si="58"/>
        <v>=DISPIMG("ID_C5984190A69447D2909D7FDE36A13881",1)</v>
      </c>
    </row>
    <row r="923" customHeight="1" spans="1:9">
      <c r="A923" s="19" t="s">
        <v>388</v>
      </c>
      <c r="B923" s="19" t="s">
        <v>1491</v>
      </c>
      <c r="C923" s="19" t="s">
        <v>1492</v>
      </c>
      <c r="D923" s="19" t="s">
        <v>374</v>
      </c>
      <c r="E923" s="19" t="s">
        <v>8</v>
      </c>
      <c r="F923" s="19" t="s">
        <v>9</v>
      </c>
      <c r="G923" s="20">
        <v>24</v>
      </c>
      <c r="H923" s="4" t="s">
        <v>1462</v>
      </c>
      <c r="I923" s="18" t="str">
        <f t="shared" si="58"/>
        <v>=DISPIMG("ID_C5984190A69447D2909D7FDE36A13881",1)</v>
      </c>
    </row>
    <row r="924" customHeight="1" spans="1:9">
      <c r="A924" s="19" t="s">
        <v>389</v>
      </c>
      <c r="B924" s="19" t="s">
        <v>1491</v>
      </c>
      <c r="C924" s="19" t="s">
        <v>1492</v>
      </c>
      <c r="D924" s="19" t="s">
        <v>374</v>
      </c>
      <c r="E924" s="19" t="s">
        <v>8</v>
      </c>
      <c r="F924" s="19" t="s">
        <v>9</v>
      </c>
      <c r="G924" s="20">
        <v>25</v>
      </c>
      <c r="H924" s="4" t="s">
        <v>1462</v>
      </c>
      <c r="I924" s="18" t="str">
        <f t="shared" si="58"/>
        <v>=DISPIMG("ID_C5984190A69447D2909D7FDE36A13881",1)</v>
      </c>
    </row>
    <row r="925" customHeight="1" spans="1:9">
      <c r="A925" s="19" t="s">
        <v>400</v>
      </c>
      <c r="B925" s="19" t="s">
        <v>1493</v>
      </c>
      <c r="C925" s="19" t="s">
        <v>1494</v>
      </c>
      <c r="D925" s="19" t="s">
        <v>384</v>
      </c>
      <c r="E925" s="19" t="s">
        <v>8</v>
      </c>
      <c r="F925" s="19" t="s">
        <v>9</v>
      </c>
      <c r="G925" s="20">
        <v>20</v>
      </c>
      <c r="H925" s="4" t="s">
        <v>1462</v>
      </c>
      <c r="I925" s="18" t="str">
        <f t="shared" ref="I925:I928" si="59">_xlfn.DISPIMG("ID_E19AC7C80C534448A1897694EB52BFB7",1)</f>
        <v>=DISPIMG("ID_E19AC7C80C534448A1897694EB52BFB7",1)</v>
      </c>
    </row>
    <row r="926" customHeight="1" spans="1:9">
      <c r="A926" s="19" t="s">
        <v>416</v>
      </c>
      <c r="B926" s="19" t="s">
        <v>1493</v>
      </c>
      <c r="C926" s="19" t="s">
        <v>1494</v>
      </c>
      <c r="D926" s="19" t="s">
        <v>384</v>
      </c>
      <c r="E926" s="19" t="s">
        <v>8</v>
      </c>
      <c r="F926" s="19" t="s">
        <v>9</v>
      </c>
      <c r="G926" s="20">
        <v>21</v>
      </c>
      <c r="H926" s="4" t="s">
        <v>1462</v>
      </c>
      <c r="I926" s="18" t="str">
        <f t="shared" si="59"/>
        <v>=DISPIMG("ID_E19AC7C80C534448A1897694EB52BFB7",1)</v>
      </c>
    </row>
    <row r="927" customHeight="1" spans="1:9">
      <c r="A927" s="19" t="s">
        <v>417</v>
      </c>
      <c r="B927" s="19" t="s">
        <v>1493</v>
      </c>
      <c r="C927" s="19" t="s">
        <v>1494</v>
      </c>
      <c r="D927" s="19" t="s">
        <v>384</v>
      </c>
      <c r="E927" s="19" t="s">
        <v>8</v>
      </c>
      <c r="F927" s="19" t="s">
        <v>9</v>
      </c>
      <c r="G927" s="20">
        <v>22</v>
      </c>
      <c r="H927" s="4" t="s">
        <v>1462</v>
      </c>
      <c r="I927" s="18" t="str">
        <f t="shared" si="59"/>
        <v>=DISPIMG("ID_E19AC7C80C534448A1897694EB52BFB7",1)</v>
      </c>
    </row>
    <row r="928" customHeight="1" spans="1:9">
      <c r="A928" s="19" t="s">
        <v>381</v>
      </c>
      <c r="B928" s="19" t="s">
        <v>1493</v>
      </c>
      <c r="C928" s="19" t="s">
        <v>1494</v>
      </c>
      <c r="D928" s="19" t="s">
        <v>384</v>
      </c>
      <c r="E928" s="19" t="s">
        <v>8</v>
      </c>
      <c r="F928" s="19" t="s">
        <v>9</v>
      </c>
      <c r="G928" s="20">
        <v>23</v>
      </c>
      <c r="H928" s="4" t="s">
        <v>1462</v>
      </c>
      <c r="I928" s="18" t="str">
        <f t="shared" si="59"/>
        <v>=DISPIMG("ID_E19AC7C80C534448A1897694EB52BFB7",1)</v>
      </c>
    </row>
    <row r="929" customHeight="1" spans="1:9">
      <c r="A929" s="19" t="s">
        <v>400</v>
      </c>
      <c r="B929" s="19" t="s">
        <v>1495</v>
      </c>
      <c r="C929" s="19" t="s">
        <v>1496</v>
      </c>
      <c r="D929" s="19" t="s">
        <v>374</v>
      </c>
      <c r="E929" s="19" t="s">
        <v>8</v>
      </c>
      <c r="F929" s="19" t="s">
        <v>9</v>
      </c>
      <c r="G929" s="20">
        <v>20</v>
      </c>
      <c r="H929" s="4" t="s">
        <v>1462</v>
      </c>
      <c r="I929" s="18" t="str">
        <f t="shared" ref="I929:I939" si="60">_xlfn.DISPIMG("ID_FC182E680CCC4AB1B8D2F48CE35EFD26",1)</f>
        <v>=DISPIMG("ID_FC182E680CCC4AB1B8D2F48CE35EFD26",1)</v>
      </c>
    </row>
    <row r="930" customHeight="1" spans="1:9">
      <c r="A930" s="19" t="s">
        <v>416</v>
      </c>
      <c r="B930" s="19" t="s">
        <v>1495</v>
      </c>
      <c r="C930" s="19" t="s">
        <v>1496</v>
      </c>
      <c r="D930" s="19" t="s">
        <v>374</v>
      </c>
      <c r="E930" s="19" t="s">
        <v>8</v>
      </c>
      <c r="F930" s="19" t="s">
        <v>9</v>
      </c>
      <c r="G930" s="20">
        <v>21</v>
      </c>
      <c r="H930" s="4" t="s">
        <v>1462</v>
      </c>
      <c r="I930" s="18" t="str">
        <f t="shared" si="60"/>
        <v>=DISPIMG("ID_FC182E680CCC4AB1B8D2F48CE35EFD26",1)</v>
      </c>
    </row>
    <row r="931" customHeight="1" spans="1:9">
      <c r="A931" s="19" t="s">
        <v>417</v>
      </c>
      <c r="B931" s="19" t="s">
        <v>1495</v>
      </c>
      <c r="C931" s="19" t="s">
        <v>1496</v>
      </c>
      <c r="D931" s="19" t="s">
        <v>374</v>
      </c>
      <c r="E931" s="19" t="s">
        <v>8</v>
      </c>
      <c r="F931" s="19" t="s">
        <v>9</v>
      </c>
      <c r="G931" s="20">
        <v>22</v>
      </c>
      <c r="H931" s="4" t="s">
        <v>1462</v>
      </c>
      <c r="I931" s="18" t="str">
        <f t="shared" si="60"/>
        <v>=DISPIMG("ID_FC182E680CCC4AB1B8D2F48CE35EFD26",1)</v>
      </c>
    </row>
    <row r="932" customHeight="1" spans="1:9">
      <c r="A932" s="19" t="s">
        <v>381</v>
      </c>
      <c r="B932" s="19" t="s">
        <v>1495</v>
      </c>
      <c r="C932" s="19" t="s">
        <v>1496</v>
      </c>
      <c r="D932" s="19" t="s">
        <v>374</v>
      </c>
      <c r="E932" s="19" t="s">
        <v>8</v>
      </c>
      <c r="F932" s="19" t="s">
        <v>9</v>
      </c>
      <c r="G932" s="20">
        <v>23</v>
      </c>
      <c r="H932" s="4" t="s">
        <v>1462</v>
      </c>
      <c r="I932" s="18" t="str">
        <f t="shared" si="60"/>
        <v>=DISPIMG("ID_FC182E680CCC4AB1B8D2F48CE35EFD26",1)</v>
      </c>
    </row>
    <row r="933" customHeight="1" spans="1:9">
      <c r="A933" s="19" t="s">
        <v>388</v>
      </c>
      <c r="B933" s="19" t="s">
        <v>1495</v>
      </c>
      <c r="C933" s="19" t="s">
        <v>1496</v>
      </c>
      <c r="D933" s="19" t="s">
        <v>374</v>
      </c>
      <c r="E933" s="19" t="s">
        <v>8</v>
      </c>
      <c r="F933" s="19" t="s">
        <v>9</v>
      </c>
      <c r="G933" s="20">
        <v>24</v>
      </c>
      <c r="H933" s="4" t="s">
        <v>1462</v>
      </c>
      <c r="I933" s="18" t="str">
        <f t="shared" si="60"/>
        <v>=DISPIMG("ID_FC182E680CCC4AB1B8D2F48CE35EFD26",1)</v>
      </c>
    </row>
    <row r="934" customHeight="1" spans="1:9">
      <c r="A934" s="19" t="s">
        <v>389</v>
      </c>
      <c r="B934" s="19" t="s">
        <v>1495</v>
      </c>
      <c r="C934" s="19" t="s">
        <v>1496</v>
      </c>
      <c r="D934" s="19" t="s">
        <v>374</v>
      </c>
      <c r="E934" s="19" t="s">
        <v>8</v>
      </c>
      <c r="F934" s="19" t="s">
        <v>9</v>
      </c>
      <c r="G934" s="20">
        <v>25</v>
      </c>
      <c r="H934" s="4" t="s">
        <v>1462</v>
      </c>
      <c r="I934" s="18" t="str">
        <f t="shared" si="60"/>
        <v>=DISPIMG("ID_FC182E680CCC4AB1B8D2F48CE35EFD26",1)</v>
      </c>
    </row>
    <row r="935" customHeight="1" spans="1:9">
      <c r="A935" s="19" t="s">
        <v>390</v>
      </c>
      <c r="B935" s="19" t="s">
        <v>1495</v>
      </c>
      <c r="C935" s="19" t="s">
        <v>1496</v>
      </c>
      <c r="D935" s="19" t="s">
        <v>374</v>
      </c>
      <c r="E935" s="19" t="s">
        <v>8</v>
      </c>
      <c r="F935" s="19" t="s">
        <v>9</v>
      </c>
      <c r="G935" s="20">
        <v>26</v>
      </c>
      <c r="H935" s="4" t="s">
        <v>1462</v>
      </c>
      <c r="I935" s="18" t="str">
        <f t="shared" si="60"/>
        <v>=DISPIMG("ID_FC182E680CCC4AB1B8D2F48CE35EFD26",1)</v>
      </c>
    </row>
    <row r="936" customHeight="1" spans="1:9">
      <c r="A936" s="19" t="s">
        <v>391</v>
      </c>
      <c r="B936" s="19" t="s">
        <v>1495</v>
      </c>
      <c r="C936" s="19" t="s">
        <v>1496</v>
      </c>
      <c r="D936" s="19" t="s">
        <v>374</v>
      </c>
      <c r="E936" s="19" t="s">
        <v>8</v>
      </c>
      <c r="F936" s="19" t="s">
        <v>9</v>
      </c>
      <c r="G936" s="20">
        <v>27</v>
      </c>
      <c r="H936" s="4" t="s">
        <v>1462</v>
      </c>
      <c r="I936" s="18" t="str">
        <f t="shared" si="60"/>
        <v>=DISPIMG("ID_FC182E680CCC4AB1B8D2F48CE35EFD26",1)</v>
      </c>
    </row>
    <row r="937" customHeight="1" spans="1:9">
      <c r="A937" s="19" t="s">
        <v>392</v>
      </c>
      <c r="B937" s="19" t="s">
        <v>1495</v>
      </c>
      <c r="C937" s="19" t="s">
        <v>1496</v>
      </c>
      <c r="D937" s="19" t="s">
        <v>374</v>
      </c>
      <c r="E937" s="19" t="s">
        <v>8</v>
      </c>
      <c r="F937" s="19" t="s">
        <v>9</v>
      </c>
      <c r="G937" s="20">
        <v>28</v>
      </c>
      <c r="H937" s="4" t="s">
        <v>1462</v>
      </c>
      <c r="I937" s="18" t="str">
        <f t="shared" si="60"/>
        <v>=DISPIMG("ID_FC182E680CCC4AB1B8D2F48CE35EFD26",1)</v>
      </c>
    </row>
    <row r="938" customHeight="1" spans="1:9">
      <c r="A938" s="19" t="s">
        <v>393</v>
      </c>
      <c r="B938" s="19" t="s">
        <v>1495</v>
      </c>
      <c r="C938" s="19" t="s">
        <v>1496</v>
      </c>
      <c r="D938" s="19" t="s">
        <v>374</v>
      </c>
      <c r="E938" s="19" t="s">
        <v>8</v>
      </c>
      <c r="F938" s="19" t="s">
        <v>9</v>
      </c>
      <c r="G938" s="20">
        <v>29</v>
      </c>
      <c r="H938" s="4" t="s">
        <v>1462</v>
      </c>
      <c r="I938" s="18" t="str">
        <f t="shared" si="60"/>
        <v>=DISPIMG("ID_FC182E680CCC4AB1B8D2F48CE35EFD26",1)</v>
      </c>
    </row>
    <row r="939" customHeight="1" spans="1:9">
      <c r="A939" s="19" t="s">
        <v>394</v>
      </c>
      <c r="B939" s="19" t="s">
        <v>1495</v>
      </c>
      <c r="C939" s="19" t="s">
        <v>1496</v>
      </c>
      <c r="D939" s="19" t="s">
        <v>374</v>
      </c>
      <c r="E939" s="19" t="s">
        <v>8</v>
      </c>
      <c r="F939" s="19" t="s">
        <v>9</v>
      </c>
      <c r="G939" s="20">
        <v>30</v>
      </c>
      <c r="H939" s="4" t="s">
        <v>1462</v>
      </c>
      <c r="I939" s="18" t="str">
        <f t="shared" si="60"/>
        <v>=DISPIMG("ID_FC182E680CCC4AB1B8D2F48CE35EFD26",1)</v>
      </c>
    </row>
    <row r="940" customHeight="1" spans="1:9">
      <c r="A940" s="19" t="s">
        <v>400</v>
      </c>
      <c r="B940" s="19" t="s">
        <v>1497</v>
      </c>
      <c r="C940" s="19" t="s">
        <v>1498</v>
      </c>
      <c r="D940" s="19" t="s">
        <v>367</v>
      </c>
      <c r="E940" s="19" t="s">
        <v>8</v>
      </c>
      <c r="F940" s="19" t="s">
        <v>9</v>
      </c>
      <c r="G940" s="20">
        <v>20</v>
      </c>
      <c r="H940" s="4" t="s">
        <v>1462</v>
      </c>
      <c r="I940" s="18" t="str">
        <f t="shared" ref="I940:I950" si="61">_xlfn.DISPIMG("ID_10C3468C45304EDF98134250918E4199",1)</f>
        <v>=DISPIMG("ID_10C3468C45304EDF98134250918E4199",1)</v>
      </c>
    </row>
    <row r="941" customHeight="1" spans="1:9">
      <c r="A941" s="19" t="s">
        <v>416</v>
      </c>
      <c r="B941" s="19" t="s">
        <v>1497</v>
      </c>
      <c r="C941" s="19" t="s">
        <v>1498</v>
      </c>
      <c r="D941" s="19" t="s">
        <v>367</v>
      </c>
      <c r="E941" s="19" t="s">
        <v>8</v>
      </c>
      <c r="F941" s="19" t="s">
        <v>9</v>
      </c>
      <c r="G941" s="20">
        <v>21</v>
      </c>
      <c r="H941" s="4" t="s">
        <v>1462</v>
      </c>
      <c r="I941" s="18" t="str">
        <f t="shared" si="61"/>
        <v>=DISPIMG("ID_10C3468C45304EDF98134250918E4199",1)</v>
      </c>
    </row>
    <row r="942" customHeight="1" spans="1:9">
      <c r="A942" s="19" t="s">
        <v>417</v>
      </c>
      <c r="B942" s="19" t="s">
        <v>1497</v>
      </c>
      <c r="C942" s="19" t="s">
        <v>1498</v>
      </c>
      <c r="D942" s="19" t="s">
        <v>367</v>
      </c>
      <c r="E942" s="19" t="s">
        <v>8</v>
      </c>
      <c r="F942" s="19" t="s">
        <v>9</v>
      </c>
      <c r="G942" s="20">
        <v>22</v>
      </c>
      <c r="H942" s="4" t="s">
        <v>1462</v>
      </c>
      <c r="I942" s="18" t="str">
        <f t="shared" si="61"/>
        <v>=DISPIMG("ID_10C3468C45304EDF98134250918E4199",1)</v>
      </c>
    </row>
    <row r="943" customHeight="1" spans="1:9">
      <c r="A943" s="19" t="s">
        <v>381</v>
      </c>
      <c r="B943" s="19" t="s">
        <v>1497</v>
      </c>
      <c r="C943" s="19" t="s">
        <v>1498</v>
      </c>
      <c r="D943" s="19" t="s">
        <v>367</v>
      </c>
      <c r="E943" s="19" t="s">
        <v>8</v>
      </c>
      <c r="F943" s="19" t="s">
        <v>9</v>
      </c>
      <c r="G943" s="20">
        <v>23</v>
      </c>
      <c r="H943" s="4" t="s">
        <v>1462</v>
      </c>
      <c r="I943" s="18" t="str">
        <f t="shared" si="61"/>
        <v>=DISPIMG("ID_10C3468C45304EDF98134250918E4199",1)</v>
      </c>
    </row>
    <row r="944" customHeight="1" spans="1:9">
      <c r="A944" s="19" t="s">
        <v>388</v>
      </c>
      <c r="B944" s="19" t="s">
        <v>1497</v>
      </c>
      <c r="C944" s="19" t="s">
        <v>1498</v>
      </c>
      <c r="D944" s="19" t="s">
        <v>367</v>
      </c>
      <c r="E944" s="19" t="s">
        <v>8</v>
      </c>
      <c r="F944" s="19" t="s">
        <v>9</v>
      </c>
      <c r="G944" s="20">
        <v>24</v>
      </c>
      <c r="H944" s="4" t="s">
        <v>1462</v>
      </c>
      <c r="I944" s="18" t="str">
        <f t="shared" si="61"/>
        <v>=DISPIMG("ID_10C3468C45304EDF98134250918E4199",1)</v>
      </c>
    </row>
    <row r="945" customHeight="1" spans="1:9">
      <c r="A945" s="19" t="s">
        <v>389</v>
      </c>
      <c r="B945" s="19" t="s">
        <v>1497</v>
      </c>
      <c r="C945" s="19" t="s">
        <v>1498</v>
      </c>
      <c r="D945" s="19" t="s">
        <v>367</v>
      </c>
      <c r="E945" s="19" t="s">
        <v>8</v>
      </c>
      <c r="F945" s="19" t="s">
        <v>9</v>
      </c>
      <c r="G945" s="20">
        <v>25</v>
      </c>
      <c r="H945" s="4" t="s">
        <v>1462</v>
      </c>
      <c r="I945" s="18" t="str">
        <f t="shared" si="61"/>
        <v>=DISPIMG("ID_10C3468C45304EDF98134250918E4199",1)</v>
      </c>
    </row>
    <row r="946" customHeight="1" spans="1:9">
      <c r="A946" s="19" t="s">
        <v>390</v>
      </c>
      <c r="B946" s="19" t="s">
        <v>1497</v>
      </c>
      <c r="C946" s="19" t="s">
        <v>1498</v>
      </c>
      <c r="D946" s="19" t="s">
        <v>367</v>
      </c>
      <c r="E946" s="19" t="s">
        <v>8</v>
      </c>
      <c r="F946" s="19" t="s">
        <v>9</v>
      </c>
      <c r="G946" s="20">
        <v>26</v>
      </c>
      <c r="H946" s="4" t="s">
        <v>1462</v>
      </c>
      <c r="I946" s="18" t="str">
        <f t="shared" si="61"/>
        <v>=DISPIMG("ID_10C3468C45304EDF98134250918E4199",1)</v>
      </c>
    </row>
    <row r="947" customHeight="1" spans="1:9">
      <c r="A947" s="19" t="s">
        <v>391</v>
      </c>
      <c r="B947" s="19" t="s">
        <v>1497</v>
      </c>
      <c r="C947" s="19" t="s">
        <v>1498</v>
      </c>
      <c r="D947" s="19" t="s">
        <v>367</v>
      </c>
      <c r="E947" s="19" t="s">
        <v>8</v>
      </c>
      <c r="F947" s="19" t="s">
        <v>9</v>
      </c>
      <c r="G947" s="20">
        <v>27</v>
      </c>
      <c r="H947" s="4" t="s">
        <v>1462</v>
      </c>
      <c r="I947" s="18" t="str">
        <f t="shared" si="61"/>
        <v>=DISPIMG("ID_10C3468C45304EDF98134250918E4199",1)</v>
      </c>
    </row>
    <row r="948" customHeight="1" spans="1:9">
      <c r="A948" s="19" t="s">
        <v>392</v>
      </c>
      <c r="B948" s="19" t="s">
        <v>1497</v>
      </c>
      <c r="C948" s="19" t="s">
        <v>1498</v>
      </c>
      <c r="D948" s="19" t="s">
        <v>367</v>
      </c>
      <c r="E948" s="19" t="s">
        <v>8</v>
      </c>
      <c r="F948" s="19" t="s">
        <v>9</v>
      </c>
      <c r="G948" s="20">
        <v>28</v>
      </c>
      <c r="H948" s="4" t="s">
        <v>1462</v>
      </c>
      <c r="I948" s="18" t="str">
        <f t="shared" si="61"/>
        <v>=DISPIMG("ID_10C3468C45304EDF98134250918E4199",1)</v>
      </c>
    </row>
    <row r="949" customHeight="1" spans="1:9">
      <c r="A949" s="19" t="s">
        <v>393</v>
      </c>
      <c r="B949" s="19" t="s">
        <v>1497</v>
      </c>
      <c r="C949" s="19" t="s">
        <v>1498</v>
      </c>
      <c r="D949" s="19" t="s">
        <v>367</v>
      </c>
      <c r="E949" s="19" t="s">
        <v>8</v>
      </c>
      <c r="F949" s="19" t="s">
        <v>9</v>
      </c>
      <c r="G949" s="20">
        <v>29</v>
      </c>
      <c r="H949" s="4" t="s">
        <v>1462</v>
      </c>
      <c r="I949" s="18" t="str">
        <f t="shared" si="61"/>
        <v>=DISPIMG("ID_10C3468C45304EDF98134250918E4199",1)</v>
      </c>
    </row>
    <row r="950" customHeight="1" spans="1:9">
      <c r="A950" s="19" t="s">
        <v>394</v>
      </c>
      <c r="B950" s="19" t="s">
        <v>1497</v>
      </c>
      <c r="C950" s="19" t="s">
        <v>1498</v>
      </c>
      <c r="D950" s="19" t="s">
        <v>367</v>
      </c>
      <c r="E950" s="19" t="s">
        <v>8</v>
      </c>
      <c r="F950" s="19" t="s">
        <v>9</v>
      </c>
      <c r="G950" s="20">
        <v>30</v>
      </c>
      <c r="H950" s="4" t="s">
        <v>1462</v>
      </c>
      <c r="I950" s="18" t="str">
        <f t="shared" si="61"/>
        <v>=DISPIMG("ID_10C3468C45304EDF98134250918E4199",1)</v>
      </c>
    </row>
    <row r="951" customHeight="1" spans="1:9">
      <c r="A951" s="19" t="s">
        <v>400</v>
      </c>
      <c r="B951" s="19" t="s">
        <v>32</v>
      </c>
      <c r="C951" s="19" t="s">
        <v>33</v>
      </c>
      <c r="D951" s="19" t="s">
        <v>398</v>
      </c>
      <c r="E951" s="19" t="s">
        <v>8</v>
      </c>
      <c r="F951" s="19" t="s">
        <v>9</v>
      </c>
      <c r="G951" s="20">
        <v>20</v>
      </c>
      <c r="H951" s="4" t="s">
        <v>1462</v>
      </c>
      <c r="I951" s="18" t="str">
        <f t="shared" ref="I951:I961" si="62">_xlfn.DISPIMG("ID_606E123555294D7D920DB57F6DB0EC4E",1)</f>
        <v>=DISPIMG("ID_606E123555294D7D920DB57F6DB0EC4E",1)</v>
      </c>
    </row>
    <row r="952" customHeight="1" spans="1:9">
      <c r="A952" s="19" t="s">
        <v>416</v>
      </c>
      <c r="B952" s="19" t="s">
        <v>32</v>
      </c>
      <c r="C952" s="19" t="s">
        <v>33</v>
      </c>
      <c r="D952" s="19" t="s">
        <v>398</v>
      </c>
      <c r="E952" s="19" t="s">
        <v>8</v>
      </c>
      <c r="F952" s="19" t="s">
        <v>9</v>
      </c>
      <c r="G952" s="20">
        <v>21</v>
      </c>
      <c r="H952" s="4" t="s">
        <v>1462</v>
      </c>
      <c r="I952" s="18" t="str">
        <f t="shared" si="62"/>
        <v>=DISPIMG("ID_606E123555294D7D920DB57F6DB0EC4E",1)</v>
      </c>
    </row>
    <row r="953" customHeight="1" spans="1:9">
      <c r="A953" s="19" t="s">
        <v>417</v>
      </c>
      <c r="B953" s="19" t="s">
        <v>32</v>
      </c>
      <c r="C953" s="19" t="s">
        <v>33</v>
      </c>
      <c r="D953" s="19" t="s">
        <v>398</v>
      </c>
      <c r="E953" s="19" t="s">
        <v>8</v>
      </c>
      <c r="F953" s="19" t="s">
        <v>9</v>
      </c>
      <c r="G953" s="20">
        <v>22</v>
      </c>
      <c r="H953" s="4" t="s">
        <v>1462</v>
      </c>
      <c r="I953" s="18" t="str">
        <f t="shared" si="62"/>
        <v>=DISPIMG("ID_606E123555294D7D920DB57F6DB0EC4E",1)</v>
      </c>
    </row>
    <row r="954" customHeight="1" spans="1:9">
      <c r="A954" s="19" t="s">
        <v>381</v>
      </c>
      <c r="B954" s="19" t="s">
        <v>32</v>
      </c>
      <c r="C954" s="19" t="s">
        <v>33</v>
      </c>
      <c r="D954" s="19" t="s">
        <v>398</v>
      </c>
      <c r="E954" s="19" t="s">
        <v>8</v>
      </c>
      <c r="F954" s="19" t="s">
        <v>9</v>
      </c>
      <c r="G954" s="20">
        <v>23</v>
      </c>
      <c r="H954" s="4" t="s">
        <v>1462</v>
      </c>
      <c r="I954" s="18" t="str">
        <f t="shared" si="62"/>
        <v>=DISPIMG("ID_606E123555294D7D920DB57F6DB0EC4E",1)</v>
      </c>
    </row>
    <row r="955" customHeight="1" spans="1:9">
      <c r="A955" s="19" t="s">
        <v>388</v>
      </c>
      <c r="B955" s="19" t="s">
        <v>32</v>
      </c>
      <c r="C955" s="19" t="s">
        <v>33</v>
      </c>
      <c r="D955" s="19" t="s">
        <v>398</v>
      </c>
      <c r="E955" s="19" t="s">
        <v>8</v>
      </c>
      <c r="F955" s="19" t="s">
        <v>9</v>
      </c>
      <c r="G955" s="20">
        <v>24</v>
      </c>
      <c r="H955" s="4" t="s">
        <v>1462</v>
      </c>
      <c r="I955" s="18" t="str">
        <f t="shared" si="62"/>
        <v>=DISPIMG("ID_606E123555294D7D920DB57F6DB0EC4E",1)</v>
      </c>
    </row>
    <row r="956" customHeight="1" spans="1:9">
      <c r="A956" s="19" t="s">
        <v>389</v>
      </c>
      <c r="B956" s="19" t="s">
        <v>32</v>
      </c>
      <c r="C956" s="19" t="s">
        <v>33</v>
      </c>
      <c r="D956" s="19" t="s">
        <v>398</v>
      </c>
      <c r="E956" s="19" t="s">
        <v>8</v>
      </c>
      <c r="F956" s="19" t="s">
        <v>9</v>
      </c>
      <c r="G956" s="20">
        <v>25</v>
      </c>
      <c r="H956" s="4" t="s">
        <v>1462</v>
      </c>
      <c r="I956" s="18" t="str">
        <f t="shared" si="62"/>
        <v>=DISPIMG("ID_606E123555294D7D920DB57F6DB0EC4E",1)</v>
      </c>
    </row>
    <row r="957" customHeight="1" spans="1:9">
      <c r="A957" s="19" t="s">
        <v>390</v>
      </c>
      <c r="B957" s="19" t="s">
        <v>32</v>
      </c>
      <c r="C957" s="19" t="s">
        <v>33</v>
      </c>
      <c r="D957" s="19" t="s">
        <v>398</v>
      </c>
      <c r="E957" s="19" t="s">
        <v>8</v>
      </c>
      <c r="F957" s="19" t="s">
        <v>9</v>
      </c>
      <c r="G957" s="20">
        <v>26</v>
      </c>
      <c r="H957" s="4" t="s">
        <v>1462</v>
      </c>
      <c r="I957" s="18" t="str">
        <f t="shared" si="62"/>
        <v>=DISPIMG("ID_606E123555294D7D920DB57F6DB0EC4E",1)</v>
      </c>
    </row>
    <row r="958" customHeight="1" spans="1:9">
      <c r="A958" s="19" t="s">
        <v>391</v>
      </c>
      <c r="B958" s="19" t="s">
        <v>32</v>
      </c>
      <c r="C958" s="19" t="s">
        <v>33</v>
      </c>
      <c r="D958" s="19" t="s">
        <v>398</v>
      </c>
      <c r="E958" s="19" t="s">
        <v>8</v>
      </c>
      <c r="F958" s="19" t="s">
        <v>9</v>
      </c>
      <c r="G958" s="20">
        <v>27</v>
      </c>
      <c r="H958" s="4" t="s">
        <v>1462</v>
      </c>
      <c r="I958" s="18" t="str">
        <f t="shared" si="62"/>
        <v>=DISPIMG("ID_606E123555294D7D920DB57F6DB0EC4E",1)</v>
      </c>
    </row>
    <row r="959" customHeight="1" spans="1:9">
      <c r="A959" s="19" t="s">
        <v>392</v>
      </c>
      <c r="B959" s="19" t="s">
        <v>32</v>
      </c>
      <c r="C959" s="19" t="s">
        <v>33</v>
      </c>
      <c r="D959" s="19" t="s">
        <v>398</v>
      </c>
      <c r="E959" s="19" t="s">
        <v>8</v>
      </c>
      <c r="F959" s="19" t="s">
        <v>9</v>
      </c>
      <c r="G959" s="20">
        <v>28</v>
      </c>
      <c r="H959" s="4" t="s">
        <v>1462</v>
      </c>
      <c r="I959" s="18" t="str">
        <f t="shared" si="62"/>
        <v>=DISPIMG("ID_606E123555294D7D920DB57F6DB0EC4E",1)</v>
      </c>
    </row>
    <row r="960" customHeight="1" spans="1:9">
      <c r="A960" s="19" t="s">
        <v>393</v>
      </c>
      <c r="B960" s="19" t="s">
        <v>32</v>
      </c>
      <c r="C960" s="19" t="s">
        <v>33</v>
      </c>
      <c r="D960" s="19" t="s">
        <v>398</v>
      </c>
      <c r="E960" s="19" t="s">
        <v>8</v>
      </c>
      <c r="F960" s="19" t="s">
        <v>9</v>
      </c>
      <c r="G960" s="20">
        <v>29</v>
      </c>
      <c r="H960" s="4" t="s">
        <v>1462</v>
      </c>
      <c r="I960" s="18" t="str">
        <f t="shared" si="62"/>
        <v>=DISPIMG("ID_606E123555294D7D920DB57F6DB0EC4E",1)</v>
      </c>
    </row>
    <row r="961" customHeight="1" spans="1:9">
      <c r="A961" s="19" t="s">
        <v>394</v>
      </c>
      <c r="B961" s="19" t="s">
        <v>32</v>
      </c>
      <c r="C961" s="19" t="s">
        <v>33</v>
      </c>
      <c r="D961" s="19" t="s">
        <v>398</v>
      </c>
      <c r="E961" s="19" t="s">
        <v>8</v>
      </c>
      <c r="F961" s="19" t="s">
        <v>9</v>
      </c>
      <c r="G961" s="20">
        <v>30</v>
      </c>
      <c r="H961" s="4" t="s">
        <v>1462</v>
      </c>
      <c r="I961" s="18" t="str">
        <f t="shared" si="62"/>
        <v>=DISPIMG("ID_606E123555294D7D920DB57F6DB0EC4E",1)</v>
      </c>
    </row>
    <row r="962" customHeight="1" spans="1:9">
      <c r="A962" s="19" t="s">
        <v>400</v>
      </c>
      <c r="B962" s="19" t="s">
        <v>1499</v>
      </c>
      <c r="C962" s="19" t="s">
        <v>1500</v>
      </c>
      <c r="D962" s="19" t="s">
        <v>367</v>
      </c>
      <c r="E962" s="19" t="s">
        <v>8</v>
      </c>
      <c r="F962" s="19" t="s">
        <v>9</v>
      </c>
      <c r="G962" s="20">
        <v>20</v>
      </c>
      <c r="H962" s="4" t="s">
        <v>1462</v>
      </c>
      <c r="I962" s="18" t="str">
        <f t="shared" ref="I962:I972" si="63">_xlfn.DISPIMG("ID_00C34AD4CCD54F5DABA4101016D367D6",1)</f>
        <v>=DISPIMG("ID_00C34AD4CCD54F5DABA4101016D367D6",1)</v>
      </c>
    </row>
    <row r="963" customHeight="1" spans="1:9">
      <c r="A963" s="19" t="s">
        <v>416</v>
      </c>
      <c r="B963" s="19" t="s">
        <v>1499</v>
      </c>
      <c r="C963" s="19" t="s">
        <v>1500</v>
      </c>
      <c r="D963" s="19" t="s">
        <v>367</v>
      </c>
      <c r="E963" s="19" t="s">
        <v>8</v>
      </c>
      <c r="F963" s="19" t="s">
        <v>9</v>
      </c>
      <c r="G963" s="20">
        <v>21</v>
      </c>
      <c r="H963" s="4" t="s">
        <v>1462</v>
      </c>
      <c r="I963" s="18" t="str">
        <f t="shared" si="63"/>
        <v>=DISPIMG("ID_00C34AD4CCD54F5DABA4101016D367D6",1)</v>
      </c>
    </row>
    <row r="964" customHeight="1" spans="1:9">
      <c r="A964" s="19" t="s">
        <v>417</v>
      </c>
      <c r="B964" s="19" t="s">
        <v>1499</v>
      </c>
      <c r="C964" s="19" t="s">
        <v>1500</v>
      </c>
      <c r="D964" s="19" t="s">
        <v>367</v>
      </c>
      <c r="E964" s="19" t="s">
        <v>8</v>
      </c>
      <c r="F964" s="19" t="s">
        <v>9</v>
      </c>
      <c r="G964" s="20">
        <v>22</v>
      </c>
      <c r="H964" s="4" t="s">
        <v>1462</v>
      </c>
      <c r="I964" s="18" t="str">
        <f t="shared" si="63"/>
        <v>=DISPIMG("ID_00C34AD4CCD54F5DABA4101016D367D6",1)</v>
      </c>
    </row>
    <row r="965" customHeight="1" spans="1:9">
      <c r="A965" s="19" t="s">
        <v>381</v>
      </c>
      <c r="B965" s="19" t="s">
        <v>1499</v>
      </c>
      <c r="C965" s="19" t="s">
        <v>1500</v>
      </c>
      <c r="D965" s="19" t="s">
        <v>367</v>
      </c>
      <c r="E965" s="19" t="s">
        <v>8</v>
      </c>
      <c r="F965" s="19" t="s">
        <v>9</v>
      </c>
      <c r="G965" s="20">
        <v>23</v>
      </c>
      <c r="H965" s="4" t="s">
        <v>1462</v>
      </c>
      <c r="I965" s="18" t="str">
        <f t="shared" si="63"/>
        <v>=DISPIMG("ID_00C34AD4CCD54F5DABA4101016D367D6",1)</v>
      </c>
    </row>
    <row r="966" customHeight="1" spans="1:9">
      <c r="A966" s="19" t="s">
        <v>388</v>
      </c>
      <c r="B966" s="19" t="s">
        <v>1499</v>
      </c>
      <c r="C966" s="19" t="s">
        <v>1500</v>
      </c>
      <c r="D966" s="19" t="s">
        <v>367</v>
      </c>
      <c r="E966" s="19" t="s">
        <v>8</v>
      </c>
      <c r="F966" s="19" t="s">
        <v>9</v>
      </c>
      <c r="G966" s="20">
        <v>24</v>
      </c>
      <c r="H966" s="4" t="s">
        <v>1462</v>
      </c>
      <c r="I966" s="18" t="str">
        <f t="shared" si="63"/>
        <v>=DISPIMG("ID_00C34AD4CCD54F5DABA4101016D367D6",1)</v>
      </c>
    </row>
    <row r="967" customHeight="1" spans="1:9">
      <c r="A967" s="19" t="s">
        <v>389</v>
      </c>
      <c r="B967" s="19" t="s">
        <v>1499</v>
      </c>
      <c r="C967" s="19" t="s">
        <v>1500</v>
      </c>
      <c r="D967" s="19" t="s">
        <v>367</v>
      </c>
      <c r="E967" s="19" t="s">
        <v>8</v>
      </c>
      <c r="F967" s="19" t="s">
        <v>9</v>
      </c>
      <c r="G967" s="20">
        <v>25</v>
      </c>
      <c r="H967" s="4" t="s">
        <v>1462</v>
      </c>
      <c r="I967" s="18" t="str">
        <f t="shared" si="63"/>
        <v>=DISPIMG("ID_00C34AD4CCD54F5DABA4101016D367D6",1)</v>
      </c>
    </row>
    <row r="968" customHeight="1" spans="1:9">
      <c r="A968" s="19" t="s">
        <v>390</v>
      </c>
      <c r="B968" s="19" t="s">
        <v>1499</v>
      </c>
      <c r="C968" s="19" t="s">
        <v>1500</v>
      </c>
      <c r="D968" s="19" t="s">
        <v>367</v>
      </c>
      <c r="E968" s="19" t="s">
        <v>8</v>
      </c>
      <c r="F968" s="19" t="s">
        <v>9</v>
      </c>
      <c r="G968" s="20">
        <v>26</v>
      </c>
      <c r="H968" s="4" t="s">
        <v>1462</v>
      </c>
      <c r="I968" s="18" t="str">
        <f t="shared" si="63"/>
        <v>=DISPIMG("ID_00C34AD4CCD54F5DABA4101016D367D6",1)</v>
      </c>
    </row>
    <row r="969" customHeight="1" spans="1:9">
      <c r="A969" s="19" t="s">
        <v>391</v>
      </c>
      <c r="B969" s="19" t="s">
        <v>1499</v>
      </c>
      <c r="C969" s="19" t="s">
        <v>1500</v>
      </c>
      <c r="D969" s="19" t="s">
        <v>367</v>
      </c>
      <c r="E969" s="19" t="s">
        <v>8</v>
      </c>
      <c r="F969" s="19" t="s">
        <v>9</v>
      </c>
      <c r="G969" s="20">
        <v>27</v>
      </c>
      <c r="H969" s="4" t="s">
        <v>1462</v>
      </c>
      <c r="I969" s="18" t="str">
        <f t="shared" si="63"/>
        <v>=DISPIMG("ID_00C34AD4CCD54F5DABA4101016D367D6",1)</v>
      </c>
    </row>
    <row r="970" customHeight="1" spans="1:9">
      <c r="A970" s="19" t="s">
        <v>392</v>
      </c>
      <c r="B970" s="19" t="s">
        <v>1499</v>
      </c>
      <c r="C970" s="19" t="s">
        <v>1500</v>
      </c>
      <c r="D970" s="19" t="s">
        <v>367</v>
      </c>
      <c r="E970" s="19" t="s">
        <v>8</v>
      </c>
      <c r="F970" s="19" t="s">
        <v>9</v>
      </c>
      <c r="G970" s="20">
        <v>28</v>
      </c>
      <c r="H970" s="4" t="s">
        <v>1462</v>
      </c>
      <c r="I970" s="18" t="str">
        <f t="shared" si="63"/>
        <v>=DISPIMG("ID_00C34AD4CCD54F5DABA4101016D367D6",1)</v>
      </c>
    </row>
    <row r="971" customHeight="1" spans="1:9">
      <c r="A971" s="19" t="s">
        <v>393</v>
      </c>
      <c r="B971" s="19" t="s">
        <v>1499</v>
      </c>
      <c r="C971" s="19" t="s">
        <v>1500</v>
      </c>
      <c r="D971" s="19" t="s">
        <v>367</v>
      </c>
      <c r="E971" s="19" t="s">
        <v>8</v>
      </c>
      <c r="F971" s="19" t="s">
        <v>9</v>
      </c>
      <c r="G971" s="20">
        <v>29</v>
      </c>
      <c r="H971" s="4" t="s">
        <v>1462</v>
      </c>
      <c r="I971" s="18" t="str">
        <f t="shared" si="63"/>
        <v>=DISPIMG("ID_00C34AD4CCD54F5DABA4101016D367D6",1)</v>
      </c>
    </row>
    <row r="972" customHeight="1" spans="1:9">
      <c r="A972" s="19" t="s">
        <v>394</v>
      </c>
      <c r="B972" s="19" t="s">
        <v>1499</v>
      </c>
      <c r="C972" s="19" t="s">
        <v>1500</v>
      </c>
      <c r="D972" s="19" t="s">
        <v>367</v>
      </c>
      <c r="E972" s="19" t="s">
        <v>8</v>
      </c>
      <c r="F972" s="19" t="s">
        <v>9</v>
      </c>
      <c r="G972" s="20">
        <v>30</v>
      </c>
      <c r="H972" s="4" t="s">
        <v>1462</v>
      </c>
      <c r="I972" s="18" t="str">
        <f t="shared" si="63"/>
        <v>=DISPIMG("ID_00C34AD4CCD54F5DABA4101016D367D6",1)</v>
      </c>
    </row>
    <row r="973" customHeight="1" spans="1:9">
      <c r="A973" s="19" t="s">
        <v>400</v>
      </c>
      <c r="B973" s="19" t="s">
        <v>34</v>
      </c>
      <c r="C973" s="19" t="s">
        <v>35</v>
      </c>
      <c r="D973" s="19" t="s">
        <v>429</v>
      </c>
      <c r="E973" s="19" t="s">
        <v>8</v>
      </c>
      <c r="F973" s="19" t="s">
        <v>9</v>
      </c>
      <c r="G973" s="20">
        <v>20</v>
      </c>
      <c r="H973" s="4" t="s">
        <v>1462</v>
      </c>
      <c r="I973" s="18" t="str">
        <f t="shared" ref="I973:I983" si="64">_xlfn.DISPIMG("ID_6E4B21A11D634E7EBACCB2930B76D84D",1)</f>
        <v>=DISPIMG("ID_6E4B21A11D634E7EBACCB2930B76D84D",1)</v>
      </c>
    </row>
    <row r="974" customHeight="1" spans="1:9">
      <c r="A974" s="19" t="s">
        <v>416</v>
      </c>
      <c r="B974" s="19" t="s">
        <v>34</v>
      </c>
      <c r="C974" s="19" t="s">
        <v>35</v>
      </c>
      <c r="D974" s="19" t="s">
        <v>429</v>
      </c>
      <c r="E974" s="19" t="s">
        <v>8</v>
      </c>
      <c r="F974" s="19" t="s">
        <v>9</v>
      </c>
      <c r="G974" s="20">
        <v>21</v>
      </c>
      <c r="H974" s="4" t="s">
        <v>1462</v>
      </c>
      <c r="I974" s="18" t="str">
        <f t="shared" si="64"/>
        <v>=DISPIMG("ID_6E4B21A11D634E7EBACCB2930B76D84D",1)</v>
      </c>
    </row>
    <row r="975" customHeight="1" spans="1:9">
      <c r="A975" s="19" t="s">
        <v>417</v>
      </c>
      <c r="B975" s="19" t="s">
        <v>34</v>
      </c>
      <c r="C975" s="19" t="s">
        <v>35</v>
      </c>
      <c r="D975" s="19" t="s">
        <v>429</v>
      </c>
      <c r="E975" s="19" t="s">
        <v>8</v>
      </c>
      <c r="F975" s="19" t="s">
        <v>9</v>
      </c>
      <c r="G975" s="20">
        <v>22</v>
      </c>
      <c r="H975" s="4" t="s">
        <v>1462</v>
      </c>
      <c r="I975" s="18" t="str">
        <f t="shared" si="64"/>
        <v>=DISPIMG("ID_6E4B21A11D634E7EBACCB2930B76D84D",1)</v>
      </c>
    </row>
    <row r="976" customHeight="1" spans="1:9">
      <c r="A976" s="19" t="s">
        <v>381</v>
      </c>
      <c r="B976" s="19" t="s">
        <v>34</v>
      </c>
      <c r="C976" s="19" t="s">
        <v>35</v>
      </c>
      <c r="D976" s="19" t="s">
        <v>429</v>
      </c>
      <c r="E976" s="19" t="s">
        <v>8</v>
      </c>
      <c r="F976" s="19" t="s">
        <v>9</v>
      </c>
      <c r="G976" s="20">
        <v>23</v>
      </c>
      <c r="H976" s="4" t="s">
        <v>1462</v>
      </c>
      <c r="I976" s="18" t="str">
        <f t="shared" si="64"/>
        <v>=DISPIMG("ID_6E4B21A11D634E7EBACCB2930B76D84D",1)</v>
      </c>
    </row>
    <row r="977" customHeight="1" spans="1:9">
      <c r="A977" s="19" t="s">
        <v>388</v>
      </c>
      <c r="B977" s="19" t="s">
        <v>34</v>
      </c>
      <c r="C977" s="19" t="s">
        <v>35</v>
      </c>
      <c r="D977" s="19" t="s">
        <v>429</v>
      </c>
      <c r="E977" s="19" t="s">
        <v>8</v>
      </c>
      <c r="F977" s="19" t="s">
        <v>9</v>
      </c>
      <c r="G977" s="20">
        <v>24</v>
      </c>
      <c r="H977" s="4" t="s">
        <v>1462</v>
      </c>
      <c r="I977" s="18" t="str">
        <f t="shared" si="64"/>
        <v>=DISPIMG("ID_6E4B21A11D634E7EBACCB2930B76D84D",1)</v>
      </c>
    </row>
    <row r="978" customHeight="1" spans="1:9">
      <c r="A978" s="19" t="s">
        <v>389</v>
      </c>
      <c r="B978" s="19" t="s">
        <v>34</v>
      </c>
      <c r="C978" s="19" t="s">
        <v>35</v>
      </c>
      <c r="D978" s="19" t="s">
        <v>429</v>
      </c>
      <c r="E978" s="19" t="s">
        <v>8</v>
      </c>
      <c r="F978" s="19" t="s">
        <v>9</v>
      </c>
      <c r="G978" s="20">
        <v>25</v>
      </c>
      <c r="H978" s="4" t="s">
        <v>1462</v>
      </c>
      <c r="I978" s="18" t="str">
        <f t="shared" si="64"/>
        <v>=DISPIMG("ID_6E4B21A11D634E7EBACCB2930B76D84D",1)</v>
      </c>
    </row>
    <row r="979" customHeight="1" spans="1:9">
      <c r="A979" s="19" t="s">
        <v>390</v>
      </c>
      <c r="B979" s="19" t="s">
        <v>34</v>
      </c>
      <c r="C979" s="19" t="s">
        <v>35</v>
      </c>
      <c r="D979" s="19" t="s">
        <v>429</v>
      </c>
      <c r="E979" s="19" t="s">
        <v>8</v>
      </c>
      <c r="F979" s="19" t="s">
        <v>9</v>
      </c>
      <c r="G979" s="20">
        <v>26</v>
      </c>
      <c r="H979" s="4" t="s">
        <v>1462</v>
      </c>
      <c r="I979" s="18" t="str">
        <f t="shared" si="64"/>
        <v>=DISPIMG("ID_6E4B21A11D634E7EBACCB2930B76D84D",1)</v>
      </c>
    </row>
    <row r="980" customHeight="1" spans="1:9">
      <c r="A980" s="19" t="s">
        <v>391</v>
      </c>
      <c r="B980" s="19" t="s">
        <v>34</v>
      </c>
      <c r="C980" s="19" t="s">
        <v>35</v>
      </c>
      <c r="D980" s="19" t="s">
        <v>429</v>
      </c>
      <c r="E980" s="19" t="s">
        <v>8</v>
      </c>
      <c r="F980" s="19" t="s">
        <v>9</v>
      </c>
      <c r="G980" s="20">
        <v>27</v>
      </c>
      <c r="H980" s="4" t="s">
        <v>1462</v>
      </c>
      <c r="I980" s="18" t="str">
        <f t="shared" si="64"/>
        <v>=DISPIMG("ID_6E4B21A11D634E7EBACCB2930B76D84D",1)</v>
      </c>
    </row>
    <row r="981" customHeight="1" spans="1:9">
      <c r="A981" s="19" t="s">
        <v>392</v>
      </c>
      <c r="B981" s="19" t="s">
        <v>34</v>
      </c>
      <c r="C981" s="19" t="s">
        <v>35</v>
      </c>
      <c r="D981" s="19" t="s">
        <v>429</v>
      </c>
      <c r="E981" s="19" t="s">
        <v>8</v>
      </c>
      <c r="F981" s="19" t="s">
        <v>9</v>
      </c>
      <c r="G981" s="20">
        <v>28</v>
      </c>
      <c r="H981" s="4" t="s">
        <v>1462</v>
      </c>
      <c r="I981" s="18" t="str">
        <f t="shared" si="64"/>
        <v>=DISPIMG("ID_6E4B21A11D634E7EBACCB2930B76D84D",1)</v>
      </c>
    </row>
    <row r="982" customHeight="1" spans="1:9">
      <c r="A982" s="19" t="s">
        <v>393</v>
      </c>
      <c r="B982" s="19" t="s">
        <v>34</v>
      </c>
      <c r="C982" s="19" t="s">
        <v>35</v>
      </c>
      <c r="D982" s="19" t="s">
        <v>429</v>
      </c>
      <c r="E982" s="19" t="s">
        <v>8</v>
      </c>
      <c r="F982" s="19" t="s">
        <v>9</v>
      </c>
      <c r="G982" s="20">
        <v>29</v>
      </c>
      <c r="H982" s="4" t="s">
        <v>1462</v>
      </c>
      <c r="I982" s="18" t="str">
        <f t="shared" si="64"/>
        <v>=DISPIMG("ID_6E4B21A11D634E7EBACCB2930B76D84D",1)</v>
      </c>
    </row>
    <row r="983" customHeight="1" spans="1:9">
      <c r="A983" s="19" t="s">
        <v>394</v>
      </c>
      <c r="B983" s="19" t="s">
        <v>34</v>
      </c>
      <c r="C983" s="19" t="s">
        <v>35</v>
      </c>
      <c r="D983" s="19" t="s">
        <v>429</v>
      </c>
      <c r="E983" s="19" t="s">
        <v>8</v>
      </c>
      <c r="F983" s="19" t="s">
        <v>9</v>
      </c>
      <c r="G983" s="20">
        <v>30</v>
      </c>
      <c r="H983" s="4" t="s">
        <v>1462</v>
      </c>
      <c r="I983" s="18" t="str">
        <f t="shared" si="64"/>
        <v>=DISPIMG("ID_6E4B21A11D634E7EBACCB2930B76D84D",1)</v>
      </c>
    </row>
    <row r="984" customHeight="1" spans="1:9">
      <c r="A984" s="19" t="s">
        <v>400</v>
      </c>
      <c r="B984" s="19" t="s">
        <v>48</v>
      </c>
      <c r="C984" s="19" t="s">
        <v>49</v>
      </c>
      <c r="D984" s="19" t="s">
        <v>462</v>
      </c>
      <c r="E984" s="19" t="s">
        <v>8</v>
      </c>
      <c r="F984" s="19" t="s">
        <v>9</v>
      </c>
      <c r="G984" s="20">
        <v>20</v>
      </c>
      <c r="H984" s="4" t="s">
        <v>1462</v>
      </c>
      <c r="I984" s="18" t="str">
        <f t="shared" ref="I984:I994" si="65">_xlfn.DISPIMG("ID_13B383FAF18E49C4A77877749C41FEE7",1)</f>
        <v>=DISPIMG("ID_13B383FAF18E49C4A77877749C41FEE7",1)</v>
      </c>
    </row>
    <row r="985" customHeight="1" spans="1:9">
      <c r="A985" s="19" t="s">
        <v>416</v>
      </c>
      <c r="B985" s="19" t="s">
        <v>48</v>
      </c>
      <c r="C985" s="19" t="s">
        <v>49</v>
      </c>
      <c r="D985" s="19" t="s">
        <v>462</v>
      </c>
      <c r="E985" s="19" t="s">
        <v>8</v>
      </c>
      <c r="F985" s="19" t="s">
        <v>9</v>
      </c>
      <c r="G985" s="20">
        <v>21</v>
      </c>
      <c r="H985" s="4" t="s">
        <v>1462</v>
      </c>
      <c r="I985" s="18" t="str">
        <f t="shared" si="65"/>
        <v>=DISPIMG("ID_13B383FAF18E49C4A77877749C41FEE7",1)</v>
      </c>
    </row>
    <row r="986" customHeight="1" spans="1:9">
      <c r="A986" s="19" t="s">
        <v>417</v>
      </c>
      <c r="B986" s="19" t="s">
        <v>48</v>
      </c>
      <c r="C986" s="19" t="s">
        <v>49</v>
      </c>
      <c r="D986" s="19" t="s">
        <v>462</v>
      </c>
      <c r="E986" s="19" t="s">
        <v>8</v>
      </c>
      <c r="F986" s="19" t="s">
        <v>9</v>
      </c>
      <c r="G986" s="20">
        <v>22</v>
      </c>
      <c r="H986" s="4" t="s">
        <v>1462</v>
      </c>
      <c r="I986" s="18" t="str">
        <f t="shared" si="65"/>
        <v>=DISPIMG("ID_13B383FAF18E49C4A77877749C41FEE7",1)</v>
      </c>
    </row>
    <row r="987" customHeight="1" spans="1:9">
      <c r="A987" s="19" t="s">
        <v>381</v>
      </c>
      <c r="B987" s="19" t="s">
        <v>48</v>
      </c>
      <c r="C987" s="19" t="s">
        <v>49</v>
      </c>
      <c r="D987" s="19" t="s">
        <v>462</v>
      </c>
      <c r="E987" s="19" t="s">
        <v>8</v>
      </c>
      <c r="F987" s="19" t="s">
        <v>9</v>
      </c>
      <c r="G987" s="20">
        <v>23</v>
      </c>
      <c r="H987" s="4" t="s">
        <v>1462</v>
      </c>
      <c r="I987" s="18" t="str">
        <f t="shared" si="65"/>
        <v>=DISPIMG("ID_13B383FAF18E49C4A77877749C41FEE7",1)</v>
      </c>
    </row>
    <row r="988" customHeight="1" spans="1:9">
      <c r="A988" s="19" t="s">
        <v>388</v>
      </c>
      <c r="B988" s="19" t="s">
        <v>48</v>
      </c>
      <c r="C988" s="19" t="s">
        <v>49</v>
      </c>
      <c r="D988" s="19" t="s">
        <v>462</v>
      </c>
      <c r="E988" s="19" t="s">
        <v>8</v>
      </c>
      <c r="F988" s="19" t="s">
        <v>9</v>
      </c>
      <c r="G988" s="20">
        <v>24</v>
      </c>
      <c r="H988" s="4" t="s">
        <v>1462</v>
      </c>
      <c r="I988" s="18" t="str">
        <f t="shared" si="65"/>
        <v>=DISPIMG("ID_13B383FAF18E49C4A77877749C41FEE7",1)</v>
      </c>
    </row>
    <row r="989" customHeight="1" spans="1:9">
      <c r="A989" s="19" t="s">
        <v>389</v>
      </c>
      <c r="B989" s="19" t="s">
        <v>48</v>
      </c>
      <c r="C989" s="19" t="s">
        <v>49</v>
      </c>
      <c r="D989" s="19" t="s">
        <v>462</v>
      </c>
      <c r="E989" s="19" t="s">
        <v>8</v>
      </c>
      <c r="F989" s="19" t="s">
        <v>9</v>
      </c>
      <c r="G989" s="20">
        <v>25</v>
      </c>
      <c r="H989" s="4" t="s">
        <v>1462</v>
      </c>
      <c r="I989" s="18" t="str">
        <f t="shared" si="65"/>
        <v>=DISPIMG("ID_13B383FAF18E49C4A77877749C41FEE7",1)</v>
      </c>
    </row>
    <row r="990" customHeight="1" spans="1:9">
      <c r="A990" s="19" t="s">
        <v>390</v>
      </c>
      <c r="B990" s="19" t="s">
        <v>48</v>
      </c>
      <c r="C990" s="19" t="s">
        <v>49</v>
      </c>
      <c r="D990" s="19" t="s">
        <v>462</v>
      </c>
      <c r="E990" s="19" t="s">
        <v>8</v>
      </c>
      <c r="F990" s="19" t="s">
        <v>9</v>
      </c>
      <c r="G990" s="20">
        <v>26</v>
      </c>
      <c r="H990" s="4" t="s">
        <v>1462</v>
      </c>
      <c r="I990" s="18" t="str">
        <f t="shared" si="65"/>
        <v>=DISPIMG("ID_13B383FAF18E49C4A77877749C41FEE7",1)</v>
      </c>
    </row>
    <row r="991" customHeight="1" spans="1:9">
      <c r="A991" s="19" t="s">
        <v>391</v>
      </c>
      <c r="B991" s="19" t="s">
        <v>48</v>
      </c>
      <c r="C991" s="19" t="s">
        <v>49</v>
      </c>
      <c r="D991" s="19" t="s">
        <v>462</v>
      </c>
      <c r="E991" s="19" t="s">
        <v>8</v>
      </c>
      <c r="F991" s="19" t="s">
        <v>9</v>
      </c>
      <c r="G991" s="20">
        <v>27</v>
      </c>
      <c r="H991" s="4" t="s">
        <v>1462</v>
      </c>
      <c r="I991" s="18" t="str">
        <f t="shared" si="65"/>
        <v>=DISPIMG("ID_13B383FAF18E49C4A77877749C41FEE7",1)</v>
      </c>
    </row>
    <row r="992" customHeight="1" spans="1:9">
      <c r="A992" s="19" t="s">
        <v>392</v>
      </c>
      <c r="B992" s="19" t="s">
        <v>48</v>
      </c>
      <c r="C992" s="19" t="s">
        <v>49</v>
      </c>
      <c r="D992" s="19" t="s">
        <v>462</v>
      </c>
      <c r="E992" s="19" t="s">
        <v>8</v>
      </c>
      <c r="F992" s="19" t="s">
        <v>9</v>
      </c>
      <c r="G992" s="20">
        <v>28</v>
      </c>
      <c r="H992" s="4" t="s">
        <v>1462</v>
      </c>
      <c r="I992" s="18" t="str">
        <f t="shared" si="65"/>
        <v>=DISPIMG("ID_13B383FAF18E49C4A77877749C41FEE7",1)</v>
      </c>
    </row>
    <row r="993" customHeight="1" spans="1:9">
      <c r="A993" s="19" t="s">
        <v>393</v>
      </c>
      <c r="B993" s="19" t="s">
        <v>48</v>
      </c>
      <c r="C993" s="19" t="s">
        <v>49</v>
      </c>
      <c r="D993" s="19" t="s">
        <v>462</v>
      </c>
      <c r="E993" s="19" t="s">
        <v>8</v>
      </c>
      <c r="F993" s="19" t="s">
        <v>9</v>
      </c>
      <c r="G993" s="20">
        <v>29</v>
      </c>
      <c r="H993" s="4" t="s">
        <v>1462</v>
      </c>
      <c r="I993" s="18" t="str">
        <f t="shared" si="65"/>
        <v>=DISPIMG("ID_13B383FAF18E49C4A77877749C41FEE7",1)</v>
      </c>
    </row>
    <row r="994" customHeight="1" spans="1:9">
      <c r="A994" s="19" t="s">
        <v>394</v>
      </c>
      <c r="B994" s="19" t="s">
        <v>48</v>
      </c>
      <c r="C994" s="19" t="s">
        <v>49</v>
      </c>
      <c r="D994" s="19" t="s">
        <v>462</v>
      </c>
      <c r="E994" s="19" t="s">
        <v>8</v>
      </c>
      <c r="F994" s="19" t="s">
        <v>9</v>
      </c>
      <c r="G994" s="20">
        <v>30</v>
      </c>
      <c r="H994" s="4" t="s">
        <v>1462</v>
      </c>
      <c r="I994" s="18" t="str">
        <f t="shared" si="65"/>
        <v>=DISPIMG("ID_13B383FAF18E49C4A77877749C41FEE7",1)</v>
      </c>
    </row>
    <row r="995" customHeight="1" spans="1:9">
      <c r="A995" s="19" t="s">
        <v>400</v>
      </c>
      <c r="B995" s="19" t="s">
        <v>1501</v>
      </c>
      <c r="C995" s="19" t="s">
        <v>1502</v>
      </c>
      <c r="D995" s="19" t="s">
        <v>398</v>
      </c>
      <c r="E995" s="19" t="s">
        <v>8</v>
      </c>
      <c r="F995" s="19" t="s">
        <v>9</v>
      </c>
      <c r="G995" s="20">
        <v>20</v>
      </c>
      <c r="H995" s="4" t="s">
        <v>1462</v>
      </c>
      <c r="I995" s="18" t="str">
        <f t="shared" ref="I995:I1005" si="66">_xlfn.DISPIMG("ID_567F06B151B640A3B2E537F3426BBCB4",1)</f>
        <v>=DISPIMG("ID_567F06B151B640A3B2E537F3426BBCB4",1)</v>
      </c>
    </row>
    <row r="996" customHeight="1" spans="1:9">
      <c r="A996" s="19" t="s">
        <v>416</v>
      </c>
      <c r="B996" s="19" t="s">
        <v>1501</v>
      </c>
      <c r="C996" s="19" t="s">
        <v>1502</v>
      </c>
      <c r="D996" s="19" t="s">
        <v>398</v>
      </c>
      <c r="E996" s="19" t="s">
        <v>8</v>
      </c>
      <c r="F996" s="19" t="s">
        <v>9</v>
      </c>
      <c r="G996" s="20">
        <v>21</v>
      </c>
      <c r="H996" s="4" t="s">
        <v>1462</v>
      </c>
      <c r="I996" s="18" t="str">
        <f t="shared" si="66"/>
        <v>=DISPIMG("ID_567F06B151B640A3B2E537F3426BBCB4",1)</v>
      </c>
    </row>
    <row r="997" customHeight="1" spans="1:9">
      <c r="A997" s="19" t="s">
        <v>417</v>
      </c>
      <c r="B997" s="19" t="s">
        <v>1501</v>
      </c>
      <c r="C997" s="19" t="s">
        <v>1502</v>
      </c>
      <c r="D997" s="19" t="s">
        <v>398</v>
      </c>
      <c r="E997" s="19" t="s">
        <v>8</v>
      </c>
      <c r="F997" s="19" t="s">
        <v>9</v>
      </c>
      <c r="G997" s="20">
        <v>22</v>
      </c>
      <c r="H997" s="4" t="s">
        <v>1462</v>
      </c>
      <c r="I997" s="18" t="str">
        <f t="shared" si="66"/>
        <v>=DISPIMG("ID_567F06B151B640A3B2E537F3426BBCB4",1)</v>
      </c>
    </row>
    <row r="998" customHeight="1" spans="1:9">
      <c r="A998" s="19" t="s">
        <v>381</v>
      </c>
      <c r="B998" s="19" t="s">
        <v>1501</v>
      </c>
      <c r="C998" s="19" t="s">
        <v>1502</v>
      </c>
      <c r="D998" s="19" t="s">
        <v>398</v>
      </c>
      <c r="E998" s="19" t="s">
        <v>8</v>
      </c>
      <c r="F998" s="19" t="s">
        <v>9</v>
      </c>
      <c r="G998" s="20">
        <v>23</v>
      </c>
      <c r="H998" s="4" t="s">
        <v>1462</v>
      </c>
      <c r="I998" s="18" t="str">
        <f t="shared" si="66"/>
        <v>=DISPIMG("ID_567F06B151B640A3B2E537F3426BBCB4",1)</v>
      </c>
    </row>
    <row r="999" customHeight="1" spans="1:9">
      <c r="A999" s="19" t="s">
        <v>388</v>
      </c>
      <c r="B999" s="19" t="s">
        <v>1501</v>
      </c>
      <c r="C999" s="19" t="s">
        <v>1502</v>
      </c>
      <c r="D999" s="19" t="s">
        <v>398</v>
      </c>
      <c r="E999" s="19" t="s">
        <v>8</v>
      </c>
      <c r="F999" s="19" t="s">
        <v>9</v>
      </c>
      <c r="G999" s="20">
        <v>24</v>
      </c>
      <c r="H999" s="4" t="s">
        <v>1462</v>
      </c>
      <c r="I999" s="18" t="str">
        <f t="shared" si="66"/>
        <v>=DISPIMG("ID_567F06B151B640A3B2E537F3426BBCB4",1)</v>
      </c>
    </row>
    <row r="1000" customHeight="1" spans="1:9">
      <c r="A1000" s="19" t="s">
        <v>389</v>
      </c>
      <c r="B1000" s="19" t="s">
        <v>1501</v>
      </c>
      <c r="C1000" s="19" t="s">
        <v>1502</v>
      </c>
      <c r="D1000" s="19" t="s">
        <v>398</v>
      </c>
      <c r="E1000" s="19" t="s">
        <v>8</v>
      </c>
      <c r="F1000" s="19" t="s">
        <v>9</v>
      </c>
      <c r="G1000" s="20">
        <v>25</v>
      </c>
      <c r="H1000" s="4" t="s">
        <v>1462</v>
      </c>
      <c r="I1000" s="18" t="str">
        <f t="shared" si="66"/>
        <v>=DISPIMG("ID_567F06B151B640A3B2E537F3426BBCB4",1)</v>
      </c>
    </row>
    <row r="1001" customHeight="1" spans="1:9">
      <c r="A1001" s="19" t="s">
        <v>390</v>
      </c>
      <c r="B1001" s="19" t="s">
        <v>1501</v>
      </c>
      <c r="C1001" s="19" t="s">
        <v>1502</v>
      </c>
      <c r="D1001" s="19" t="s">
        <v>398</v>
      </c>
      <c r="E1001" s="19" t="s">
        <v>8</v>
      </c>
      <c r="F1001" s="19" t="s">
        <v>9</v>
      </c>
      <c r="G1001" s="20">
        <v>26</v>
      </c>
      <c r="H1001" s="4" t="s">
        <v>1462</v>
      </c>
      <c r="I1001" s="18" t="str">
        <f t="shared" si="66"/>
        <v>=DISPIMG("ID_567F06B151B640A3B2E537F3426BBCB4",1)</v>
      </c>
    </row>
    <row r="1002" customHeight="1" spans="1:9">
      <c r="A1002" s="19" t="s">
        <v>391</v>
      </c>
      <c r="B1002" s="19" t="s">
        <v>1501</v>
      </c>
      <c r="C1002" s="19" t="s">
        <v>1502</v>
      </c>
      <c r="D1002" s="19" t="s">
        <v>398</v>
      </c>
      <c r="E1002" s="19" t="s">
        <v>8</v>
      </c>
      <c r="F1002" s="19" t="s">
        <v>9</v>
      </c>
      <c r="G1002" s="20">
        <v>27</v>
      </c>
      <c r="H1002" s="4" t="s">
        <v>1462</v>
      </c>
      <c r="I1002" s="18" t="str">
        <f t="shared" si="66"/>
        <v>=DISPIMG("ID_567F06B151B640A3B2E537F3426BBCB4",1)</v>
      </c>
    </row>
    <row r="1003" customHeight="1" spans="1:9">
      <c r="A1003" s="19" t="s">
        <v>392</v>
      </c>
      <c r="B1003" s="19" t="s">
        <v>1501</v>
      </c>
      <c r="C1003" s="19" t="s">
        <v>1502</v>
      </c>
      <c r="D1003" s="19" t="s">
        <v>398</v>
      </c>
      <c r="E1003" s="19" t="s">
        <v>8</v>
      </c>
      <c r="F1003" s="19" t="s">
        <v>9</v>
      </c>
      <c r="G1003" s="20">
        <v>28</v>
      </c>
      <c r="H1003" s="4" t="s">
        <v>1462</v>
      </c>
      <c r="I1003" s="18" t="str">
        <f t="shared" si="66"/>
        <v>=DISPIMG("ID_567F06B151B640A3B2E537F3426BBCB4",1)</v>
      </c>
    </row>
    <row r="1004" customHeight="1" spans="1:9">
      <c r="A1004" s="19" t="s">
        <v>393</v>
      </c>
      <c r="B1004" s="19" t="s">
        <v>1501</v>
      </c>
      <c r="C1004" s="19" t="s">
        <v>1502</v>
      </c>
      <c r="D1004" s="19" t="s">
        <v>398</v>
      </c>
      <c r="E1004" s="19" t="s">
        <v>8</v>
      </c>
      <c r="F1004" s="19" t="s">
        <v>9</v>
      </c>
      <c r="G1004" s="20">
        <v>29</v>
      </c>
      <c r="H1004" s="4" t="s">
        <v>1462</v>
      </c>
      <c r="I1004" s="18" t="str">
        <f t="shared" si="66"/>
        <v>=DISPIMG("ID_567F06B151B640A3B2E537F3426BBCB4",1)</v>
      </c>
    </row>
    <row r="1005" customHeight="1" spans="1:9">
      <c r="A1005" s="19" t="s">
        <v>394</v>
      </c>
      <c r="B1005" s="19" t="s">
        <v>1501</v>
      </c>
      <c r="C1005" s="19" t="s">
        <v>1502</v>
      </c>
      <c r="D1005" s="19" t="s">
        <v>398</v>
      </c>
      <c r="E1005" s="19" t="s">
        <v>8</v>
      </c>
      <c r="F1005" s="19" t="s">
        <v>9</v>
      </c>
      <c r="G1005" s="20">
        <v>30</v>
      </c>
      <c r="H1005" s="4" t="s">
        <v>1462</v>
      </c>
      <c r="I1005" s="18" t="str">
        <f t="shared" si="66"/>
        <v>=DISPIMG("ID_567F06B151B640A3B2E537F3426BBCB4",1)</v>
      </c>
    </row>
    <row r="1006" customHeight="1" spans="1:9">
      <c r="A1006" s="19" t="s">
        <v>400</v>
      </c>
      <c r="B1006" s="19" t="s">
        <v>1503</v>
      </c>
      <c r="C1006" s="19" t="s">
        <v>1504</v>
      </c>
      <c r="D1006" s="19" t="s">
        <v>398</v>
      </c>
      <c r="E1006" s="19" t="s">
        <v>8</v>
      </c>
      <c r="F1006" s="19" t="s">
        <v>9</v>
      </c>
      <c r="G1006" s="20">
        <v>20</v>
      </c>
      <c r="H1006" s="4" t="s">
        <v>1462</v>
      </c>
      <c r="I1006" s="18" t="str">
        <f t="shared" ref="I1006:I1016" si="67">_xlfn.DISPIMG("ID_AACC05699AEE4F0C82D585FEA72A161B",1)</f>
        <v>=DISPIMG("ID_AACC05699AEE4F0C82D585FEA72A161B",1)</v>
      </c>
    </row>
    <row r="1007" customHeight="1" spans="1:9">
      <c r="A1007" s="19" t="s">
        <v>416</v>
      </c>
      <c r="B1007" s="19" t="s">
        <v>1503</v>
      </c>
      <c r="C1007" s="19" t="s">
        <v>1504</v>
      </c>
      <c r="D1007" s="19" t="s">
        <v>398</v>
      </c>
      <c r="E1007" s="19" t="s">
        <v>8</v>
      </c>
      <c r="F1007" s="19" t="s">
        <v>9</v>
      </c>
      <c r="G1007" s="20">
        <v>21</v>
      </c>
      <c r="H1007" s="4" t="s">
        <v>1462</v>
      </c>
      <c r="I1007" s="18" t="str">
        <f t="shared" si="67"/>
        <v>=DISPIMG("ID_AACC05699AEE4F0C82D585FEA72A161B",1)</v>
      </c>
    </row>
    <row r="1008" customHeight="1" spans="1:9">
      <c r="A1008" s="19" t="s">
        <v>417</v>
      </c>
      <c r="B1008" s="19" t="s">
        <v>1503</v>
      </c>
      <c r="C1008" s="19" t="s">
        <v>1504</v>
      </c>
      <c r="D1008" s="19" t="s">
        <v>398</v>
      </c>
      <c r="E1008" s="19" t="s">
        <v>8</v>
      </c>
      <c r="F1008" s="19" t="s">
        <v>9</v>
      </c>
      <c r="G1008" s="20">
        <v>22</v>
      </c>
      <c r="H1008" s="4" t="s">
        <v>1462</v>
      </c>
      <c r="I1008" s="18" t="str">
        <f t="shared" si="67"/>
        <v>=DISPIMG("ID_AACC05699AEE4F0C82D585FEA72A161B",1)</v>
      </c>
    </row>
    <row r="1009" customHeight="1" spans="1:9">
      <c r="A1009" s="19" t="s">
        <v>381</v>
      </c>
      <c r="B1009" s="19" t="s">
        <v>1503</v>
      </c>
      <c r="C1009" s="19" t="s">
        <v>1504</v>
      </c>
      <c r="D1009" s="19" t="s">
        <v>398</v>
      </c>
      <c r="E1009" s="19" t="s">
        <v>8</v>
      </c>
      <c r="F1009" s="19" t="s">
        <v>9</v>
      </c>
      <c r="G1009" s="20">
        <v>23</v>
      </c>
      <c r="H1009" s="4" t="s">
        <v>1462</v>
      </c>
      <c r="I1009" s="18" t="str">
        <f t="shared" si="67"/>
        <v>=DISPIMG("ID_AACC05699AEE4F0C82D585FEA72A161B",1)</v>
      </c>
    </row>
    <row r="1010" customHeight="1" spans="1:9">
      <c r="A1010" s="19" t="s">
        <v>388</v>
      </c>
      <c r="B1010" s="19" t="s">
        <v>1503</v>
      </c>
      <c r="C1010" s="19" t="s">
        <v>1504</v>
      </c>
      <c r="D1010" s="19" t="s">
        <v>398</v>
      </c>
      <c r="E1010" s="19" t="s">
        <v>8</v>
      </c>
      <c r="F1010" s="19" t="s">
        <v>9</v>
      </c>
      <c r="G1010" s="20">
        <v>24</v>
      </c>
      <c r="H1010" s="4" t="s">
        <v>1462</v>
      </c>
      <c r="I1010" s="18" t="str">
        <f t="shared" si="67"/>
        <v>=DISPIMG("ID_AACC05699AEE4F0C82D585FEA72A161B",1)</v>
      </c>
    </row>
    <row r="1011" customHeight="1" spans="1:9">
      <c r="A1011" s="19" t="s">
        <v>389</v>
      </c>
      <c r="B1011" s="19" t="s">
        <v>1503</v>
      </c>
      <c r="C1011" s="19" t="s">
        <v>1504</v>
      </c>
      <c r="D1011" s="19" t="s">
        <v>398</v>
      </c>
      <c r="E1011" s="19" t="s">
        <v>8</v>
      </c>
      <c r="F1011" s="19" t="s">
        <v>9</v>
      </c>
      <c r="G1011" s="20">
        <v>25</v>
      </c>
      <c r="H1011" s="4" t="s">
        <v>1462</v>
      </c>
      <c r="I1011" s="18" t="str">
        <f t="shared" si="67"/>
        <v>=DISPIMG("ID_AACC05699AEE4F0C82D585FEA72A161B",1)</v>
      </c>
    </row>
    <row r="1012" customHeight="1" spans="1:9">
      <c r="A1012" s="19" t="s">
        <v>390</v>
      </c>
      <c r="B1012" s="19" t="s">
        <v>1503</v>
      </c>
      <c r="C1012" s="19" t="s">
        <v>1504</v>
      </c>
      <c r="D1012" s="19" t="s">
        <v>398</v>
      </c>
      <c r="E1012" s="19" t="s">
        <v>8</v>
      </c>
      <c r="F1012" s="19" t="s">
        <v>9</v>
      </c>
      <c r="G1012" s="20">
        <v>26</v>
      </c>
      <c r="H1012" s="4" t="s">
        <v>1462</v>
      </c>
      <c r="I1012" s="18" t="str">
        <f t="shared" si="67"/>
        <v>=DISPIMG("ID_AACC05699AEE4F0C82D585FEA72A161B",1)</v>
      </c>
    </row>
    <row r="1013" customHeight="1" spans="1:9">
      <c r="A1013" s="19" t="s">
        <v>391</v>
      </c>
      <c r="B1013" s="19" t="s">
        <v>1503</v>
      </c>
      <c r="C1013" s="19" t="s">
        <v>1504</v>
      </c>
      <c r="D1013" s="19" t="s">
        <v>398</v>
      </c>
      <c r="E1013" s="19" t="s">
        <v>8</v>
      </c>
      <c r="F1013" s="19" t="s">
        <v>9</v>
      </c>
      <c r="G1013" s="20">
        <v>27</v>
      </c>
      <c r="H1013" s="4" t="s">
        <v>1462</v>
      </c>
      <c r="I1013" s="18" t="str">
        <f t="shared" si="67"/>
        <v>=DISPIMG("ID_AACC05699AEE4F0C82D585FEA72A161B",1)</v>
      </c>
    </row>
    <row r="1014" customHeight="1" spans="1:9">
      <c r="A1014" s="19" t="s">
        <v>392</v>
      </c>
      <c r="B1014" s="19" t="s">
        <v>1503</v>
      </c>
      <c r="C1014" s="19" t="s">
        <v>1504</v>
      </c>
      <c r="D1014" s="19" t="s">
        <v>398</v>
      </c>
      <c r="E1014" s="19" t="s">
        <v>8</v>
      </c>
      <c r="F1014" s="19" t="s">
        <v>9</v>
      </c>
      <c r="G1014" s="20">
        <v>28</v>
      </c>
      <c r="H1014" s="4" t="s">
        <v>1462</v>
      </c>
      <c r="I1014" s="18" t="str">
        <f t="shared" si="67"/>
        <v>=DISPIMG("ID_AACC05699AEE4F0C82D585FEA72A161B",1)</v>
      </c>
    </row>
    <row r="1015" customHeight="1" spans="1:9">
      <c r="A1015" s="19" t="s">
        <v>393</v>
      </c>
      <c r="B1015" s="19" t="s">
        <v>1503</v>
      </c>
      <c r="C1015" s="19" t="s">
        <v>1504</v>
      </c>
      <c r="D1015" s="19" t="s">
        <v>398</v>
      </c>
      <c r="E1015" s="19" t="s">
        <v>8</v>
      </c>
      <c r="F1015" s="19" t="s">
        <v>9</v>
      </c>
      <c r="G1015" s="20">
        <v>29</v>
      </c>
      <c r="H1015" s="4" t="s">
        <v>1462</v>
      </c>
      <c r="I1015" s="18" t="str">
        <f t="shared" si="67"/>
        <v>=DISPIMG("ID_AACC05699AEE4F0C82D585FEA72A161B",1)</v>
      </c>
    </row>
    <row r="1016" customHeight="1" spans="1:9">
      <c r="A1016" s="19" t="s">
        <v>394</v>
      </c>
      <c r="B1016" s="19" t="s">
        <v>1503</v>
      </c>
      <c r="C1016" s="19" t="s">
        <v>1504</v>
      </c>
      <c r="D1016" s="19" t="s">
        <v>398</v>
      </c>
      <c r="E1016" s="19" t="s">
        <v>8</v>
      </c>
      <c r="F1016" s="19" t="s">
        <v>9</v>
      </c>
      <c r="G1016" s="20">
        <v>30</v>
      </c>
      <c r="H1016" s="4" t="s">
        <v>1462</v>
      </c>
      <c r="I1016" s="18" t="str">
        <f t="shared" si="67"/>
        <v>=DISPIMG("ID_AACC05699AEE4F0C82D585FEA72A161B",1)</v>
      </c>
    </row>
    <row r="1017" customHeight="1" spans="1:9">
      <c r="A1017" s="19" t="s">
        <v>400</v>
      </c>
      <c r="B1017" s="19" t="s">
        <v>1505</v>
      </c>
      <c r="C1017" s="19" t="s">
        <v>1506</v>
      </c>
      <c r="D1017" s="19" t="s">
        <v>951</v>
      </c>
      <c r="E1017" s="19" t="s">
        <v>8</v>
      </c>
      <c r="F1017" s="19" t="s">
        <v>9</v>
      </c>
      <c r="G1017" s="20">
        <v>20</v>
      </c>
      <c r="H1017" s="4" t="s">
        <v>1462</v>
      </c>
      <c r="I1017" s="18" t="str">
        <f t="shared" ref="I1017:I1027" si="68">_xlfn.DISPIMG("ID_46F60F89CB914910B08CA9B981CB8B0E",1)</f>
        <v>=DISPIMG("ID_46F60F89CB914910B08CA9B981CB8B0E",1)</v>
      </c>
    </row>
    <row r="1018" customHeight="1" spans="1:9">
      <c r="A1018" s="19" t="s">
        <v>416</v>
      </c>
      <c r="B1018" s="19" t="s">
        <v>1505</v>
      </c>
      <c r="C1018" s="19" t="s">
        <v>1506</v>
      </c>
      <c r="D1018" s="19" t="s">
        <v>951</v>
      </c>
      <c r="E1018" s="19" t="s">
        <v>8</v>
      </c>
      <c r="F1018" s="19" t="s">
        <v>9</v>
      </c>
      <c r="G1018" s="20">
        <v>21</v>
      </c>
      <c r="H1018" s="4" t="s">
        <v>1462</v>
      </c>
      <c r="I1018" s="18" t="str">
        <f t="shared" si="68"/>
        <v>=DISPIMG("ID_46F60F89CB914910B08CA9B981CB8B0E",1)</v>
      </c>
    </row>
    <row r="1019" customHeight="1" spans="1:9">
      <c r="A1019" s="19" t="s">
        <v>417</v>
      </c>
      <c r="B1019" s="19" t="s">
        <v>1505</v>
      </c>
      <c r="C1019" s="19" t="s">
        <v>1506</v>
      </c>
      <c r="D1019" s="19" t="s">
        <v>951</v>
      </c>
      <c r="E1019" s="19" t="s">
        <v>8</v>
      </c>
      <c r="F1019" s="19" t="s">
        <v>9</v>
      </c>
      <c r="G1019" s="20">
        <v>22</v>
      </c>
      <c r="H1019" s="4" t="s">
        <v>1462</v>
      </c>
      <c r="I1019" s="18" t="str">
        <f t="shared" si="68"/>
        <v>=DISPIMG("ID_46F60F89CB914910B08CA9B981CB8B0E",1)</v>
      </c>
    </row>
    <row r="1020" customHeight="1" spans="1:9">
      <c r="A1020" s="19" t="s">
        <v>381</v>
      </c>
      <c r="B1020" s="19" t="s">
        <v>1505</v>
      </c>
      <c r="C1020" s="19" t="s">
        <v>1506</v>
      </c>
      <c r="D1020" s="19" t="s">
        <v>951</v>
      </c>
      <c r="E1020" s="19" t="s">
        <v>8</v>
      </c>
      <c r="F1020" s="19" t="s">
        <v>9</v>
      </c>
      <c r="G1020" s="20">
        <v>23</v>
      </c>
      <c r="H1020" s="4" t="s">
        <v>1462</v>
      </c>
      <c r="I1020" s="18" t="str">
        <f t="shared" si="68"/>
        <v>=DISPIMG("ID_46F60F89CB914910B08CA9B981CB8B0E",1)</v>
      </c>
    </row>
    <row r="1021" customHeight="1" spans="1:9">
      <c r="A1021" s="19" t="s">
        <v>388</v>
      </c>
      <c r="B1021" s="19" t="s">
        <v>1505</v>
      </c>
      <c r="C1021" s="19" t="s">
        <v>1506</v>
      </c>
      <c r="D1021" s="19" t="s">
        <v>951</v>
      </c>
      <c r="E1021" s="19" t="s">
        <v>8</v>
      </c>
      <c r="F1021" s="19" t="s">
        <v>9</v>
      </c>
      <c r="G1021" s="20">
        <v>24</v>
      </c>
      <c r="H1021" s="4" t="s">
        <v>1462</v>
      </c>
      <c r="I1021" s="18" t="str">
        <f t="shared" si="68"/>
        <v>=DISPIMG("ID_46F60F89CB914910B08CA9B981CB8B0E",1)</v>
      </c>
    </row>
    <row r="1022" customHeight="1" spans="1:9">
      <c r="A1022" s="19" t="s">
        <v>389</v>
      </c>
      <c r="B1022" s="19" t="s">
        <v>1505</v>
      </c>
      <c r="C1022" s="19" t="s">
        <v>1506</v>
      </c>
      <c r="D1022" s="19" t="s">
        <v>951</v>
      </c>
      <c r="E1022" s="19" t="s">
        <v>8</v>
      </c>
      <c r="F1022" s="19" t="s">
        <v>9</v>
      </c>
      <c r="G1022" s="20">
        <v>25</v>
      </c>
      <c r="H1022" s="4" t="s">
        <v>1462</v>
      </c>
      <c r="I1022" s="18" t="str">
        <f t="shared" si="68"/>
        <v>=DISPIMG("ID_46F60F89CB914910B08CA9B981CB8B0E",1)</v>
      </c>
    </row>
    <row r="1023" customHeight="1" spans="1:9">
      <c r="A1023" s="19" t="s">
        <v>390</v>
      </c>
      <c r="B1023" s="19" t="s">
        <v>1505</v>
      </c>
      <c r="C1023" s="19" t="s">
        <v>1506</v>
      </c>
      <c r="D1023" s="19" t="s">
        <v>951</v>
      </c>
      <c r="E1023" s="19" t="s">
        <v>8</v>
      </c>
      <c r="F1023" s="19" t="s">
        <v>9</v>
      </c>
      <c r="G1023" s="20">
        <v>26</v>
      </c>
      <c r="H1023" s="4" t="s">
        <v>1462</v>
      </c>
      <c r="I1023" s="18" t="str">
        <f t="shared" si="68"/>
        <v>=DISPIMG("ID_46F60F89CB914910B08CA9B981CB8B0E",1)</v>
      </c>
    </row>
    <row r="1024" customHeight="1" spans="1:9">
      <c r="A1024" s="19" t="s">
        <v>391</v>
      </c>
      <c r="B1024" s="19" t="s">
        <v>1505</v>
      </c>
      <c r="C1024" s="19" t="s">
        <v>1506</v>
      </c>
      <c r="D1024" s="19" t="s">
        <v>951</v>
      </c>
      <c r="E1024" s="19" t="s">
        <v>8</v>
      </c>
      <c r="F1024" s="19" t="s">
        <v>9</v>
      </c>
      <c r="G1024" s="20">
        <v>27</v>
      </c>
      <c r="H1024" s="4" t="s">
        <v>1462</v>
      </c>
      <c r="I1024" s="18" t="str">
        <f t="shared" si="68"/>
        <v>=DISPIMG("ID_46F60F89CB914910B08CA9B981CB8B0E",1)</v>
      </c>
    </row>
    <row r="1025" customHeight="1" spans="1:9">
      <c r="A1025" s="19" t="s">
        <v>392</v>
      </c>
      <c r="B1025" s="19" t="s">
        <v>1505</v>
      </c>
      <c r="C1025" s="19" t="s">
        <v>1506</v>
      </c>
      <c r="D1025" s="19" t="s">
        <v>951</v>
      </c>
      <c r="E1025" s="19" t="s">
        <v>8</v>
      </c>
      <c r="F1025" s="19" t="s">
        <v>9</v>
      </c>
      <c r="G1025" s="20">
        <v>28</v>
      </c>
      <c r="H1025" s="4" t="s">
        <v>1462</v>
      </c>
      <c r="I1025" s="18" t="str">
        <f t="shared" si="68"/>
        <v>=DISPIMG("ID_46F60F89CB914910B08CA9B981CB8B0E",1)</v>
      </c>
    </row>
    <row r="1026" customHeight="1" spans="1:9">
      <c r="A1026" s="19" t="s">
        <v>393</v>
      </c>
      <c r="B1026" s="19" t="s">
        <v>1505</v>
      </c>
      <c r="C1026" s="19" t="s">
        <v>1506</v>
      </c>
      <c r="D1026" s="19" t="s">
        <v>951</v>
      </c>
      <c r="E1026" s="19" t="s">
        <v>8</v>
      </c>
      <c r="F1026" s="19" t="s">
        <v>9</v>
      </c>
      <c r="G1026" s="20">
        <v>29</v>
      </c>
      <c r="H1026" s="4" t="s">
        <v>1462</v>
      </c>
      <c r="I1026" s="18" t="str">
        <f t="shared" si="68"/>
        <v>=DISPIMG("ID_46F60F89CB914910B08CA9B981CB8B0E",1)</v>
      </c>
    </row>
    <row r="1027" customHeight="1" spans="1:9">
      <c r="A1027" s="19" t="s">
        <v>394</v>
      </c>
      <c r="B1027" s="19" t="s">
        <v>1505</v>
      </c>
      <c r="C1027" s="19" t="s">
        <v>1506</v>
      </c>
      <c r="D1027" s="19" t="s">
        <v>951</v>
      </c>
      <c r="E1027" s="19" t="s">
        <v>8</v>
      </c>
      <c r="F1027" s="19" t="s">
        <v>9</v>
      </c>
      <c r="G1027" s="20">
        <v>30</v>
      </c>
      <c r="H1027" s="4" t="s">
        <v>1462</v>
      </c>
      <c r="I1027" s="18" t="str">
        <f t="shared" si="68"/>
        <v>=DISPIMG("ID_46F60F89CB914910B08CA9B981CB8B0E",1)</v>
      </c>
    </row>
    <row r="1028" customHeight="1" spans="1:9">
      <c r="A1028" s="19" t="s">
        <v>400</v>
      </c>
      <c r="B1028" s="19" t="s">
        <v>14</v>
      </c>
      <c r="C1028" s="19" t="s">
        <v>15</v>
      </c>
      <c r="D1028" s="19" t="s">
        <v>398</v>
      </c>
      <c r="E1028" s="19" t="s">
        <v>8</v>
      </c>
      <c r="F1028" s="19" t="s">
        <v>9</v>
      </c>
      <c r="G1028" s="20">
        <v>20</v>
      </c>
      <c r="H1028" s="4" t="s">
        <v>1462</v>
      </c>
      <c r="I1028" s="18" t="str">
        <f t="shared" ref="I1028:I1038" si="69">_xlfn.DISPIMG("ID_39A3CE041573476183D3641F5A79836F",1)</f>
        <v>=DISPIMG("ID_39A3CE041573476183D3641F5A79836F",1)</v>
      </c>
    </row>
    <row r="1029" customHeight="1" spans="1:9">
      <c r="A1029" s="19" t="s">
        <v>416</v>
      </c>
      <c r="B1029" s="19" t="s">
        <v>14</v>
      </c>
      <c r="C1029" s="19" t="s">
        <v>15</v>
      </c>
      <c r="D1029" s="19" t="s">
        <v>398</v>
      </c>
      <c r="E1029" s="19" t="s">
        <v>8</v>
      </c>
      <c r="F1029" s="19" t="s">
        <v>9</v>
      </c>
      <c r="G1029" s="20">
        <v>21</v>
      </c>
      <c r="H1029" s="4" t="s">
        <v>1462</v>
      </c>
      <c r="I1029" s="18" t="str">
        <f t="shared" si="69"/>
        <v>=DISPIMG("ID_39A3CE041573476183D3641F5A79836F",1)</v>
      </c>
    </row>
    <row r="1030" customHeight="1" spans="1:9">
      <c r="A1030" s="19" t="s">
        <v>417</v>
      </c>
      <c r="B1030" s="19" t="s">
        <v>14</v>
      </c>
      <c r="C1030" s="19" t="s">
        <v>15</v>
      </c>
      <c r="D1030" s="19" t="s">
        <v>398</v>
      </c>
      <c r="E1030" s="19" t="s">
        <v>8</v>
      </c>
      <c r="F1030" s="19" t="s">
        <v>9</v>
      </c>
      <c r="G1030" s="20">
        <v>22</v>
      </c>
      <c r="H1030" s="4" t="s">
        <v>1462</v>
      </c>
      <c r="I1030" s="18" t="str">
        <f t="shared" si="69"/>
        <v>=DISPIMG("ID_39A3CE041573476183D3641F5A79836F",1)</v>
      </c>
    </row>
    <row r="1031" customHeight="1" spans="1:9">
      <c r="A1031" s="19" t="s">
        <v>381</v>
      </c>
      <c r="B1031" s="19" t="s">
        <v>14</v>
      </c>
      <c r="C1031" s="19" t="s">
        <v>15</v>
      </c>
      <c r="D1031" s="19" t="s">
        <v>398</v>
      </c>
      <c r="E1031" s="19" t="s">
        <v>8</v>
      </c>
      <c r="F1031" s="19" t="s">
        <v>9</v>
      </c>
      <c r="G1031" s="20">
        <v>23</v>
      </c>
      <c r="H1031" s="4" t="s">
        <v>1462</v>
      </c>
      <c r="I1031" s="18" t="str">
        <f t="shared" si="69"/>
        <v>=DISPIMG("ID_39A3CE041573476183D3641F5A79836F",1)</v>
      </c>
    </row>
    <row r="1032" customHeight="1" spans="1:9">
      <c r="A1032" s="19" t="s">
        <v>388</v>
      </c>
      <c r="B1032" s="19" t="s">
        <v>14</v>
      </c>
      <c r="C1032" s="19" t="s">
        <v>15</v>
      </c>
      <c r="D1032" s="19" t="s">
        <v>398</v>
      </c>
      <c r="E1032" s="19" t="s">
        <v>8</v>
      </c>
      <c r="F1032" s="19" t="s">
        <v>9</v>
      </c>
      <c r="G1032" s="20">
        <v>24</v>
      </c>
      <c r="H1032" s="4" t="s">
        <v>1462</v>
      </c>
      <c r="I1032" s="18" t="str">
        <f t="shared" si="69"/>
        <v>=DISPIMG("ID_39A3CE041573476183D3641F5A79836F",1)</v>
      </c>
    </row>
    <row r="1033" customHeight="1" spans="1:9">
      <c r="A1033" s="19" t="s">
        <v>389</v>
      </c>
      <c r="B1033" s="19" t="s">
        <v>14</v>
      </c>
      <c r="C1033" s="19" t="s">
        <v>15</v>
      </c>
      <c r="D1033" s="19" t="s">
        <v>398</v>
      </c>
      <c r="E1033" s="19" t="s">
        <v>8</v>
      </c>
      <c r="F1033" s="19" t="s">
        <v>9</v>
      </c>
      <c r="G1033" s="20">
        <v>25</v>
      </c>
      <c r="H1033" s="4" t="s">
        <v>1462</v>
      </c>
      <c r="I1033" s="18" t="str">
        <f t="shared" si="69"/>
        <v>=DISPIMG("ID_39A3CE041573476183D3641F5A79836F",1)</v>
      </c>
    </row>
    <row r="1034" customHeight="1" spans="1:9">
      <c r="A1034" s="19" t="s">
        <v>390</v>
      </c>
      <c r="B1034" s="19" t="s">
        <v>14</v>
      </c>
      <c r="C1034" s="19" t="s">
        <v>15</v>
      </c>
      <c r="D1034" s="19" t="s">
        <v>398</v>
      </c>
      <c r="E1034" s="19" t="s">
        <v>8</v>
      </c>
      <c r="F1034" s="19" t="s">
        <v>9</v>
      </c>
      <c r="G1034" s="20">
        <v>26</v>
      </c>
      <c r="H1034" s="4" t="s">
        <v>1462</v>
      </c>
      <c r="I1034" s="18" t="str">
        <f t="shared" si="69"/>
        <v>=DISPIMG("ID_39A3CE041573476183D3641F5A79836F",1)</v>
      </c>
    </row>
    <row r="1035" customHeight="1" spans="1:9">
      <c r="A1035" s="19" t="s">
        <v>391</v>
      </c>
      <c r="B1035" s="19" t="s">
        <v>14</v>
      </c>
      <c r="C1035" s="19" t="s">
        <v>15</v>
      </c>
      <c r="D1035" s="19" t="s">
        <v>398</v>
      </c>
      <c r="E1035" s="19" t="s">
        <v>8</v>
      </c>
      <c r="F1035" s="19" t="s">
        <v>9</v>
      </c>
      <c r="G1035" s="20">
        <v>27</v>
      </c>
      <c r="H1035" s="4" t="s">
        <v>1462</v>
      </c>
      <c r="I1035" s="18" t="str">
        <f t="shared" si="69"/>
        <v>=DISPIMG("ID_39A3CE041573476183D3641F5A79836F",1)</v>
      </c>
    </row>
    <row r="1036" customHeight="1" spans="1:9">
      <c r="A1036" s="19" t="s">
        <v>392</v>
      </c>
      <c r="B1036" s="19" t="s">
        <v>14</v>
      </c>
      <c r="C1036" s="19" t="s">
        <v>15</v>
      </c>
      <c r="D1036" s="19" t="s">
        <v>398</v>
      </c>
      <c r="E1036" s="19" t="s">
        <v>8</v>
      </c>
      <c r="F1036" s="19" t="s">
        <v>9</v>
      </c>
      <c r="G1036" s="20">
        <v>28</v>
      </c>
      <c r="H1036" s="4" t="s">
        <v>1462</v>
      </c>
      <c r="I1036" s="18" t="str">
        <f t="shared" si="69"/>
        <v>=DISPIMG("ID_39A3CE041573476183D3641F5A79836F",1)</v>
      </c>
    </row>
    <row r="1037" customHeight="1" spans="1:9">
      <c r="A1037" s="19" t="s">
        <v>393</v>
      </c>
      <c r="B1037" s="19" t="s">
        <v>14</v>
      </c>
      <c r="C1037" s="19" t="s">
        <v>15</v>
      </c>
      <c r="D1037" s="19" t="s">
        <v>398</v>
      </c>
      <c r="E1037" s="19" t="s">
        <v>8</v>
      </c>
      <c r="F1037" s="19" t="s">
        <v>9</v>
      </c>
      <c r="G1037" s="20">
        <v>29</v>
      </c>
      <c r="H1037" s="4" t="s">
        <v>1462</v>
      </c>
      <c r="I1037" s="18" t="str">
        <f t="shared" si="69"/>
        <v>=DISPIMG("ID_39A3CE041573476183D3641F5A79836F",1)</v>
      </c>
    </row>
    <row r="1038" customHeight="1" spans="1:9">
      <c r="A1038" s="19" t="s">
        <v>394</v>
      </c>
      <c r="B1038" s="19" t="s">
        <v>14</v>
      </c>
      <c r="C1038" s="19" t="s">
        <v>15</v>
      </c>
      <c r="D1038" s="19" t="s">
        <v>398</v>
      </c>
      <c r="E1038" s="19" t="s">
        <v>8</v>
      </c>
      <c r="F1038" s="19" t="s">
        <v>9</v>
      </c>
      <c r="G1038" s="20">
        <v>30</v>
      </c>
      <c r="H1038" s="4" t="s">
        <v>1462</v>
      </c>
      <c r="I1038" s="18" t="str">
        <f t="shared" si="69"/>
        <v>=DISPIMG("ID_39A3CE041573476183D3641F5A79836F",1)</v>
      </c>
    </row>
    <row r="1039" customHeight="1" spans="1:9">
      <c r="A1039" s="19" t="s">
        <v>400</v>
      </c>
      <c r="B1039" s="19" t="s">
        <v>1507</v>
      </c>
      <c r="C1039" s="19" t="s">
        <v>1508</v>
      </c>
      <c r="D1039" s="19" t="s">
        <v>432</v>
      </c>
      <c r="E1039" s="19" t="s">
        <v>8</v>
      </c>
      <c r="F1039" s="19" t="s">
        <v>9</v>
      </c>
      <c r="G1039" s="20">
        <v>20</v>
      </c>
      <c r="H1039" s="4" t="s">
        <v>1462</v>
      </c>
      <c r="I1039" s="18" t="str">
        <f t="shared" ref="I1039:I1042" si="70">_xlfn.DISPIMG("ID_F05E25C2635A4F51AA589A25A66F7A50",1)</f>
        <v>=DISPIMG("ID_F05E25C2635A4F51AA589A25A66F7A50",1)</v>
      </c>
    </row>
    <row r="1040" customHeight="1" spans="1:9">
      <c r="A1040" s="19" t="s">
        <v>416</v>
      </c>
      <c r="B1040" s="19" t="s">
        <v>1507</v>
      </c>
      <c r="C1040" s="19" t="s">
        <v>1508</v>
      </c>
      <c r="D1040" s="19" t="s">
        <v>432</v>
      </c>
      <c r="E1040" s="19" t="s">
        <v>8</v>
      </c>
      <c r="F1040" s="19" t="s">
        <v>9</v>
      </c>
      <c r="G1040" s="20">
        <v>21</v>
      </c>
      <c r="H1040" s="4" t="s">
        <v>1462</v>
      </c>
      <c r="I1040" s="18" t="str">
        <f t="shared" si="70"/>
        <v>=DISPIMG("ID_F05E25C2635A4F51AA589A25A66F7A50",1)</v>
      </c>
    </row>
    <row r="1041" customHeight="1" spans="1:9">
      <c r="A1041" s="19" t="s">
        <v>417</v>
      </c>
      <c r="B1041" s="19" t="s">
        <v>1507</v>
      </c>
      <c r="C1041" s="19" t="s">
        <v>1508</v>
      </c>
      <c r="D1041" s="19" t="s">
        <v>432</v>
      </c>
      <c r="E1041" s="19" t="s">
        <v>8</v>
      </c>
      <c r="F1041" s="19" t="s">
        <v>9</v>
      </c>
      <c r="G1041" s="20">
        <v>22</v>
      </c>
      <c r="H1041" s="4" t="s">
        <v>1462</v>
      </c>
      <c r="I1041" s="18" t="str">
        <f t="shared" si="70"/>
        <v>=DISPIMG("ID_F05E25C2635A4F51AA589A25A66F7A50",1)</v>
      </c>
    </row>
    <row r="1042" customHeight="1" spans="1:9">
      <c r="A1042" s="19" t="s">
        <v>381</v>
      </c>
      <c r="B1042" s="19" t="s">
        <v>1507</v>
      </c>
      <c r="C1042" s="19" t="s">
        <v>1508</v>
      </c>
      <c r="D1042" s="19" t="s">
        <v>432</v>
      </c>
      <c r="E1042" s="19" t="s">
        <v>8</v>
      </c>
      <c r="F1042" s="19" t="s">
        <v>9</v>
      </c>
      <c r="G1042" s="20">
        <v>23</v>
      </c>
      <c r="H1042" s="4" t="s">
        <v>1462</v>
      </c>
      <c r="I1042" s="18" t="str">
        <f t="shared" si="70"/>
        <v>=DISPIMG("ID_F05E25C2635A4F51AA589A25A66F7A50",1)</v>
      </c>
    </row>
    <row r="1043" customHeight="1" spans="1:9">
      <c r="A1043" s="19" t="s">
        <v>400</v>
      </c>
      <c r="B1043" s="19" t="s">
        <v>1509</v>
      </c>
      <c r="C1043" s="19" t="s">
        <v>1510</v>
      </c>
      <c r="D1043" s="19" t="s">
        <v>455</v>
      </c>
      <c r="E1043" s="19" t="s">
        <v>8</v>
      </c>
      <c r="F1043" s="19" t="s">
        <v>9</v>
      </c>
      <c r="G1043" s="20">
        <v>20</v>
      </c>
      <c r="H1043" s="4" t="s">
        <v>1462</v>
      </c>
      <c r="I1043" s="18" t="str">
        <f t="shared" ref="I1043:I1053" si="71">_xlfn.DISPIMG("ID_E80844E54B6C472C9D40BC48AEB6A127",1)</f>
        <v>=DISPIMG("ID_E80844E54B6C472C9D40BC48AEB6A127",1)</v>
      </c>
    </row>
    <row r="1044" customHeight="1" spans="1:9">
      <c r="A1044" s="19" t="s">
        <v>416</v>
      </c>
      <c r="B1044" s="19" t="s">
        <v>1509</v>
      </c>
      <c r="C1044" s="19" t="s">
        <v>1510</v>
      </c>
      <c r="D1044" s="19" t="s">
        <v>455</v>
      </c>
      <c r="E1044" s="19" t="s">
        <v>8</v>
      </c>
      <c r="F1044" s="19" t="s">
        <v>9</v>
      </c>
      <c r="G1044" s="20">
        <v>21</v>
      </c>
      <c r="H1044" s="4" t="s">
        <v>1462</v>
      </c>
      <c r="I1044" s="18" t="str">
        <f t="shared" si="71"/>
        <v>=DISPIMG("ID_E80844E54B6C472C9D40BC48AEB6A127",1)</v>
      </c>
    </row>
    <row r="1045" customHeight="1" spans="1:9">
      <c r="A1045" s="19" t="s">
        <v>417</v>
      </c>
      <c r="B1045" s="19" t="s">
        <v>1509</v>
      </c>
      <c r="C1045" s="19" t="s">
        <v>1510</v>
      </c>
      <c r="D1045" s="19" t="s">
        <v>455</v>
      </c>
      <c r="E1045" s="19" t="s">
        <v>8</v>
      </c>
      <c r="F1045" s="19" t="s">
        <v>9</v>
      </c>
      <c r="G1045" s="20">
        <v>22</v>
      </c>
      <c r="H1045" s="4" t="s">
        <v>1462</v>
      </c>
      <c r="I1045" s="18" t="str">
        <f t="shared" si="71"/>
        <v>=DISPIMG("ID_E80844E54B6C472C9D40BC48AEB6A127",1)</v>
      </c>
    </row>
    <row r="1046" customHeight="1" spans="1:9">
      <c r="A1046" s="19" t="s">
        <v>381</v>
      </c>
      <c r="B1046" s="19" t="s">
        <v>1509</v>
      </c>
      <c r="C1046" s="19" t="s">
        <v>1510</v>
      </c>
      <c r="D1046" s="19" t="s">
        <v>455</v>
      </c>
      <c r="E1046" s="19" t="s">
        <v>8</v>
      </c>
      <c r="F1046" s="19" t="s">
        <v>9</v>
      </c>
      <c r="G1046" s="20">
        <v>23</v>
      </c>
      <c r="H1046" s="4" t="s">
        <v>1462</v>
      </c>
      <c r="I1046" s="18" t="str">
        <f t="shared" si="71"/>
        <v>=DISPIMG("ID_E80844E54B6C472C9D40BC48AEB6A127",1)</v>
      </c>
    </row>
    <row r="1047" customHeight="1" spans="1:9">
      <c r="A1047" s="19" t="s">
        <v>388</v>
      </c>
      <c r="B1047" s="19" t="s">
        <v>1509</v>
      </c>
      <c r="C1047" s="19" t="s">
        <v>1510</v>
      </c>
      <c r="D1047" s="19" t="s">
        <v>455</v>
      </c>
      <c r="E1047" s="19" t="s">
        <v>8</v>
      </c>
      <c r="F1047" s="19" t="s">
        <v>9</v>
      </c>
      <c r="G1047" s="20">
        <v>24</v>
      </c>
      <c r="H1047" s="4" t="s">
        <v>1462</v>
      </c>
      <c r="I1047" s="18" t="str">
        <f t="shared" si="71"/>
        <v>=DISPIMG("ID_E80844E54B6C472C9D40BC48AEB6A127",1)</v>
      </c>
    </row>
    <row r="1048" customHeight="1" spans="1:9">
      <c r="A1048" s="19" t="s">
        <v>389</v>
      </c>
      <c r="B1048" s="19" t="s">
        <v>1509</v>
      </c>
      <c r="C1048" s="19" t="s">
        <v>1510</v>
      </c>
      <c r="D1048" s="19" t="s">
        <v>455</v>
      </c>
      <c r="E1048" s="19" t="s">
        <v>8</v>
      </c>
      <c r="F1048" s="19" t="s">
        <v>9</v>
      </c>
      <c r="G1048" s="20">
        <v>25</v>
      </c>
      <c r="H1048" s="4" t="s">
        <v>1462</v>
      </c>
      <c r="I1048" s="18" t="str">
        <f t="shared" si="71"/>
        <v>=DISPIMG("ID_E80844E54B6C472C9D40BC48AEB6A127",1)</v>
      </c>
    </row>
    <row r="1049" customHeight="1" spans="1:9">
      <c r="A1049" s="19" t="s">
        <v>390</v>
      </c>
      <c r="B1049" s="19" t="s">
        <v>1509</v>
      </c>
      <c r="C1049" s="19" t="s">
        <v>1510</v>
      </c>
      <c r="D1049" s="19" t="s">
        <v>455</v>
      </c>
      <c r="E1049" s="19" t="s">
        <v>8</v>
      </c>
      <c r="F1049" s="19" t="s">
        <v>9</v>
      </c>
      <c r="G1049" s="20">
        <v>26</v>
      </c>
      <c r="H1049" s="4" t="s">
        <v>1462</v>
      </c>
      <c r="I1049" s="18" t="str">
        <f t="shared" si="71"/>
        <v>=DISPIMG("ID_E80844E54B6C472C9D40BC48AEB6A127",1)</v>
      </c>
    </row>
    <row r="1050" customHeight="1" spans="1:9">
      <c r="A1050" s="19" t="s">
        <v>391</v>
      </c>
      <c r="B1050" s="19" t="s">
        <v>1509</v>
      </c>
      <c r="C1050" s="19" t="s">
        <v>1510</v>
      </c>
      <c r="D1050" s="19" t="s">
        <v>455</v>
      </c>
      <c r="E1050" s="19" t="s">
        <v>8</v>
      </c>
      <c r="F1050" s="19" t="s">
        <v>9</v>
      </c>
      <c r="G1050" s="20">
        <v>27</v>
      </c>
      <c r="H1050" s="4" t="s">
        <v>1462</v>
      </c>
      <c r="I1050" s="18" t="str">
        <f t="shared" si="71"/>
        <v>=DISPIMG("ID_E80844E54B6C472C9D40BC48AEB6A127",1)</v>
      </c>
    </row>
    <row r="1051" customHeight="1" spans="1:9">
      <c r="A1051" s="19" t="s">
        <v>392</v>
      </c>
      <c r="B1051" s="19" t="s">
        <v>1509</v>
      </c>
      <c r="C1051" s="19" t="s">
        <v>1510</v>
      </c>
      <c r="D1051" s="19" t="s">
        <v>455</v>
      </c>
      <c r="E1051" s="19" t="s">
        <v>8</v>
      </c>
      <c r="F1051" s="19" t="s">
        <v>9</v>
      </c>
      <c r="G1051" s="20">
        <v>28</v>
      </c>
      <c r="H1051" s="4" t="s">
        <v>1462</v>
      </c>
      <c r="I1051" s="18" t="str">
        <f t="shared" si="71"/>
        <v>=DISPIMG("ID_E80844E54B6C472C9D40BC48AEB6A127",1)</v>
      </c>
    </row>
    <row r="1052" customHeight="1" spans="1:9">
      <c r="A1052" s="19" t="s">
        <v>393</v>
      </c>
      <c r="B1052" s="19" t="s">
        <v>1509</v>
      </c>
      <c r="C1052" s="19" t="s">
        <v>1510</v>
      </c>
      <c r="D1052" s="19" t="s">
        <v>455</v>
      </c>
      <c r="E1052" s="19" t="s">
        <v>8</v>
      </c>
      <c r="F1052" s="19" t="s">
        <v>9</v>
      </c>
      <c r="G1052" s="20">
        <v>29</v>
      </c>
      <c r="H1052" s="4" t="s">
        <v>1462</v>
      </c>
      <c r="I1052" s="18" t="str">
        <f t="shared" si="71"/>
        <v>=DISPIMG("ID_E80844E54B6C472C9D40BC48AEB6A127",1)</v>
      </c>
    </row>
    <row r="1053" customHeight="1" spans="1:9">
      <c r="A1053" s="19" t="s">
        <v>394</v>
      </c>
      <c r="B1053" s="19" t="s">
        <v>1509</v>
      </c>
      <c r="C1053" s="19" t="s">
        <v>1510</v>
      </c>
      <c r="D1053" s="19" t="s">
        <v>455</v>
      </c>
      <c r="E1053" s="19" t="s">
        <v>8</v>
      </c>
      <c r="F1053" s="19" t="s">
        <v>9</v>
      </c>
      <c r="G1053" s="20">
        <v>30</v>
      </c>
      <c r="H1053" s="4" t="s">
        <v>1462</v>
      </c>
      <c r="I1053" s="18" t="str">
        <f t="shared" si="71"/>
        <v>=DISPIMG("ID_E80844E54B6C472C9D40BC48AEB6A127",1)</v>
      </c>
    </row>
    <row r="1054" customHeight="1" spans="1:9">
      <c r="A1054" s="19" t="s">
        <v>400</v>
      </c>
      <c r="B1054" s="19" t="s">
        <v>1511</v>
      </c>
      <c r="C1054" s="19" t="s">
        <v>1512</v>
      </c>
      <c r="D1054" s="19" t="s">
        <v>367</v>
      </c>
      <c r="E1054" s="19" t="s">
        <v>8</v>
      </c>
      <c r="F1054" s="19" t="s">
        <v>9</v>
      </c>
      <c r="G1054" s="20">
        <v>20</v>
      </c>
      <c r="H1054" s="4" t="s">
        <v>1462</v>
      </c>
      <c r="I1054" s="18" t="str">
        <f t="shared" ref="I1054:I1064" si="72">_xlfn.DISPIMG("ID_CA93E7AE883A4D7A8259D6414E554CB6",1)</f>
        <v>=DISPIMG("ID_CA93E7AE883A4D7A8259D6414E554CB6",1)</v>
      </c>
    </row>
    <row r="1055" customHeight="1" spans="1:9">
      <c r="A1055" s="19" t="s">
        <v>416</v>
      </c>
      <c r="B1055" s="19" t="s">
        <v>1511</v>
      </c>
      <c r="C1055" s="19" t="s">
        <v>1512</v>
      </c>
      <c r="D1055" s="19" t="s">
        <v>367</v>
      </c>
      <c r="E1055" s="19" t="s">
        <v>8</v>
      </c>
      <c r="F1055" s="19" t="s">
        <v>9</v>
      </c>
      <c r="G1055" s="20">
        <v>21</v>
      </c>
      <c r="H1055" s="4" t="s">
        <v>1462</v>
      </c>
      <c r="I1055" s="18" t="str">
        <f t="shared" si="72"/>
        <v>=DISPIMG("ID_CA93E7AE883A4D7A8259D6414E554CB6",1)</v>
      </c>
    </row>
    <row r="1056" customHeight="1" spans="1:9">
      <c r="A1056" s="19" t="s">
        <v>417</v>
      </c>
      <c r="B1056" s="19" t="s">
        <v>1511</v>
      </c>
      <c r="C1056" s="19" t="s">
        <v>1512</v>
      </c>
      <c r="D1056" s="19" t="s">
        <v>367</v>
      </c>
      <c r="E1056" s="19" t="s">
        <v>8</v>
      </c>
      <c r="F1056" s="19" t="s">
        <v>9</v>
      </c>
      <c r="G1056" s="20">
        <v>22</v>
      </c>
      <c r="H1056" s="4" t="s">
        <v>1462</v>
      </c>
      <c r="I1056" s="18" t="str">
        <f t="shared" si="72"/>
        <v>=DISPIMG("ID_CA93E7AE883A4D7A8259D6414E554CB6",1)</v>
      </c>
    </row>
    <row r="1057" customHeight="1" spans="1:9">
      <c r="A1057" s="19" t="s">
        <v>381</v>
      </c>
      <c r="B1057" s="19" t="s">
        <v>1511</v>
      </c>
      <c r="C1057" s="19" t="s">
        <v>1512</v>
      </c>
      <c r="D1057" s="19" t="s">
        <v>367</v>
      </c>
      <c r="E1057" s="19" t="s">
        <v>8</v>
      </c>
      <c r="F1057" s="19" t="s">
        <v>9</v>
      </c>
      <c r="G1057" s="20">
        <v>23</v>
      </c>
      <c r="H1057" s="4" t="s">
        <v>1462</v>
      </c>
      <c r="I1057" s="18" t="str">
        <f t="shared" si="72"/>
        <v>=DISPIMG("ID_CA93E7AE883A4D7A8259D6414E554CB6",1)</v>
      </c>
    </row>
    <row r="1058" customHeight="1" spans="1:9">
      <c r="A1058" s="19" t="s">
        <v>388</v>
      </c>
      <c r="B1058" s="19" t="s">
        <v>1511</v>
      </c>
      <c r="C1058" s="19" t="s">
        <v>1512</v>
      </c>
      <c r="D1058" s="19" t="s">
        <v>367</v>
      </c>
      <c r="E1058" s="19" t="s">
        <v>8</v>
      </c>
      <c r="F1058" s="19" t="s">
        <v>9</v>
      </c>
      <c r="G1058" s="20">
        <v>24</v>
      </c>
      <c r="H1058" s="4" t="s">
        <v>1462</v>
      </c>
      <c r="I1058" s="18" t="str">
        <f t="shared" si="72"/>
        <v>=DISPIMG("ID_CA93E7AE883A4D7A8259D6414E554CB6",1)</v>
      </c>
    </row>
    <row r="1059" customHeight="1" spans="1:9">
      <c r="A1059" s="19" t="s">
        <v>389</v>
      </c>
      <c r="B1059" s="19" t="s">
        <v>1511</v>
      </c>
      <c r="C1059" s="19" t="s">
        <v>1512</v>
      </c>
      <c r="D1059" s="19" t="s">
        <v>367</v>
      </c>
      <c r="E1059" s="19" t="s">
        <v>8</v>
      </c>
      <c r="F1059" s="19" t="s">
        <v>9</v>
      </c>
      <c r="G1059" s="20">
        <v>25</v>
      </c>
      <c r="H1059" s="4" t="s">
        <v>1462</v>
      </c>
      <c r="I1059" s="18" t="str">
        <f t="shared" si="72"/>
        <v>=DISPIMG("ID_CA93E7AE883A4D7A8259D6414E554CB6",1)</v>
      </c>
    </row>
    <row r="1060" customHeight="1" spans="1:9">
      <c r="A1060" s="19" t="s">
        <v>390</v>
      </c>
      <c r="B1060" s="19" t="s">
        <v>1511</v>
      </c>
      <c r="C1060" s="19" t="s">
        <v>1512</v>
      </c>
      <c r="D1060" s="19" t="s">
        <v>367</v>
      </c>
      <c r="E1060" s="19" t="s">
        <v>8</v>
      </c>
      <c r="F1060" s="19" t="s">
        <v>9</v>
      </c>
      <c r="G1060" s="20">
        <v>26</v>
      </c>
      <c r="H1060" s="4" t="s">
        <v>1462</v>
      </c>
      <c r="I1060" s="18" t="str">
        <f t="shared" si="72"/>
        <v>=DISPIMG("ID_CA93E7AE883A4D7A8259D6414E554CB6",1)</v>
      </c>
    </row>
    <row r="1061" customHeight="1" spans="1:9">
      <c r="A1061" s="19" t="s">
        <v>391</v>
      </c>
      <c r="B1061" s="19" t="s">
        <v>1511</v>
      </c>
      <c r="C1061" s="19" t="s">
        <v>1512</v>
      </c>
      <c r="D1061" s="19" t="s">
        <v>367</v>
      </c>
      <c r="E1061" s="19" t="s">
        <v>8</v>
      </c>
      <c r="F1061" s="19" t="s">
        <v>9</v>
      </c>
      <c r="G1061" s="20">
        <v>27</v>
      </c>
      <c r="H1061" s="4" t="s">
        <v>1462</v>
      </c>
      <c r="I1061" s="18" t="str">
        <f t="shared" si="72"/>
        <v>=DISPIMG("ID_CA93E7AE883A4D7A8259D6414E554CB6",1)</v>
      </c>
    </row>
    <row r="1062" customHeight="1" spans="1:9">
      <c r="A1062" s="19" t="s">
        <v>392</v>
      </c>
      <c r="B1062" s="19" t="s">
        <v>1511</v>
      </c>
      <c r="C1062" s="19" t="s">
        <v>1512</v>
      </c>
      <c r="D1062" s="19" t="s">
        <v>367</v>
      </c>
      <c r="E1062" s="19" t="s">
        <v>8</v>
      </c>
      <c r="F1062" s="19" t="s">
        <v>9</v>
      </c>
      <c r="G1062" s="20">
        <v>28</v>
      </c>
      <c r="H1062" s="4" t="s">
        <v>1462</v>
      </c>
      <c r="I1062" s="18" t="str">
        <f t="shared" si="72"/>
        <v>=DISPIMG("ID_CA93E7AE883A4D7A8259D6414E554CB6",1)</v>
      </c>
    </row>
    <row r="1063" customHeight="1" spans="1:9">
      <c r="A1063" s="19" t="s">
        <v>393</v>
      </c>
      <c r="B1063" s="19" t="s">
        <v>1511</v>
      </c>
      <c r="C1063" s="19" t="s">
        <v>1512</v>
      </c>
      <c r="D1063" s="19" t="s">
        <v>367</v>
      </c>
      <c r="E1063" s="19" t="s">
        <v>8</v>
      </c>
      <c r="F1063" s="19" t="s">
        <v>9</v>
      </c>
      <c r="G1063" s="20">
        <v>29</v>
      </c>
      <c r="H1063" s="4" t="s">
        <v>1462</v>
      </c>
      <c r="I1063" s="18" t="str">
        <f t="shared" si="72"/>
        <v>=DISPIMG("ID_CA93E7AE883A4D7A8259D6414E554CB6",1)</v>
      </c>
    </row>
    <row r="1064" customHeight="1" spans="1:9">
      <c r="A1064" s="19" t="s">
        <v>394</v>
      </c>
      <c r="B1064" s="19" t="s">
        <v>1511</v>
      </c>
      <c r="C1064" s="19" t="s">
        <v>1512</v>
      </c>
      <c r="D1064" s="19" t="s">
        <v>367</v>
      </c>
      <c r="E1064" s="19" t="s">
        <v>8</v>
      </c>
      <c r="F1064" s="19" t="s">
        <v>9</v>
      </c>
      <c r="G1064" s="20">
        <v>30</v>
      </c>
      <c r="H1064" s="4" t="s">
        <v>1462</v>
      </c>
      <c r="I1064" s="18" t="str">
        <f t="shared" si="72"/>
        <v>=DISPIMG("ID_CA93E7AE883A4D7A8259D6414E554CB6",1)</v>
      </c>
    </row>
    <row r="1065" customHeight="1" spans="1:9">
      <c r="A1065" s="19" t="s">
        <v>400</v>
      </c>
      <c r="B1065" s="19" t="s">
        <v>1513</v>
      </c>
      <c r="C1065" s="19" t="s">
        <v>1514</v>
      </c>
      <c r="D1065" s="19" t="s">
        <v>1515</v>
      </c>
      <c r="E1065" s="19" t="s">
        <v>8</v>
      </c>
      <c r="F1065" s="19" t="s">
        <v>9</v>
      </c>
      <c r="G1065" s="20">
        <v>20</v>
      </c>
      <c r="H1065" s="4" t="s">
        <v>1462</v>
      </c>
      <c r="I1065" s="18" t="str">
        <f t="shared" ref="I1065:I1072" si="73">_xlfn.DISPIMG("ID_6E6CA8C1217B4099A9558199DB15A5B7",1)</f>
        <v>=DISPIMG("ID_6E6CA8C1217B4099A9558199DB15A5B7",1)</v>
      </c>
    </row>
    <row r="1066" customHeight="1" spans="1:9">
      <c r="A1066" s="19" t="s">
        <v>416</v>
      </c>
      <c r="B1066" s="19" t="s">
        <v>1513</v>
      </c>
      <c r="C1066" s="19" t="s">
        <v>1514</v>
      </c>
      <c r="D1066" s="19" t="s">
        <v>1515</v>
      </c>
      <c r="E1066" s="19" t="s">
        <v>8</v>
      </c>
      <c r="F1066" s="19" t="s">
        <v>9</v>
      </c>
      <c r="G1066" s="20">
        <v>21</v>
      </c>
      <c r="H1066" s="4" t="s">
        <v>1462</v>
      </c>
      <c r="I1066" s="18" t="str">
        <f t="shared" si="73"/>
        <v>=DISPIMG("ID_6E6CA8C1217B4099A9558199DB15A5B7",1)</v>
      </c>
    </row>
    <row r="1067" customHeight="1" spans="1:9">
      <c r="A1067" s="19" t="s">
        <v>417</v>
      </c>
      <c r="B1067" s="19" t="s">
        <v>1513</v>
      </c>
      <c r="C1067" s="19" t="s">
        <v>1514</v>
      </c>
      <c r="D1067" s="19" t="s">
        <v>1515</v>
      </c>
      <c r="E1067" s="19" t="s">
        <v>8</v>
      </c>
      <c r="F1067" s="19" t="s">
        <v>9</v>
      </c>
      <c r="G1067" s="20">
        <v>22</v>
      </c>
      <c r="H1067" s="4" t="s">
        <v>1462</v>
      </c>
      <c r="I1067" s="18" t="str">
        <f t="shared" si="73"/>
        <v>=DISPIMG("ID_6E6CA8C1217B4099A9558199DB15A5B7",1)</v>
      </c>
    </row>
    <row r="1068" customHeight="1" spans="1:9">
      <c r="A1068" s="19" t="s">
        <v>381</v>
      </c>
      <c r="B1068" s="19" t="s">
        <v>1513</v>
      </c>
      <c r="C1068" s="19" t="s">
        <v>1514</v>
      </c>
      <c r="D1068" s="19" t="s">
        <v>1515</v>
      </c>
      <c r="E1068" s="19" t="s">
        <v>8</v>
      </c>
      <c r="F1068" s="19" t="s">
        <v>9</v>
      </c>
      <c r="G1068" s="20">
        <v>23</v>
      </c>
      <c r="H1068" s="4" t="s">
        <v>1462</v>
      </c>
      <c r="I1068" s="18" t="str">
        <f t="shared" si="73"/>
        <v>=DISPIMG("ID_6E6CA8C1217B4099A9558199DB15A5B7",1)</v>
      </c>
    </row>
    <row r="1069" customHeight="1" spans="1:9">
      <c r="A1069" s="19" t="s">
        <v>388</v>
      </c>
      <c r="B1069" s="19" t="s">
        <v>1513</v>
      </c>
      <c r="C1069" s="19" t="s">
        <v>1514</v>
      </c>
      <c r="D1069" s="19" t="s">
        <v>1515</v>
      </c>
      <c r="E1069" s="19" t="s">
        <v>8</v>
      </c>
      <c r="F1069" s="19" t="s">
        <v>9</v>
      </c>
      <c r="G1069" s="20">
        <v>24</v>
      </c>
      <c r="H1069" s="4" t="s">
        <v>1462</v>
      </c>
      <c r="I1069" s="18" t="str">
        <f t="shared" si="73"/>
        <v>=DISPIMG("ID_6E6CA8C1217B4099A9558199DB15A5B7",1)</v>
      </c>
    </row>
    <row r="1070" customHeight="1" spans="1:9">
      <c r="A1070" s="19" t="s">
        <v>389</v>
      </c>
      <c r="B1070" s="19" t="s">
        <v>1513</v>
      </c>
      <c r="C1070" s="19" t="s">
        <v>1514</v>
      </c>
      <c r="D1070" s="19" t="s">
        <v>1515</v>
      </c>
      <c r="E1070" s="19" t="s">
        <v>8</v>
      </c>
      <c r="F1070" s="19" t="s">
        <v>9</v>
      </c>
      <c r="G1070" s="20">
        <v>25</v>
      </c>
      <c r="H1070" s="4" t="s">
        <v>1462</v>
      </c>
      <c r="I1070" s="18" t="str">
        <f t="shared" si="73"/>
        <v>=DISPIMG("ID_6E6CA8C1217B4099A9558199DB15A5B7",1)</v>
      </c>
    </row>
    <row r="1071" customHeight="1" spans="1:9">
      <c r="A1071" s="19" t="s">
        <v>390</v>
      </c>
      <c r="B1071" s="19" t="s">
        <v>1513</v>
      </c>
      <c r="C1071" s="19" t="s">
        <v>1514</v>
      </c>
      <c r="D1071" s="19" t="s">
        <v>1515</v>
      </c>
      <c r="E1071" s="19" t="s">
        <v>8</v>
      </c>
      <c r="F1071" s="19" t="s">
        <v>9</v>
      </c>
      <c r="G1071" s="20">
        <v>26</v>
      </c>
      <c r="H1071" s="4" t="s">
        <v>1462</v>
      </c>
      <c r="I1071" s="18" t="str">
        <f t="shared" si="73"/>
        <v>=DISPIMG("ID_6E6CA8C1217B4099A9558199DB15A5B7",1)</v>
      </c>
    </row>
    <row r="1072" customHeight="1" spans="1:9">
      <c r="A1072" s="19" t="s">
        <v>391</v>
      </c>
      <c r="B1072" s="19" t="s">
        <v>1513</v>
      </c>
      <c r="C1072" s="19" t="s">
        <v>1514</v>
      </c>
      <c r="D1072" s="19" t="s">
        <v>1515</v>
      </c>
      <c r="E1072" s="19" t="s">
        <v>8</v>
      </c>
      <c r="F1072" s="19" t="s">
        <v>9</v>
      </c>
      <c r="G1072" s="20">
        <v>27</v>
      </c>
      <c r="H1072" s="4" t="s">
        <v>1462</v>
      </c>
      <c r="I1072" s="18" t="str">
        <f t="shared" si="73"/>
        <v>=DISPIMG("ID_6E6CA8C1217B4099A9558199DB15A5B7",1)</v>
      </c>
    </row>
    <row r="1073" customHeight="1" spans="1:9">
      <c r="A1073" s="19" t="s">
        <v>400</v>
      </c>
      <c r="B1073" s="19" t="s">
        <v>40</v>
      </c>
      <c r="C1073" s="19" t="s">
        <v>41</v>
      </c>
      <c r="D1073" s="19" t="s">
        <v>462</v>
      </c>
      <c r="E1073" s="19" t="s">
        <v>8</v>
      </c>
      <c r="F1073" s="19" t="s">
        <v>9</v>
      </c>
      <c r="G1073" s="20">
        <v>20</v>
      </c>
      <c r="H1073" s="4" t="s">
        <v>1462</v>
      </c>
      <c r="I1073" s="18" t="str">
        <f t="shared" ref="I1073:I1076" si="74">_xlfn.DISPIMG("ID_0A8CD71237524C6396C6928CF89EF66B",1)</f>
        <v>=DISPIMG("ID_0A8CD71237524C6396C6928CF89EF66B",1)</v>
      </c>
    </row>
    <row r="1074" customHeight="1" spans="1:9">
      <c r="A1074" s="19" t="s">
        <v>416</v>
      </c>
      <c r="B1074" s="19" t="s">
        <v>40</v>
      </c>
      <c r="C1074" s="19" t="s">
        <v>41</v>
      </c>
      <c r="D1074" s="19" t="s">
        <v>462</v>
      </c>
      <c r="E1074" s="19" t="s">
        <v>8</v>
      </c>
      <c r="F1074" s="19" t="s">
        <v>9</v>
      </c>
      <c r="G1074" s="20">
        <v>21</v>
      </c>
      <c r="H1074" s="4" t="s">
        <v>1462</v>
      </c>
      <c r="I1074" s="18" t="str">
        <f t="shared" si="74"/>
        <v>=DISPIMG("ID_0A8CD71237524C6396C6928CF89EF66B",1)</v>
      </c>
    </row>
    <row r="1075" customHeight="1" spans="1:9">
      <c r="A1075" s="19" t="s">
        <v>417</v>
      </c>
      <c r="B1075" s="19" t="s">
        <v>40</v>
      </c>
      <c r="C1075" s="19" t="s">
        <v>41</v>
      </c>
      <c r="D1075" s="19" t="s">
        <v>462</v>
      </c>
      <c r="E1075" s="19" t="s">
        <v>8</v>
      </c>
      <c r="F1075" s="19" t="s">
        <v>9</v>
      </c>
      <c r="G1075" s="20">
        <v>22</v>
      </c>
      <c r="H1075" s="4" t="s">
        <v>1462</v>
      </c>
      <c r="I1075" s="18" t="str">
        <f t="shared" si="74"/>
        <v>=DISPIMG("ID_0A8CD71237524C6396C6928CF89EF66B",1)</v>
      </c>
    </row>
    <row r="1076" customHeight="1" spans="1:9">
      <c r="A1076" s="19" t="s">
        <v>381</v>
      </c>
      <c r="B1076" s="19" t="s">
        <v>40</v>
      </c>
      <c r="C1076" s="19" t="s">
        <v>41</v>
      </c>
      <c r="D1076" s="19" t="s">
        <v>462</v>
      </c>
      <c r="E1076" s="19" t="s">
        <v>8</v>
      </c>
      <c r="F1076" s="19" t="s">
        <v>9</v>
      </c>
      <c r="G1076" s="20">
        <v>23</v>
      </c>
      <c r="H1076" s="4" t="s">
        <v>1462</v>
      </c>
      <c r="I1076" s="18" t="str">
        <f t="shared" si="74"/>
        <v>=DISPIMG("ID_0A8CD71237524C6396C6928CF89EF66B",1)</v>
      </c>
    </row>
    <row r="1077" customHeight="1" spans="1:9">
      <c r="A1077" s="19" t="s">
        <v>400</v>
      </c>
      <c r="B1077" s="19" t="s">
        <v>1516</v>
      </c>
      <c r="C1077" s="19" t="s">
        <v>1517</v>
      </c>
      <c r="D1077" s="19" t="s">
        <v>462</v>
      </c>
      <c r="E1077" s="19" t="s">
        <v>8</v>
      </c>
      <c r="F1077" s="19" t="s">
        <v>9</v>
      </c>
      <c r="G1077" s="20">
        <v>20</v>
      </c>
      <c r="H1077" s="4" t="s">
        <v>1462</v>
      </c>
      <c r="I1077" s="18" t="str">
        <f>_xlfn.DISPIMG("ID_8F2827D283D7428981CA2D69F2C67423",1)</f>
        <v>=DISPIMG("ID_8F2827D283D7428981CA2D69F2C67423",1)</v>
      </c>
    </row>
    <row r="1078" customHeight="1" spans="1:9">
      <c r="A1078" s="19" t="s">
        <v>416</v>
      </c>
      <c r="B1078" s="19" t="s">
        <v>1516</v>
      </c>
      <c r="C1078" s="19" t="s">
        <v>1517</v>
      </c>
      <c r="D1078" s="19" t="s">
        <v>462</v>
      </c>
      <c r="E1078" s="19" t="s">
        <v>8</v>
      </c>
      <c r="F1078" s="19" t="s">
        <v>9</v>
      </c>
      <c r="G1078" s="20">
        <v>21</v>
      </c>
      <c r="H1078" s="4" t="s">
        <v>1462</v>
      </c>
      <c r="I1078" s="18" t="str">
        <f>_xlfn.DISPIMG("ID_8F2827D283D7428981CA2D69F2C67423",1)</f>
        <v>=DISPIMG("ID_8F2827D283D7428981CA2D69F2C67423",1)</v>
      </c>
    </row>
    <row r="1079" customHeight="1" spans="1:9">
      <c r="A1079" s="19" t="s">
        <v>400</v>
      </c>
      <c r="B1079" s="19" t="s">
        <v>42</v>
      </c>
      <c r="C1079" s="19" t="s">
        <v>43</v>
      </c>
      <c r="D1079" s="19" t="s">
        <v>462</v>
      </c>
      <c r="E1079" s="19" t="s">
        <v>8</v>
      </c>
      <c r="F1079" s="19" t="s">
        <v>9</v>
      </c>
      <c r="G1079" s="20">
        <v>20</v>
      </c>
      <c r="H1079" s="4" t="s">
        <v>1462</v>
      </c>
      <c r="I1079" s="18" t="str">
        <f t="shared" ref="I1079:I1084" si="75">_xlfn.DISPIMG("ID_A14AC9F6CE314F73924BDF114B89906C",1)</f>
        <v>=DISPIMG("ID_A14AC9F6CE314F73924BDF114B89906C",1)</v>
      </c>
    </row>
    <row r="1080" customHeight="1" spans="1:9">
      <c r="A1080" s="19" t="s">
        <v>416</v>
      </c>
      <c r="B1080" s="19" t="s">
        <v>42</v>
      </c>
      <c r="C1080" s="19" t="s">
        <v>43</v>
      </c>
      <c r="D1080" s="19" t="s">
        <v>462</v>
      </c>
      <c r="E1080" s="19" t="s">
        <v>8</v>
      </c>
      <c r="F1080" s="19" t="s">
        <v>9</v>
      </c>
      <c r="G1080" s="20">
        <v>21</v>
      </c>
      <c r="H1080" s="4" t="s">
        <v>1462</v>
      </c>
      <c r="I1080" s="18" t="str">
        <f t="shared" si="75"/>
        <v>=DISPIMG("ID_A14AC9F6CE314F73924BDF114B89906C",1)</v>
      </c>
    </row>
    <row r="1081" customHeight="1" spans="1:9">
      <c r="A1081" s="19" t="s">
        <v>417</v>
      </c>
      <c r="B1081" s="19" t="s">
        <v>42</v>
      </c>
      <c r="C1081" s="19" t="s">
        <v>43</v>
      </c>
      <c r="D1081" s="19" t="s">
        <v>462</v>
      </c>
      <c r="E1081" s="19" t="s">
        <v>8</v>
      </c>
      <c r="F1081" s="19" t="s">
        <v>9</v>
      </c>
      <c r="G1081" s="20">
        <v>22</v>
      </c>
      <c r="H1081" s="4" t="s">
        <v>1462</v>
      </c>
      <c r="I1081" s="18" t="str">
        <f t="shared" si="75"/>
        <v>=DISPIMG("ID_A14AC9F6CE314F73924BDF114B89906C",1)</v>
      </c>
    </row>
    <row r="1082" customHeight="1" spans="1:9">
      <c r="A1082" s="19" t="s">
        <v>381</v>
      </c>
      <c r="B1082" s="19" t="s">
        <v>42</v>
      </c>
      <c r="C1082" s="19" t="s">
        <v>43</v>
      </c>
      <c r="D1082" s="19" t="s">
        <v>462</v>
      </c>
      <c r="E1082" s="19" t="s">
        <v>8</v>
      </c>
      <c r="F1082" s="19" t="s">
        <v>9</v>
      </c>
      <c r="G1082" s="20">
        <v>23</v>
      </c>
      <c r="H1082" s="4" t="s">
        <v>1462</v>
      </c>
      <c r="I1082" s="18" t="str">
        <f t="shared" si="75"/>
        <v>=DISPIMG("ID_A14AC9F6CE314F73924BDF114B89906C",1)</v>
      </c>
    </row>
    <row r="1083" customHeight="1" spans="1:9">
      <c r="A1083" s="19" t="s">
        <v>388</v>
      </c>
      <c r="B1083" s="19" t="s">
        <v>42</v>
      </c>
      <c r="C1083" s="19" t="s">
        <v>43</v>
      </c>
      <c r="D1083" s="19" t="s">
        <v>462</v>
      </c>
      <c r="E1083" s="19" t="s">
        <v>8</v>
      </c>
      <c r="F1083" s="19" t="s">
        <v>9</v>
      </c>
      <c r="G1083" s="20">
        <v>24</v>
      </c>
      <c r="H1083" s="4" t="s">
        <v>1462</v>
      </c>
      <c r="I1083" s="18" t="str">
        <f t="shared" si="75"/>
        <v>=DISPIMG("ID_A14AC9F6CE314F73924BDF114B89906C",1)</v>
      </c>
    </row>
    <row r="1084" customHeight="1" spans="1:9">
      <c r="A1084" s="19" t="s">
        <v>389</v>
      </c>
      <c r="B1084" s="19" t="s">
        <v>42</v>
      </c>
      <c r="C1084" s="19" t="s">
        <v>43</v>
      </c>
      <c r="D1084" s="19" t="s">
        <v>462</v>
      </c>
      <c r="E1084" s="19" t="s">
        <v>8</v>
      </c>
      <c r="F1084" s="19" t="s">
        <v>9</v>
      </c>
      <c r="G1084" s="20">
        <v>25</v>
      </c>
      <c r="H1084" s="4" t="s">
        <v>1462</v>
      </c>
      <c r="I1084" s="18" t="str">
        <f t="shared" si="75"/>
        <v>=DISPIMG("ID_A14AC9F6CE314F73924BDF114B89906C",1)</v>
      </c>
    </row>
    <row r="1085" customHeight="1" spans="1:9">
      <c r="A1085" s="19" t="s">
        <v>400</v>
      </c>
      <c r="B1085" s="19" t="s">
        <v>1518</v>
      </c>
      <c r="C1085" s="19" t="s">
        <v>1519</v>
      </c>
      <c r="D1085" s="19" t="s">
        <v>367</v>
      </c>
      <c r="E1085" s="19" t="s">
        <v>8</v>
      </c>
      <c r="F1085" s="19" t="s">
        <v>9</v>
      </c>
      <c r="G1085" s="20">
        <v>20</v>
      </c>
      <c r="H1085" s="4" t="s">
        <v>1462</v>
      </c>
      <c r="I1085" s="18" t="str">
        <f t="shared" ref="I1085:I1095" si="76">_xlfn.DISPIMG("ID_F774EB4CE62F4D30BE9839D2AC2C8E92",1)</f>
        <v>=DISPIMG("ID_F774EB4CE62F4D30BE9839D2AC2C8E92",1)</v>
      </c>
    </row>
    <row r="1086" customHeight="1" spans="1:9">
      <c r="A1086" s="19" t="s">
        <v>416</v>
      </c>
      <c r="B1086" s="19" t="s">
        <v>1518</v>
      </c>
      <c r="C1086" s="19" t="s">
        <v>1519</v>
      </c>
      <c r="D1086" s="19" t="s">
        <v>367</v>
      </c>
      <c r="E1086" s="19" t="s">
        <v>8</v>
      </c>
      <c r="F1086" s="19" t="s">
        <v>9</v>
      </c>
      <c r="G1086" s="20">
        <v>21</v>
      </c>
      <c r="H1086" s="4" t="s">
        <v>1462</v>
      </c>
      <c r="I1086" s="18" t="str">
        <f t="shared" si="76"/>
        <v>=DISPIMG("ID_F774EB4CE62F4D30BE9839D2AC2C8E92",1)</v>
      </c>
    </row>
    <row r="1087" customHeight="1" spans="1:9">
      <c r="A1087" s="19" t="s">
        <v>417</v>
      </c>
      <c r="B1087" s="19" t="s">
        <v>1518</v>
      </c>
      <c r="C1087" s="19" t="s">
        <v>1519</v>
      </c>
      <c r="D1087" s="19" t="s">
        <v>367</v>
      </c>
      <c r="E1087" s="19" t="s">
        <v>8</v>
      </c>
      <c r="F1087" s="19" t="s">
        <v>9</v>
      </c>
      <c r="G1087" s="20">
        <v>22</v>
      </c>
      <c r="H1087" s="4" t="s">
        <v>1462</v>
      </c>
      <c r="I1087" s="18" t="str">
        <f t="shared" si="76"/>
        <v>=DISPIMG("ID_F774EB4CE62F4D30BE9839D2AC2C8E92",1)</v>
      </c>
    </row>
    <row r="1088" customHeight="1" spans="1:9">
      <c r="A1088" s="19" t="s">
        <v>381</v>
      </c>
      <c r="B1088" s="19" t="s">
        <v>1518</v>
      </c>
      <c r="C1088" s="19" t="s">
        <v>1519</v>
      </c>
      <c r="D1088" s="19" t="s">
        <v>367</v>
      </c>
      <c r="E1088" s="19" t="s">
        <v>8</v>
      </c>
      <c r="F1088" s="19" t="s">
        <v>9</v>
      </c>
      <c r="G1088" s="20">
        <v>23</v>
      </c>
      <c r="H1088" s="4" t="s">
        <v>1462</v>
      </c>
      <c r="I1088" s="18" t="str">
        <f t="shared" si="76"/>
        <v>=DISPIMG("ID_F774EB4CE62F4D30BE9839D2AC2C8E92",1)</v>
      </c>
    </row>
    <row r="1089" customHeight="1" spans="1:9">
      <c r="A1089" s="19" t="s">
        <v>388</v>
      </c>
      <c r="B1089" s="19" t="s">
        <v>1518</v>
      </c>
      <c r="C1089" s="19" t="s">
        <v>1519</v>
      </c>
      <c r="D1089" s="19" t="s">
        <v>367</v>
      </c>
      <c r="E1089" s="19" t="s">
        <v>8</v>
      </c>
      <c r="F1089" s="19" t="s">
        <v>9</v>
      </c>
      <c r="G1089" s="20">
        <v>24</v>
      </c>
      <c r="H1089" s="4" t="s">
        <v>1462</v>
      </c>
      <c r="I1089" s="18" t="str">
        <f t="shared" si="76"/>
        <v>=DISPIMG("ID_F774EB4CE62F4D30BE9839D2AC2C8E92",1)</v>
      </c>
    </row>
    <row r="1090" customHeight="1" spans="1:9">
      <c r="A1090" s="19" t="s">
        <v>389</v>
      </c>
      <c r="B1090" s="19" t="s">
        <v>1518</v>
      </c>
      <c r="C1090" s="19" t="s">
        <v>1519</v>
      </c>
      <c r="D1090" s="19" t="s">
        <v>367</v>
      </c>
      <c r="E1090" s="19" t="s">
        <v>8</v>
      </c>
      <c r="F1090" s="19" t="s">
        <v>9</v>
      </c>
      <c r="G1090" s="20">
        <v>25</v>
      </c>
      <c r="H1090" s="4" t="s">
        <v>1462</v>
      </c>
      <c r="I1090" s="18" t="str">
        <f t="shared" si="76"/>
        <v>=DISPIMG("ID_F774EB4CE62F4D30BE9839D2AC2C8E92",1)</v>
      </c>
    </row>
    <row r="1091" customHeight="1" spans="1:9">
      <c r="A1091" s="19" t="s">
        <v>390</v>
      </c>
      <c r="B1091" s="19" t="s">
        <v>1518</v>
      </c>
      <c r="C1091" s="19" t="s">
        <v>1519</v>
      </c>
      <c r="D1091" s="19" t="s">
        <v>367</v>
      </c>
      <c r="E1091" s="19" t="s">
        <v>8</v>
      </c>
      <c r="F1091" s="19" t="s">
        <v>9</v>
      </c>
      <c r="G1091" s="20">
        <v>26</v>
      </c>
      <c r="H1091" s="4" t="s">
        <v>1462</v>
      </c>
      <c r="I1091" s="18" t="str">
        <f t="shared" si="76"/>
        <v>=DISPIMG("ID_F774EB4CE62F4D30BE9839D2AC2C8E92",1)</v>
      </c>
    </row>
    <row r="1092" customHeight="1" spans="1:9">
      <c r="A1092" s="19" t="s">
        <v>391</v>
      </c>
      <c r="B1092" s="19" t="s">
        <v>1518</v>
      </c>
      <c r="C1092" s="19" t="s">
        <v>1519</v>
      </c>
      <c r="D1092" s="19" t="s">
        <v>367</v>
      </c>
      <c r="E1092" s="19" t="s">
        <v>8</v>
      </c>
      <c r="F1092" s="19" t="s">
        <v>9</v>
      </c>
      <c r="G1092" s="20">
        <v>27</v>
      </c>
      <c r="H1092" s="4" t="s">
        <v>1462</v>
      </c>
      <c r="I1092" s="18" t="str">
        <f t="shared" si="76"/>
        <v>=DISPIMG("ID_F774EB4CE62F4D30BE9839D2AC2C8E92",1)</v>
      </c>
    </row>
    <row r="1093" customHeight="1" spans="1:9">
      <c r="A1093" s="19" t="s">
        <v>392</v>
      </c>
      <c r="B1093" s="19" t="s">
        <v>1518</v>
      </c>
      <c r="C1093" s="19" t="s">
        <v>1519</v>
      </c>
      <c r="D1093" s="19" t="s">
        <v>367</v>
      </c>
      <c r="E1093" s="19" t="s">
        <v>8</v>
      </c>
      <c r="F1093" s="19" t="s">
        <v>9</v>
      </c>
      <c r="G1093" s="20">
        <v>28</v>
      </c>
      <c r="H1093" s="4" t="s">
        <v>1462</v>
      </c>
      <c r="I1093" s="18" t="str">
        <f t="shared" si="76"/>
        <v>=DISPIMG("ID_F774EB4CE62F4D30BE9839D2AC2C8E92",1)</v>
      </c>
    </row>
    <row r="1094" customHeight="1" spans="1:9">
      <c r="A1094" s="19" t="s">
        <v>393</v>
      </c>
      <c r="B1094" s="19" t="s">
        <v>1518</v>
      </c>
      <c r="C1094" s="19" t="s">
        <v>1519</v>
      </c>
      <c r="D1094" s="19" t="s">
        <v>367</v>
      </c>
      <c r="E1094" s="19" t="s">
        <v>8</v>
      </c>
      <c r="F1094" s="19" t="s">
        <v>9</v>
      </c>
      <c r="G1094" s="20">
        <v>29</v>
      </c>
      <c r="H1094" s="4" t="s">
        <v>1462</v>
      </c>
      <c r="I1094" s="18" t="str">
        <f t="shared" si="76"/>
        <v>=DISPIMG("ID_F774EB4CE62F4D30BE9839D2AC2C8E92",1)</v>
      </c>
    </row>
    <row r="1095" customHeight="1" spans="1:9">
      <c r="A1095" s="19" t="s">
        <v>394</v>
      </c>
      <c r="B1095" s="19" t="s">
        <v>1518</v>
      </c>
      <c r="C1095" s="19" t="s">
        <v>1519</v>
      </c>
      <c r="D1095" s="19" t="s">
        <v>367</v>
      </c>
      <c r="E1095" s="19" t="s">
        <v>8</v>
      </c>
      <c r="F1095" s="19" t="s">
        <v>9</v>
      </c>
      <c r="G1095" s="20">
        <v>30</v>
      </c>
      <c r="H1095" s="4" t="s">
        <v>1462</v>
      </c>
      <c r="I1095" s="18" t="str">
        <f t="shared" si="76"/>
        <v>=DISPIMG("ID_F774EB4CE62F4D30BE9839D2AC2C8E92",1)</v>
      </c>
    </row>
    <row r="1096" customHeight="1" spans="1:9">
      <c r="A1096" s="19" t="s">
        <v>400</v>
      </c>
      <c r="B1096" s="19" t="s">
        <v>1520</v>
      </c>
      <c r="C1096" s="19" t="s">
        <v>1521</v>
      </c>
      <c r="D1096" s="19" t="s">
        <v>398</v>
      </c>
      <c r="E1096" s="19" t="s">
        <v>8</v>
      </c>
      <c r="F1096" s="19" t="s">
        <v>9</v>
      </c>
      <c r="G1096" s="20">
        <v>20</v>
      </c>
      <c r="H1096" s="4" t="s">
        <v>1462</v>
      </c>
      <c r="I1096" s="18" t="str">
        <f t="shared" ref="I1096:I1106" si="77">_xlfn.DISPIMG("ID_FE5DF47327CC4E56B536306DA1912D24",1)</f>
        <v>=DISPIMG("ID_FE5DF47327CC4E56B536306DA1912D24",1)</v>
      </c>
    </row>
    <row r="1097" customHeight="1" spans="1:9">
      <c r="A1097" s="19" t="s">
        <v>416</v>
      </c>
      <c r="B1097" s="19" t="s">
        <v>1520</v>
      </c>
      <c r="C1097" s="19" t="s">
        <v>1521</v>
      </c>
      <c r="D1097" s="19" t="s">
        <v>398</v>
      </c>
      <c r="E1097" s="19" t="s">
        <v>8</v>
      </c>
      <c r="F1097" s="19" t="s">
        <v>9</v>
      </c>
      <c r="G1097" s="20">
        <v>21</v>
      </c>
      <c r="H1097" s="4" t="s">
        <v>1462</v>
      </c>
      <c r="I1097" s="18" t="str">
        <f t="shared" si="77"/>
        <v>=DISPIMG("ID_FE5DF47327CC4E56B536306DA1912D24",1)</v>
      </c>
    </row>
    <row r="1098" customHeight="1" spans="1:9">
      <c r="A1098" s="19" t="s">
        <v>417</v>
      </c>
      <c r="B1098" s="19" t="s">
        <v>1520</v>
      </c>
      <c r="C1098" s="19" t="s">
        <v>1521</v>
      </c>
      <c r="D1098" s="19" t="s">
        <v>398</v>
      </c>
      <c r="E1098" s="19" t="s">
        <v>8</v>
      </c>
      <c r="F1098" s="19" t="s">
        <v>9</v>
      </c>
      <c r="G1098" s="20">
        <v>22</v>
      </c>
      <c r="H1098" s="4" t="s">
        <v>1462</v>
      </c>
      <c r="I1098" s="18" t="str">
        <f t="shared" si="77"/>
        <v>=DISPIMG("ID_FE5DF47327CC4E56B536306DA1912D24",1)</v>
      </c>
    </row>
    <row r="1099" customHeight="1" spans="1:9">
      <c r="A1099" s="19" t="s">
        <v>381</v>
      </c>
      <c r="B1099" s="19" t="s">
        <v>1520</v>
      </c>
      <c r="C1099" s="19" t="s">
        <v>1521</v>
      </c>
      <c r="D1099" s="19" t="s">
        <v>398</v>
      </c>
      <c r="E1099" s="19" t="s">
        <v>8</v>
      </c>
      <c r="F1099" s="19" t="s">
        <v>9</v>
      </c>
      <c r="G1099" s="20">
        <v>23</v>
      </c>
      <c r="H1099" s="4" t="s">
        <v>1462</v>
      </c>
      <c r="I1099" s="18" t="str">
        <f t="shared" si="77"/>
        <v>=DISPIMG("ID_FE5DF47327CC4E56B536306DA1912D24",1)</v>
      </c>
    </row>
    <row r="1100" customHeight="1" spans="1:9">
      <c r="A1100" s="19" t="s">
        <v>388</v>
      </c>
      <c r="B1100" s="19" t="s">
        <v>1520</v>
      </c>
      <c r="C1100" s="19" t="s">
        <v>1521</v>
      </c>
      <c r="D1100" s="19" t="s">
        <v>398</v>
      </c>
      <c r="E1100" s="19" t="s">
        <v>8</v>
      </c>
      <c r="F1100" s="19" t="s">
        <v>9</v>
      </c>
      <c r="G1100" s="20">
        <v>24</v>
      </c>
      <c r="H1100" s="4" t="s">
        <v>1462</v>
      </c>
      <c r="I1100" s="18" t="str">
        <f t="shared" si="77"/>
        <v>=DISPIMG("ID_FE5DF47327CC4E56B536306DA1912D24",1)</v>
      </c>
    </row>
    <row r="1101" customHeight="1" spans="1:9">
      <c r="A1101" s="19" t="s">
        <v>389</v>
      </c>
      <c r="B1101" s="19" t="s">
        <v>1520</v>
      </c>
      <c r="C1101" s="19" t="s">
        <v>1521</v>
      </c>
      <c r="D1101" s="19" t="s">
        <v>398</v>
      </c>
      <c r="E1101" s="19" t="s">
        <v>8</v>
      </c>
      <c r="F1101" s="19" t="s">
        <v>9</v>
      </c>
      <c r="G1101" s="20">
        <v>25</v>
      </c>
      <c r="H1101" s="4" t="s">
        <v>1462</v>
      </c>
      <c r="I1101" s="18" t="str">
        <f t="shared" si="77"/>
        <v>=DISPIMG("ID_FE5DF47327CC4E56B536306DA1912D24",1)</v>
      </c>
    </row>
    <row r="1102" customHeight="1" spans="1:9">
      <c r="A1102" s="19" t="s">
        <v>390</v>
      </c>
      <c r="B1102" s="19" t="s">
        <v>1520</v>
      </c>
      <c r="C1102" s="19" t="s">
        <v>1521</v>
      </c>
      <c r="D1102" s="19" t="s">
        <v>398</v>
      </c>
      <c r="E1102" s="19" t="s">
        <v>8</v>
      </c>
      <c r="F1102" s="19" t="s">
        <v>9</v>
      </c>
      <c r="G1102" s="20">
        <v>26</v>
      </c>
      <c r="H1102" s="4" t="s">
        <v>1462</v>
      </c>
      <c r="I1102" s="18" t="str">
        <f t="shared" si="77"/>
        <v>=DISPIMG("ID_FE5DF47327CC4E56B536306DA1912D24",1)</v>
      </c>
    </row>
    <row r="1103" customHeight="1" spans="1:9">
      <c r="A1103" s="19" t="s">
        <v>391</v>
      </c>
      <c r="B1103" s="19" t="s">
        <v>1520</v>
      </c>
      <c r="C1103" s="19" t="s">
        <v>1521</v>
      </c>
      <c r="D1103" s="19" t="s">
        <v>398</v>
      </c>
      <c r="E1103" s="19" t="s">
        <v>8</v>
      </c>
      <c r="F1103" s="19" t="s">
        <v>9</v>
      </c>
      <c r="G1103" s="20">
        <v>27</v>
      </c>
      <c r="H1103" s="4" t="s">
        <v>1462</v>
      </c>
      <c r="I1103" s="18" t="str">
        <f t="shared" si="77"/>
        <v>=DISPIMG("ID_FE5DF47327CC4E56B536306DA1912D24",1)</v>
      </c>
    </row>
    <row r="1104" customHeight="1" spans="1:9">
      <c r="A1104" s="19" t="s">
        <v>392</v>
      </c>
      <c r="B1104" s="19" t="s">
        <v>1520</v>
      </c>
      <c r="C1104" s="19" t="s">
        <v>1521</v>
      </c>
      <c r="D1104" s="19" t="s">
        <v>398</v>
      </c>
      <c r="E1104" s="19" t="s">
        <v>8</v>
      </c>
      <c r="F1104" s="19" t="s">
        <v>9</v>
      </c>
      <c r="G1104" s="20">
        <v>28</v>
      </c>
      <c r="H1104" s="4" t="s">
        <v>1462</v>
      </c>
      <c r="I1104" s="18" t="str">
        <f t="shared" si="77"/>
        <v>=DISPIMG("ID_FE5DF47327CC4E56B536306DA1912D24",1)</v>
      </c>
    </row>
    <row r="1105" customHeight="1" spans="1:9">
      <c r="A1105" s="19" t="s">
        <v>393</v>
      </c>
      <c r="B1105" s="19" t="s">
        <v>1520</v>
      </c>
      <c r="C1105" s="19" t="s">
        <v>1521</v>
      </c>
      <c r="D1105" s="19" t="s">
        <v>398</v>
      </c>
      <c r="E1105" s="19" t="s">
        <v>8</v>
      </c>
      <c r="F1105" s="19" t="s">
        <v>9</v>
      </c>
      <c r="G1105" s="20">
        <v>29</v>
      </c>
      <c r="H1105" s="4" t="s">
        <v>1462</v>
      </c>
      <c r="I1105" s="18" t="str">
        <f t="shared" si="77"/>
        <v>=DISPIMG("ID_FE5DF47327CC4E56B536306DA1912D24",1)</v>
      </c>
    </row>
    <row r="1106" customHeight="1" spans="1:9">
      <c r="A1106" s="19" t="s">
        <v>394</v>
      </c>
      <c r="B1106" s="19" t="s">
        <v>1520</v>
      </c>
      <c r="C1106" s="19" t="s">
        <v>1521</v>
      </c>
      <c r="D1106" s="19" t="s">
        <v>398</v>
      </c>
      <c r="E1106" s="19" t="s">
        <v>8</v>
      </c>
      <c r="F1106" s="19" t="s">
        <v>9</v>
      </c>
      <c r="G1106" s="20">
        <v>30</v>
      </c>
      <c r="H1106" s="4" t="s">
        <v>1462</v>
      </c>
      <c r="I1106" s="18" t="str">
        <f t="shared" si="77"/>
        <v>=DISPIMG("ID_FE5DF47327CC4E56B536306DA1912D24",1)</v>
      </c>
    </row>
    <row r="1107" customHeight="1" spans="1:9">
      <c r="A1107" s="19" t="s">
        <v>416</v>
      </c>
      <c r="B1107" s="19" t="s">
        <v>1522</v>
      </c>
      <c r="C1107" s="19" t="s">
        <v>1523</v>
      </c>
      <c r="D1107" s="19" t="s">
        <v>1484</v>
      </c>
      <c r="E1107" s="19" t="s">
        <v>8</v>
      </c>
      <c r="F1107" s="19" t="s">
        <v>9</v>
      </c>
      <c r="G1107" s="20">
        <v>20</v>
      </c>
      <c r="H1107" s="4" t="s">
        <v>1462</v>
      </c>
      <c r="I1107" s="18" t="str">
        <f t="shared" ref="I1107:I1112" si="78">_xlfn.DISPIMG("ID_B8B636EEBB9546D0855526341666572D",1)</f>
        <v>=DISPIMG("ID_B8B636EEBB9546D0855526341666572D",1)</v>
      </c>
    </row>
    <row r="1108" customHeight="1" spans="1:9">
      <c r="A1108" s="19" t="s">
        <v>417</v>
      </c>
      <c r="B1108" s="19" t="s">
        <v>1522</v>
      </c>
      <c r="C1108" s="19" t="s">
        <v>1523</v>
      </c>
      <c r="D1108" s="19" t="s">
        <v>1484</v>
      </c>
      <c r="E1108" s="19" t="s">
        <v>8</v>
      </c>
      <c r="F1108" s="19" t="s">
        <v>9</v>
      </c>
      <c r="G1108" s="20">
        <v>21</v>
      </c>
      <c r="H1108" s="4" t="s">
        <v>1462</v>
      </c>
      <c r="I1108" s="18" t="str">
        <f t="shared" si="78"/>
        <v>=DISPIMG("ID_B8B636EEBB9546D0855526341666572D",1)</v>
      </c>
    </row>
    <row r="1109" customHeight="1" spans="1:9">
      <c r="A1109" s="19" t="s">
        <v>381</v>
      </c>
      <c r="B1109" s="19" t="s">
        <v>1522</v>
      </c>
      <c r="C1109" s="19" t="s">
        <v>1523</v>
      </c>
      <c r="D1109" s="19" t="s">
        <v>1484</v>
      </c>
      <c r="E1109" s="19" t="s">
        <v>8</v>
      </c>
      <c r="F1109" s="19" t="s">
        <v>9</v>
      </c>
      <c r="G1109" s="20">
        <v>22</v>
      </c>
      <c r="H1109" s="4" t="s">
        <v>1462</v>
      </c>
      <c r="I1109" s="18" t="str">
        <f t="shared" si="78"/>
        <v>=DISPIMG("ID_B8B636EEBB9546D0855526341666572D",1)</v>
      </c>
    </row>
    <row r="1110" customHeight="1" spans="1:9">
      <c r="A1110" s="19" t="s">
        <v>388</v>
      </c>
      <c r="B1110" s="19" t="s">
        <v>1522</v>
      </c>
      <c r="C1110" s="19" t="s">
        <v>1523</v>
      </c>
      <c r="D1110" s="19" t="s">
        <v>1484</v>
      </c>
      <c r="E1110" s="19" t="s">
        <v>8</v>
      </c>
      <c r="F1110" s="19" t="s">
        <v>9</v>
      </c>
      <c r="G1110" s="20">
        <v>23</v>
      </c>
      <c r="H1110" s="4" t="s">
        <v>1462</v>
      </c>
      <c r="I1110" s="18" t="str">
        <f t="shared" si="78"/>
        <v>=DISPIMG("ID_B8B636EEBB9546D0855526341666572D",1)</v>
      </c>
    </row>
    <row r="1111" customHeight="1" spans="1:9">
      <c r="A1111" s="19" t="s">
        <v>389</v>
      </c>
      <c r="B1111" s="19" t="s">
        <v>1522</v>
      </c>
      <c r="C1111" s="19" t="s">
        <v>1523</v>
      </c>
      <c r="D1111" s="19" t="s">
        <v>1484</v>
      </c>
      <c r="E1111" s="19" t="s">
        <v>8</v>
      </c>
      <c r="F1111" s="19" t="s">
        <v>9</v>
      </c>
      <c r="G1111" s="20">
        <v>24</v>
      </c>
      <c r="H1111" s="4" t="s">
        <v>1462</v>
      </c>
      <c r="I1111" s="18" t="str">
        <f t="shared" si="78"/>
        <v>=DISPIMG("ID_B8B636EEBB9546D0855526341666572D",1)</v>
      </c>
    </row>
    <row r="1112" customHeight="1" spans="1:9">
      <c r="A1112" s="19" t="s">
        <v>390</v>
      </c>
      <c r="B1112" s="19" t="s">
        <v>1522</v>
      </c>
      <c r="C1112" s="19" t="s">
        <v>1523</v>
      </c>
      <c r="D1112" s="19" t="s">
        <v>1484</v>
      </c>
      <c r="E1112" s="19" t="s">
        <v>8</v>
      </c>
      <c r="F1112" s="19" t="s">
        <v>9</v>
      </c>
      <c r="G1112" s="20">
        <v>25</v>
      </c>
      <c r="H1112" s="4" t="s">
        <v>1462</v>
      </c>
      <c r="I1112" s="18" t="str">
        <f t="shared" si="78"/>
        <v>=DISPIMG("ID_B8B636EEBB9546D0855526341666572D",1)</v>
      </c>
    </row>
    <row r="1113" customHeight="1" spans="1:9">
      <c r="A1113" s="19" t="s">
        <v>416</v>
      </c>
      <c r="B1113" s="19" t="s">
        <v>1524</v>
      </c>
      <c r="C1113" s="19" t="s">
        <v>1525</v>
      </c>
      <c r="D1113" s="19" t="s">
        <v>455</v>
      </c>
      <c r="E1113" s="19" t="s">
        <v>8</v>
      </c>
      <c r="F1113" s="19" t="s">
        <v>9</v>
      </c>
      <c r="G1113" s="20">
        <v>20</v>
      </c>
      <c r="H1113" s="4" t="s">
        <v>1462</v>
      </c>
      <c r="I1113" s="18" t="str">
        <f>_xlfn.DISPIMG("ID_A062C9F961D044D0906D901B586F04CA",1)</f>
        <v>=DISPIMG("ID_A062C9F961D044D0906D901B586F04CA",1)</v>
      </c>
    </row>
    <row r="1114" customHeight="1" spans="1:9">
      <c r="A1114" s="19" t="s">
        <v>416</v>
      </c>
      <c r="B1114" s="19" t="s">
        <v>1526</v>
      </c>
      <c r="C1114" s="19" t="s">
        <v>1527</v>
      </c>
      <c r="D1114" s="19" t="s">
        <v>432</v>
      </c>
      <c r="E1114" s="19" t="s">
        <v>8</v>
      </c>
      <c r="F1114" s="19" t="s">
        <v>9</v>
      </c>
      <c r="G1114" s="20">
        <v>20</v>
      </c>
      <c r="H1114" s="4" t="s">
        <v>1462</v>
      </c>
      <c r="I1114" s="18" t="str">
        <f t="shared" ref="I1114:I1116" si="79">_xlfn.DISPIMG("ID_FEDE1912FCE542C7B87FC9DC0077A1AC",1)</f>
        <v>=DISPIMG("ID_FEDE1912FCE542C7B87FC9DC0077A1AC",1)</v>
      </c>
    </row>
    <row r="1115" customHeight="1" spans="1:9">
      <c r="A1115" s="19" t="s">
        <v>417</v>
      </c>
      <c r="B1115" s="19" t="s">
        <v>1526</v>
      </c>
      <c r="C1115" s="19" t="s">
        <v>1527</v>
      </c>
      <c r="D1115" s="19" t="s">
        <v>432</v>
      </c>
      <c r="E1115" s="19" t="s">
        <v>8</v>
      </c>
      <c r="F1115" s="19" t="s">
        <v>9</v>
      </c>
      <c r="G1115" s="20">
        <v>21</v>
      </c>
      <c r="H1115" s="4" t="s">
        <v>1462</v>
      </c>
      <c r="I1115" s="18" t="str">
        <f t="shared" si="79"/>
        <v>=DISPIMG("ID_FEDE1912FCE542C7B87FC9DC0077A1AC",1)</v>
      </c>
    </row>
    <row r="1116" customHeight="1" spans="1:9">
      <c r="A1116" s="19" t="s">
        <v>381</v>
      </c>
      <c r="B1116" s="19" t="s">
        <v>1526</v>
      </c>
      <c r="C1116" s="19" t="s">
        <v>1527</v>
      </c>
      <c r="D1116" s="19" t="s">
        <v>432</v>
      </c>
      <c r="E1116" s="19" t="s">
        <v>8</v>
      </c>
      <c r="F1116" s="19" t="s">
        <v>9</v>
      </c>
      <c r="G1116" s="20">
        <v>22</v>
      </c>
      <c r="H1116" s="4" t="s">
        <v>1462</v>
      </c>
      <c r="I1116" s="18" t="str">
        <f t="shared" si="79"/>
        <v>=DISPIMG("ID_FEDE1912FCE542C7B87FC9DC0077A1AC",1)</v>
      </c>
    </row>
    <row r="1117" customHeight="1" spans="1:9">
      <c r="A1117" s="19" t="s">
        <v>417</v>
      </c>
      <c r="B1117" s="19" t="s">
        <v>1528</v>
      </c>
      <c r="C1117" s="19" t="s">
        <v>1529</v>
      </c>
      <c r="D1117" s="19" t="s">
        <v>406</v>
      </c>
      <c r="E1117" s="19" t="s">
        <v>8</v>
      </c>
      <c r="F1117" s="19" t="s">
        <v>9</v>
      </c>
      <c r="G1117" s="20">
        <v>20</v>
      </c>
      <c r="H1117" s="4" t="s">
        <v>1462</v>
      </c>
      <c r="I1117" s="18" t="str">
        <f t="shared" ref="I1117:I1121" si="80">_xlfn.DISPIMG("ID_3128EF9D623948F8BAE5EDD70BE6E05D",1)</f>
        <v>=DISPIMG("ID_3128EF9D623948F8BAE5EDD70BE6E05D",1)</v>
      </c>
    </row>
    <row r="1118" customHeight="1" spans="1:9">
      <c r="A1118" s="19" t="s">
        <v>381</v>
      </c>
      <c r="B1118" s="19" t="s">
        <v>1528</v>
      </c>
      <c r="C1118" s="19" t="s">
        <v>1529</v>
      </c>
      <c r="D1118" s="19" t="s">
        <v>406</v>
      </c>
      <c r="E1118" s="19" t="s">
        <v>8</v>
      </c>
      <c r="F1118" s="19" t="s">
        <v>9</v>
      </c>
      <c r="G1118" s="20">
        <v>21</v>
      </c>
      <c r="H1118" s="4" t="s">
        <v>1462</v>
      </c>
      <c r="I1118" s="18" t="str">
        <f t="shared" si="80"/>
        <v>=DISPIMG("ID_3128EF9D623948F8BAE5EDD70BE6E05D",1)</v>
      </c>
    </row>
    <row r="1119" customHeight="1" spans="1:9">
      <c r="A1119" s="19" t="s">
        <v>388</v>
      </c>
      <c r="B1119" s="19" t="s">
        <v>1528</v>
      </c>
      <c r="C1119" s="19" t="s">
        <v>1529</v>
      </c>
      <c r="D1119" s="19" t="s">
        <v>406</v>
      </c>
      <c r="E1119" s="19" t="s">
        <v>8</v>
      </c>
      <c r="F1119" s="19" t="s">
        <v>9</v>
      </c>
      <c r="G1119" s="20">
        <v>22</v>
      </c>
      <c r="H1119" s="4" t="s">
        <v>1462</v>
      </c>
      <c r="I1119" s="18" t="str">
        <f t="shared" si="80"/>
        <v>=DISPIMG("ID_3128EF9D623948F8BAE5EDD70BE6E05D",1)</v>
      </c>
    </row>
    <row r="1120" customHeight="1" spans="1:9">
      <c r="A1120" s="19" t="s">
        <v>389</v>
      </c>
      <c r="B1120" s="19" t="s">
        <v>1528</v>
      </c>
      <c r="C1120" s="19" t="s">
        <v>1529</v>
      </c>
      <c r="D1120" s="19" t="s">
        <v>406</v>
      </c>
      <c r="E1120" s="19" t="s">
        <v>8</v>
      </c>
      <c r="F1120" s="19" t="s">
        <v>9</v>
      </c>
      <c r="G1120" s="20">
        <v>23</v>
      </c>
      <c r="H1120" s="4" t="s">
        <v>1462</v>
      </c>
      <c r="I1120" s="18" t="str">
        <f t="shared" si="80"/>
        <v>=DISPIMG("ID_3128EF9D623948F8BAE5EDD70BE6E05D",1)</v>
      </c>
    </row>
    <row r="1121" customHeight="1" spans="1:9">
      <c r="A1121" s="19" t="s">
        <v>390</v>
      </c>
      <c r="B1121" s="19" t="s">
        <v>1528</v>
      </c>
      <c r="C1121" s="19" t="s">
        <v>1529</v>
      </c>
      <c r="D1121" s="19" t="s">
        <v>406</v>
      </c>
      <c r="E1121" s="19" t="s">
        <v>8</v>
      </c>
      <c r="F1121" s="19" t="s">
        <v>9</v>
      </c>
      <c r="G1121" s="20">
        <v>24</v>
      </c>
      <c r="H1121" s="4" t="s">
        <v>1462</v>
      </c>
      <c r="I1121" s="18" t="str">
        <f t="shared" si="80"/>
        <v>=DISPIMG("ID_3128EF9D623948F8BAE5EDD70BE6E05D",1)</v>
      </c>
    </row>
    <row r="1122" customHeight="1" spans="1:9">
      <c r="A1122" s="19" t="s">
        <v>417</v>
      </c>
      <c r="B1122" s="19" t="s">
        <v>1530</v>
      </c>
      <c r="C1122" s="19" t="s">
        <v>1531</v>
      </c>
      <c r="D1122" s="19" t="s">
        <v>367</v>
      </c>
      <c r="E1122" s="19" t="s">
        <v>8</v>
      </c>
      <c r="F1122" s="19" t="s">
        <v>9</v>
      </c>
      <c r="G1122" s="20">
        <v>20</v>
      </c>
      <c r="H1122" s="4" t="s">
        <v>1462</v>
      </c>
      <c r="I1122" s="18" t="str">
        <f>_xlfn.DISPIMG("ID_756420EC51CA400F8DE3D5C2D64F6A10",1)</f>
        <v>=DISPIMG("ID_756420EC51CA400F8DE3D5C2D64F6A10",1)</v>
      </c>
    </row>
    <row r="1123" customHeight="1" spans="1:9">
      <c r="A1123" s="19" t="s">
        <v>417</v>
      </c>
      <c r="B1123" s="19" t="s">
        <v>20</v>
      </c>
      <c r="C1123" s="19" t="s">
        <v>21</v>
      </c>
      <c r="D1123" s="19" t="s">
        <v>384</v>
      </c>
      <c r="E1123" s="19" t="s">
        <v>8</v>
      </c>
      <c r="F1123" s="19" t="s">
        <v>9</v>
      </c>
      <c r="G1123" s="20">
        <v>20</v>
      </c>
      <c r="H1123" s="4" t="s">
        <v>1462</v>
      </c>
      <c r="I1123" s="18" t="str">
        <f t="shared" ref="I1123:I1127" si="81">_xlfn.DISPIMG("ID_4481A5CD5B75440B90C7A12E25F497AC",1)</f>
        <v>=DISPIMG("ID_4481A5CD5B75440B90C7A12E25F497AC",1)</v>
      </c>
    </row>
    <row r="1124" customHeight="1" spans="1:9">
      <c r="A1124" s="19" t="s">
        <v>381</v>
      </c>
      <c r="B1124" s="19" t="s">
        <v>20</v>
      </c>
      <c r="C1124" s="19" t="s">
        <v>21</v>
      </c>
      <c r="D1124" s="19" t="s">
        <v>384</v>
      </c>
      <c r="E1124" s="19" t="s">
        <v>8</v>
      </c>
      <c r="F1124" s="19" t="s">
        <v>9</v>
      </c>
      <c r="G1124" s="20">
        <v>21</v>
      </c>
      <c r="H1124" s="4" t="s">
        <v>1462</v>
      </c>
      <c r="I1124" s="18" t="str">
        <f t="shared" si="81"/>
        <v>=DISPIMG("ID_4481A5CD5B75440B90C7A12E25F497AC",1)</v>
      </c>
    </row>
    <row r="1125" customHeight="1" spans="1:9">
      <c r="A1125" s="19" t="s">
        <v>388</v>
      </c>
      <c r="B1125" s="19" t="s">
        <v>20</v>
      </c>
      <c r="C1125" s="19" t="s">
        <v>21</v>
      </c>
      <c r="D1125" s="19" t="s">
        <v>384</v>
      </c>
      <c r="E1125" s="19" t="s">
        <v>8</v>
      </c>
      <c r="F1125" s="19" t="s">
        <v>9</v>
      </c>
      <c r="G1125" s="20">
        <v>22</v>
      </c>
      <c r="H1125" s="4" t="s">
        <v>1462</v>
      </c>
      <c r="I1125" s="18" t="str">
        <f t="shared" si="81"/>
        <v>=DISPIMG("ID_4481A5CD5B75440B90C7A12E25F497AC",1)</v>
      </c>
    </row>
    <row r="1126" customHeight="1" spans="1:9">
      <c r="A1126" s="19" t="s">
        <v>389</v>
      </c>
      <c r="B1126" s="19" t="s">
        <v>20</v>
      </c>
      <c r="C1126" s="19" t="s">
        <v>21</v>
      </c>
      <c r="D1126" s="19" t="s">
        <v>384</v>
      </c>
      <c r="E1126" s="19" t="s">
        <v>8</v>
      </c>
      <c r="F1126" s="19" t="s">
        <v>9</v>
      </c>
      <c r="G1126" s="20">
        <v>23</v>
      </c>
      <c r="H1126" s="4" t="s">
        <v>1462</v>
      </c>
      <c r="I1126" s="18" t="str">
        <f t="shared" si="81"/>
        <v>=DISPIMG("ID_4481A5CD5B75440B90C7A12E25F497AC",1)</v>
      </c>
    </row>
    <row r="1127" customHeight="1" spans="1:9">
      <c r="A1127" s="19" t="s">
        <v>390</v>
      </c>
      <c r="B1127" s="19" t="s">
        <v>20</v>
      </c>
      <c r="C1127" s="19" t="s">
        <v>21</v>
      </c>
      <c r="D1127" s="19" t="s">
        <v>384</v>
      </c>
      <c r="E1127" s="19" t="s">
        <v>8</v>
      </c>
      <c r="F1127" s="19" t="s">
        <v>9</v>
      </c>
      <c r="G1127" s="20">
        <v>24</v>
      </c>
      <c r="H1127" s="4" t="s">
        <v>1462</v>
      </c>
      <c r="I1127" s="18" t="str">
        <f t="shared" si="81"/>
        <v>=DISPIMG("ID_4481A5CD5B75440B90C7A12E25F497AC",1)</v>
      </c>
    </row>
    <row r="1128" customHeight="1" spans="1:9">
      <c r="A1128" s="19" t="s">
        <v>381</v>
      </c>
      <c r="B1128" s="19" t="s">
        <v>1532</v>
      </c>
      <c r="C1128" s="19" t="s">
        <v>1533</v>
      </c>
      <c r="D1128" s="19" t="s">
        <v>1515</v>
      </c>
      <c r="E1128" s="19" t="s">
        <v>8</v>
      </c>
      <c r="F1128" s="19" t="s">
        <v>9</v>
      </c>
      <c r="G1128" s="20">
        <v>20</v>
      </c>
      <c r="H1128" s="4" t="s">
        <v>1462</v>
      </c>
      <c r="I1128" s="18" t="str">
        <f>_xlfn.DISPIMG("ID_AE4DE1A0793143A18727CCCF7F6477D1",1)</f>
        <v>=DISPIMG("ID_AE4DE1A0793143A18727CCCF7F6477D1",1)</v>
      </c>
    </row>
    <row r="1129" customHeight="1" spans="1:9">
      <c r="A1129" s="19" t="s">
        <v>388</v>
      </c>
      <c r="B1129" s="19" t="s">
        <v>1534</v>
      </c>
      <c r="C1129" s="19" t="s">
        <v>1535</v>
      </c>
      <c r="D1129" s="19" t="s">
        <v>406</v>
      </c>
      <c r="E1129" s="19" t="s">
        <v>8</v>
      </c>
      <c r="F1129" s="19" t="s">
        <v>9</v>
      </c>
      <c r="G1129" s="20">
        <v>20</v>
      </c>
      <c r="H1129" s="4" t="s">
        <v>1462</v>
      </c>
      <c r="I1129" s="18" t="str">
        <f t="shared" ref="I1129:I1132" si="82">_xlfn.DISPIMG("ID_00F98306EBDD4C6EAF11E1224B7CAAB2",1)</f>
        <v>=DISPIMG("ID_00F98306EBDD4C6EAF11E1224B7CAAB2",1)</v>
      </c>
    </row>
    <row r="1130" customHeight="1" spans="1:9">
      <c r="A1130" s="19" t="s">
        <v>389</v>
      </c>
      <c r="B1130" s="19" t="s">
        <v>1534</v>
      </c>
      <c r="C1130" s="19" t="s">
        <v>1535</v>
      </c>
      <c r="D1130" s="19" t="s">
        <v>406</v>
      </c>
      <c r="E1130" s="19" t="s">
        <v>8</v>
      </c>
      <c r="F1130" s="19" t="s">
        <v>9</v>
      </c>
      <c r="G1130" s="20">
        <v>21</v>
      </c>
      <c r="H1130" s="4" t="s">
        <v>1462</v>
      </c>
      <c r="I1130" s="18" t="str">
        <f t="shared" si="82"/>
        <v>=DISPIMG("ID_00F98306EBDD4C6EAF11E1224B7CAAB2",1)</v>
      </c>
    </row>
    <row r="1131" customHeight="1" spans="1:9">
      <c r="A1131" s="19" t="s">
        <v>390</v>
      </c>
      <c r="B1131" s="19" t="s">
        <v>1534</v>
      </c>
      <c r="C1131" s="19" t="s">
        <v>1535</v>
      </c>
      <c r="D1131" s="19" t="s">
        <v>406</v>
      </c>
      <c r="E1131" s="19" t="s">
        <v>8</v>
      </c>
      <c r="F1131" s="19" t="s">
        <v>9</v>
      </c>
      <c r="G1131" s="20">
        <v>22</v>
      </c>
      <c r="H1131" s="4" t="s">
        <v>1462</v>
      </c>
      <c r="I1131" s="18" t="str">
        <f t="shared" si="82"/>
        <v>=DISPIMG("ID_00F98306EBDD4C6EAF11E1224B7CAAB2",1)</v>
      </c>
    </row>
    <row r="1132" customHeight="1" spans="1:9">
      <c r="A1132" s="19" t="s">
        <v>391</v>
      </c>
      <c r="B1132" s="19" t="s">
        <v>1534</v>
      </c>
      <c r="C1132" s="19" t="s">
        <v>1535</v>
      </c>
      <c r="D1132" s="19" t="s">
        <v>406</v>
      </c>
      <c r="E1132" s="19" t="s">
        <v>8</v>
      </c>
      <c r="F1132" s="19" t="s">
        <v>9</v>
      </c>
      <c r="G1132" s="20">
        <v>23</v>
      </c>
      <c r="H1132" s="4" t="s">
        <v>1462</v>
      </c>
      <c r="I1132" s="18" t="str">
        <f t="shared" si="82"/>
        <v>=DISPIMG("ID_00F98306EBDD4C6EAF11E1224B7CAAB2",1)</v>
      </c>
    </row>
    <row r="1133" customHeight="1" spans="1:9">
      <c r="A1133" s="19" t="s">
        <v>388</v>
      </c>
      <c r="B1133" s="19" t="s">
        <v>1536</v>
      </c>
      <c r="C1133" s="19" t="s">
        <v>1537</v>
      </c>
      <c r="D1133" s="19" t="s">
        <v>432</v>
      </c>
      <c r="E1133" s="19" t="s">
        <v>8</v>
      </c>
      <c r="F1133" s="19" t="s">
        <v>9</v>
      </c>
      <c r="G1133" s="20">
        <v>20</v>
      </c>
      <c r="H1133" s="4" t="s">
        <v>1462</v>
      </c>
      <c r="I1133" s="18" t="str">
        <f>_xlfn.DISPIMG("ID_B2E6049CBEF142D39FB383471C0A0814",1)</f>
        <v>=DISPIMG("ID_B2E6049CBEF142D39FB383471C0A0814",1)</v>
      </c>
    </row>
    <row r="1134" customHeight="1" spans="1:9">
      <c r="A1134" s="19" t="s">
        <v>389</v>
      </c>
      <c r="B1134" s="19" t="s">
        <v>1536</v>
      </c>
      <c r="C1134" s="19" t="s">
        <v>1537</v>
      </c>
      <c r="D1134" s="19" t="s">
        <v>432</v>
      </c>
      <c r="E1134" s="19" t="s">
        <v>8</v>
      </c>
      <c r="F1134" s="19" t="s">
        <v>9</v>
      </c>
      <c r="G1134" s="20">
        <v>21</v>
      </c>
      <c r="H1134" s="4" t="s">
        <v>1462</v>
      </c>
      <c r="I1134" s="18" t="str">
        <f>_xlfn.DISPIMG("ID_B2E6049CBEF142D39FB383471C0A0814",1)</f>
        <v>=DISPIMG("ID_B2E6049CBEF142D39FB383471C0A0814",1)</v>
      </c>
    </row>
    <row r="1135" customHeight="1" spans="1:9">
      <c r="A1135" s="19" t="s">
        <v>388</v>
      </c>
      <c r="B1135" s="19" t="s">
        <v>1538</v>
      </c>
      <c r="C1135" s="19" t="s">
        <v>1539</v>
      </c>
      <c r="D1135" s="19" t="s">
        <v>432</v>
      </c>
      <c r="E1135" s="19" t="s">
        <v>8</v>
      </c>
      <c r="F1135" s="19" t="s">
        <v>9</v>
      </c>
      <c r="G1135" s="20">
        <v>20</v>
      </c>
      <c r="H1135" s="4" t="s">
        <v>1462</v>
      </c>
      <c r="I1135" s="18" t="str">
        <f>_xlfn.DISPIMG("ID_89069B1C57504F41A946363705CD8DB7",1)</f>
        <v>=DISPIMG("ID_89069B1C57504F41A946363705CD8DB7",1)</v>
      </c>
    </row>
    <row r="1136" customHeight="1" spans="1:9">
      <c r="A1136" s="19" t="s">
        <v>390</v>
      </c>
      <c r="B1136" s="19" t="s">
        <v>1540</v>
      </c>
      <c r="C1136" s="19" t="s">
        <v>1541</v>
      </c>
      <c r="D1136" s="19" t="s">
        <v>406</v>
      </c>
      <c r="E1136" s="19" t="s">
        <v>8</v>
      </c>
      <c r="F1136" s="19" t="s">
        <v>9</v>
      </c>
      <c r="G1136" s="20">
        <v>20</v>
      </c>
      <c r="H1136" s="4" t="s">
        <v>1462</v>
      </c>
      <c r="I1136" s="18" t="str">
        <f t="shared" ref="I1136:I1139" si="83">_xlfn.DISPIMG("ID_EEF83155608B4CBEBDBBEC8419E276FD",1)</f>
        <v>=DISPIMG("ID_EEF83155608B4CBEBDBBEC8419E276FD",1)</v>
      </c>
    </row>
    <row r="1137" customHeight="1" spans="1:9">
      <c r="A1137" s="19" t="s">
        <v>391</v>
      </c>
      <c r="B1137" s="19" t="s">
        <v>1540</v>
      </c>
      <c r="C1137" s="19" t="s">
        <v>1541</v>
      </c>
      <c r="D1137" s="19" t="s">
        <v>406</v>
      </c>
      <c r="E1137" s="19" t="s">
        <v>8</v>
      </c>
      <c r="F1137" s="19" t="s">
        <v>9</v>
      </c>
      <c r="G1137" s="20">
        <v>21</v>
      </c>
      <c r="H1137" s="4" t="s">
        <v>1462</v>
      </c>
      <c r="I1137" s="18" t="str">
        <f t="shared" si="83"/>
        <v>=DISPIMG("ID_EEF83155608B4CBEBDBBEC8419E276FD",1)</v>
      </c>
    </row>
    <row r="1138" customHeight="1" spans="1:9">
      <c r="A1138" s="19" t="s">
        <v>392</v>
      </c>
      <c r="B1138" s="19" t="s">
        <v>1540</v>
      </c>
      <c r="C1138" s="19" t="s">
        <v>1541</v>
      </c>
      <c r="D1138" s="19" t="s">
        <v>406</v>
      </c>
      <c r="E1138" s="19" t="s">
        <v>8</v>
      </c>
      <c r="F1138" s="19" t="s">
        <v>9</v>
      </c>
      <c r="G1138" s="20">
        <v>22</v>
      </c>
      <c r="H1138" s="4" t="s">
        <v>1462</v>
      </c>
      <c r="I1138" s="18" t="str">
        <f t="shared" si="83"/>
        <v>=DISPIMG("ID_EEF83155608B4CBEBDBBEC8419E276FD",1)</v>
      </c>
    </row>
    <row r="1139" customHeight="1" spans="1:9">
      <c r="A1139" s="19" t="s">
        <v>393</v>
      </c>
      <c r="B1139" s="19" t="s">
        <v>1540</v>
      </c>
      <c r="C1139" s="19" t="s">
        <v>1541</v>
      </c>
      <c r="D1139" s="19" t="s">
        <v>406</v>
      </c>
      <c r="E1139" s="19" t="s">
        <v>8</v>
      </c>
      <c r="F1139" s="19" t="s">
        <v>9</v>
      </c>
      <c r="G1139" s="20">
        <v>23</v>
      </c>
      <c r="H1139" s="4" t="s">
        <v>1462</v>
      </c>
      <c r="I1139" s="18" t="str">
        <f t="shared" si="83"/>
        <v>=DISPIMG("ID_EEF83155608B4CBEBDBBEC8419E276FD",1)</v>
      </c>
    </row>
    <row r="1140" customHeight="1" spans="1:9">
      <c r="A1140" s="19" t="s">
        <v>391</v>
      </c>
      <c r="B1140" s="19" t="s">
        <v>26</v>
      </c>
      <c r="C1140" s="19" t="s">
        <v>27</v>
      </c>
      <c r="D1140" s="19" t="s">
        <v>384</v>
      </c>
      <c r="E1140" s="19" t="s">
        <v>8</v>
      </c>
      <c r="F1140" s="19" t="s">
        <v>9</v>
      </c>
      <c r="G1140" s="20">
        <v>20</v>
      </c>
      <c r="H1140" s="4" t="s">
        <v>1462</v>
      </c>
      <c r="I1140" s="18" t="str">
        <f t="shared" ref="I1140:I1143" si="84">_xlfn.DISPIMG("ID_6E8E24FFF5C34D3EB3C37FAEA7A155D6",1)</f>
        <v>=DISPIMG("ID_6E8E24FFF5C34D3EB3C37FAEA7A155D6",1)</v>
      </c>
    </row>
    <row r="1141" customHeight="1" spans="1:9">
      <c r="A1141" s="19" t="s">
        <v>392</v>
      </c>
      <c r="B1141" s="19" t="s">
        <v>26</v>
      </c>
      <c r="C1141" s="19" t="s">
        <v>27</v>
      </c>
      <c r="D1141" s="19" t="s">
        <v>384</v>
      </c>
      <c r="E1141" s="19" t="s">
        <v>8</v>
      </c>
      <c r="F1141" s="19" t="s">
        <v>9</v>
      </c>
      <c r="G1141" s="20">
        <v>21</v>
      </c>
      <c r="H1141" s="4" t="s">
        <v>1462</v>
      </c>
      <c r="I1141" s="18" t="str">
        <f t="shared" si="84"/>
        <v>=DISPIMG("ID_6E8E24FFF5C34D3EB3C37FAEA7A155D6",1)</v>
      </c>
    </row>
    <row r="1142" customHeight="1" spans="1:9">
      <c r="A1142" s="19" t="s">
        <v>393</v>
      </c>
      <c r="B1142" s="19" t="s">
        <v>26</v>
      </c>
      <c r="C1142" s="19" t="s">
        <v>27</v>
      </c>
      <c r="D1142" s="19" t="s">
        <v>384</v>
      </c>
      <c r="E1142" s="19" t="s">
        <v>8</v>
      </c>
      <c r="F1142" s="19" t="s">
        <v>9</v>
      </c>
      <c r="G1142" s="20">
        <v>22</v>
      </c>
      <c r="H1142" s="4" t="s">
        <v>1462</v>
      </c>
      <c r="I1142" s="18" t="str">
        <f t="shared" si="84"/>
        <v>=DISPIMG("ID_6E8E24FFF5C34D3EB3C37FAEA7A155D6",1)</v>
      </c>
    </row>
    <row r="1143" customHeight="1" spans="1:9">
      <c r="A1143" s="19" t="s">
        <v>394</v>
      </c>
      <c r="B1143" s="19" t="s">
        <v>26</v>
      </c>
      <c r="C1143" s="19" t="s">
        <v>27</v>
      </c>
      <c r="D1143" s="19" t="s">
        <v>384</v>
      </c>
      <c r="E1143" s="19" t="s">
        <v>8</v>
      </c>
      <c r="F1143" s="19" t="s">
        <v>9</v>
      </c>
      <c r="G1143" s="20">
        <v>23</v>
      </c>
      <c r="H1143" s="4" t="s">
        <v>1462</v>
      </c>
      <c r="I1143" s="18" t="str">
        <f t="shared" si="84"/>
        <v>=DISPIMG("ID_6E8E24FFF5C34D3EB3C37FAEA7A155D6",1)</v>
      </c>
    </row>
    <row r="1144" customHeight="1" spans="1:9">
      <c r="A1144" s="19" t="s">
        <v>393</v>
      </c>
      <c r="B1144" s="19" t="s">
        <v>1542</v>
      </c>
      <c r="C1144" s="19" t="s">
        <v>1543</v>
      </c>
      <c r="D1144" s="19" t="s">
        <v>367</v>
      </c>
      <c r="E1144" s="19" t="s">
        <v>8</v>
      </c>
      <c r="F1144" s="19" t="s">
        <v>9</v>
      </c>
      <c r="G1144" s="20">
        <v>20</v>
      </c>
      <c r="H1144" s="4" t="s">
        <v>1462</v>
      </c>
      <c r="I1144" s="18" t="str">
        <f t="shared" ref="I1144:I1149" si="85">_xlfn.DISPIMG("ID_CE756A7855F94F7D8F8508449E3BCECE",1)</f>
        <v>=DISPIMG("ID_CE756A7855F94F7D8F8508449E3BCECE",1)</v>
      </c>
    </row>
    <row r="1145" customHeight="1" spans="1:9">
      <c r="A1145" s="19" t="s">
        <v>394</v>
      </c>
      <c r="B1145" s="19" t="s">
        <v>1542</v>
      </c>
      <c r="C1145" s="19" t="s">
        <v>1543</v>
      </c>
      <c r="D1145" s="19" t="s">
        <v>367</v>
      </c>
      <c r="E1145" s="19" t="s">
        <v>8</v>
      </c>
      <c r="F1145" s="19" t="s">
        <v>9</v>
      </c>
      <c r="G1145" s="20">
        <v>21</v>
      </c>
      <c r="H1145" s="4" t="s">
        <v>1462</v>
      </c>
      <c r="I1145" s="18" t="str">
        <f t="shared" si="85"/>
        <v>=DISPIMG("ID_CE756A7855F94F7D8F8508449E3BCECE",1)</v>
      </c>
    </row>
    <row r="1146" customHeight="1" spans="1:9">
      <c r="A1146" s="19" t="s">
        <v>411</v>
      </c>
      <c r="B1146" s="19" t="s">
        <v>1542</v>
      </c>
      <c r="C1146" s="19" t="s">
        <v>1543</v>
      </c>
      <c r="D1146" s="19" t="s">
        <v>367</v>
      </c>
      <c r="E1146" s="19" t="s">
        <v>8</v>
      </c>
      <c r="F1146" s="19" t="s">
        <v>9</v>
      </c>
      <c r="G1146" s="20">
        <v>22</v>
      </c>
      <c r="H1146" s="4" t="s">
        <v>1462</v>
      </c>
      <c r="I1146" s="18" t="str">
        <f t="shared" si="85"/>
        <v>=DISPIMG("ID_CE756A7855F94F7D8F8508449E3BCECE",1)</v>
      </c>
    </row>
    <row r="1147" customHeight="1" spans="1:9">
      <c r="A1147" s="19" t="s">
        <v>1467</v>
      </c>
      <c r="B1147" s="19" t="s">
        <v>1542</v>
      </c>
      <c r="C1147" s="19" t="s">
        <v>1543</v>
      </c>
      <c r="D1147" s="19" t="s">
        <v>367</v>
      </c>
      <c r="E1147" s="19" t="s">
        <v>8</v>
      </c>
      <c r="F1147" s="19" t="s">
        <v>9</v>
      </c>
      <c r="G1147" s="20">
        <v>23</v>
      </c>
      <c r="H1147" s="4" t="s">
        <v>1462</v>
      </c>
      <c r="I1147" s="18" t="str">
        <f t="shared" si="85"/>
        <v>=DISPIMG("ID_CE756A7855F94F7D8F8508449E3BCECE",1)</v>
      </c>
    </row>
    <row r="1148" customHeight="1" spans="1:9">
      <c r="A1148" s="19" t="s">
        <v>490</v>
      </c>
      <c r="B1148" s="19" t="s">
        <v>1542</v>
      </c>
      <c r="C1148" s="19" t="s">
        <v>1543</v>
      </c>
      <c r="D1148" s="19" t="s">
        <v>367</v>
      </c>
      <c r="E1148" s="19" t="s">
        <v>8</v>
      </c>
      <c r="F1148" s="19" t="s">
        <v>9</v>
      </c>
      <c r="G1148" s="20">
        <v>24</v>
      </c>
      <c r="H1148" s="4" t="s">
        <v>1462</v>
      </c>
      <c r="I1148" s="18" t="str">
        <f t="shared" si="85"/>
        <v>=DISPIMG("ID_CE756A7855F94F7D8F8508449E3BCECE",1)</v>
      </c>
    </row>
    <row r="1149" customHeight="1" spans="1:9">
      <c r="A1149" s="19" t="s">
        <v>407</v>
      </c>
      <c r="B1149" s="19" t="s">
        <v>1542</v>
      </c>
      <c r="C1149" s="19" t="s">
        <v>1543</v>
      </c>
      <c r="D1149" s="19" t="s">
        <v>367</v>
      </c>
      <c r="E1149" s="19" t="s">
        <v>8</v>
      </c>
      <c r="F1149" s="19" t="s">
        <v>9</v>
      </c>
      <c r="G1149" s="20">
        <v>25</v>
      </c>
      <c r="H1149" s="4" t="s">
        <v>1462</v>
      </c>
      <c r="I1149" s="18" t="str">
        <f t="shared" si="85"/>
        <v>=DISPIMG("ID_CE756A7855F94F7D8F8508449E3BCECE",1)</v>
      </c>
    </row>
    <row r="1150" customHeight="1" spans="1:9">
      <c r="A1150" s="19" t="s">
        <v>394</v>
      </c>
      <c r="B1150" s="19" t="s">
        <v>1544</v>
      </c>
      <c r="C1150" s="19" t="s">
        <v>1545</v>
      </c>
      <c r="D1150" s="19" t="s">
        <v>924</v>
      </c>
      <c r="E1150" s="19" t="s">
        <v>8</v>
      </c>
      <c r="F1150" s="19" t="s">
        <v>9</v>
      </c>
      <c r="G1150" s="20">
        <v>20</v>
      </c>
      <c r="H1150" s="4" t="s">
        <v>1462</v>
      </c>
      <c r="I1150" s="18" t="str">
        <f>_xlfn.DISPIMG("ID_CB3C098C584A41A29AD122BB3F1E3DD1",1)</f>
        <v>=DISPIMG("ID_CB3C098C584A41A29AD122BB3F1E3DD1",1)</v>
      </c>
    </row>
    <row r="1151" customHeight="1" spans="1:9">
      <c r="A1151" s="19" t="s">
        <v>394</v>
      </c>
      <c r="B1151" s="19" t="s">
        <v>1546</v>
      </c>
      <c r="C1151" s="19" t="s">
        <v>1547</v>
      </c>
      <c r="D1151" s="19" t="s">
        <v>367</v>
      </c>
      <c r="E1151" s="19" t="s">
        <v>8</v>
      </c>
      <c r="F1151" s="19" t="s">
        <v>9</v>
      </c>
      <c r="G1151" s="20">
        <v>20</v>
      </c>
      <c r="H1151" s="4" t="s">
        <v>1462</v>
      </c>
      <c r="I1151" s="18" t="str">
        <f>_xlfn.DISPIMG("ID_0D760EAEB07B4FE695F73924117E1A22",1)</f>
        <v>=DISPIMG("ID_0D760EAEB07B4FE695F73924117E1A22",1)</v>
      </c>
    </row>
    <row r="1152" customHeight="1" spans="1:9">
      <c r="A1152" s="19" t="s">
        <v>394</v>
      </c>
      <c r="B1152" s="19" t="s">
        <v>1548</v>
      </c>
      <c r="C1152" s="19" t="s">
        <v>1549</v>
      </c>
      <c r="D1152" s="19" t="s">
        <v>367</v>
      </c>
      <c r="E1152" s="19" t="s">
        <v>8</v>
      </c>
      <c r="F1152" s="19" t="s">
        <v>9</v>
      </c>
      <c r="G1152" s="20">
        <v>20</v>
      </c>
      <c r="H1152" s="4" t="s">
        <v>1462</v>
      </c>
      <c r="I1152" s="18" t="str">
        <f t="shared" ref="I1152:I1159" si="86">_xlfn.DISPIMG("ID_8AB91B3220E242419420B14C40C9FEF6",1)</f>
        <v>=DISPIMG("ID_8AB91B3220E242419420B14C40C9FEF6",1)</v>
      </c>
    </row>
    <row r="1153" customHeight="1" spans="1:9">
      <c r="A1153" s="19" t="s">
        <v>411</v>
      </c>
      <c r="B1153" s="19" t="s">
        <v>1548</v>
      </c>
      <c r="C1153" s="19" t="s">
        <v>1549</v>
      </c>
      <c r="D1153" s="19" t="s">
        <v>367</v>
      </c>
      <c r="E1153" s="19" t="s">
        <v>8</v>
      </c>
      <c r="F1153" s="19" t="s">
        <v>9</v>
      </c>
      <c r="G1153" s="20">
        <v>21</v>
      </c>
      <c r="H1153" s="4" t="s">
        <v>1462</v>
      </c>
      <c r="I1153" s="18" t="str">
        <f t="shared" si="86"/>
        <v>=DISPIMG("ID_8AB91B3220E242419420B14C40C9FEF6",1)</v>
      </c>
    </row>
    <row r="1154" customHeight="1" spans="1:9">
      <c r="A1154" s="19" t="s">
        <v>1467</v>
      </c>
      <c r="B1154" s="19" t="s">
        <v>1548</v>
      </c>
      <c r="C1154" s="19" t="s">
        <v>1549</v>
      </c>
      <c r="D1154" s="19" t="s">
        <v>367</v>
      </c>
      <c r="E1154" s="19" t="s">
        <v>8</v>
      </c>
      <c r="F1154" s="19" t="s">
        <v>9</v>
      </c>
      <c r="G1154" s="20">
        <v>22</v>
      </c>
      <c r="H1154" s="4" t="s">
        <v>1462</v>
      </c>
      <c r="I1154" s="18" t="str">
        <f t="shared" si="86"/>
        <v>=DISPIMG("ID_8AB91B3220E242419420B14C40C9FEF6",1)</v>
      </c>
    </row>
    <row r="1155" customHeight="1" spans="1:9">
      <c r="A1155" s="19" t="s">
        <v>490</v>
      </c>
      <c r="B1155" s="19" t="s">
        <v>1548</v>
      </c>
      <c r="C1155" s="19" t="s">
        <v>1549</v>
      </c>
      <c r="D1155" s="19" t="s">
        <v>367</v>
      </c>
      <c r="E1155" s="19" t="s">
        <v>8</v>
      </c>
      <c r="F1155" s="19" t="s">
        <v>9</v>
      </c>
      <c r="G1155" s="20">
        <v>23</v>
      </c>
      <c r="H1155" s="4" t="s">
        <v>1462</v>
      </c>
      <c r="I1155" s="18" t="str">
        <f t="shared" si="86"/>
        <v>=DISPIMG("ID_8AB91B3220E242419420B14C40C9FEF6",1)</v>
      </c>
    </row>
    <row r="1156" customHeight="1" spans="1:9">
      <c r="A1156" s="19" t="s">
        <v>407</v>
      </c>
      <c r="B1156" s="19" t="s">
        <v>1548</v>
      </c>
      <c r="C1156" s="19" t="s">
        <v>1549</v>
      </c>
      <c r="D1156" s="19" t="s">
        <v>367</v>
      </c>
      <c r="E1156" s="19" t="s">
        <v>8</v>
      </c>
      <c r="F1156" s="19" t="s">
        <v>9</v>
      </c>
      <c r="G1156" s="20">
        <v>24</v>
      </c>
      <c r="H1156" s="4" t="s">
        <v>1462</v>
      </c>
      <c r="I1156" s="18" t="str">
        <f t="shared" si="86"/>
        <v>=DISPIMG("ID_8AB91B3220E242419420B14C40C9FEF6",1)</v>
      </c>
    </row>
    <row r="1157" customHeight="1" spans="1:9">
      <c r="A1157" s="19" t="s">
        <v>410</v>
      </c>
      <c r="B1157" s="19" t="s">
        <v>1548</v>
      </c>
      <c r="C1157" s="19" t="s">
        <v>1549</v>
      </c>
      <c r="D1157" s="19" t="s">
        <v>367</v>
      </c>
      <c r="E1157" s="19" t="s">
        <v>8</v>
      </c>
      <c r="F1157" s="19" t="s">
        <v>9</v>
      </c>
      <c r="G1157" s="20">
        <v>25</v>
      </c>
      <c r="H1157" s="4" t="s">
        <v>1462</v>
      </c>
      <c r="I1157" s="18" t="str">
        <f t="shared" si="86"/>
        <v>=DISPIMG("ID_8AB91B3220E242419420B14C40C9FEF6",1)</v>
      </c>
    </row>
    <row r="1158" customHeight="1" spans="1:9">
      <c r="A1158" s="19" t="s">
        <v>401</v>
      </c>
      <c r="B1158" s="19" t="s">
        <v>1548</v>
      </c>
      <c r="C1158" s="19" t="s">
        <v>1549</v>
      </c>
      <c r="D1158" s="19" t="s">
        <v>367</v>
      </c>
      <c r="E1158" s="19" t="s">
        <v>8</v>
      </c>
      <c r="F1158" s="19" t="s">
        <v>9</v>
      </c>
      <c r="G1158" s="20">
        <v>26</v>
      </c>
      <c r="H1158" s="4" t="s">
        <v>1462</v>
      </c>
      <c r="I1158" s="18" t="str">
        <f t="shared" si="86"/>
        <v>=DISPIMG("ID_8AB91B3220E242419420B14C40C9FEF6",1)</v>
      </c>
    </row>
    <row r="1159" customHeight="1" spans="1:9">
      <c r="A1159" s="19" t="s">
        <v>402</v>
      </c>
      <c r="B1159" s="19" t="s">
        <v>1548</v>
      </c>
      <c r="C1159" s="19" t="s">
        <v>1549</v>
      </c>
      <c r="D1159" s="19" t="s">
        <v>367</v>
      </c>
      <c r="E1159" s="19" t="s">
        <v>8</v>
      </c>
      <c r="F1159" s="19" t="s">
        <v>9</v>
      </c>
      <c r="G1159" s="20">
        <v>27</v>
      </c>
      <c r="H1159" s="4" t="s">
        <v>1462</v>
      </c>
      <c r="I1159" s="18" t="str">
        <f t="shared" si="86"/>
        <v>=DISPIMG("ID_8AB91B3220E242419420B14C40C9FEF6",1)</v>
      </c>
    </row>
    <row r="1160" customHeight="1" spans="1:9">
      <c r="A1160" s="19" t="s">
        <v>411</v>
      </c>
      <c r="B1160" s="19" t="s">
        <v>1550</v>
      </c>
      <c r="C1160" s="19" t="s">
        <v>1551</v>
      </c>
      <c r="D1160" s="19" t="s">
        <v>432</v>
      </c>
      <c r="E1160" s="19" t="s">
        <v>8</v>
      </c>
      <c r="F1160" s="19" t="s">
        <v>9</v>
      </c>
      <c r="G1160" s="20">
        <v>20</v>
      </c>
      <c r="H1160" s="4" t="s">
        <v>1462</v>
      </c>
      <c r="I1160" s="18" t="str">
        <f>_xlfn.DISPIMG("ID_76744557DDE74144A52B94F9EB4CB72E",1)</f>
        <v>=DISPIMG("ID_76744557DDE74144A52B94F9EB4CB72E",1)</v>
      </c>
    </row>
    <row r="1161" customHeight="1" spans="1:9">
      <c r="A1161" s="19" t="s">
        <v>401</v>
      </c>
      <c r="B1161" s="19" t="s">
        <v>1552</v>
      </c>
      <c r="C1161" s="19" t="s">
        <v>1553</v>
      </c>
      <c r="D1161" s="19" t="s">
        <v>432</v>
      </c>
      <c r="E1161" s="19" t="s">
        <v>8</v>
      </c>
      <c r="F1161" s="19" t="s">
        <v>9</v>
      </c>
      <c r="G1161" s="20">
        <v>20</v>
      </c>
      <c r="H1161" s="4" t="s">
        <v>1462</v>
      </c>
      <c r="I1161" s="18" t="str">
        <f t="shared" ref="I1161:I1167" si="87">_xlfn.DISPIMG("ID_EAD9E5A5DC1545DF9763590A2FCAD0AA",1)</f>
        <v>=DISPIMG("ID_EAD9E5A5DC1545DF9763590A2FCAD0AA",1)</v>
      </c>
    </row>
    <row r="1162" customHeight="1" spans="1:9">
      <c r="A1162" s="19" t="s">
        <v>402</v>
      </c>
      <c r="B1162" s="19" t="s">
        <v>1552</v>
      </c>
      <c r="C1162" s="19" t="s">
        <v>1553</v>
      </c>
      <c r="D1162" s="19" t="s">
        <v>432</v>
      </c>
      <c r="E1162" s="19" t="s">
        <v>8</v>
      </c>
      <c r="F1162" s="19" t="s">
        <v>9</v>
      </c>
      <c r="G1162" s="20">
        <v>21</v>
      </c>
      <c r="H1162" s="4" t="s">
        <v>1462</v>
      </c>
      <c r="I1162" s="18" t="str">
        <f t="shared" si="87"/>
        <v>=DISPIMG("ID_EAD9E5A5DC1545DF9763590A2FCAD0AA",1)</v>
      </c>
    </row>
    <row r="1163" customHeight="1" spans="1:9">
      <c r="A1163" s="19" t="s">
        <v>403</v>
      </c>
      <c r="B1163" s="19" t="s">
        <v>1552</v>
      </c>
      <c r="C1163" s="19" t="s">
        <v>1553</v>
      </c>
      <c r="D1163" s="19" t="s">
        <v>432</v>
      </c>
      <c r="E1163" s="19" t="s">
        <v>8</v>
      </c>
      <c r="F1163" s="19" t="s">
        <v>9</v>
      </c>
      <c r="G1163" s="20">
        <v>22</v>
      </c>
      <c r="H1163" s="4" t="s">
        <v>1462</v>
      </c>
      <c r="I1163" s="18" t="str">
        <f t="shared" si="87"/>
        <v>=DISPIMG("ID_EAD9E5A5DC1545DF9763590A2FCAD0AA",1)</v>
      </c>
    </row>
    <row r="1164" customHeight="1" spans="1:9">
      <c r="A1164" s="19" t="s">
        <v>450</v>
      </c>
      <c r="B1164" s="19" t="s">
        <v>1552</v>
      </c>
      <c r="C1164" s="19" t="s">
        <v>1553</v>
      </c>
      <c r="D1164" s="19" t="s">
        <v>432</v>
      </c>
      <c r="E1164" s="19" t="s">
        <v>8</v>
      </c>
      <c r="F1164" s="19" t="s">
        <v>9</v>
      </c>
      <c r="G1164" s="20">
        <v>23</v>
      </c>
      <c r="H1164" s="4" t="s">
        <v>1462</v>
      </c>
      <c r="I1164" s="18" t="str">
        <f t="shared" si="87"/>
        <v>=DISPIMG("ID_EAD9E5A5DC1545DF9763590A2FCAD0AA",1)</v>
      </c>
    </row>
    <row r="1165" customHeight="1" spans="1:9">
      <c r="A1165" s="19" t="s">
        <v>451</v>
      </c>
      <c r="B1165" s="19" t="s">
        <v>1552</v>
      </c>
      <c r="C1165" s="19" t="s">
        <v>1553</v>
      </c>
      <c r="D1165" s="19" t="s">
        <v>432</v>
      </c>
      <c r="E1165" s="19" t="s">
        <v>8</v>
      </c>
      <c r="F1165" s="19" t="s">
        <v>9</v>
      </c>
      <c r="G1165" s="20">
        <v>24</v>
      </c>
      <c r="H1165" s="4" t="s">
        <v>1462</v>
      </c>
      <c r="I1165" s="18" t="str">
        <f t="shared" si="87"/>
        <v>=DISPIMG("ID_EAD9E5A5DC1545DF9763590A2FCAD0AA",1)</v>
      </c>
    </row>
    <row r="1166" customHeight="1" spans="1:9">
      <c r="A1166" s="19" t="s">
        <v>452</v>
      </c>
      <c r="B1166" s="19" t="s">
        <v>1552</v>
      </c>
      <c r="C1166" s="19" t="s">
        <v>1553</v>
      </c>
      <c r="D1166" s="19" t="s">
        <v>432</v>
      </c>
      <c r="E1166" s="19" t="s">
        <v>8</v>
      </c>
      <c r="F1166" s="19" t="s">
        <v>9</v>
      </c>
      <c r="G1166" s="20">
        <v>25</v>
      </c>
      <c r="H1166" s="4" t="s">
        <v>1462</v>
      </c>
      <c r="I1166" s="18" t="str">
        <f t="shared" si="87"/>
        <v>=DISPIMG("ID_EAD9E5A5DC1545DF9763590A2FCAD0AA",1)</v>
      </c>
    </row>
    <row r="1167" customHeight="1" spans="1:9">
      <c r="A1167" s="19" t="s">
        <v>1463</v>
      </c>
      <c r="B1167" s="19" t="s">
        <v>1552</v>
      </c>
      <c r="C1167" s="19" t="s">
        <v>1553</v>
      </c>
      <c r="D1167" s="19" t="s">
        <v>432</v>
      </c>
      <c r="E1167" s="19" t="s">
        <v>8</v>
      </c>
      <c r="F1167" s="19" t="s">
        <v>9</v>
      </c>
      <c r="G1167" s="20">
        <v>26</v>
      </c>
      <c r="H1167" s="4" t="s">
        <v>1462</v>
      </c>
      <c r="I1167" s="18" t="str">
        <f t="shared" si="87"/>
        <v>=DISPIMG("ID_EAD9E5A5DC1545DF9763590A2FCAD0AA",1)</v>
      </c>
    </row>
    <row r="1168" customHeight="1" spans="1:9">
      <c r="A1168" s="19" t="s">
        <v>401</v>
      </c>
      <c r="B1168" s="19" t="s">
        <v>136</v>
      </c>
      <c r="C1168" s="19" t="s">
        <v>137</v>
      </c>
      <c r="D1168" s="19" t="s">
        <v>374</v>
      </c>
      <c r="E1168" s="19" t="s">
        <v>8</v>
      </c>
      <c r="F1168" s="19" t="s">
        <v>9</v>
      </c>
      <c r="G1168" s="20">
        <v>20</v>
      </c>
      <c r="H1168" s="4" t="s">
        <v>1462</v>
      </c>
      <c r="I1168" s="18" t="str">
        <f t="shared" ref="I1168:I1172" si="88">_xlfn.DISPIMG("ID_BA537A87FCDD41FA95F729629A265842",1)</f>
        <v>=DISPIMG("ID_BA537A87FCDD41FA95F729629A265842",1)</v>
      </c>
    </row>
    <row r="1169" customHeight="1" spans="1:9">
      <c r="A1169" s="19" t="s">
        <v>402</v>
      </c>
      <c r="B1169" s="19" t="s">
        <v>136</v>
      </c>
      <c r="C1169" s="19" t="s">
        <v>137</v>
      </c>
      <c r="D1169" s="19" t="s">
        <v>374</v>
      </c>
      <c r="E1169" s="19" t="s">
        <v>8</v>
      </c>
      <c r="F1169" s="19" t="s">
        <v>9</v>
      </c>
      <c r="G1169" s="20">
        <v>21</v>
      </c>
      <c r="H1169" s="4" t="s">
        <v>1462</v>
      </c>
      <c r="I1169" s="18" t="str">
        <f t="shared" si="88"/>
        <v>=DISPIMG("ID_BA537A87FCDD41FA95F729629A265842",1)</v>
      </c>
    </row>
    <row r="1170" customHeight="1" spans="1:9">
      <c r="A1170" s="19" t="s">
        <v>403</v>
      </c>
      <c r="B1170" s="19" t="s">
        <v>136</v>
      </c>
      <c r="C1170" s="19" t="s">
        <v>137</v>
      </c>
      <c r="D1170" s="19" t="s">
        <v>374</v>
      </c>
      <c r="E1170" s="19" t="s">
        <v>8</v>
      </c>
      <c r="F1170" s="19" t="s">
        <v>9</v>
      </c>
      <c r="G1170" s="20">
        <v>22</v>
      </c>
      <c r="H1170" s="4" t="s">
        <v>1462</v>
      </c>
      <c r="I1170" s="18" t="str">
        <f t="shared" si="88"/>
        <v>=DISPIMG("ID_BA537A87FCDD41FA95F729629A265842",1)</v>
      </c>
    </row>
    <row r="1171" customHeight="1" spans="1:9">
      <c r="A1171" s="19" t="s">
        <v>450</v>
      </c>
      <c r="B1171" s="19" t="s">
        <v>136</v>
      </c>
      <c r="C1171" s="19" t="s">
        <v>137</v>
      </c>
      <c r="D1171" s="19" t="s">
        <v>374</v>
      </c>
      <c r="E1171" s="19" t="s">
        <v>8</v>
      </c>
      <c r="F1171" s="19" t="s">
        <v>9</v>
      </c>
      <c r="G1171" s="20">
        <v>23</v>
      </c>
      <c r="H1171" s="4" t="s">
        <v>1462</v>
      </c>
      <c r="I1171" s="18" t="str">
        <f t="shared" si="88"/>
        <v>=DISPIMG("ID_BA537A87FCDD41FA95F729629A265842",1)</v>
      </c>
    </row>
    <row r="1172" customHeight="1" spans="1:9">
      <c r="A1172" s="19" t="s">
        <v>451</v>
      </c>
      <c r="B1172" s="19" t="s">
        <v>136</v>
      </c>
      <c r="C1172" s="19" t="s">
        <v>137</v>
      </c>
      <c r="D1172" s="19" t="s">
        <v>374</v>
      </c>
      <c r="E1172" s="19" t="s">
        <v>8</v>
      </c>
      <c r="F1172" s="19" t="s">
        <v>9</v>
      </c>
      <c r="G1172" s="20">
        <v>24</v>
      </c>
      <c r="H1172" s="4" t="s">
        <v>1462</v>
      </c>
      <c r="I1172" s="18" t="str">
        <f t="shared" si="88"/>
        <v>=DISPIMG("ID_BA537A87FCDD41FA95F729629A265842",1)</v>
      </c>
    </row>
    <row r="1173" customHeight="1" spans="1:9">
      <c r="A1173" s="19" t="s">
        <v>401</v>
      </c>
      <c r="B1173" s="19" t="s">
        <v>1554</v>
      </c>
      <c r="C1173" s="19" t="s">
        <v>1555</v>
      </c>
      <c r="D1173" s="19" t="s">
        <v>384</v>
      </c>
      <c r="E1173" s="19" t="s">
        <v>8</v>
      </c>
      <c r="F1173" s="19" t="s">
        <v>9</v>
      </c>
      <c r="G1173" s="20">
        <v>20</v>
      </c>
      <c r="H1173" s="4" t="s">
        <v>1462</v>
      </c>
      <c r="I1173" s="18" t="str">
        <f t="shared" ref="I1173:I1175" si="89">_xlfn.DISPIMG("ID_B7490F056AA24599BAD959657DE31075",1)</f>
        <v>=DISPIMG("ID_B7490F056AA24599BAD959657DE31075",1)</v>
      </c>
    </row>
    <row r="1174" customHeight="1" spans="1:9">
      <c r="A1174" s="19" t="s">
        <v>402</v>
      </c>
      <c r="B1174" s="19" t="s">
        <v>1554</v>
      </c>
      <c r="C1174" s="19" t="s">
        <v>1555</v>
      </c>
      <c r="D1174" s="19" t="s">
        <v>384</v>
      </c>
      <c r="E1174" s="19" t="s">
        <v>8</v>
      </c>
      <c r="F1174" s="19" t="s">
        <v>9</v>
      </c>
      <c r="G1174" s="20">
        <v>21</v>
      </c>
      <c r="H1174" s="4" t="s">
        <v>1462</v>
      </c>
      <c r="I1174" s="18" t="str">
        <f t="shared" si="89"/>
        <v>=DISPIMG("ID_B7490F056AA24599BAD959657DE31075",1)</v>
      </c>
    </row>
    <row r="1175" customHeight="1" spans="1:9">
      <c r="A1175" s="19" t="s">
        <v>403</v>
      </c>
      <c r="B1175" s="19" t="s">
        <v>1554</v>
      </c>
      <c r="C1175" s="19" t="s">
        <v>1555</v>
      </c>
      <c r="D1175" s="19" t="s">
        <v>384</v>
      </c>
      <c r="E1175" s="19" t="s">
        <v>8</v>
      </c>
      <c r="F1175" s="19" t="s">
        <v>9</v>
      </c>
      <c r="G1175" s="20">
        <v>22</v>
      </c>
      <c r="H1175" s="4" t="s">
        <v>1462</v>
      </c>
      <c r="I1175" s="18" t="str">
        <f t="shared" si="89"/>
        <v>=DISPIMG("ID_B7490F056AA24599BAD959657DE31075",1)</v>
      </c>
    </row>
    <row r="1176" customHeight="1" spans="1:9">
      <c r="A1176" s="19" t="s">
        <v>401</v>
      </c>
      <c r="B1176" s="19" t="s">
        <v>74</v>
      </c>
      <c r="C1176" s="19" t="s">
        <v>75</v>
      </c>
      <c r="D1176" s="19" t="s">
        <v>367</v>
      </c>
      <c r="E1176" s="19" t="s">
        <v>8</v>
      </c>
      <c r="F1176" s="19" t="s">
        <v>9</v>
      </c>
      <c r="G1176" s="20">
        <v>20</v>
      </c>
      <c r="H1176" s="4" t="s">
        <v>1462</v>
      </c>
      <c r="I1176" s="18" t="str">
        <f t="shared" ref="I1176:I1183" si="90">_xlfn.DISPIMG("ID_E142DA8E482045949508CBBCDA17F1CB",1)</f>
        <v>=DISPIMG("ID_E142DA8E482045949508CBBCDA17F1CB",1)</v>
      </c>
    </row>
    <row r="1177" customHeight="1" spans="1:9">
      <c r="A1177" s="19" t="s">
        <v>402</v>
      </c>
      <c r="B1177" s="19" t="s">
        <v>74</v>
      </c>
      <c r="C1177" s="19" t="s">
        <v>75</v>
      </c>
      <c r="D1177" s="19" t="s">
        <v>367</v>
      </c>
      <c r="E1177" s="19" t="s">
        <v>8</v>
      </c>
      <c r="F1177" s="19" t="s">
        <v>9</v>
      </c>
      <c r="G1177" s="20">
        <v>21</v>
      </c>
      <c r="H1177" s="4" t="s">
        <v>1462</v>
      </c>
      <c r="I1177" s="18" t="str">
        <f t="shared" si="90"/>
        <v>=DISPIMG("ID_E142DA8E482045949508CBBCDA17F1CB",1)</v>
      </c>
    </row>
    <row r="1178" customHeight="1" spans="1:9">
      <c r="A1178" s="19" t="s">
        <v>403</v>
      </c>
      <c r="B1178" s="19" t="s">
        <v>74</v>
      </c>
      <c r="C1178" s="19" t="s">
        <v>75</v>
      </c>
      <c r="D1178" s="19" t="s">
        <v>367</v>
      </c>
      <c r="E1178" s="19" t="s">
        <v>8</v>
      </c>
      <c r="F1178" s="19" t="s">
        <v>9</v>
      </c>
      <c r="G1178" s="20">
        <v>22</v>
      </c>
      <c r="H1178" s="4" t="s">
        <v>1462</v>
      </c>
      <c r="I1178" s="18" t="str">
        <f t="shared" si="90"/>
        <v>=DISPIMG("ID_E142DA8E482045949508CBBCDA17F1CB",1)</v>
      </c>
    </row>
    <row r="1179" customHeight="1" spans="1:9">
      <c r="A1179" s="19" t="s">
        <v>450</v>
      </c>
      <c r="B1179" s="19" t="s">
        <v>74</v>
      </c>
      <c r="C1179" s="19" t="s">
        <v>75</v>
      </c>
      <c r="D1179" s="19" t="s">
        <v>367</v>
      </c>
      <c r="E1179" s="19" t="s">
        <v>8</v>
      </c>
      <c r="F1179" s="19" t="s">
        <v>9</v>
      </c>
      <c r="G1179" s="20">
        <v>23</v>
      </c>
      <c r="H1179" s="4" t="s">
        <v>1462</v>
      </c>
      <c r="I1179" s="18" t="str">
        <f t="shared" si="90"/>
        <v>=DISPIMG("ID_E142DA8E482045949508CBBCDA17F1CB",1)</v>
      </c>
    </row>
    <row r="1180" customHeight="1" spans="1:9">
      <c r="A1180" s="19" t="s">
        <v>451</v>
      </c>
      <c r="B1180" s="19" t="s">
        <v>74</v>
      </c>
      <c r="C1180" s="19" t="s">
        <v>75</v>
      </c>
      <c r="D1180" s="19" t="s">
        <v>367</v>
      </c>
      <c r="E1180" s="19" t="s">
        <v>8</v>
      </c>
      <c r="F1180" s="19" t="s">
        <v>9</v>
      </c>
      <c r="G1180" s="20">
        <v>24</v>
      </c>
      <c r="H1180" s="4" t="s">
        <v>1462</v>
      </c>
      <c r="I1180" s="18" t="str">
        <f t="shared" si="90"/>
        <v>=DISPIMG("ID_E142DA8E482045949508CBBCDA17F1CB",1)</v>
      </c>
    </row>
    <row r="1181" customHeight="1" spans="1:9">
      <c r="A1181" s="19" t="s">
        <v>452</v>
      </c>
      <c r="B1181" s="19" t="s">
        <v>74</v>
      </c>
      <c r="C1181" s="19" t="s">
        <v>75</v>
      </c>
      <c r="D1181" s="19" t="s">
        <v>367</v>
      </c>
      <c r="E1181" s="19" t="s">
        <v>8</v>
      </c>
      <c r="F1181" s="19" t="s">
        <v>9</v>
      </c>
      <c r="G1181" s="20">
        <v>25</v>
      </c>
      <c r="H1181" s="4" t="s">
        <v>1462</v>
      </c>
      <c r="I1181" s="18" t="str">
        <f t="shared" si="90"/>
        <v>=DISPIMG("ID_E142DA8E482045949508CBBCDA17F1CB",1)</v>
      </c>
    </row>
    <row r="1182" customHeight="1" spans="1:9">
      <c r="A1182" s="19" t="s">
        <v>1463</v>
      </c>
      <c r="B1182" s="19" t="s">
        <v>74</v>
      </c>
      <c r="C1182" s="19" t="s">
        <v>75</v>
      </c>
      <c r="D1182" s="19" t="s">
        <v>367</v>
      </c>
      <c r="E1182" s="19" t="s">
        <v>8</v>
      </c>
      <c r="F1182" s="19" t="s">
        <v>9</v>
      </c>
      <c r="G1182" s="20">
        <v>26</v>
      </c>
      <c r="H1182" s="4" t="s">
        <v>1462</v>
      </c>
      <c r="I1182" s="18" t="str">
        <f t="shared" si="90"/>
        <v>=DISPIMG("ID_E142DA8E482045949508CBBCDA17F1CB",1)</v>
      </c>
    </row>
    <row r="1183" customHeight="1" spans="1:9">
      <c r="A1183" s="19" t="s">
        <v>1461</v>
      </c>
      <c r="B1183" s="19" t="s">
        <v>74</v>
      </c>
      <c r="C1183" s="19" t="s">
        <v>75</v>
      </c>
      <c r="D1183" s="19" t="s">
        <v>367</v>
      </c>
      <c r="E1183" s="19" t="s">
        <v>8</v>
      </c>
      <c r="F1183" s="19" t="s">
        <v>9</v>
      </c>
      <c r="G1183" s="20">
        <v>27</v>
      </c>
      <c r="H1183" s="4" t="s">
        <v>1462</v>
      </c>
      <c r="I1183" s="18" t="str">
        <f t="shared" si="90"/>
        <v>=DISPIMG("ID_E142DA8E482045949508CBBCDA17F1CB",1)</v>
      </c>
    </row>
    <row r="1184" customHeight="1" spans="1:9">
      <c r="A1184" s="19" t="s">
        <v>401</v>
      </c>
      <c r="B1184" s="19" t="s">
        <v>1556</v>
      </c>
      <c r="C1184" s="19" t="s">
        <v>1557</v>
      </c>
      <c r="D1184" s="19" t="s">
        <v>462</v>
      </c>
      <c r="E1184" s="19" t="s">
        <v>8</v>
      </c>
      <c r="F1184" s="19" t="s">
        <v>9</v>
      </c>
      <c r="G1184" s="20">
        <v>20</v>
      </c>
      <c r="H1184" s="4" t="s">
        <v>1462</v>
      </c>
      <c r="I1184" s="18" t="str">
        <f t="shared" ref="I1184:I1188" si="91">_xlfn.DISPIMG("ID_4C9F990240DC41D1AB2DE1BF152DBE14",1)</f>
        <v>=DISPIMG("ID_4C9F990240DC41D1AB2DE1BF152DBE14",1)</v>
      </c>
    </row>
    <row r="1185" customHeight="1" spans="1:9">
      <c r="A1185" s="19" t="s">
        <v>402</v>
      </c>
      <c r="B1185" s="19" t="s">
        <v>1556</v>
      </c>
      <c r="C1185" s="19" t="s">
        <v>1557</v>
      </c>
      <c r="D1185" s="19" t="s">
        <v>462</v>
      </c>
      <c r="E1185" s="19" t="s">
        <v>8</v>
      </c>
      <c r="F1185" s="19" t="s">
        <v>9</v>
      </c>
      <c r="G1185" s="20">
        <v>21</v>
      </c>
      <c r="H1185" s="4" t="s">
        <v>1462</v>
      </c>
      <c r="I1185" s="18" t="str">
        <f t="shared" si="91"/>
        <v>=DISPIMG("ID_4C9F990240DC41D1AB2DE1BF152DBE14",1)</v>
      </c>
    </row>
    <row r="1186" customHeight="1" spans="1:9">
      <c r="A1186" s="19" t="s">
        <v>403</v>
      </c>
      <c r="B1186" s="19" t="s">
        <v>1556</v>
      </c>
      <c r="C1186" s="19" t="s">
        <v>1557</v>
      </c>
      <c r="D1186" s="19" t="s">
        <v>462</v>
      </c>
      <c r="E1186" s="19" t="s">
        <v>8</v>
      </c>
      <c r="F1186" s="19" t="s">
        <v>9</v>
      </c>
      <c r="G1186" s="20">
        <v>22</v>
      </c>
      <c r="H1186" s="4" t="s">
        <v>1462</v>
      </c>
      <c r="I1186" s="18" t="str">
        <f t="shared" si="91"/>
        <v>=DISPIMG("ID_4C9F990240DC41D1AB2DE1BF152DBE14",1)</v>
      </c>
    </row>
    <row r="1187" customHeight="1" spans="1:9">
      <c r="A1187" s="19" t="s">
        <v>450</v>
      </c>
      <c r="B1187" s="19" t="s">
        <v>1556</v>
      </c>
      <c r="C1187" s="19" t="s">
        <v>1557</v>
      </c>
      <c r="D1187" s="19" t="s">
        <v>462</v>
      </c>
      <c r="E1187" s="19" t="s">
        <v>8</v>
      </c>
      <c r="F1187" s="19" t="s">
        <v>9</v>
      </c>
      <c r="G1187" s="20">
        <v>23</v>
      </c>
      <c r="H1187" s="4" t="s">
        <v>1462</v>
      </c>
      <c r="I1187" s="18" t="str">
        <f t="shared" si="91"/>
        <v>=DISPIMG("ID_4C9F990240DC41D1AB2DE1BF152DBE14",1)</v>
      </c>
    </row>
    <row r="1188" customHeight="1" spans="1:9">
      <c r="A1188" s="19" t="s">
        <v>451</v>
      </c>
      <c r="B1188" s="19" t="s">
        <v>1556</v>
      </c>
      <c r="C1188" s="19" t="s">
        <v>1557</v>
      </c>
      <c r="D1188" s="19" t="s">
        <v>462</v>
      </c>
      <c r="E1188" s="19" t="s">
        <v>8</v>
      </c>
      <c r="F1188" s="19" t="s">
        <v>9</v>
      </c>
      <c r="G1188" s="20">
        <v>24</v>
      </c>
      <c r="H1188" s="4" t="s">
        <v>1462</v>
      </c>
      <c r="I1188" s="18" t="str">
        <f t="shared" si="91"/>
        <v>=DISPIMG("ID_4C9F990240DC41D1AB2DE1BF152DBE14",1)</v>
      </c>
    </row>
    <row r="1189" customHeight="1" spans="1:9">
      <c r="A1189" s="19" t="s">
        <v>401</v>
      </c>
      <c r="B1189" s="19" t="s">
        <v>1558</v>
      </c>
      <c r="C1189" s="19" t="s">
        <v>1559</v>
      </c>
      <c r="D1189" s="19" t="s">
        <v>367</v>
      </c>
      <c r="E1189" s="19" t="s">
        <v>8</v>
      </c>
      <c r="F1189" s="19" t="s">
        <v>9</v>
      </c>
      <c r="G1189" s="20">
        <v>20</v>
      </c>
      <c r="H1189" s="4" t="s">
        <v>1462</v>
      </c>
      <c r="I1189" s="18" t="str">
        <f t="shared" ref="I1189:I1197" si="92">_xlfn.DISPIMG("ID_B464B204D6844BDAAB4409EA146683AA",1)</f>
        <v>=DISPIMG("ID_B464B204D6844BDAAB4409EA146683AA",1)</v>
      </c>
    </row>
    <row r="1190" customHeight="1" spans="1:9">
      <c r="A1190" s="19" t="s">
        <v>402</v>
      </c>
      <c r="B1190" s="19" t="s">
        <v>1558</v>
      </c>
      <c r="C1190" s="19" t="s">
        <v>1559</v>
      </c>
      <c r="D1190" s="19" t="s">
        <v>367</v>
      </c>
      <c r="E1190" s="19" t="s">
        <v>8</v>
      </c>
      <c r="F1190" s="19" t="s">
        <v>9</v>
      </c>
      <c r="G1190" s="20">
        <v>21</v>
      </c>
      <c r="H1190" s="4" t="s">
        <v>1462</v>
      </c>
      <c r="I1190" s="18" t="str">
        <f t="shared" si="92"/>
        <v>=DISPIMG("ID_B464B204D6844BDAAB4409EA146683AA",1)</v>
      </c>
    </row>
    <row r="1191" customHeight="1" spans="1:9">
      <c r="A1191" s="19" t="s">
        <v>403</v>
      </c>
      <c r="B1191" s="19" t="s">
        <v>1558</v>
      </c>
      <c r="C1191" s="19" t="s">
        <v>1559</v>
      </c>
      <c r="D1191" s="19" t="s">
        <v>367</v>
      </c>
      <c r="E1191" s="19" t="s">
        <v>8</v>
      </c>
      <c r="F1191" s="19" t="s">
        <v>9</v>
      </c>
      <c r="G1191" s="20">
        <v>22</v>
      </c>
      <c r="H1191" s="4" t="s">
        <v>1462</v>
      </c>
      <c r="I1191" s="18" t="str">
        <f t="shared" si="92"/>
        <v>=DISPIMG("ID_B464B204D6844BDAAB4409EA146683AA",1)</v>
      </c>
    </row>
    <row r="1192" customHeight="1" spans="1:9">
      <c r="A1192" s="19" t="s">
        <v>450</v>
      </c>
      <c r="B1192" s="19" t="s">
        <v>1558</v>
      </c>
      <c r="C1192" s="19" t="s">
        <v>1559</v>
      </c>
      <c r="D1192" s="19" t="s">
        <v>367</v>
      </c>
      <c r="E1192" s="19" t="s">
        <v>8</v>
      </c>
      <c r="F1192" s="19" t="s">
        <v>9</v>
      </c>
      <c r="G1192" s="20">
        <v>23</v>
      </c>
      <c r="H1192" s="4" t="s">
        <v>1462</v>
      </c>
      <c r="I1192" s="18" t="str">
        <f t="shared" si="92"/>
        <v>=DISPIMG("ID_B464B204D6844BDAAB4409EA146683AA",1)</v>
      </c>
    </row>
    <row r="1193" customHeight="1" spans="1:9">
      <c r="A1193" s="19" t="s">
        <v>451</v>
      </c>
      <c r="B1193" s="19" t="s">
        <v>1558</v>
      </c>
      <c r="C1193" s="19" t="s">
        <v>1559</v>
      </c>
      <c r="D1193" s="19" t="s">
        <v>367</v>
      </c>
      <c r="E1193" s="19" t="s">
        <v>8</v>
      </c>
      <c r="F1193" s="19" t="s">
        <v>9</v>
      </c>
      <c r="G1193" s="20">
        <v>24</v>
      </c>
      <c r="H1193" s="4" t="s">
        <v>1462</v>
      </c>
      <c r="I1193" s="18" t="str">
        <f t="shared" si="92"/>
        <v>=DISPIMG("ID_B464B204D6844BDAAB4409EA146683AA",1)</v>
      </c>
    </row>
    <row r="1194" customHeight="1" spans="1:9">
      <c r="A1194" s="19" t="s">
        <v>452</v>
      </c>
      <c r="B1194" s="19" t="s">
        <v>1558</v>
      </c>
      <c r="C1194" s="19" t="s">
        <v>1559</v>
      </c>
      <c r="D1194" s="19" t="s">
        <v>367</v>
      </c>
      <c r="E1194" s="19" t="s">
        <v>8</v>
      </c>
      <c r="F1194" s="19" t="s">
        <v>9</v>
      </c>
      <c r="G1194" s="20">
        <v>25</v>
      </c>
      <c r="H1194" s="4" t="s">
        <v>1462</v>
      </c>
      <c r="I1194" s="18" t="str">
        <f t="shared" si="92"/>
        <v>=DISPIMG("ID_B464B204D6844BDAAB4409EA146683AA",1)</v>
      </c>
    </row>
    <row r="1195" customHeight="1" spans="1:9">
      <c r="A1195" s="19" t="s">
        <v>1463</v>
      </c>
      <c r="B1195" s="19" t="s">
        <v>1558</v>
      </c>
      <c r="C1195" s="19" t="s">
        <v>1559</v>
      </c>
      <c r="D1195" s="19" t="s">
        <v>367</v>
      </c>
      <c r="E1195" s="19" t="s">
        <v>8</v>
      </c>
      <c r="F1195" s="19" t="s">
        <v>9</v>
      </c>
      <c r="G1195" s="20">
        <v>26</v>
      </c>
      <c r="H1195" s="4" t="s">
        <v>1462</v>
      </c>
      <c r="I1195" s="18" t="str">
        <f t="shared" si="92"/>
        <v>=DISPIMG("ID_B464B204D6844BDAAB4409EA146683AA",1)</v>
      </c>
    </row>
    <row r="1196" customHeight="1" spans="1:9">
      <c r="A1196" s="19" t="s">
        <v>1461</v>
      </c>
      <c r="B1196" s="19" t="s">
        <v>1558</v>
      </c>
      <c r="C1196" s="19" t="s">
        <v>1559</v>
      </c>
      <c r="D1196" s="19" t="s">
        <v>367</v>
      </c>
      <c r="E1196" s="19" t="s">
        <v>8</v>
      </c>
      <c r="F1196" s="19" t="s">
        <v>9</v>
      </c>
      <c r="G1196" s="20">
        <v>27</v>
      </c>
      <c r="H1196" s="4" t="s">
        <v>1462</v>
      </c>
      <c r="I1196" s="18" t="str">
        <f t="shared" si="92"/>
        <v>=DISPIMG("ID_B464B204D6844BDAAB4409EA146683AA",1)</v>
      </c>
    </row>
    <row r="1197" customHeight="1" spans="1:9">
      <c r="A1197" s="19" t="s">
        <v>1464</v>
      </c>
      <c r="B1197" s="19" t="s">
        <v>1558</v>
      </c>
      <c r="C1197" s="19" t="s">
        <v>1559</v>
      </c>
      <c r="D1197" s="19" t="s">
        <v>367</v>
      </c>
      <c r="E1197" s="19" t="s">
        <v>8</v>
      </c>
      <c r="F1197" s="19" t="s">
        <v>9</v>
      </c>
      <c r="G1197" s="20">
        <v>28</v>
      </c>
      <c r="H1197" s="4" t="s">
        <v>1462</v>
      </c>
      <c r="I1197" s="18" t="str">
        <f t="shared" si="92"/>
        <v>=DISPIMG("ID_B464B204D6844BDAAB4409EA146683AA",1)</v>
      </c>
    </row>
    <row r="1198" customHeight="1" spans="1:9">
      <c r="A1198" s="19" t="s">
        <v>401</v>
      </c>
      <c r="B1198" s="19" t="s">
        <v>100</v>
      </c>
      <c r="C1198" s="19" t="s">
        <v>101</v>
      </c>
      <c r="D1198" s="19" t="s">
        <v>445</v>
      </c>
      <c r="E1198" s="19" t="s">
        <v>8</v>
      </c>
      <c r="F1198" s="19" t="s">
        <v>9</v>
      </c>
      <c r="G1198" s="20">
        <v>20</v>
      </c>
      <c r="H1198" s="4" t="s">
        <v>1462</v>
      </c>
      <c r="I1198" s="18" t="str">
        <f t="shared" ref="I1198:I1201" si="93">_xlfn.DISPIMG("ID_4A7E0655FBC64021BC93F39343CBC636",1)</f>
        <v>=DISPIMG("ID_4A7E0655FBC64021BC93F39343CBC636",1)</v>
      </c>
    </row>
    <row r="1199" customHeight="1" spans="1:9">
      <c r="A1199" s="19" t="s">
        <v>402</v>
      </c>
      <c r="B1199" s="19" t="s">
        <v>100</v>
      </c>
      <c r="C1199" s="19" t="s">
        <v>101</v>
      </c>
      <c r="D1199" s="19" t="s">
        <v>445</v>
      </c>
      <c r="E1199" s="19" t="s">
        <v>8</v>
      </c>
      <c r="F1199" s="19" t="s">
        <v>9</v>
      </c>
      <c r="G1199" s="20">
        <v>21</v>
      </c>
      <c r="H1199" s="4" t="s">
        <v>1462</v>
      </c>
      <c r="I1199" s="18" t="str">
        <f t="shared" si="93"/>
        <v>=DISPIMG("ID_4A7E0655FBC64021BC93F39343CBC636",1)</v>
      </c>
    </row>
    <row r="1200" customHeight="1" spans="1:9">
      <c r="A1200" s="19" t="s">
        <v>403</v>
      </c>
      <c r="B1200" s="19" t="s">
        <v>100</v>
      </c>
      <c r="C1200" s="19" t="s">
        <v>101</v>
      </c>
      <c r="D1200" s="19" t="s">
        <v>445</v>
      </c>
      <c r="E1200" s="19" t="s">
        <v>8</v>
      </c>
      <c r="F1200" s="19" t="s">
        <v>9</v>
      </c>
      <c r="G1200" s="20">
        <v>22</v>
      </c>
      <c r="H1200" s="4" t="s">
        <v>1462</v>
      </c>
      <c r="I1200" s="18" t="str">
        <f t="shared" si="93"/>
        <v>=DISPIMG("ID_4A7E0655FBC64021BC93F39343CBC636",1)</v>
      </c>
    </row>
    <row r="1201" customHeight="1" spans="1:9">
      <c r="A1201" s="19" t="s">
        <v>450</v>
      </c>
      <c r="B1201" s="19" t="s">
        <v>100</v>
      </c>
      <c r="C1201" s="19" t="s">
        <v>101</v>
      </c>
      <c r="D1201" s="19" t="s">
        <v>445</v>
      </c>
      <c r="E1201" s="19" t="s">
        <v>8</v>
      </c>
      <c r="F1201" s="19" t="s">
        <v>9</v>
      </c>
      <c r="G1201" s="20">
        <v>23</v>
      </c>
      <c r="H1201" s="4" t="s">
        <v>1462</v>
      </c>
      <c r="I1201" s="18" t="str">
        <f t="shared" si="93"/>
        <v>=DISPIMG("ID_4A7E0655FBC64021BC93F39343CBC636",1)</v>
      </c>
    </row>
    <row r="1202" customHeight="1" spans="1:9">
      <c r="A1202" s="19" t="s">
        <v>401</v>
      </c>
      <c r="B1202" s="19" t="s">
        <v>1560</v>
      </c>
      <c r="C1202" s="19" t="s">
        <v>1561</v>
      </c>
      <c r="D1202" s="19" t="s">
        <v>398</v>
      </c>
      <c r="E1202" s="19" t="s">
        <v>8</v>
      </c>
      <c r="F1202" s="19" t="s">
        <v>9</v>
      </c>
      <c r="G1202" s="20">
        <v>20</v>
      </c>
      <c r="H1202" s="4" t="s">
        <v>1462</v>
      </c>
      <c r="I1202" s="18" t="str">
        <f t="shared" ref="I1202:I1211" si="94">_xlfn.DISPIMG("ID_D87C9B920BA9425BAEE0575F799E9D54",1)</f>
        <v>=DISPIMG("ID_D87C9B920BA9425BAEE0575F799E9D54",1)</v>
      </c>
    </row>
    <row r="1203" customHeight="1" spans="1:9">
      <c r="A1203" s="19" t="s">
        <v>402</v>
      </c>
      <c r="B1203" s="19" t="s">
        <v>1560</v>
      </c>
      <c r="C1203" s="19" t="s">
        <v>1561</v>
      </c>
      <c r="D1203" s="19" t="s">
        <v>398</v>
      </c>
      <c r="E1203" s="19" t="s">
        <v>8</v>
      </c>
      <c r="F1203" s="19" t="s">
        <v>9</v>
      </c>
      <c r="G1203" s="20">
        <v>21</v>
      </c>
      <c r="H1203" s="4" t="s">
        <v>1462</v>
      </c>
      <c r="I1203" s="18" t="str">
        <f t="shared" si="94"/>
        <v>=DISPIMG("ID_D87C9B920BA9425BAEE0575F799E9D54",1)</v>
      </c>
    </row>
    <row r="1204" customHeight="1" spans="1:9">
      <c r="A1204" s="19" t="s">
        <v>403</v>
      </c>
      <c r="B1204" s="19" t="s">
        <v>1560</v>
      </c>
      <c r="C1204" s="19" t="s">
        <v>1561</v>
      </c>
      <c r="D1204" s="19" t="s">
        <v>398</v>
      </c>
      <c r="E1204" s="19" t="s">
        <v>8</v>
      </c>
      <c r="F1204" s="19" t="s">
        <v>9</v>
      </c>
      <c r="G1204" s="20">
        <v>22</v>
      </c>
      <c r="H1204" s="4" t="s">
        <v>1462</v>
      </c>
      <c r="I1204" s="18" t="str">
        <f t="shared" si="94"/>
        <v>=DISPIMG("ID_D87C9B920BA9425BAEE0575F799E9D54",1)</v>
      </c>
    </row>
    <row r="1205" customHeight="1" spans="1:9">
      <c r="A1205" s="19" t="s">
        <v>450</v>
      </c>
      <c r="B1205" s="19" t="s">
        <v>1560</v>
      </c>
      <c r="C1205" s="19" t="s">
        <v>1561</v>
      </c>
      <c r="D1205" s="19" t="s">
        <v>398</v>
      </c>
      <c r="E1205" s="19" t="s">
        <v>8</v>
      </c>
      <c r="F1205" s="19" t="s">
        <v>9</v>
      </c>
      <c r="G1205" s="20">
        <v>23</v>
      </c>
      <c r="H1205" s="4" t="s">
        <v>1462</v>
      </c>
      <c r="I1205" s="18" t="str">
        <f t="shared" si="94"/>
        <v>=DISPIMG("ID_D87C9B920BA9425BAEE0575F799E9D54",1)</v>
      </c>
    </row>
    <row r="1206" customHeight="1" spans="1:9">
      <c r="A1206" s="19" t="s">
        <v>451</v>
      </c>
      <c r="B1206" s="19" t="s">
        <v>1560</v>
      </c>
      <c r="C1206" s="19" t="s">
        <v>1561</v>
      </c>
      <c r="D1206" s="19" t="s">
        <v>398</v>
      </c>
      <c r="E1206" s="19" t="s">
        <v>8</v>
      </c>
      <c r="F1206" s="19" t="s">
        <v>9</v>
      </c>
      <c r="G1206" s="20">
        <v>24</v>
      </c>
      <c r="H1206" s="4" t="s">
        <v>1462</v>
      </c>
      <c r="I1206" s="18" t="str">
        <f t="shared" si="94"/>
        <v>=DISPIMG("ID_D87C9B920BA9425BAEE0575F799E9D54",1)</v>
      </c>
    </row>
    <row r="1207" customHeight="1" spans="1:9">
      <c r="A1207" s="19" t="s">
        <v>452</v>
      </c>
      <c r="B1207" s="19" t="s">
        <v>1560</v>
      </c>
      <c r="C1207" s="19" t="s">
        <v>1561</v>
      </c>
      <c r="D1207" s="19" t="s">
        <v>398</v>
      </c>
      <c r="E1207" s="19" t="s">
        <v>8</v>
      </c>
      <c r="F1207" s="19" t="s">
        <v>9</v>
      </c>
      <c r="G1207" s="20">
        <v>25</v>
      </c>
      <c r="H1207" s="4" t="s">
        <v>1462</v>
      </c>
      <c r="I1207" s="18" t="str">
        <f t="shared" si="94"/>
        <v>=DISPIMG("ID_D87C9B920BA9425BAEE0575F799E9D54",1)</v>
      </c>
    </row>
    <row r="1208" customHeight="1" spans="1:9">
      <c r="A1208" s="19" t="s">
        <v>1463</v>
      </c>
      <c r="B1208" s="19" t="s">
        <v>1560</v>
      </c>
      <c r="C1208" s="19" t="s">
        <v>1561</v>
      </c>
      <c r="D1208" s="19" t="s">
        <v>398</v>
      </c>
      <c r="E1208" s="19" t="s">
        <v>8</v>
      </c>
      <c r="F1208" s="19" t="s">
        <v>9</v>
      </c>
      <c r="G1208" s="20">
        <v>26</v>
      </c>
      <c r="H1208" s="4" t="s">
        <v>1462</v>
      </c>
      <c r="I1208" s="18" t="str">
        <f t="shared" si="94"/>
        <v>=DISPIMG("ID_D87C9B920BA9425BAEE0575F799E9D54",1)</v>
      </c>
    </row>
    <row r="1209" customHeight="1" spans="1:9">
      <c r="A1209" s="19" t="s">
        <v>1461</v>
      </c>
      <c r="B1209" s="19" t="s">
        <v>1560</v>
      </c>
      <c r="C1209" s="19" t="s">
        <v>1561</v>
      </c>
      <c r="D1209" s="19" t="s">
        <v>398</v>
      </c>
      <c r="E1209" s="19" t="s">
        <v>8</v>
      </c>
      <c r="F1209" s="19" t="s">
        <v>9</v>
      </c>
      <c r="G1209" s="20">
        <v>27</v>
      </c>
      <c r="H1209" s="4" t="s">
        <v>1462</v>
      </c>
      <c r="I1209" s="18" t="str">
        <f t="shared" si="94"/>
        <v>=DISPIMG("ID_D87C9B920BA9425BAEE0575F799E9D54",1)</v>
      </c>
    </row>
    <row r="1210" customHeight="1" spans="1:9">
      <c r="A1210" s="19" t="s">
        <v>1464</v>
      </c>
      <c r="B1210" s="19" t="s">
        <v>1560</v>
      </c>
      <c r="C1210" s="19" t="s">
        <v>1561</v>
      </c>
      <c r="D1210" s="19" t="s">
        <v>398</v>
      </c>
      <c r="E1210" s="19" t="s">
        <v>8</v>
      </c>
      <c r="F1210" s="19" t="s">
        <v>9</v>
      </c>
      <c r="G1210" s="20">
        <v>28</v>
      </c>
      <c r="H1210" s="4" t="s">
        <v>1462</v>
      </c>
      <c r="I1210" s="18" t="str">
        <f t="shared" si="94"/>
        <v>=DISPIMG("ID_D87C9B920BA9425BAEE0575F799E9D54",1)</v>
      </c>
    </row>
    <row r="1211" customHeight="1" spans="1:9">
      <c r="A1211" s="19" t="s">
        <v>554</v>
      </c>
      <c r="B1211" s="19" t="s">
        <v>1560</v>
      </c>
      <c r="C1211" s="19" t="s">
        <v>1561</v>
      </c>
      <c r="D1211" s="19" t="s">
        <v>398</v>
      </c>
      <c r="E1211" s="19" t="s">
        <v>8</v>
      </c>
      <c r="F1211" s="19" t="s">
        <v>9</v>
      </c>
      <c r="G1211" s="20">
        <v>29</v>
      </c>
      <c r="H1211" s="4" t="s">
        <v>1462</v>
      </c>
      <c r="I1211" s="18" t="str">
        <f t="shared" si="94"/>
        <v>=DISPIMG("ID_D87C9B920BA9425BAEE0575F799E9D54",1)</v>
      </c>
    </row>
    <row r="1212" customHeight="1" spans="1:9">
      <c r="A1212" s="19" t="s">
        <v>401</v>
      </c>
      <c r="B1212" s="19" t="s">
        <v>72</v>
      </c>
      <c r="C1212" s="19" t="s">
        <v>73</v>
      </c>
      <c r="D1212" s="19" t="s">
        <v>367</v>
      </c>
      <c r="E1212" s="19" t="s">
        <v>8</v>
      </c>
      <c r="F1212" s="19" t="s">
        <v>9</v>
      </c>
      <c r="G1212" s="20">
        <v>20</v>
      </c>
      <c r="H1212" s="4" t="s">
        <v>1462</v>
      </c>
      <c r="I1212" s="18" t="str">
        <f t="shared" ref="I1212:I1214" si="95">_xlfn.DISPIMG("ID_C79929211A8F44CC8FC435026D6B151A",1)</f>
        <v>=DISPIMG("ID_C79929211A8F44CC8FC435026D6B151A",1)</v>
      </c>
    </row>
    <row r="1213" customHeight="1" spans="1:9">
      <c r="A1213" s="19" t="s">
        <v>402</v>
      </c>
      <c r="B1213" s="19" t="s">
        <v>72</v>
      </c>
      <c r="C1213" s="19" t="s">
        <v>73</v>
      </c>
      <c r="D1213" s="19" t="s">
        <v>367</v>
      </c>
      <c r="E1213" s="19" t="s">
        <v>8</v>
      </c>
      <c r="F1213" s="19" t="s">
        <v>9</v>
      </c>
      <c r="G1213" s="20">
        <v>21</v>
      </c>
      <c r="H1213" s="4" t="s">
        <v>1462</v>
      </c>
      <c r="I1213" s="18" t="str">
        <f t="shared" si="95"/>
        <v>=DISPIMG("ID_C79929211A8F44CC8FC435026D6B151A",1)</v>
      </c>
    </row>
    <row r="1214" customHeight="1" spans="1:9">
      <c r="A1214" s="19" t="s">
        <v>403</v>
      </c>
      <c r="B1214" s="19" t="s">
        <v>72</v>
      </c>
      <c r="C1214" s="19" t="s">
        <v>73</v>
      </c>
      <c r="D1214" s="19" t="s">
        <v>367</v>
      </c>
      <c r="E1214" s="19" t="s">
        <v>8</v>
      </c>
      <c r="F1214" s="19" t="s">
        <v>9</v>
      </c>
      <c r="G1214" s="20">
        <v>22</v>
      </c>
      <c r="H1214" s="4" t="s">
        <v>1462</v>
      </c>
      <c r="I1214" s="18" t="str">
        <f t="shared" si="95"/>
        <v>=DISPIMG("ID_C79929211A8F44CC8FC435026D6B151A",1)</v>
      </c>
    </row>
    <row r="1215" customHeight="1" spans="1:9">
      <c r="A1215" s="19" t="s">
        <v>401</v>
      </c>
      <c r="B1215" s="19" t="s">
        <v>1562</v>
      </c>
      <c r="C1215" s="19" t="s">
        <v>1563</v>
      </c>
      <c r="D1215" s="19" t="s">
        <v>384</v>
      </c>
      <c r="E1215" s="19" t="s">
        <v>8</v>
      </c>
      <c r="F1215" s="19" t="s">
        <v>9</v>
      </c>
      <c r="G1215" s="20">
        <v>20</v>
      </c>
      <c r="H1215" s="4" t="s">
        <v>1462</v>
      </c>
      <c r="I1215" s="18" t="str">
        <f t="shared" ref="I1215:I1224" si="96">_xlfn.DISPIMG("ID_D940694B49594D6F8C142E92A4BB9301",1)</f>
        <v>=DISPIMG("ID_D940694B49594D6F8C142E92A4BB9301",1)</v>
      </c>
    </row>
    <row r="1216" customHeight="1" spans="1:9">
      <c r="A1216" s="19" t="s">
        <v>402</v>
      </c>
      <c r="B1216" s="19" t="s">
        <v>1562</v>
      </c>
      <c r="C1216" s="19" t="s">
        <v>1563</v>
      </c>
      <c r="D1216" s="19" t="s">
        <v>384</v>
      </c>
      <c r="E1216" s="19" t="s">
        <v>8</v>
      </c>
      <c r="F1216" s="19" t="s">
        <v>9</v>
      </c>
      <c r="G1216" s="20">
        <v>21</v>
      </c>
      <c r="H1216" s="4" t="s">
        <v>1462</v>
      </c>
      <c r="I1216" s="18" t="str">
        <f t="shared" si="96"/>
        <v>=DISPIMG("ID_D940694B49594D6F8C142E92A4BB9301",1)</v>
      </c>
    </row>
    <row r="1217" customHeight="1" spans="1:9">
      <c r="A1217" s="19" t="s">
        <v>403</v>
      </c>
      <c r="B1217" s="19" t="s">
        <v>1562</v>
      </c>
      <c r="C1217" s="19" t="s">
        <v>1563</v>
      </c>
      <c r="D1217" s="19" t="s">
        <v>384</v>
      </c>
      <c r="E1217" s="19" t="s">
        <v>8</v>
      </c>
      <c r="F1217" s="19" t="s">
        <v>9</v>
      </c>
      <c r="G1217" s="20">
        <v>22</v>
      </c>
      <c r="H1217" s="4" t="s">
        <v>1462</v>
      </c>
      <c r="I1217" s="18" t="str">
        <f t="shared" si="96"/>
        <v>=DISPIMG("ID_D940694B49594D6F8C142E92A4BB9301",1)</v>
      </c>
    </row>
    <row r="1218" customHeight="1" spans="1:9">
      <c r="A1218" s="19" t="s">
        <v>450</v>
      </c>
      <c r="B1218" s="19" t="s">
        <v>1562</v>
      </c>
      <c r="C1218" s="19" t="s">
        <v>1563</v>
      </c>
      <c r="D1218" s="19" t="s">
        <v>384</v>
      </c>
      <c r="E1218" s="19" t="s">
        <v>8</v>
      </c>
      <c r="F1218" s="19" t="s">
        <v>9</v>
      </c>
      <c r="G1218" s="20">
        <v>23</v>
      </c>
      <c r="H1218" s="4" t="s">
        <v>1462</v>
      </c>
      <c r="I1218" s="18" t="str">
        <f t="shared" si="96"/>
        <v>=DISPIMG("ID_D940694B49594D6F8C142E92A4BB9301",1)</v>
      </c>
    </row>
    <row r="1219" customHeight="1" spans="1:9">
      <c r="A1219" s="19" t="s">
        <v>451</v>
      </c>
      <c r="B1219" s="19" t="s">
        <v>1562</v>
      </c>
      <c r="C1219" s="19" t="s">
        <v>1563</v>
      </c>
      <c r="D1219" s="19" t="s">
        <v>384</v>
      </c>
      <c r="E1219" s="19" t="s">
        <v>8</v>
      </c>
      <c r="F1219" s="19" t="s">
        <v>9</v>
      </c>
      <c r="G1219" s="20">
        <v>24</v>
      </c>
      <c r="H1219" s="4" t="s">
        <v>1462</v>
      </c>
      <c r="I1219" s="18" t="str">
        <f t="shared" si="96"/>
        <v>=DISPIMG("ID_D940694B49594D6F8C142E92A4BB9301",1)</v>
      </c>
    </row>
    <row r="1220" customHeight="1" spans="1:9">
      <c r="A1220" s="19" t="s">
        <v>452</v>
      </c>
      <c r="B1220" s="19" t="s">
        <v>1562</v>
      </c>
      <c r="C1220" s="19" t="s">
        <v>1563</v>
      </c>
      <c r="D1220" s="19" t="s">
        <v>384</v>
      </c>
      <c r="E1220" s="19" t="s">
        <v>8</v>
      </c>
      <c r="F1220" s="19" t="s">
        <v>9</v>
      </c>
      <c r="G1220" s="20">
        <v>25</v>
      </c>
      <c r="H1220" s="4" t="s">
        <v>1462</v>
      </c>
      <c r="I1220" s="18" t="str">
        <f t="shared" si="96"/>
        <v>=DISPIMG("ID_D940694B49594D6F8C142E92A4BB9301",1)</v>
      </c>
    </row>
    <row r="1221" customHeight="1" spans="1:9">
      <c r="A1221" s="19" t="s">
        <v>1463</v>
      </c>
      <c r="B1221" s="19" t="s">
        <v>1562</v>
      </c>
      <c r="C1221" s="19" t="s">
        <v>1563</v>
      </c>
      <c r="D1221" s="19" t="s">
        <v>384</v>
      </c>
      <c r="E1221" s="19" t="s">
        <v>8</v>
      </c>
      <c r="F1221" s="19" t="s">
        <v>9</v>
      </c>
      <c r="G1221" s="20">
        <v>26</v>
      </c>
      <c r="H1221" s="4" t="s">
        <v>1462</v>
      </c>
      <c r="I1221" s="18" t="str">
        <f t="shared" si="96"/>
        <v>=DISPIMG("ID_D940694B49594D6F8C142E92A4BB9301",1)</v>
      </c>
    </row>
    <row r="1222" customHeight="1" spans="1:9">
      <c r="A1222" s="19" t="s">
        <v>1461</v>
      </c>
      <c r="B1222" s="19" t="s">
        <v>1562</v>
      </c>
      <c r="C1222" s="19" t="s">
        <v>1563</v>
      </c>
      <c r="D1222" s="19" t="s">
        <v>384</v>
      </c>
      <c r="E1222" s="19" t="s">
        <v>8</v>
      </c>
      <c r="F1222" s="19" t="s">
        <v>9</v>
      </c>
      <c r="G1222" s="20">
        <v>27</v>
      </c>
      <c r="H1222" s="4" t="s">
        <v>1462</v>
      </c>
      <c r="I1222" s="18" t="str">
        <f t="shared" si="96"/>
        <v>=DISPIMG("ID_D940694B49594D6F8C142E92A4BB9301",1)</v>
      </c>
    </row>
    <row r="1223" customHeight="1" spans="1:9">
      <c r="A1223" s="19" t="s">
        <v>1464</v>
      </c>
      <c r="B1223" s="19" t="s">
        <v>1562</v>
      </c>
      <c r="C1223" s="19" t="s">
        <v>1563</v>
      </c>
      <c r="D1223" s="19" t="s">
        <v>384</v>
      </c>
      <c r="E1223" s="19" t="s">
        <v>8</v>
      </c>
      <c r="F1223" s="19" t="s">
        <v>9</v>
      </c>
      <c r="G1223" s="20">
        <v>28</v>
      </c>
      <c r="H1223" s="4" t="s">
        <v>1462</v>
      </c>
      <c r="I1223" s="18" t="str">
        <f t="shared" si="96"/>
        <v>=DISPIMG("ID_D940694B49594D6F8C142E92A4BB9301",1)</v>
      </c>
    </row>
    <row r="1224" customHeight="1" spans="1:9">
      <c r="A1224" s="19" t="s">
        <v>554</v>
      </c>
      <c r="B1224" s="19" t="s">
        <v>1562</v>
      </c>
      <c r="C1224" s="19" t="s">
        <v>1563</v>
      </c>
      <c r="D1224" s="19" t="s">
        <v>384</v>
      </c>
      <c r="E1224" s="19" t="s">
        <v>8</v>
      </c>
      <c r="F1224" s="19" t="s">
        <v>9</v>
      </c>
      <c r="G1224" s="20">
        <v>29</v>
      </c>
      <c r="H1224" s="4" t="s">
        <v>1462</v>
      </c>
      <c r="I1224" s="18" t="str">
        <f t="shared" si="96"/>
        <v>=DISPIMG("ID_D940694B49594D6F8C142E92A4BB9301",1)</v>
      </c>
    </row>
    <row r="1225" customHeight="1" spans="1:9">
      <c r="A1225" s="19" t="s">
        <v>401</v>
      </c>
      <c r="B1225" s="19" t="s">
        <v>1564</v>
      </c>
      <c r="C1225" s="19" t="s">
        <v>1565</v>
      </c>
      <c r="D1225" s="19" t="s">
        <v>462</v>
      </c>
      <c r="E1225" s="19" t="s">
        <v>8</v>
      </c>
      <c r="F1225" s="19" t="s">
        <v>9</v>
      </c>
      <c r="G1225" s="20">
        <v>20</v>
      </c>
      <c r="H1225" s="4" t="s">
        <v>1462</v>
      </c>
      <c r="I1225" s="18" t="str">
        <f t="shared" ref="I1225:I1233" si="97">_xlfn.DISPIMG("ID_1D7E16651628423EBC271506F7E1C976",1)</f>
        <v>=DISPIMG("ID_1D7E16651628423EBC271506F7E1C976",1)</v>
      </c>
    </row>
    <row r="1226" customHeight="1" spans="1:9">
      <c r="A1226" s="19" t="s">
        <v>402</v>
      </c>
      <c r="B1226" s="19" t="s">
        <v>1564</v>
      </c>
      <c r="C1226" s="19" t="s">
        <v>1565</v>
      </c>
      <c r="D1226" s="19" t="s">
        <v>462</v>
      </c>
      <c r="E1226" s="19" t="s">
        <v>8</v>
      </c>
      <c r="F1226" s="19" t="s">
        <v>9</v>
      </c>
      <c r="G1226" s="20">
        <v>21</v>
      </c>
      <c r="H1226" s="4" t="s">
        <v>1462</v>
      </c>
      <c r="I1226" s="18" t="str">
        <f t="shared" si="97"/>
        <v>=DISPIMG("ID_1D7E16651628423EBC271506F7E1C976",1)</v>
      </c>
    </row>
    <row r="1227" customHeight="1" spans="1:9">
      <c r="A1227" s="19" t="s">
        <v>403</v>
      </c>
      <c r="B1227" s="19" t="s">
        <v>1564</v>
      </c>
      <c r="C1227" s="19" t="s">
        <v>1565</v>
      </c>
      <c r="D1227" s="19" t="s">
        <v>462</v>
      </c>
      <c r="E1227" s="19" t="s">
        <v>8</v>
      </c>
      <c r="F1227" s="19" t="s">
        <v>9</v>
      </c>
      <c r="G1227" s="20">
        <v>22</v>
      </c>
      <c r="H1227" s="4" t="s">
        <v>1462</v>
      </c>
      <c r="I1227" s="18" t="str">
        <f t="shared" si="97"/>
        <v>=DISPIMG("ID_1D7E16651628423EBC271506F7E1C976",1)</v>
      </c>
    </row>
    <row r="1228" customHeight="1" spans="1:9">
      <c r="A1228" s="19" t="s">
        <v>450</v>
      </c>
      <c r="B1228" s="19" t="s">
        <v>1564</v>
      </c>
      <c r="C1228" s="19" t="s">
        <v>1565</v>
      </c>
      <c r="D1228" s="19" t="s">
        <v>462</v>
      </c>
      <c r="E1228" s="19" t="s">
        <v>8</v>
      </c>
      <c r="F1228" s="19" t="s">
        <v>9</v>
      </c>
      <c r="G1228" s="20">
        <v>23</v>
      </c>
      <c r="H1228" s="4" t="s">
        <v>1462</v>
      </c>
      <c r="I1228" s="18" t="str">
        <f t="shared" si="97"/>
        <v>=DISPIMG("ID_1D7E16651628423EBC271506F7E1C976",1)</v>
      </c>
    </row>
    <row r="1229" customHeight="1" spans="1:9">
      <c r="A1229" s="19" t="s">
        <v>452</v>
      </c>
      <c r="B1229" s="19" t="s">
        <v>1564</v>
      </c>
      <c r="C1229" s="19" t="s">
        <v>1565</v>
      </c>
      <c r="D1229" s="19" t="s">
        <v>462</v>
      </c>
      <c r="E1229" s="19" t="s">
        <v>8</v>
      </c>
      <c r="F1229" s="19" t="s">
        <v>9</v>
      </c>
      <c r="G1229" s="20">
        <v>25</v>
      </c>
      <c r="H1229" s="4" t="s">
        <v>1462</v>
      </c>
      <c r="I1229" s="18" t="str">
        <f t="shared" si="97"/>
        <v>=DISPIMG("ID_1D7E16651628423EBC271506F7E1C976",1)</v>
      </c>
    </row>
    <row r="1230" customHeight="1" spans="1:9">
      <c r="A1230" s="19" t="s">
        <v>1463</v>
      </c>
      <c r="B1230" s="19" t="s">
        <v>1564</v>
      </c>
      <c r="C1230" s="19" t="s">
        <v>1565</v>
      </c>
      <c r="D1230" s="19" t="s">
        <v>462</v>
      </c>
      <c r="E1230" s="19" t="s">
        <v>8</v>
      </c>
      <c r="F1230" s="19" t="s">
        <v>9</v>
      </c>
      <c r="G1230" s="20">
        <v>26</v>
      </c>
      <c r="H1230" s="4" t="s">
        <v>1462</v>
      </c>
      <c r="I1230" s="18" t="str">
        <f t="shared" si="97"/>
        <v>=DISPIMG("ID_1D7E16651628423EBC271506F7E1C976",1)</v>
      </c>
    </row>
    <row r="1231" customHeight="1" spans="1:9">
      <c r="A1231" s="19" t="s">
        <v>1461</v>
      </c>
      <c r="B1231" s="19" t="s">
        <v>1564</v>
      </c>
      <c r="C1231" s="19" t="s">
        <v>1565</v>
      </c>
      <c r="D1231" s="19" t="s">
        <v>462</v>
      </c>
      <c r="E1231" s="19" t="s">
        <v>8</v>
      </c>
      <c r="F1231" s="19" t="s">
        <v>9</v>
      </c>
      <c r="G1231" s="20">
        <v>27</v>
      </c>
      <c r="H1231" s="4" t="s">
        <v>1462</v>
      </c>
      <c r="I1231" s="18" t="str">
        <f t="shared" si="97"/>
        <v>=DISPIMG("ID_1D7E16651628423EBC271506F7E1C976",1)</v>
      </c>
    </row>
    <row r="1232" customHeight="1" spans="1:9">
      <c r="A1232" s="19" t="s">
        <v>1464</v>
      </c>
      <c r="B1232" s="19" t="s">
        <v>1564</v>
      </c>
      <c r="C1232" s="19" t="s">
        <v>1565</v>
      </c>
      <c r="D1232" s="19" t="s">
        <v>462</v>
      </c>
      <c r="E1232" s="19" t="s">
        <v>8</v>
      </c>
      <c r="F1232" s="19" t="s">
        <v>9</v>
      </c>
      <c r="G1232" s="20">
        <v>28</v>
      </c>
      <c r="H1232" s="4" t="s">
        <v>1462</v>
      </c>
      <c r="I1232" s="18" t="str">
        <f t="shared" si="97"/>
        <v>=DISPIMG("ID_1D7E16651628423EBC271506F7E1C976",1)</v>
      </c>
    </row>
    <row r="1233" customHeight="1" spans="1:9">
      <c r="A1233" s="19" t="s">
        <v>554</v>
      </c>
      <c r="B1233" s="19" t="s">
        <v>1564</v>
      </c>
      <c r="C1233" s="19" t="s">
        <v>1565</v>
      </c>
      <c r="D1233" s="19" t="s">
        <v>462</v>
      </c>
      <c r="E1233" s="19" t="s">
        <v>8</v>
      </c>
      <c r="F1233" s="19" t="s">
        <v>9</v>
      </c>
      <c r="G1233" s="20">
        <v>29</v>
      </c>
      <c r="H1233" s="4" t="s">
        <v>1462</v>
      </c>
      <c r="I1233" s="18" t="str">
        <f t="shared" si="97"/>
        <v>=DISPIMG("ID_1D7E16651628423EBC271506F7E1C976",1)</v>
      </c>
    </row>
    <row r="1234" customHeight="1" spans="1:9">
      <c r="A1234" s="19" t="s">
        <v>401</v>
      </c>
      <c r="B1234" s="19" t="s">
        <v>1566</v>
      </c>
      <c r="C1234" s="19" t="s">
        <v>1567</v>
      </c>
      <c r="D1234" s="19" t="s">
        <v>398</v>
      </c>
      <c r="E1234" s="19" t="s">
        <v>8</v>
      </c>
      <c r="F1234" s="19" t="s">
        <v>9</v>
      </c>
      <c r="G1234" s="20">
        <v>20</v>
      </c>
      <c r="H1234" s="4" t="s">
        <v>1462</v>
      </c>
      <c r="I1234" s="18" t="str">
        <f t="shared" ref="I1234:I1242" si="98">_xlfn.DISPIMG("ID_B6FC610271A546E58A31CA33F74D560C",1)</f>
        <v>=DISPIMG("ID_B6FC610271A546E58A31CA33F74D560C",1)</v>
      </c>
    </row>
    <row r="1235" customHeight="1" spans="1:9">
      <c r="A1235" s="19" t="s">
        <v>402</v>
      </c>
      <c r="B1235" s="19" t="s">
        <v>1566</v>
      </c>
      <c r="C1235" s="19" t="s">
        <v>1567</v>
      </c>
      <c r="D1235" s="19" t="s">
        <v>398</v>
      </c>
      <c r="E1235" s="19" t="s">
        <v>8</v>
      </c>
      <c r="F1235" s="19" t="s">
        <v>9</v>
      </c>
      <c r="G1235" s="20">
        <v>21</v>
      </c>
      <c r="H1235" s="4" t="s">
        <v>1462</v>
      </c>
      <c r="I1235" s="18" t="str">
        <f t="shared" si="98"/>
        <v>=DISPIMG("ID_B6FC610271A546E58A31CA33F74D560C",1)</v>
      </c>
    </row>
    <row r="1236" customHeight="1" spans="1:9">
      <c r="A1236" s="19" t="s">
        <v>403</v>
      </c>
      <c r="B1236" s="19" t="s">
        <v>1566</v>
      </c>
      <c r="C1236" s="19" t="s">
        <v>1567</v>
      </c>
      <c r="D1236" s="19" t="s">
        <v>398</v>
      </c>
      <c r="E1236" s="19" t="s">
        <v>8</v>
      </c>
      <c r="F1236" s="19" t="s">
        <v>9</v>
      </c>
      <c r="G1236" s="20">
        <v>22</v>
      </c>
      <c r="H1236" s="4" t="s">
        <v>1462</v>
      </c>
      <c r="I1236" s="18" t="str">
        <f t="shared" si="98"/>
        <v>=DISPIMG("ID_B6FC610271A546E58A31CA33F74D560C",1)</v>
      </c>
    </row>
    <row r="1237" customHeight="1" spans="1:9">
      <c r="A1237" s="19" t="s">
        <v>450</v>
      </c>
      <c r="B1237" s="19" t="s">
        <v>1566</v>
      </c>
      <c r="C1237" s="19" t="s">
        <v>1567</v>
      </c>
      <c r="D1237" s="19" t="s">
        <v>398</v>
      </c>
      <c r="E1237" s="19" t="s">
        <v>8</v>
      </c>
      <c r="F1237" s="19" t="s">
        <v>9</v>
      </c>
      <c r="G1237" s="20">
        <v>23</v>
      </c>
      <c r="H1237" s="4" t="s">
        <v>1462</v>
      </c>
      <c r="I1237" s="18" t="str">
        <f t="shared" si="98"/>
        <v>=DISPIMG("ID_B6FC610271A546E58A31CA33F74D560C",1)</v>
      </c>
    </row>
    <row r="1238" customHeight="1" spans="1:9">
      <c r="A1238" s="19" t="s">
        <v>451</v>
      </c>
      <c r="B1238" s="19" t="s">
        <v>1566</v>
      </c>
      <c r="C1238" s="19" t="s">
        <v>1567</v>
      </c>
      <c r="D1238" s="19" t="s">
        <v>398</v>
      </c>
      <c r="E1238" s="19" t="s">
        <v>8</v>
      </c>
      <c r="F1238" s="19" t="s">
        <v>9</v>
      </c>
      <c r="G1238" s="20">
        <v>24</v>
      </c>
      <c r="H1238" s="4" t="s">
        <v>1462</v>
      </c>
      <c r="I1238" s="18" t="str">
        <f t="shared" si="98"/>
        <v>=DISPIMG("ID_B6FC610271A546E58A31CA33F74D560C",1)</v>
      </c>
    </row>
    <row r="1239" customHeight="1" spans="1:9">
      <c r="A1239" s="19" t="s">
        <v>452</v>
      </c>
      <c r="B1239" s="19" t="s">
        <v>1566</v>
      </c>
      <c r="C1239" s="19" t="s">
        <v>1567</v>
      </c>
      <c r="D1239" s="19" t="s">
        <v>398</v>
      </c>
      <c r="E1239" s="19" t="s">
        <v>8</v>
      </c>
      <c r="F1239" s="19" t="s">
        <v>9</v>
      </c>
      <c r="G1239" s="20">
        <v>25</v>
      </c>
      <c r="H1239" s="4" t="s">
        <v>1462</v>
      </c>
      <c r="I1239" s="18" t="str">
        <f t="shared" si="98"/>
        <v>=DISPIMG("ID_B6FC610271A546E58A31CA33F74D560C",1)</v>
      </c>
    </row>
    <row r="1240" customHeight="1" spans="1:9">
      <c r="A1240" s="19" t="s">
        <v>1463</v>
      </c>
      <c r="B1240" s="19" t="s">
        <v>1566</v>
      </c>
      <c r="C1240" s="19" t="s">
        <v>1567</v>
      </c>
      <c r="D1240" s="19" t="s">
        <v>398</v>
      </c>
      <c r="E1240" s="19" t="s">
        <v>8</v>
      </c>
      <c r="F1240" s="19" t="s">
        <v>9</v>
      </c>
      <c r="G1240" s="20">
        <v>26</v>
      </c>
      <c r="H1240" s="4" t="s">
        <v>1462</v>
      </c>
      <c r="I1240" s="18" t="str">
        <f t="shared" si="98"/>
        <v>=DISPIMG("ID_B6FC610271A546E58A31CA33F74D560C",1)</v>
      </c>
    </row>
    <row r="1241" customHeight="1" spans="1:9">
      <c r="A1241" s="19" t="s">
        <v>1461</v>
      </c>
      <c r="B1241" s="19" t="s">
        <v>1566</v>
      </c>
      <c r="C1241" s="19" t="s">
        <v>1567</v>
      </c>
      <c r="D1241" s="19" t="s">
        <v>398</v>
      </c>
      <c r="E1241" s="19" t="s">
        <v>8</v>
      </c>
      <c r="F1241" s="19" t="s">
        <v>9</v>
      </c>
      <c r="G1241" s="20">
        <v>27</v>
      </c>
      <c r="H1241" s="4" t="s">
        <v>1462</v>
      </c>
      <c r="I1241" s="18" t="str">
        <f t="shared" si="98"/>
        <v>=DISPIMG("ID_B6FC610271A546E58A31CA33F74D560C",1)</v>
      </c>
    </row>
    <row r="1242" customHeight="1" spans="1:9">
      <c r="A1242" s="19" t="s">
        <v>1464</v>
      </c>
      <c r="B1242" s="19" t="s">
        <v>1566</v>
      </c>
      <c r="C1242" s="19" t="s">
        <v>1567</v>
      </c>
      <c r="D1242" s="19" t="s">
        <v>398</v>
      </c>
      <c r="E1242" s="19" t="s">
        <v>8</v>
      </c>
      <c r="F1242" s="19" t="s">
        <v>9</v>
      </c>
      <c r="G1242" s="20">
        <v>28</v>
      </c>
      <c r="H1242" s="4" t="s">
        <v>1462</v>
      </c>
      <c r="I1242" s="18" t="str">
        <f t="shared" si="98"/>
        <v>=DISPIMG("ID_B6FC610271A546E58A31CA33F74D560C",1)</v>
      </c>
    </row>
    <row r="1243" customHeight="1" spans="1:9">
      <c r="A1243" s="19" t="s">
        <v>401</v>
      </c>
      <c r="B1243" s="19" t="s">
        <v>1568</v>
      </c>
      <c r="C1243" s="19" t="s">
        <v>1569</v>
      </c>
      <c r="D1243" s="19" t="s">
        <v>420</v>
      </c>
      <c r="E1243" s="19" t="s">
        <v>8</v>
      </c>
      <c r="F1243" s="19" t="s">
        <v>9</v>
      </c>
      <c r="G1243" s="20">
        <v>20</v>
      </c>
      <c r="H1243" s="4" t="s">
        <v>1462</v>
      </c>
      <c r="I1243" s="18" t="str">
        <f t="shared" ref="I1243:I1246" si="99">_xlfn.DISPIMG("ID_06378DAAF184450E9AD69AF2F22F478B",1)</f>
        <v>=DISPIMG("ID_06378DAAF184450E9AD69AF2F22F478B",1)</v>
      </c>
    </row>
    <row r="1244" customHeight="1" spans="1:9">
      <c r="A1244" s="19" t="s">
        <v>402</v>
      </c>
      <c r="B1244" s="19" t="s">
        <v>1568</v>
      </c>
      <c r="C1244" s="19" t="s">
        <v>1569</v>
      </c>
      <c r="D1244" s="19" t="s">
        <v>420</v>
      </c>
      <c r="E1244" s="19" t="s">
        <v>8</v>
      </c>
      <c r="F1244" s="19" t="s">
        <v>9</v>
      </c>
      <c r="G1244" s="20">
        <v>21</v>
      </c>
      <c r="H1244" s="4" t="s">
        <v>1462</v>
      </c>
      <c r="I1244" s="18" t="str">
        <f t="shared" si="99"/>
        <v>=DISPIMG("ID_06378DAAF184450E9AD69AF2F22F478B",1)</v>
      </c>
    </row>
    <row r="1245" customHeight="1" spans="1:9">
      <c r="A1245" s="19" t="s">
        <v>403</v>
      </c>
      <c r="B1245" s="19" t="s">
        <v>1568</v>
      </c>
      <c r="C1245" s="19" t="s">
        <v>1569</v>
      </c>
      <c r="D1245" s="19" t="s">
        <v>420</v>
      </c>
      <c r="E1245" s="19" t="s">
        <v>8</v>
      </c>
      <c r="F1245" s="19" t="s">
        <v>9</v>
      </c>
      <c r="G1245" s="20">
        <v>22</v>
      </c>
      <c r="H1245" s="4" t="s">
        <v>1462</v>
      </c>
      <c r="I1245" s="18" t="str">
        <f t="shared" si="99"/>
        <v>=DISPIMG("ID_06378DAAF184450E9AD69AF2F22F478B",1)</v>
      </c>
    </row>
    <row r="1246" customHeight="1" spans="1:9">
      <c r="A1246" s="19" t="s">
        <v>450</v>
      </c>
      <c r="B1246" s="19" t="s">
        <v>1568</v>
      </c>
      <c r="C1246" s="19" t="s">
        <v>1569</v>
      </c>
      <c r="D1246" s="19" t="s">
        <v>420</v>
      </c>
      <c r="E1246" s="19" t="s">
        <v>8</v>
      </c>
      <c r="F1246" s="19" t="s">
        <v>9</v>
      </c>
      <c r="G1246" s="20">
        <v>23</v>
      </c>
      <c r="H1246" s="4" t="s">
        <v>1462</v>
      </c>
      <c r="I1246" s="18" t="str">
        <f t="shared" si="99"/>
        <v>=DISPIMG("ID_06378DAAF184450E9AD69AF2F22F478B",1)</v>
      </c>
    </row>
    <row r="1247" customHeight="1" spans="1:9">
      <c r="A1247" s="19" t="s">
        <v>401</v>
      </c>
      <c r="B1247" s="19" t="s">
        <v>1570</v>
      </c>
      <c r="C1247" s="19" t="s">
        <v>1571</v>
      </c>
      <c r="D1247" s="19" t="s">
        <v>881</v>
      </c>
      <c r="E1247" s="19" t="s">
        <v>8</v>
      </c>
      <c r="F1247" s="19" t="s">
        <v>9</v>
      </c>
      <c r="G1247" s="20">
        <v>20</v>
      </c>
      <c r="H1247" s="4" t="s">
        <v>1462</v>
      </c>
      <c r="I1247" s="18" t="str">
        <f t="shared" ref="I1247:I1252" si="100">_xlfn.DISPIMG("ID_D225817D41584326A17EEE6B3DC805C6",1)</f>
        <v>=DISPIMG("ID_D225817D41584326A17EEE6B3DC805C6",1)</v>
      </c>
    </row>
    <row r="1248" customHeight="1" spans="1:9">
      <c r="A1248" s="19" t="s">
        <v>402</v>
      </c>
      <c r="B1248" s="19" t="s">
        <v>1570</v>
      </c>
      <c r="C1248" s="19" t="s">
        <v>1571</v>
      </c>
      <c r="D1248" s="19" t="s">
        <v>881</v>
      </c>
      <c r="E1248" s="19" t="s">
        <v>8</v>
      </c>
      <c r="F1248" s="19" t="s">
        <v>9</v>
      </c>
      <c r="G1248" s="20">
        <v>21</v>
      </c>
      <c r="H1248" s="4" t="s">
        <v>1462</v>
      </c>
      <c r="I1248" s="18" t="str">
        <f t="shared" si="100"/>
        <v>=DISPIMG("ID_D225817D41584326A17EEE6B3DC805C6",1)</v>
      </c>
    </row>
    <row r="1249" customHeight="1" spans="1:9">
      <c r="A1249" s="19" t="s">
        <v>403</v>
      </c>
      <c r="B1249" s="19" t="s">
        <v>1570</v>
      </c>
      <c r="C1249" s="19" t="s">
        <v>1571</v>
      </c>
      <c r="D1249" s="19" t="s">
        <v>881</v>
      </c>
      <c r="E1249" s="19" t="s">
        <v>8</v>
      </c>
      <c r="F1249" s="19" t="s">
        <v>9</v>
      </c>
      <c r="G1249" s="20">
        <v>22</v>
      </c>
      <c r="H1249" s="4" t="s">
        <v>1462</v>
      </c>
      <c r="I1249" s="18" t="str">
        <f t="shared" si="100"/>
        <v>=DISPIMG("ID_D225817D41584326A17EEE6B3DC805C6",1)</v>
      </c>
    </row>
    <row r="1250" customHeight="1" spans="1:9">
      <c r="A1250" s="19" t="s">
        <v>450</v>
      </c>
      <c r="B1250" s="19" t="s">
        <v>1570</v>
      </c>
      <c r="C1250" s="19" t="s">
        <v>1571</v>
      </c>
      <c r="D1250" s="19" t="s">
        <v>881</v>
      </c>
      <c r="E1250" s="19" t="s">
        <v>8</v>
      </c>
      <c r="F1250" s="19" t="s">
        <v>9</v>
      </c>
      <c r="G1250" s="20">
        <v>23</v>
      </c>
      <c r="H1250" s="4" t="s">
        <v>1462</v>
      </c>
      <c r="I1250" s="18" t="str">
        <f t="shared" si="100"/>
        <v>=DISPIMG("ID_D225817D41584326A17EEE6B3DC805C6",1)</v>
      </c>
    </row>
    <row r="1251" customHeight="1" spans="1:9">
      <c r="A1251" s="19" t="s">
        <v>451</v>
      </c>
      <c r="B1251" s="19" t="s">
        <v>1570</v>
      </c>
      <c r="C1251" s="19" t="s">
        <v>1571</v>
      </c>
      <c r="D1251" s="19" t="s">
        <v>881</v>
      </c>
      <c r="E1251" s="19" t="s">
        <v>8</v>
      </c>
      <c r="F1251" s="19" t="s">
        <v>9</v>
      </c>
      <c r="G1251" s="20">
        <v>24</v>
      </c>
      <c r="H1251" s="4" t="s">
        <v>1462</v>
      </c>
      <c r="I1251" s="18" t="str">
        <f t="shared" si="100"/>
        <v>=DISPIMG("ID_D225817D41584326A17EEE6B3DC805C6",1)</v>
      </c>
    </row>
    <row r="1252" customHeight="1" spans="1:9">
      <c r="A1252" s="19" t="s">
        <v>452</v>
      </c>
      <c r="B1252" s="19" t="s">
        <v>1570</v>
      </c>
      <c r="C1252" s="19" t="s">
        <v>1571</v>
      </c>
      <c r="D1252" s="19" t="s">
        <v>881</v>
      </c>
      <c r="E1252" s="19" t="s">
        <v>8</v>
      </c>
      <c r="F1252" s="19" t="s">
        <v>9</v>
      </c>
      <c r="G1252" s="20">
        <v>25</v>
      </c>
      <c r="H1252" s="4" t="s">
        <v>1462</v>
      </c>
      <c r="I1252" s="18" t="str">
        <f t="shared" si="100"/>
        <v>=DISPIMG("ID_D225817D41584326A17EEE6B3DC805C6",1)</v>
      </c>
    </row>
    <row r="1253" customHeight="1" spans="1:9">
      <c r="A1253" s="19" t="s">
        <v>401</v>
      </c>
      <c r="B1253" s="19" t="s">
        <v>80</v>
      </c>
      <c r="C1253" s="19" t="s">
        <v>81</v>
      </c>
      <c r="D1253" s="19" t="s">
        <v>881</v>
      </c>
      <c r="E1253" s="19" t="s">
        <v>8</v>
      </c>
      <c r="F1253" s="19" t="s">
        <v>9</v>
      </c>
      <c r="G1253" s="20">
        <v>20</v>
      </c>
      <c r="H1253" s="4" t="s">
        <v>1462</v>
      </c>
      <c r="I1253" s="18" t="str">
        <f t="shared" ref="I1253:I1257" si="101">_xlfn.DISPIMG("ID_65A5F484B35046A9B572B432DA864B2D",1)</f>
        <v>=DISPIMG("ID_65A5F484B35046A9B572B432DA864B2D",1)</v>
      </c>
    </row>
    <row r="1254" customHeight="1" spans="1:9">
      <c r="A1254" s="19" t="s">
        <v>402</v>
      </c>
      <c r="B1254" s="19" t="s">
        <v>80</v>
      </c>
      <c r="C1254" s="19" t="s">
        <v>81</v>
      </c>
      <c r="D1254" s="19" t="s">
        <v>881</v>
      </c>
      <c r="E1254" s="19" t="s">
        <v>8</v>
      </c>
      <c r="F1254" s="19" t="s">
        <v>9</v>
      </c>
      <c r="G1254" s="20">
        <v>21</v>
      </c>
      <c r="H1254" s="4" t="s">
        <v>1462</v>
      </c>
      <c r="I1254" s="18" t="str">
        <f t="shared" si="101"/>
        <v>=DISPIMG("ID_65A5F484B35046A9B572B432DA864B2D",1)</v>
      </c>
    </row>
    <row r="1255" customHeight="1" spans="1:9">
      <c r="A1255" s="19" t="s">
        <v>403</v>
      </c>
      <c r="B1255" s="19" t="s">
        <v>80</v>
      </c>
      <c r="C1255" s="19" t="s">
        <v>81</v>
      </c>
      <c r="D1255" s="19" t="s">
        <v>881</v>
      </c>
      <c r="E1255" s="19" t="s">
        <v>8</v>
      </c>
      <c r="F1255" s="19" t="s">
        <v>9</v>
      </c>
      <c r="G1255" s="20">
        <v>22</v>
      </c>
      <c r="H1255" s="4" t="s">
        <v>1462</v>
      </c>
      <c r="I1255" s="18" t="str">
        <f t="shared" si="101"/>
        <v>=DISPIMG("ID_65A5F484B35046A9B572B432DA864B2D",1)</v>
      </c>
    </row>
    <row r="1256" customHeight="1" spans="1:9">
      <c r="A1256" s="19" t="s">
        <v>450</v>
      </c>
      <c r="B1256" s="19" t="s">
        <v>80</v>
      </c>
      <c r="C1256" s="19" t="s">
        <v>81</v>
      </c>
      <c r="D1256" s="19" t="s">
        <v>881</v>
      </c>
      <c r="E1256" s="19" t="s">
        <v>8</v>
      </c>
      <c r="F1256" s="19" t="s">
        <v>9</v>
      </c>
      <c r="G1256" s="20">
        <v>23</v>
      </c>
      <c r="H1256" s="4" t="s">
        <v>1462</v>
      </c>
      <c r="I1256" s="18" t="str">
        <f t="shared" si="101"/>
        <v>=DISPIMG("ID_65A5F484B35046A9B572B432DA864B2D",1)</v>
      </c>
    </row>
    <row r="1257" customHeight="1" spans="1:9">
      <c r="A1257" s="19" t="s">
        <v>451</v>
      </c>
      <c r="B1257" s="19" t="s">
        <v>80</v>
      </c>
      <c r="C1257" s="19" t="s">
        <v>81</v>
      </c>
      <c r="D1257" s="19" t="s">
        <v>881</v>
      </c>
      <c r="E1257" s="19" t="s">
        <v>8</v>
      </c>
      <c r="F1257" s="19" t="s">
        <v>9</v>
      </c>
      <c r="G1257" s="20">
        <v>24</v>
      </c>
      <c r="H1257" s="4" t="s">
        <v>1462</v>
      </c>
      <c r="I1257" s="18" t="str">
        <f t="shared" si="101"/>
        <v>=DISPIMG("ID_65A5F484B35046A9B572B432DA864B2D",1)</v>
      </c>
    </row>
    <row r="1258" customHeight="1" spans="1:9">
      <c r="A1258" s="19" t="s">
        <v>401</v>
      </c>
      <c r="B1258" s="19" t="s">
        <v>1572</v>
      </c>
      <c r="C1258" s="19" t="s">
        <v>85</v>
      </c>
      <c r="D1258" s="19" t="s">
        <v>881</v>
      </c>
      <c r="E1258" s="19" t="s">
        <v>8</v>
      </c>
      <c r="F1258" s="19" t="s">
        <v>9</v>
      </c>
      <c r="G1258" s="20">
        <v>20</v>
      </c>
      <c r="H1258" s="4" t="s">
        <v>1462</v>
      </c>
      <c r="I1258" s="18" t="str">
        <f t="shared" ref="I1258:I1261" si="102">_xlfn.DISPIMG("ID_EFDCA21B503D4D928650E970E3217F7B",1)</f>
        <v>=DISPIMG("ID_EFDCA21B503D4D928650E970E3217F7B",1)</v>
      </c>
    </row>
    <row r="1259" customHeight="1" spans="1:9">
      <c r="A1259" s="19" t="s">
        <v>402</v>
      </c>
      <c r="B1259" s="19" t="s">
        <v>1572</v>
      </c>
      <c r="C1259" s="19" t="s">
        <v>85</v>
      </c>
      <c r="D1259" s="19" t="s">
        <v>881</v>
      </c>
      <c r="E1259" s="19" t="s">
        <v>8</v>
      </c>
      <c r="F1259" s="19" t="s">
        <v>9</v>
      </c>
      <c r="G1259" s="20">
        <v>21</v>
      </c>
      <c r="H1259" s="4" t="s">
        <v>1462</v>
      </c>
      <c r="I1259" s="18" t="str">
        <f t="shared" si="102"/>
        <v>=DISPIMG("ID_EFDCA21B503D4D928650E970E3217F7B",1)</v>
      </c>
    </row>
    <row r="1260" customHeight="1" spans="1:9">
      <c r="A1260" s="19" t="s">
        <v>403</v>
      </c>
      <c r="B1260" s="19" t="s">
        <v>1572</v>
      </c>
      <c r="C1260" s="19" t="s">
        <v>85</v>
      </c>
      <c r="D1260" s="19" t="s">
        <v>881</v>
      </c>
      <c r="E1260" s="19" t="s">
        <v>8</v>
      </c>
      <c r="F1260" s="19" t="s">
        <v>9</v>
      </c>
      <c r="G1260" s="20">
        <v>22</v>
      </c>
      <c r="H1260" s="4" t="s">
        <v>1462</v>
      </c>
      <c r="I1260" s="18" t="str">
        <f t="shared" si="102"/>
        <v>=DISPIMG("ID_EFDCA21B503D4D928650E970E3217F7B",1)</v>
      </c>
    </row>
    <row r="1261" customHeight="1" spans="1:9">
      <c r="A1261" s="19" t="s">
        <v>450</v>
      </c>
      <c r="B1261" s="19" t="s">
        <v>1572</v>
      </c>
      <c r="C1261" s="19" t="s">
        <v>85</v>
      </c>
      <c r="D1261" s="19" t="s">
        <v>881</v>
      </c>
      <c r="E1261" s="19" t="s">
        <v>8</v>
      </c>
      <c r="F1261" s="19" t="s">
        <v>9</v>
      </c>
      <c r="G1261" s="20">
        <v>23</v>
      </c>
      <c r="H1261" s="4" t="s">
        <v>1462</v>
      </c>
      <c r="I1261" s="18" t="str">
        <f t="shared" si="102"/>
        <v>=DISPIMG("ID_EFDCA21B503D4D928650E970E3217F7B",1)</v>
      </c>
    </row>
    <row r="1262" customHeight="1" spans="1:9">
      <c r="A1262" s="19" t="s">
        <v>401</v>
      </c>
      <c r="B1262" s="19" t="s">
        <v>1573</v>
      </c>
      <c r="C1262" s="19" t="s">
        <v>1574</v>
      </c>
      <c r="D1262" s="19" t="s">
        <v>455</v>
      </c>
      <c r="E1262" s="19" t="s">
        <v>8</v>
      </c>
      <c r="F1262" s="19" t="s">
        <v>9</v>
      </c>
      <c r="G1262" s="20">
        <v>20</v>
      </c>
      <c r="H1262" s="4" t="s">
        <v>1462</v>
      </c>
      <c r="I1262" s="18" t="str">
        <f>_xlfn.DISPIMG("ID_C2E67FC64B5742B19F28537733A0A876",1)</f>
        <v>=DISPIMG("ID_C2E67FC64B5742B19F28537733A0A876",1)</v>
      </c>
    </row>
    <row r="1263" customHeight="1" spans="1:9">
      <c r="A1263" s="19" t="s">
        <v>402</v>
      </c>
      <c r="B1263" s="19" t="s">
        <v>1573</v>
      </c>
      <c r="C1263" s="19" t="s">
        <v>1574</v>
      </c>
      <c r="D1263" s="19" t="s">
        <v>455</v>
      </c>
      <c r="E1263" s="19" t="s">
        <v>8</v>
      </c>
      <c r="F1263" s="19" t="s">
        <v>9</v>
      </c>
      <c r="G1263" s="20">
        <v>21</v>
      </c>
      <c r="H1263" s="4" t="s">
        <v>1462</v>
      </c>
      <c r="I1263" s="18" t="str">
        <f>_xlfn.DISPIMG("ID_C2E67FC64B5742B19F28537733A0A876",1)</f>
        <v>=DISPIMG("ID_C2E67FC64B5742B19F28537733A0A876",1)</v>
      </c>
    </row>
    <row r="1264" customHeight="1" spans="1:9">
      <c r="A1264" s="19" t="s">
        <v>401</v>
      </c>
      <c r="B1264" s="19" t="s">
        <v>1575</v>
      </c>
      <c r="C1264" s="19" t="s">
        <v>1576</v>
      </c>
      <c r="D1264" s="19" t="s">
        <v>367</v>
      </c>
      <c r="E1264" s="19" t="s">
        <v>8</v>
      </c>
      <c r="F1264" s="19" t="s">
        <v>9</v>
      </c>
      <c r="G1264" s="20">
        <v>20</v>
      </c>
      <c r="H1264" s="4" t="s">
        <v>1462</v>
      </c>
      <c r="I1264" s="18" t="str">
        <f t="shared" ref="I1264:I1269" si="103">_xlfn.DISPIMG("ID_26172FE136574CEC939636F8244D3D1F",1)</f>
        <v>=DISPIMG("ID_26172FE136574CEC939636F8244D3D1F",1)</v>
      </c>
    </row>
    <row r="1265" customHeight="1" spans="1:9">
      <c r="A1265" s="19" t="s">
        <v>402</v>
      </c>
      <c r="B1265" s="19" t="s">
        <v>1575</v>
      </c>
      <c r="C1265" s="19" t="s">
        <v>1576</v>
      </c>
      <c r="D1265" s="19" t="s">
        <v>367</v>
      </c>
      <c r="E1265" s="19" t="s">
        <v>8</v>
      </c>
      <c r="F1265" s="19" t="s">
        <v>9</v>
      </c>
      <c r="G1265" s="20">
        <v>21</v>
      </c>
      <c r="H1265" s="4" t="s">
        <v>1462</v>
      </c>
      <c r="I1265" s="18" t="str">
        <f t="shared" si="103"/>
        <v>=DISPIMG("ID_26172FE136574CEC939636F8244D3D1F",1)</v>
      </c>
    </row>
    <row r="1266" customHeight="1" spans="1:9">
      <c r="A1266" s="19" t="s">
        <v>403</v>
      </c>
      <c r="B1266" s="19" t="s">
        <v>1575</v>
      </c>
      <c r="C1266" s="19" t="s">
        <v>1576</v>
      </c>
      <c r="D1266" s="19" t="s">
        <v>367</v>
      </c>
      <c r="E1266" s="19" t="s">
        <v>8</v>
      </c>
      <c r="F1266" s="19" t="s">
        <v>9</v>
      </c>
      <c r="G1266" s="20">
        <v>22</v>
      </c>
      <c r="H1266" s="4" t="s">
        <v>1462</v>
      </c>
      <c r="I1266" s="18" t="str">
        <f t="shared" si="103"/>
        <v>=DISPIMG("ID_26172FE136574CEC939636F8244D3D1F",1)</v>
      </c>
    </row>
    <row r="1267" customHeight="1" spans="1:9">
      <c r="A1267" s="19" t="s">
        <v>450</v>
      </c>
      <c r="B1267" s="19" t="s">
        <v>1575</v>
      </c>
      <c r="C1267" s="19" t="s">
        <v>1576</v>
      </c>
      <c r="D1267" s="19" t="s">
        <v>367</v>
      </c>
      <c r="E1267" s="19" t="s">
        <v>8</v>
      </c>
      <c r="F1267" s="19" t="s">
        <v>9</v>
      </c>
      <c r="G1267" s="20">
        <v>23</v>
      </c>
      <c r="H1267" s="4" t="s">
        <v>1462</v>
      </c>
      <c r="I1267" s="18" t="str">
        <f t="shared" si="103"/>
        <v>=DISPIMG("ID_26172FE136574CEC939636F8244D3D1F",1)</v>
      </c>
    </row>
    <row r="1268" customHeight="1" spans="1:9">
      <c r="A1268" s="19" t="s">
        <v>451</v>
      </c>
      <c r="B1268" s="19" t="s">
        <v>1575</v>
      </c>
      <c r="C1268" s="19" t="s">
        <v>1576</v>
      </c>
      <c r="D1268" s="19" t="s">
        <v>367</v>
      </c>
      <c r="E1268" s="19" t="s">
        <v>8</v>
      </c>
      <c r="F1268" s="19" t="s">
        <v>9</v>
      </c>
      <c r="G1268" s="20">
        <v>24</v>
      </c>
      <c r="H1268" s="4" t="s">
        <v>1462</v>
      </c>
      <c r="I1268" s="18" t="str">
        <f t="shared" si="103"/>
        <v>=DISPIMG("ID_26172FE136574CEC939636F8244D3D1F",1)</v>
      </c>
    </row>
    <row r="1269" customHeight="1" spans="1:9">
      <c r="A1269" s="19" t="s">
        <v>452</v>
      </c>
      <c r="B1269" s="19" t="s">
        <v>1575</v>
      </c>
      <c r="C1269" s="19" t="s">
        <v>1576</v>
      </c>
      <c r="D1269" s="19" t="s">
        <v>367</v>
      </c>
      <c r="E1269" s="19" t="s">
        <v>8</v>
      </c>
      <c r="F1269" s="19" t="s">
        <v>9</v>
      </c>
      <c r="G1269" s="20">
        <v>25</v>
      </c>
      <c r="H1269" s="4" t="s">
        <v>1462</v>
      </c>
      <c r="I1269" s="18" t="str">
        <f t="shared" si="103"/>
        <v>=DISPIMG("ID_26172FE136574CEC939636F8244D3D1F",1)</v>
      </c>
    </row>
    <row r="1270" customHeight="1" spans="1:9">
      <c r="A1270" s="19" t="s">
        <v>401</v>
      </c>
      <c r="B1270" s="19" t="s">
        <v>1577</v>
      </c>
      <c r="C1270" s="19" t="s">
        <v>1578</v>
      </c>
      <c r="D1270" s="19" t="s">
        <v>432</v>
      </c>
      <c r="E1270" s="19" t="s">
        <v>8</v>
      </c>
      <c r="F1270" s="19" t="s">
        <v>9</v>
      </c>
      <c r="G1270" s="20">
        <v>20</v>
      </c>
      <c r="H1270" s="4" t="s">
        <v>1462</v>
      </c>
      <c r="I1270" s="18" t="str">
        <f t="shared" ref="I1270:I1277" si="104">_xlfn.DISPIMG("ID_E167185AA93E4325B40E57E681DEBB27",1)</f>
        <v>=DISPIMG("ID_E167185AA93E4325B40E57E681DEBB27",1)</v>
      </c>
    </row>
    <row r="1271" customHeight="1" spans="1:9">
      <c r="A1271" s="19" t="s">
        <v>402</v>
      </c>
      <c r="B1271" s="19" t="s">
        <v>1577</v>
      </c>
      <c r="C1271" s="19" t="s">
        <v>1578</v>
      </c>
      <c r="D1271" s="19" t="s">
        <v>432</v>
      </c>
      <c r="E1271" s="19" t="s">
        <v>8</v>
      </c>
      <c r="F1271" s="19" t="s">
        <v>9</v>
      </c>
      <c r="G1271" s="20">
        <v>21</v>
      </c>
      <c r="H1271" s="4" t="s">
        <v>1462</v>
      </c>
      <c r="I1271" s="18" t="str">
        <f t="shared" si="104"/>
        <v>=DISPIMG("ID_E167185AA93E4325B40E57E681DEBB27",1)</v>
      </c>
    </row>
    <row r="1272" customHeight="1" spans="1:9">
      <c r="A1272" s="19" t="s">
        <v>403</v>
      </c>
      <c r="B1272" s="19" t="s">
        <v>1577</v>
      </c>
      <c r="C1272" s="19" t="s">
        <v>1578</v>
      </c>
      <c r="D1272" s="19" t="s">
        <v>432</v>
      </c>
      <c r="E1272" s="19" t="s">
        <v>8</v>
      </c>
      <c r="F1272" s="19" t="s">
        <v>9</v>
      </c>
      <c r="G1272" s="20">
        <v>22</v>
      </c>
      <c r="H1272" s="4" t="s">
        <v>1462</v>
      </c>
      <c r="I1272" s="18" t="str">
        <f t="shared" si="104"/>
        <v>=DISPIMG("ID_E167185AA93E4325B40E57E681DEBB27",1)</v>
      </c>
    </row>
    <row r="1273" customHeight="1" spans="1:9">
      <c r="A1273" s="19" t="s">
        <v>450</v>
      </c>
      <c r="B1273" s="19" t="s">
        <v>1577</v>
      </c>
      <c r="C1273" s="19" t="s">
        <v>1578</v>
      </c>
      <c r="D1273" s="19" t="s">
        <v>432</v>
      </c>
      <c r="E1273" s="19" t="s">
        <v>8</v>
      </c>
      <c r="F1273" s="19" t="s">
        <v>9</v>
      </c>
      <c r="G1273" s="20">
        <v>23</v>
      </c>
      <c r="H1273" s="4" t="s">
        <v>1462</v>
      </c>
      <c r="I1273" s="18" t="str">
        <f t="shared" si="104"/>
        <v>=DISPIMG("ID_E167185AA93E4325B40E57E681DEBB27",1)</v>
      </c>
    </row>
    <row r="1274" customHeight="1" spans="1:9">
      <c r="A1274" s="19" t="s">
        <v>451</v>
      </c>
      <c r="B1274" s="19" t="s">
        <v>1577</v>
      </c>
      <c r="C1274" s="19" t="s">
        <v>1578</v>
      </c>
      <c r="D1274" s="19" t="s">
        <v>432</v>
      </c>
      <c r="E1274" s="19" t="s">
        <v>8</v>
      </c>
      <c r="F1274" s="19" t="s">
        <v>9</v>
      </c>
      <c r="G1274" s="20">
        <v>24</v>
      </c>
      <c r="H1274" s="4" t="s">
        <v>1462</v>
      </c>
      <c r="I1274" s="18" t="str">
        <f t="shared" si="104"/>
        <v>=DISPIMG("ID_E167185AA93E4325B40E57E681DEBB27",1)</v>
      </c>
    </row>
    <row r="1275" customHeight="1" spans="1:9">
      <c r="A1275" s="19" t="s">
        <v>452</v>
      </c>
      <c r="B1275" s="19" t="s">
        <v>1577</v>
      </c>
      <c r="C1275" s="19" t="s">
        <v>1578</v>
      </c>
      <c r="D1275" s="19" t="s">
        <v>432</v>
      </c>
      <c r="E1275" s="19" t="s">
        <v>8</v>
      </c>
      <c r="F1275" s="19" t="s">
        <v>9</v>
      </c>
      <c r="G1275" s="20">
        <v>25</v>
      </c>
      <c r="H1275" s="4" t="s">
        <v>1462</v>
      </c>
      <c r="I1275" s="18" t="str">
        <f t="shared" si="104"/>
        <v>=DISPIMG("ID_E167185AA93E4325B40E57E681DEBB27",1)</v>
      </c>
    </row>
    <row r="1276" customHeight="1" spans="1:9">
      <c r="A1276" s="19" t="s">
        <v>1463</v>
      </c>
      <c r="B1276" s="19" t="s">
        <v>1577</v>
      </c>
      <c r="C1276" s="19" t="s">
        <v>1578</v>
      </c>
      <c r="D1276" s="19" t="s">
        <v>432</v>
      </c>
      <c r="E1276" s="19" t="s">
        <v>8</v>
      </c>
      <c r="F1276" s="19" t="s">
        <v>9</v>
      </c>
      <c r="G1276" s="20">
        <v>26</v>
      </c>
      <c r="H1276" s="4" t="s">
        <v>1462</v>
      </c>
      <c r="I1276" s="18" t="str">
        <f t="shared" si="104"/>
        <v>=DISPIMG("ID_E167185AA93E4325B40E57E681DEBB27",1)</v>
      </c>
    </row>
    <row r="1277" customHeight="1" spans="1:9">
      <c r="A1277" s="19" t="s">
        <v>1461</v>
      </c>
      <c r="B1277" s="19" t="s">
        <v>1577</v>
      </c>
      <c r="C1277" s="19" t="s">
        <v>1578</v>
      </c>
      <c r="D1277" s="19" t="s">
        <v>432</v>
      </c>
      <c r="E1277" s="19" t="s">
        <v>8</v>
      </c>
      <c r="F1277" s="19" t="s">
        <v>9</v>
      </c>
      <c r="G1277" s="20">
        <v>27</v>
      </c>
      <c r="H1277" s="4" t="s">
        <v>1462</v>
      </c>
      <c r="I1277" s="18" t="str">
        <f t="shared" si="104"/>
        <v>=DISPIMG("ID_E167185AA93E4325B40E57E681DEBB27",1)</v>
      </c>
    </row>
    <row r="1278" customHeight="1" spans="1:9">
      <c r="A1278" s="19" t="s">
        <v>401</v>
      </c>
      <c r="B1278" s="19" t="s">
        <v>88</v>
      </c>
      <c r="C1278" s="19" t="s">
        <v>89</v>
      </c>
      <c r="D1278" s="19" t="s">
        <v>881</v>
      </c>
      <c r="E1278" s="19" t="s">
        <v>8</v>
      </c>
      <c r="F1278" s="19" t="s">
        <v>9</v>
      </c>
      <c r="G1278" s="20">
        <v>20</v>
      </c>
      <c r="H1278" s="4" t="s">
        <v>1462</v>
      </c>
      <c r="I1278" s="18" t="str">
        <f t="shared" ref="I1278:I1287" si="105">_xlfn.DISPIMG("ID_7787EB29679F4C5EA4001D76FA2C3874",1)</f>
        <v>=DISPIMG("ID_7787EB29679F4C5EA4001D76FA2C3874",1)</v>
      </c>
    </row>
    <row r="1279" customHeight="1" spans="1:9">
      <c r="A1279" s="19" t="s">
        <v>402</v>
      </c>
      <c r="B1279" s="19" t="s">
        <v>88</v>
      </c>
      <c r="C1279" s="19" t="s">
        <v>89</v>
      </c>
      <c r="D1279" s="19" t="s">
        <v>881</v>
      </c>
      <c r="E1279" s="19" t="s">
        <v>8</v>
      </c>
      <c r="F1279" s="19" t="s">
        <v>9</v>
      </c>
      <c r="G1279" s="20">
        <v>21</v>
      </c>
      <c r="H1279" s="4" t="s">
        <v>1462</v>
      </c>
      <c r="I1279" s="18" t="str">
        <f t="shared" si="105"/>
        <v>=DISPIMG("ID_7787EB29679F4C5EA4001D76FA2C3874",1)</v>
      </c>
    </row>
    <row r="1280" customHeight="1" spans="1:9">
      <c r="A1280" s="19" t="s">
        <v>403</v>
      </c>
      <c r="B1280" s="19" t="s">
        <v>88</v>
      </c>
      <c r="C1280" s="19" t="s">
        <v>89</v>
      </c>
      <c r="D1280" s="19" t="s">
        <v>881</v>
      </c>
      <c r="E1280" s="19" t="s">
        <v>8</v>
      </c>
      <c r="F1280" s="19" t="s">
        <v>9</v>
      </c>
      <c r="G1280" s="20">
        <v>22</v>
      </c>
      <c r="H1280" s="4" t="s">
        <v>1462</v>
      </c>
      <c r="I1280" s="18" t="str">
        <f t="shared" si="105"/>
        <v>=DISPIMG("ID_7787EB29679F4C5EA4001D76FA2C3874",1)</v>
      </c>
    </row>
    <row r="1281" customHeight="1" spans="1:9">
      <c r="A1281" s="19" t="s">
        <v>450</v>
      </c>
      <c r="B1281" s="19" t="s">
        <v>88</v>
      </c>
      <c r="C1281" s="19" t="s">
        <v>89</v>
      </c>
      <c r="D1281" s="19" t="s">
        <v>881</v>
      </c>
      <c r="E1281" s="19" t="s">
        <v>8</v>
      </c>
      <c r="F1281" s="19" t="s">
        <v>9</v>
      </c>
      <c r="G1281" s="20">
        <v>23</v>
      </c>
      <c r="H1281" s="4" t="s">
        <v>1462</v>
      </c>
      <c r="I1281" s="18" t="str">
        <f t="shared" si="105"/>
        <v>=DISPIMG("ID_7787EB29679F4C5EA4001D76FA2C3874",1)</v>
      </c>
    </row>
    <row r="1282" customHeight="1" spans="1:9">
      <c r="A1282" s="19" t="s">
        <v>451</v>
      </c>
      <c r="B1282" s="19" t="s">
        <v>88</v>
      </c>
      <c r="C1282" s="19" t="s">
        <v>89</v>
      </c>
      <c r="D1282" s="19" t="s">
        <v>881</v>
      </c>
      <c r="E1282" s="19" t="s">
        <v>8</v>
      </c>
      <c r="F1282" s="19" t="s">
        <v>9</v>
      </c>
      <c r="G1282" s="20">
        <v>24</v>
      </c>
      <c r="H1282" s="4" t="s">
        <v>1462</v>
      </c>
      <c r="I1282" s="18" t="str">
        <f t="shared" si="105"/>
        <v>=DISPIMG("ID_7787EB29679F4C5EA4001D76FA2C3874",1)</v>
      </c>
    </row>
    <row r="1283" customHeight="1" spans="1:9">
      <c r="A1283" s="19" t="s">
        <v>452</v>
      </c>
      <c r="B1283" s="19" t="s">
        <v>88</v>
      </c>
      <c r="C1283" s="19" t="s">
        <v>89</v>
      </c>
      <c r="D1283" s="19" t="s">
        <v>881</v>
      </c>
      <c r="E1283" s="19" t="s">
        <v>8</v>
      </c>
      <c r="F1283" s="19" t="s">
        <v>9</v>
      </c>
      <c r="G1283" s="20">
        <v>25</v>
      </c>
      <c r="H1283" s="4" t="s">
        <v>1462</v>
      </c>
      <c r="I1283" s="18" t="str">
        <f t="shared" si="105"/>
        <v>=DISPIMG("ID_7787EB29679F4C5EA4001D76FA2C3874",1)</v>
      </c>
    </row>
    <row r="1284" customHeight="1" spans="1:9">
      <c r="A1284" s="19" t="s">
        <v>1463</v>
      </c>
      <c r="B1284" s="19" t="s">
        <v>88</v>
      </c>
      <c r="C1284" s="19" t="s">
        <v>89</v>
      </c>
      <c r="D1284" s="19" t="s">
        <v>881</v>
      </c>
      <c r="E1284" s="19" t="s">
        <v>8</v>
      </c>
      <c r="F1284" s="19" t="s">
        <v>9</v>
      </c>
      <c r="G1284" s="20">
        <v>26</v>
      </c>
      <c r="H1284" s="4" t="s">
        <v>1462</v>
      </c>
      <c r="I1284" s="18" t="str">
        <f t="shared" si="105"/>
        <v>=DISPIMG("ID_7787EB29679F4C5EA4001D76FA2C3874",1)</v>
      </c>
    </row>
    <row r="1285" customHeight="1" spans="1:9">
      <c r="A1285" s="19" t="s">
        <v>1461</v>
      </c>
      <c r="B1285" s="19" t="s">
        <v>88</v>
      </c>
      <c r="C1285" s="19" t="s">
        <v>89</v>
      </c>
      <c r="D1285" s="19" t="s">
        <v>881</v>
      </c>
      <c r="E1285" s="19" t="s">
        <v>8</v>
      </c>
      <c r="F1285" s="19" t="s">
        <v>9</v>
      </c>
      <c r="G1285" s="20">
        <v>27</v>
      </c>
      <c r="H1285" s="4" t="s">
        <v>1462</v>
      </c>
      <c r="I1285" s="18" t="str">
        <f t="shared" si="105"/>
        <v>=DISPIMG("ID_7787EB29679F4C5EA4001D76FA2C3874",1)</v>
      </c>
    </row>
    <row r="1286" customHeight="1" spans="1:9">
      <c r="A1286" s="19" t="s">
        <v>1464</v>
      </c>
      <c r="B1286" s="19" t="s">
        <v>88</v>
      </c>
      <c r="C1286" s="19" t="s">
        <v>89</v>
      </c>
      <c r="D1286" s="19" t="s">
        <v>881</v>
      </c>
      <c r="E1286" s="19" t="s">
        <v>8</v>
      </c>
      <c r="F1286" s="19" t="s">
        <v>9</v>
      </c>
      <c r="G1286" s="20">
        <v>28</v>
      </c>
      <c r="H1286" s="4" t="s">
        <v>1462</v>
      </c>
      <c r="I1286" s="18" t="str">
        <f t="shared" si="105"/>
        <v>=DISPIMG("ID_7787EB29679F4C5EA4001D76FA2C3874",1)</v>
      </c>
    </row>
    <row r="1287" customHeight="1" spans="1:9">
      <c r="A1287" s="19" t="s">
        <v>554</v>
      </c>
      <c r="B1287" s="19" t="s">
        <v>88</v>
      </c>
      <c r="C1287" s="19" t="s">
        <v>89</v>
      </c>
      <c r="D1287" s="19" t="s">
        <v>881</v>
      </c>
      <c r="E1287" s="19" t="s">
        <v>8</v>
      </c>
      <c r="F1287" s="19" t="s">
        <v>9</v>
      </c>
      <c r="G1287" s="20">
        <v>29</v>
      </c>
      <c r="H1287" s="4" t="s">
        <v>1462</v>
      </c>
      <c r="I1287" s="18" t="str">
        <f t="shared" si="105"/>
        <v>=DISPIMG("ID_7787EB29679F4C5EA4001D76FA2C3874",1)</v>
      </c>
    </row>
    <row r="1288" customHeight="1" spans="1:9">
      <c r="A1288" s="19" t="s">
        <v>401</v>
      </c>
      <c r="B1288" s="19" t="s">
        <v>1579</v>
      </c>
      <c r="C1288" s="19" t="s">
        <v>1580</v>
      </c>
      <c r="D1288" s="19" t="s">
        <v>398</v>
      </c>
      <c r="E1288" s="19" t="s">
        <v>8</v>
      </c>
      <c r="F1288" s="19" t="s">
        <v>9</v>
      </c>
      <c r="G1288" s="20">
        <v>20</v>
      </c>
      <c r="H1288" s="4" t="s">
        <v>1462</v>
      </c>
      <c r="I1288" s="18" t="str">
        <f t="shared" ref="I1288:I1297" si="106">_xlfn.DISPIMG("ID_E33337E6122A4079989E32D4986F78EE",1)</f>
        <v>=DISPIMG("ID_E33337E6122A4079989E32D4986F78EE",1)</v>
      </c>
    </row>
    <row r="1289" customHeight="1" spans="1:9">
      <c r="A1289" s="19" t="s">
        <v>402</v>
      </c>
      <c r="B1289" s="19" t="s">
        <v>1579</v>
      </c>
      <c r="C1289" s="19" t="s">
        <v>1580</v>
      </c>
      <c r="D1289" s="19" t="s">
        <v>398</v>
      </c>
      <c r="E1289" s="19" t="s">
        <v>8</v>
      </c>
      <c r="F1289" s="19" t="s">
        <v>9</v>
      </c>
      <c r="G1289" s="20">
        <v>21</v>
      </c>
      <c r="H1289" s="4" t="s">
        <v>1462</v>
      </c>
      <c r="I1289" s="18" t="str">
        <f t="shared" si="106"/>
        <v>=DISPIMG("ID_E33337E6122A4079989E32D4986F78EE",1)</v>
      </c>
    </row>
    <row r="1290" customHeight="1" spans="1:9">
      <c r="A1290" s="19" t="s">
        <v>403</v>
      </c>
      <c r="B1290" s="19" t="s">
        <v>1579</v>
      </c>
      <c r="C1290" s="19" t="s">
        <v>1580</v>
      </c>
      <c r="D1290" s="19" t="s">
        <v>398</v>
      </c>
      <c r="E1290" s="19" t="s">
        <v>8</v>
      </c>
      <c r="F1290" s="19" t="s">
        <v>9</v>
      </c>
      <c r="G1290" s="20">
        <v>22</v>
      </c>
      <c r="H1290" s="4" t="s">
        <v>1462</v>
      </c>
      <c r="I1290" s="18" t="str">
        <f t="shared" si="106"/>
        <v>=DISPIMG("ID_E33337E6122A4079989E32D4986F78EE",1)</v>
      </c>
    </row>
    <row r="1291" customHeight="1" spans="1:9">
      <c r="A1291" s="19" t="s">
        <v>450</v>
      </c>
      <c r="B1291" s="19" t="s">
        <v>1579</v>
      </c>
      <c r="C1291" s="19" t="s">
        <v>1580</v>
      </c>
      <c r="D1291" s="19" t="s">
        <v>398</v>
      </c>
      <c r="E1291" s="19" t="s">
        <v>8</v>
      </c>
      <c r="F1291" s="19" t="s">
        <v>9</v>
      </c>
      <c r="G1291" s="20">
        <v>23</v>
      </c>
      <c r="H1291" s="4" t="s">
        <v>1462</v>
      </c>
      <c r="I1291" s="18" t="str">
        <f t="shared" si="106"/>
        <v>=DISPIMG("ID_E33337E6122A4079989E32D4986F78EE",1)</v>
      </c>
    </row>
    <row r="1292" customHeight="1" spans="1:9">
      <c r="A1292" s="19" t="s">
        <v>451</v>
      </c>
      <c r="B1292" s="19" t="s">
        <v>1579</v>
      </c>
      <c r="C1292" s="19" t="s">
        <v>1580</v>
      </c>
      <c r="D1292" s="19" t="s">
        <v>398</v>
      </c>
      <c r="E1292" s="19" t="s">
        <v>8</v>
      </c>
      <c r="F1292" s="19" t="s">
        <v>9</v>
      </c>
      <c r="G1292" s="20">
        <v>24</v>
      </c>
      <c r="H1292" s="4" t="s">
        <v>1462</v>
      </c>
      <c r="I1292" s="18" t="str">
        <f t="shared" si="106"/>
        <v>=DISPIMG("ID_E33337E6122A4079989E32D4986F78EE",1)</v>
      </c>
    </row>
    <row r="1293" customHeight="1" spans="1:9">
      <c r="A1293" s="19" t="s">
        <v>452</v>
      </c>
      <c r="B1293" s="19" t="s">
        <v>1579</v>
      </c>
      <c r="C1293" s="19" t="s">
        <v>1580</v>
      </c>
      <c r="D1293" s="19" t="s">
        <v>398</v>
      </c>
      <c r="E1293" s="19" t="s">
        <v>8</v>
      </c>
      <c r="F1293" s="19" t="s">
        <v>9</v>
      </c>
      <c r="G1293" s="20">
        <v>25</v>
      </c>
      <c r="H1293" s="4" t="s">
        <v>1462</v>
      </c>
      <c r="I1293" s="18" t="str">
        <f t="shared" si="106"/>
        <v>=DISPIMG("ID_E33337E6122A4079989E32D4986F78EE",1)</v>
      </c>
    </row>
    <row r="1294" customHeight="1" spans="1:9">
      <c r="A1294" s="19" t="s">
        <v>1463</v>
      </c>
      <c r="B1294" s="19" t="s">
        <v>1579</v>
      </c>
      <c r="C1294" s="19" t="s">
        <v>1580</v>
      </c>
      <c r="D1294" s="19" t="s">
        <v>398</v>
      </c>
      <c r="E1294" s="19" t="s">
        <v>8</v>
      </c>
      <c r="F1294" s="19" t="s">
        <v>9</v>
      </c>
      <c r="G1294" s="20">
        <v>26</v>
      </c>
      <c r="H1294" s="4" t="s">
        <v>1462</v>
      </c>
      <c r="I1294" s="18" t="str">
        <f t="shared" si="106"/>
        <v>=DISPIMG("ID_E33337E6122A4079989E32D4986F78EE",1)</v>
      </c>
    </row>
    <row r="1295" customHeight="1" spans="1:9">
      <c r="A1295" s="19" t="s">
        <v>1461</v>
      </c>
      <c r="B1295" s="19" t="s">
        <v>1579</v>
      </c>
      <c r="C1295" s="19" t="s">
        <v>1580</v>
      </c>
      <c r="D1295" s="19" t="s">
        <v>398</v>
      </c>
      <c r="E1295" s="19" t="s">
        <v>8</v>
      </c>
      <c r="F1295" s="19" t="s">
        <v>9</v>
      </c>
      <c r="G1295" s="20">
        <v>27</v>
      </c>
      <c r="H1295" s="4" t="s">
        <v>1462</v>
      </c>
      <c r="I1295" s="18" t="str">
        <f t="shared" si="106"/>
        <v>=DISPIMG("ID_E33337E6122A4079989E32D4986F78EE",1)</v>
      </c>
    </row>
    <row r="1296" customHeight="1" spans="1:9">
      <c r="A1296" s="19" t="s">
        <v>1464</v>
      </c>
      <c r="B1296" s="19" t="s">
        <v>1579</v>
      </c>
      <c r="C1296" s="19" t="s">
        <v>1580</v>
      </c>
      <c r="D1296" s="19" t="s">
        <v>398</v>
      </c>
      <c r="E1296" s="19" t="s">
        <v>8</v>
      </c>
      <c r="F1296" s="19" t="s">
        <v>9</v>
      </c>
      <c r="G1296" s="20">
        <v>28</v>
      </c>
      <c r="H1296" s="4" t="s">
        <v>1462</v>
      </c>
      <c r="I1296" s="18" t="str">
        <f t="shared" si="106"/>
        <v>=DISPIMG("ID_E33337E6122A4079989E32D4986F78EE",1)</v>
      </c>
    </row>
    <row r="1297" customHeight="1" spans="1:9">
      <c r="A1297" s="19" t="s">
        <v>554</v>
      </c>
      <c r="B1297" s="19" t="s">
        <v>1579</v>
      </c>
      <c r="C1297" s="19" t="s">
        <v>1580</v>
      </c>
      <c r="D1297" s="19" t="s">
        <v>398</v>
      </c>
      <c r="E1297" s="19" t="s">
        <v>8</v>
      </c>
      <c r="F1297" s="19" t="s">
        <v>9</v>
      </c>
      <c r="G1297" s="20">
        <v>29</v>
      </c>
      <c r="H1297" s="4" t="s">
        <v>1462</v>
      </c>
      <c r="I1297" s="18" t="str">
        <f t="shared" si="106"/>
        <v>=DISPIMG("ID_E33337E6122A4079989E32D4986F78EE",1)</v>
      </c>
    </row>
    <row r="1298" customHeight="1" spans="1:9">
      <c r="A1298" s="19" t="s">
        <v>401</v>
      </c>
      <c r="B1298" s="19" t="s">
        <v>1581</v>
      </c>
      <c r="C1298" s="19" t="s">
        <v>1582</v>
      </c>
      <c r="D1298" s="19" t="s">
        <v>384</v>
      </c>
      <c r="E1298" s="19" t="s">
        <v>8</v>
      </c>
      <c r="F1298" s="19" t="s">
        <v>9</v>
      </c>
      <c r="G1298" s="20">
        <v>20</v>
      </c>
      <c r="H1298" s="4" t="s">
        <v>1462</v>
      </c>
      <c r="I1298" s="18" t="str">
        <f t="shared" ref="I1298:I1307" si="107">_xlfn.DISPIMG("ID_4F87AEDF920F4C518CAB0F4DEFD5FEFF",1)</f>
        <v>=DISPIMG("ID_4F87AEDF920F4C518CAB0F4DEFD5FEFF",1)</v>
      </c>
    </row>
    <row r="1299" customHeight="1" spans="1:9">
      <c r="A1299" s="19" t="s">
        <v>402</v>
      </c>
      <c r="B1299" s="19" t="s">
        <v>1581</v>
      </c>
      <c r="C1299" s="19" t="s">
        <v>1582</v>
      </c>
      <c r="D1299" s="19" t="s">
        <v>384</v>
      </c>
      <c r="E1299" s="19" t="s">
        <v>8</v>
      </c>
      <c r="F1299" s="19" t="s">
        <v>9</v>
      </c>
      <c r="G1299" s="20">
        <v>21</v>
      </c>
      <c r="H1299" s="4" t="s">
        <v>1462</v>
      </c>
      <c r="I1299" s="18" t="str">
        <f t="shared" si="107"/>
        <v>=DISPIMG("ID_4F87AEDF920F4C518CAB0F4DEFD5FEFF",1)</v>
      </c>
    </row>
    <row r="1300" customHeight="1" spans="1:9">
      <c r="A1300" s="19" t="s">
        <v>403</v>
      </c>
      <c r="B1300" s="19" t="s">
        <v>1581</v>
      </c>
      <c r="C1300" s="19" t="s">
        <v>1582</v>
      </c>
      <c r="D1300" s="19" t="s">
        <v>384</v>
      </c>
      <c r="E1300" s="19" t="s">
        <v>8</v>
      </c>
      <c r="F1300" s="19" t="s">
        <v>9</v>
      </c>
      <c r="G1300" s="20">
        <v>22</v>
      </c>
      <c r="H1300" s="4" t="s">
        <v>1462</v>
      </c>
      <c r="I1300" s="18" t="str">
        <f t="shared" si="107"/>
        <v>=DISPIMG("ID_4F87AEDF920F4C518CAB0F4DEFD5FEFF",1)</v>
      </c>
    </row>
    <row r="1301" customHeight="1" spans="1:9">
      <c r="A1301" s="19" t="s">
        <v>450</v>
      </c>
      <c r="B1301" s="19" t="s">
        <v>1581</v>
      </c>
      <c r="C1301" s="19" t="s">
        <v>1582</v>
      </c>
      <c r="D1301" s="19" t="s">
        <v>384</v>
      </c>
      <c r="E1301" s="19" t="s">
        <v>8</v>
      </c>
      <c r="F1301" s="19" t="s">
        <v>9</v>
      </c>
      <c r="G1301" s="20">
        <v>23</v>
      </c>
      <c r="H1301" s="4" t="s">
        <v>1462</v>
      </c>
      <c r="I1301" s="18" t="str">
        <f t="shared" si="107"/>
        <v>=DISPIMG("ID_4F87AEDF920F4C518CAB0F4DEFD5FEFF",1)</v>
      </c>
    </row>
    <row r="1302" customHeight="1" spans="1:9">
      <c r="A1302" s="19" t="s">
        <v>451</v>
      </c>
      <c r="B1302" s="19" t="s">
        <v>1581</v>
      </c>
      <c r="C1302" s="19" t="s">
        <v>1582</v>
      </c>
      <c r="D1302" s="19" t="s">
        <v>384</v>
      </c>
      <c r="E1302" s="19" t="s">
        <v>8</v>
      </c>
      <c r="F1302" s="19" t="s">
        <v>9</v>
      </c>
      <c r="G1302" s="20">
        <v>24</v>
      </c>
      <c r="H1302" s="4" t="s">
        <v>1462</v>
      </c>
      <c r="I1302" s="18" t="str">
        <f t="shared" si="107"/>
        <v>=DISPIMG("ID_4F87AEDF920F4C518CAB0F4DEFD5FEFF",1)</v>
      </c>
    </row>
    <row r="1303" customHeight="1" spans="1:9">
      <c r="A1303" s="19" t="s">
        <v>452</v>
      </c>
      <c r="B1303" s="19" t="s">
        <v>1581</v>
      </c>
      <c r="C1303" s="19" t="s">
        <v>1582</v>
      </c>
      <c r="D1303" s="19" t="s">
        <v>384</v>
      </c>
      <c r="E1303" s="19" t="s">
        <v>8</v>
      </c>
      <c r="F1303" s="19" t="s">
        <v>9</v>
      </c>
      <c r="G1303" s="20">
        <v>25</v>
      </c>
      <c r="H1303" s="4" t="s">
        <v>1462</v>
      </c>
      <c r="I1303" s="18" t="str">
        <f t="shared" si="107"/>
        <v>=DISPIMG("ID_4F87AEDF920F4C518CAB0F4DEFD5FEFF",1)</v>
      </c>
    </row>
    <row r="1304" customHeight="1" spans="1:9">
      <c r="A1304" s="19" t="s">
        <v>1463</v>
      </c>
      <c r="B1304" s="19" t="s">
        <v>1581</v>
      </c>
      <c r="C1304" s="19" t="s">
        <v>1582</v>
      </c>
      <c r="D1304" s="19" t="s">
        <v>384</v>
      </c>
      <c r="E1304" s="19" t="s">
        <v>8</v>
      </c>
      <c r="F1304" s="19" t="s">
        <v>9</v>
      </c>
      <c r="G1304" s="20">
        <v>26</v>
      </c>
      <c r="H1304" s="4" t="s">
        <v>1462</v>
      </c>
      <c r="I1304" s="18" t="str">
        <f t="shared" si="107"/>
        <v>=DISPIMG("ID_4F87AEDF920F4C518CAB0F4DEFD5FEFF",1)</v>
      </c>
    </row>
    <row r="1305" customHeight="1" spans="1:9">
      <c r="A1305" s="19" t="s">
        <v>1461</v>
      </c>
      <c r="B1305" s="19" t="s">
        <v>1581</v>
      </c>
      <c r="C1305" s="19" t="s">
        <v>1582</v>
      </c>
      <c r="D1305" s="19" t="s">
        <v>384</v>
      </c>
      <c r="E1305" s="19" t="s">
        <v>8</v>
      </c>
      <c r="F1305" s="19" t="s">
        <v>9</v>
      </c>
      <c r="G1305" s="20">
        <v>27</v>
      </c>
      <c r="H1305" s="4" t="s">
        <v>1462</v>
      </c>
      <c r="I1305" s="18" t="str">
        <f t="shared" si="107"/>
        <v>=DISPIMG("ID_4F87AEDF920F4C518CAB0F4DEFD5FEFF",1)</v>
      </c>
    </row>
    <row r="1306" customHeight="1" spans="1:9">
      <c r="A1306" s="19" t="s">
        <v>1464</v>
      </c>
      <c r="B1306" s="19" t="s">
        <v>1581</v>
      </c>
      <c r="C1306" s="19" t="s">
        <v>1582</v>
      </c>
      <c r="D1306" s="19" t="s">
        <v>384</v>
      </c>
      <c r="E1306" s="19" t="s">
        <v>8</v>
      </c>
      <c r="F1306" s="19" t="s">
        <v>9</v>
      </c>
      <c r="G1306" s="20">
        <v>28</v>
      </c>
      <c r="H1306" s="4" t="s">
        <v>1462</v>
      </c>
      <c r="I1306" s="18" t="str">
        <f t="shared" si="107"/>
        <v>=DISPIMG("ID_4F87AEDF920F4C518CAB0F4DEFD5FEFF",1)</v>
      </c>
    </row>
    <row r="1307" customHeight="1" spans="1:9">
      <c r="A1307" s="19" t="s">
        <v>554</v>
      </c>
      <c r="B1307" s="19" t="s">
        <v>1581</v>
      </c>
      <c r="C1307" s="19" t="s">
        <v>1582</v>
      </c>
      <c r="D1307" s="19" t="s">
        <v>384</v>
      </c>
      <c r="E1307" s="19" t="s">
        <v>8</v>
      </c>
      <c r="F1307" s="19" t="s">
        <v>9</v>
      </c>
      <c r="G1307" s="20">
        <v>29</v>
      </c>
      <c r="H1307" s="4" t="s">
        <v>1462</v>
      </c>
      <c r="I1307" s="18" t="str">
        <f t="shared" si="107"/>
        <v>=DISPIMG("ID_4F87AEDF920F4C518CAB0F4DEFD5FEFF",1)</v>
      </c>
    </row>
    <row r="1308" customHeight="1" spans="1:9">
      <c r="A1308" s="19" t="s">
        <v>401</v>
      </c>
      <c r="B1308" s="19" t="s">
        <v>1583</v>
      </c>
      <c r="C1308" s="19" t="s">
        <v>1584</v>
      </c>
      <c r="D1308" s="19" t="s">
        <v>432</v>
      </c>
      <c r="E1308" s="19" t="s">
        <v>8</v>
      </c>
      <c r="F1308" s="19" t="s">
        <v>9</v>
      </c>
      <c r="G1308" s="20">
        <v>20</v>
      </c>
      <c r="H1308" s="4" t="s">
        <v>1462</v>
      </c>
      <c r="I1308" s="18" t="str">
        <f t="shared" ref="I1308:I1317" si="108">_xlfn.DISPIMG("ID_59DC1CDC5ABE485E92392FD5899FF4A6",1)</f>
        <v>=DISPIMG("ID_59DC1CDC5ABE485E92392FD5899FF4A6",1)</v>
      </c>
    </row>
    <row r="1309" customHeight="1" spans="1:9">
      <c r="A1309" s="19" t="s">
        <v>402</v>
      </c>
      <c r="B1309" s="19" t="s">
        <v>1583</v>
      </c>
      <c r="C1309" s="19" t="s">
        <v>1584</v>
      </c>
      <c r="D1309" s="19" t="s">
        <v>432</v>
      </c>
      <c r="E1309" s="19" t="s">
        <v>8</v>
      </c>
      <c r="F1309" s="19" t="s">
        <v>9</v>
      </c>
      <c r="G1309" s="20">
        <v>21</v>
      </c>
      <c r="H1309" s="4" t="s">
        <v>1462</v>
      </c>
      <c r="I1309" s="18" t="str">
        <f t="shared" si="108"/>
        <v>=DISPIMG("ID_59DC1CDC5ABE485E92392FD5899FF4A6",1)</v>
      </c>
    </row>
    <row r="1310" customHeight="1" spans="1:9">
      <c r="A1310" s="19" t="s">
        <v>403</v>
      </c>
      <c r="B1310" s="19" t="s">
        <v>1583</v>
      </c>
      <c r="C1310" s="19" t="s">
        <v>1584</v>
      </c>
      <c r="D1310" s="19" t="s">
        <v>432</v>
      </c>
      <c r="E1310" s="19" t="s">
        <v>8</v>
      </c>
      <c r="F1310" s="19" t="s">
        <v>9</v>
      </c>
      <c r="G1310" s="20">
        <v>22</v>
      </c>
      <c r="H1310" s="4" t="s">
        <v>1462</v>
      </c>
      <c r="I1310" s="18" t="str">
        <f t="shared" si="108"/>
        <v>=DISPIMG("ID_59DC1CDC5ABE485E92392FD5899FF4A6",1)</v>
      </c>
    </row>
    <row r="1311" customHeight="1" spans="1:9">
      <c r="A1311" s="19" t="s">
        <v>450</v>
      </c>
      <c r="B1311" s="19" t="s">
        <v>1583</v>
      </c>
      <c r="C1311" s="19" t="s">
        <v>1584</v>
      </c>
      <c r="D1311" s="19" t="s">
        <v>432</v>
      </c>
      <c r="E1311" s="19" t="s">
        <v>8</v>
      </c>
      <c r="F1311" s="19" t="s">
        <v>9</v>
      </c>
      <c r="G1311" s="20">
        <v>23</v>
      </c>
      <c r="H1311" s="4" t="s">
        <v>1462</v>
      </c>
      <c r="I1311" s="18" t="str">
        <f t="shared" si="108"/>
        <v>=DISPIMG("ID_59DC1CDC5ABE485E92392FD5899FF4A6",1)</v>
      </c>
    </row>
    <row r="1312" customHeight="1" spans="1:9">
      <c r="A1312" s="19" t="s">
        <v>451</v>
      </c>
      <c r="B1312" s="19" t="s">
        <v>1583</v>
      </c>
      <c r="C1312" s="19" t="s">
        <v>1584</v>
      </c>
      <c r="D1312" s="19" t="s">
        <v>432</v>
      </c>
      <c r="E1312" s="19" t="s">
        <v>8</v>
      </c>
      <c r="F1312" s="19" t="s">
        <v>9</v>
      </c>
      <c r="G1312" s="20">
        <v>24</v>
      </c>
      <c r="H1312" s="4" t="s">
        <v>1462</v>
      </c>
      <c r="I1312" s="18" t="str">
        <f t="shared" si="108"/>
        <v>=DISPIMG("ID_59DC1CDC5ABE485E92392FD5899FF4A6",1)</v>
      </c>
    </row>
    <row r="1313" customHeight="1" spans="1:9">
      <c r="A1313" s="19" t="s">
        <v>452</v>
      </c>
      <c r="B1313" s="19" t="s">
        <v>1583</v>
      </c>
      <c r="C1313" s="19" t="s">
        <v>1584</v>
      </c>
      <c r="D1313" s="19" t="s">
        <v>432</v>
      </c>
      <c r="E1313" s="19" t="s">
        <v>8</v>
      </c>
      <c r="F1313" s="19" t="s">
        <v>9</v>
      </c>
      <c r="G1313" s="20">
        <v>25</v>
      </c>
      <c r="H1313" s="4" t="s">
        <v>1462</v>
      </c>
      <c r="I1313" s="18" t="str">
        <f t="shared" si="108"/>
        <v>=DISPIMG("ID_59DC1CDC5ABE485E92392FD5899FF4A6",1)</v>
      </c>
    </row>
    <row r="1314" customHeight="1" spans="1:9">
      <c r="A1314" s="19" t="s">
        <v>1463</v>
      </c>
      <c r="B1314" s="19" t="s">
        <v>1583</v>
      </c>
      <c r="C1314" s="19" t="s">
        <v>1584</v>
      </c>
      <c r="D1314" s="19" t="s">
        <v>432</v>
      </c>
      <c r="E1314" s="19" t="s">
        <v>8</v>
      </c>
      <c r="F1314" s="19" t="s">
        <v>9</v>
      </c>
      <c r="G1314" s="20">
        <v>26</v>
      </c>
      <c r="H1314" s="4" t="s">
        <v>1462</v>
      </c>
      <c r="I1314" s="18" t="str">
        <f t="shared" si="108"/>
        <v>=DISPIMG("ID_59DC1CDC5ABE485E92392FD5899FF4A6",1)</v>
      </c>
    </row>
    <row r="1315" customHeight="1" spans="1:9">
      <c r="A1315" s="19" t="s">
        <v>1461</v>
      </c>
      <c r="B1315" s="19" t="s">
        <v>1583</v>
      </c>
      <c r="C1315" s="19" t="s">
        <v>1584</v>
      </c>
      <c r="D1315" s="19" t="s">
        <v>432</v>
      </c>
      <c r="E1315" s="19" t="s">
        <v>8</v>
      </c>
      <c r="F1315" s="19" t="s">
        <v>9</v>
      </c>
      <c r="G1315" s="20">
        <v>27</v>
      </c>
      <c r="H1315" s="4" t="s">
        <v>1462</v>
      </c>
      <c r="I1315" s="18" t="str">
        <f t="shared" si="108"/>
        <v>=DISPIMG("ID_59DC1CDC5ABE485E92392FD5899FF4A6",1)</v>
      </c>
    </row>
    <row r="1316" customHeight="1" spans="1:9">
      <c r="A1316" s="19" t="s">
        <v>1464</v>
      </c>
      <c r="B1316" s="19" t="s">
        <v>1583</v>
      </c>
      <c r="C1316" s="19" t="s">
        <v>1584</v>
      </c>
      <c r="D1316" s="19" t="s">
        <v>432</v>
      </c>
      <c r="E1316" s="19" t="s">
        <v>8</v>
      </c>
      <c r="F1316" s="19" t="s">
        <v>9</v>
      </c>
      <c r="G1316" s="20">
        <v>28</v>
      </c>
      <c r="H1316" s="4" t="s">
        <v>1462</v>
      </c>
      <c r="I1316" s="18" t="str">
        <f t="shared" si="108"/>
        <v>=DISPIMG("ID_59DC1CDC5ABE485E92392FD5899FF4A6",1)</v>
      </c>
    </row>
    <row r="1317" customHeight="1" spans="1:9">
      <c r="A1317" s="19" t="s">
        <v>554</v>
      </c>
      <c r="B1317" s="19" t="s">
        <v>1583</v>
      </c>
      <c r="C1317" s="19" t="s">
        <v>1584</v>
      </c>
      <c r="D1317" s="19" t="s">
        <v>432</v>
      </c>
      <c r="E1317" s="19" t="s">
        <v>8</v>
      </c>
      <c r="F1317" s="19" t="s">
        <v>9</v>
      </c>
      <c r="G1317" s="20">
        <v>29</v>
      </c>
      <c r="H1317" s="4" t="s">
        <v>1462</v>
      </c>
      <c r="I1317" s="18" t="str">
        <f t="shared" si="108"/>
        <v>=DISPIMG("ID_59DC1CDC5ABE485E92392FD5899FF4A6",1)</v>
      </c>
    </row>
    <row r="1318" customHeight="1" spans="1:9">
      <c r="A1318" s="19" t="s">
        <v>401</v>
      </c>
      <c r="B1318" s="19" t="s">
        <v>1585</v>
      </c>
      <c r="C1318" s="19" t="s">
        <v>1586</v>
      </c>
      <c r="D1318" s="19" t="s">
        <v>951</v>
      </c>
      <c r="E1318" s="19" t="s">
        <v>8</v>
      </c>
      <c r="F1318" s="19" t="s">
        <v>9</v>
      </c>
      <c r="G1318" s="20">
        <v>20</v>
      </c>
      <c r="H1318" s="4" t="s">
        <v>1462</v>
      </c>
      <c r="I1318" s="18" t="str">
        <f t="shared" ref="I1318:I1324" si="109">_xlfn.DISPIMG("ID_FF126226B69D4A8BA5C5EC24F0A53A1D",1)</f>
        <v>=DISPIMG("ID_FF126226B69D4A8BA5C5EC24F0A53A1D",1)</v>
      </c>
    </row>
    <row r="1319" customHeight="1" spans="1:9">
      <c r="A1319" s="19" t="s">
        <v>402</v>
      </c>
      <c r="B1319" s="19" t="s">
        <v>1585</v>
      </c>
      <c r="C1319" s="19" t="s">
        <v>1586</v>
      </c>
      <c r="D1319" s="19" t="s">
        <v>951</v>
      </c>
      <c r="E1319" s="19" t="s">
        <v>8</v>
      </c>
      <c r="F1319" s="19" t="s">
        <v>9</v>
      </c>
      <c r="G1319" s="20">
        <v>21</v>
      </c>
      <c r="H1319" s="4" t="s">
        <v>1462</v>
      </c>
      <c r="I1319" s="18" t="str">
        <f t="shared" si="109"/>
        <v>=DISPIMG("ID_FF126226B69D4A8BA5C5EC24F0A53A1D",1)</v>
      </c>
    </row>
    <row r="1320" customHeight="1" spans="1:9">
      <c r="A1320" s="19" t="s">
        <v>403</v>
      </c>
      <c r="B1320" s="19" t="s">
        <v>1585</v>
      </c>
      <c r="C1320" s="19" t="s">
        <v>1586</v>
      </c>
      <c r="D1320" s="19" t="s">
        <v>951</v>
      </c>
      <c r="E1320" s="19" t="s">
        <v>8</v>
      </c>
      <c r="F1320" s="19" t="s">
        <v>9</v>
      </c>
      <c r="G1320" s="20">
        <v>22</v>
      </c>
      <c r="H1320" s="4" t="s">
        <v>1462</v>
      </c>
      <c r="I1320" s="18" t="str">
        <f t="shared" si="109"/>
        <v>=DISPIMG("ID_FF126226B69D4A8BA5C5EC24F0A53A1D",1)</v>
      </c>
    </row>
    <row r="1321" customHeight="1" spans="1:9">
      <c r="A1321" s="19" t="s">
        <v>450</v>
      </c>
      <c r="B1321" s="19" t="s">
        <v>1585</v>
      </c>
      <c r="C1321" s="19" t="s">
        <v>1586</v>
      </c>
      <c r="D1321" s="19" t="s">
        <v>951</v>
      </c>
      <c r="E1321" s="19" t="s">
        <v>8</v>
      </c>
      <c r="F1321" s="19" t="s">
        <v>9</v>
      </c>
      <c r="G1321" s="20">
        <v>23</v>
      </c>
      <c r="H1321" s="4" t="s">
        <v>1462</v>
      </c>
      <c r="I1321" s="18" t="str">
        <f t="shared" si="109"/>
        <v>=DISPIMG("ID_FF126226B69D4A8BA5C5EC24F0A53A1D",1)</v>
      </c>
    </row>
    <row r="1322" customHeight="1" spans="1:9">
      <c r="A1322" s="19" t="s">
        <v>451</v>
      </c>
      <c r="B1322" s="19" t="s">
        <v>1585</v>
      </c>
      <c r="C1322" s="19" t="s">
        <v>1586</v>
      </c>
      <c r="D1322" s="19" t="s">
        <v>951</v>
      </c>
      <c r="E1322" s="19" t="s">
        <v>8</v>
      </c>
      <c r="F1322" s="19" t="s">
        <v>9</v>
      </c>
      <c r="G1322" s="20">
        <v>24</v>
      </c>
      <c r="H1322" s="4" t="s">
        <v>1462</v>
      </c>
      <c r="I1322" s="18" t="str">
        <f t="shared" si="109"/>
        <v>=DISPIMG("ID_FF126226B69D4A8BA5C5EC24F0A53A1D",1)</v>
      </c>
    </row>
    <row r="1323" customHeight="1" spans="1:9">
      <c r="A1323" s="19" t="s">
        <v>452</v>
      </c>
      <c r="B1323" s="19" t="s">
        <v>1585</v>
      </c>
      <c r="C1323" s="19" t="s">
        <v>1586</v>
      </c>
      <c r="D1323" s="19" t="s">
        <v>951</v>
      </c>
      <c r="E1323" s="19" t="s">
        <v>8</v>
      </c>
      <c r="F1323" s="19" t="s">
        <v>9</v>
      </c>
      <c r="G1323" s="20">
        <v>25</v>
      </c>
      <c r="H1323" s="4" t="s">
        <v>1462</v>
      </c>
      <c r="I1323" s="18" t="str">
        <f t="shared" si="109"/>
        <v>=DISPIMG("ID_FF126226B69D4A8BA5C5EC24F0A53A1D",1)</v>
      </c>
    </row>
    <row r="1324" customHeight="1" spans="1:9">
      <c r="A1324" s="19" t="s">
        <v>1463</v>
      </c>
      <c r="B1324" s="19" t="s">
        <v>1585</v>
      </c>
      <c r="C1324" s="19" t="s">
        <v>1586</v>
      </c>
      <c r="D1324" s="19" t="s">
        <v>951</v>
      </c>
      <c r="E1324" s="19" t="s">
        <v>8</v>
      </c>
      <c r="F1324" s="19" t="s">
        <v>9</v>
      </c>
      <c r="G1324" s="20">
        <v>26</v>
      </c>
      <c r="H1324" s="4" t="s">
        <v>1462</v>
      </c>
      <c r="I1324" s="18" t="str">
        <f t="shared" si="109"/>
        <v>=DISPIMG("ID_FF126226B69D4A8BA5C5EC24F0A53A1D",1)</v>
      </c>
    </row>
    <row r="1325" customHeight="1" spans="1:9">
      <c r="A1325" s="19" t="s">
        <v>401</v>
      </c>
      <c r="B1325" s="19" t="s">
        <v>102</v>
      </c>
      <c r="C1325" s="19" t="s">
        <v>103</v>
      </c>
      <c r="D1325" s="19" t="s">
        <v>374</v>
      </c>
      <c r="E1325" s="19" t="s">
        <v>8</v>
      </c>
      <c r="F1325" s="19" t="s">
        <v>9</v>
      </c>
      <c r="G1325" s="20">
        <v>20</v>
      </c>
      <c r="H1325" s="4" t="s">
        <v>1462</v>
      </c>
      <c r="I1325" s="18" t="str">
        <f t="shared" ref="I1325:I1328" si="110">_xlfn.DISPIMG("ID_03F55C52FF624A85824A31547F2D7AEC",1)</f>
        <v>=DISPIMG("ID_03F55C52FF624A85824A31547F2D7AEC",1)</v>
      </c>
    </row>
    <row r="1326" customHeight="1" spans="1:9">
      <c r="A1326" s="19" t="s">
        <v>402</v>
      </c>
      <c r="B1326" s="19" t="s">
        <v>102</v>
      </c>
      <c r="C1326" s="19" t="s">
        <v>103</v>
      </c>
      <c r="D1326" s="19" t="s">
        <v>374</v>
      </c>
      <c r="E1326" s="19" t="s">
        <v>8</v>
      </c>
      <c r="F1326" s="19" t="s">
        <v>9</v>
      </c>
      <c r="G1326" s="20">
        <v>21</v>
      </c>
      <c r="H1326" s="4" t="s">
        <v>1462</v>
      </c>
      <c r="I1326" s="18" t="str">
        <f t="shared" si="110"/>
        <v>=DISPIMG("ID_03F55C52FF624A85824A31547F2D7AEC",1)</v>
      </c>
    </row>
    <row r="1327" customHeight="1" spans="1:9">
      <c r="A1327" s="19" t="s">
        <v>403</v>
      </c>
      <c r="B1327" s="19" t="s">
        <v>102</v>
      </c>
      <c r="C1327" s="19" t="s">
        <v>103</v>
      </c>
      <c r="D1327" s="19" t="s">
        <v>374</v>
      </c>
      <c r="E1327" s="19" t="s">
        <v>8</v>
      </c>
      <c r="F1327" s="19" t="s">
        <v>9</v>
      </c>
      <c r="G1327" s="20">
        <v>22</v>
      </c>
      <c r="H1327" s="4" t="s">
        <v>1462</v>
      </c>
      <c r="I1327" s="18" t="str">
        <f t="shared" si="110"/>
        <v>=DISPIMG("ID_03F55C52FF624A85824A31547F2D7AEC",1)</v>
      </c>
    </row>
    <row r="1328" customHeight="1" spans="1:9">
      <c r="A1328" s="19" t="s">
        <v>450</v>
      </c>
      <c r="B1328" s="19" t="s">
        <v>102</v>
      </c>
      <c r="C1328" s="19" t="s">
        <v>103</v>
      </c>
      <c r="D1328" s="19" t="s">
        <v>374</v>
      </c>
      <c r="E1328" s="19" t="s">
        <v>8</v>
      </c>
      <c r="F1328" s="19" t="s">
        <v>9</v>
      </c>
      <c r="G1328" s="20">
        <v>23</v>
      </c>
      <c r="H1328" s="4" t="s">
        <v>1462</v>
      </c>
      <c r="I1328" s="18" t="str">
        <f t="shared" si="110"/>
        <v>=DISPIMG("ID_03F55C52FF624A85824A31547F2D7AEC",1)</v>
      </c>
    </row>
    <row r="1329" customHeight="1" spans="1:9">
      <c r="A1329" s="19" t="s">
        <v>401</v>
      </c>
      <c r="B1329" s="19" t="s">
        <v>1587</v>
      </c>
      <c r="C1329" s="19" t="s">
        <v>1588</v>
      </c>
      <c r="D1329" s="19" t="s">
        <v>924</v>
      </c>
      <c r="E1329" s="19" t="s">
        <v>8</v>
      </c>
      <c r="F1329" s="19" t="s">
        <v>9</v>
      </c>
      <c r="G1329" s="20">
        <v>20</v>
      </c>
      <c r="H1329" s="4" t="s">
        <v>1462</v>
      </c>
      <c r="I1329" s="18" t="str">
        <f t="shared" ref="I1329:I1338" si="111">_xlfn.DISPIMG("ID_747F6E7617F049D3AB48809A5F26CE1C",1)</f>
        <v>=DISPIMG("ID_747F6E7617F049D3AB48809A5F26CE1C",1)</v>
      </c>
    </row>
    <row r="1330" customHeight="1" spans="1:9">
      <c r="A1330" s="19" t="s">
        <v>402</v>
      </c>
      <c r="B1330" s="19" t="s">
        <v>1587</v>
      </c>
      <c r="C1330" s="19" t="s">
        <v>1588</v>
      </c>
      <c r="D1330" s="19" t="s">
        <v>924</v>
      </c>
      <c r="E1330" s="19" t="s">
        <v>8</v>
      </c>
      <c r="F1330" s="19" t="s">
        <v>9</v>
      </c>
      <c r="G1330" s="20">
        <v>21</v>
      </c>
      <c r="H1330" s="4" t="s">
        <v>1462</v>
      </c>
      <c r="I1330" s="18" t="str">
        <f t="shared" si="111"/>
        <v>=DISPIMG("ID_747F6E7617F049D3AB48809A5F26CE1C",1)</v>
      </c>
    </row>
    <row r="1331" customHeight="1" spans="1:9">
      <c r="A1331" s="19" t="s">
        <v>403</v>
      </c>
      <c r="B1331" s="19" t="s">
        <v>1587</v>
      </c>
      <c r="C1331" s="19" t="s">
        <v>1588</v>
      </c>
      <c r="D1331" s="19" t="s">
        <v>924</v>
      </c>
      <c r="E1331" s="19" t="s">
        <v>8</v>
      </c>
      <c r="F1331" s="19" t="s">
        <v>9</v>
      </c>
      <c r="G1331" s="20">
        <v>22</v>
      </c>
      <c r="H1331" s="4" t="s">
        <v>1462</v>
      </c>
      <c r="I1331" s="18" t="str">
        <f t="shared" si="111"/>
        <v>=DISPIMG("ID_747F6E7617F049D3AB48809A5F26CE1C",1)</v>
      </c>
    </row>
    <row r="1332" customHeight="1" spans="1:9">
      <c r="A1332" s="19" t="s">
        <v>450</v>
      </c>
      <c r="B1332" s="19" t="s">
        <v>1587</v>
      </c>
      <c r="C1332" s="19" t="s">
        <v>1588</v>
      </c>
      <c r="D1332" s="19" t="s">
        <v>924</v>
      </c>
      <c r="E1332" s="19" t="s">
        <v>8</v>
      </c>
      <c r="F1332" s="19" t="s">
        <v>9</v>
      </c>
      <c r="G1332" s="20">
        <v>23</v>
      </c>
      <c r="H1332" s="4" t="s">
        <v>1462</v>
      </c>
      <c r="I1332" s="18" t="str">
        <f t="shared" si="111"/>
        <v>=DISPIMG("ID_747F6E7617F049D3AB48809A5F26CE1C",1)</v>
      </c>
    </row>
    <row r="1333" customHeight="1" spans="1:9">
      <c r="A1333" s="19" t="s">
        <v>451</v>
      </c>
      <c r="B1333" s="19" t="s">
        <v>1587</v>
      </c>
      <c r="C1333" s="19" t="s">
        <v>1588</v>
      </c>
      <c r="D1333" s="19" t="s">
        <v>924</v>
      </c>
      <c r="E1333" s="19" t="s">
        <v>8</v>
      </c>
      <c r="F1333" s="19" t="s">
        <v>9</v>
      </c>
      <c r="G1333" s="20">
        <v>24</v>
      </c>
      <c r="H1333" s="4" t="s">
        <v>1462</v>
      </c>
      <c r="I1333" s="18" t="str">
        <f t="shared" si="111"/>
        <v>=DISPIMG("ID_747F6E7617F049D3AB48809A5F26CE1C",1)</v>
      </c>
    </row>
    <row r="1334" customHeight="1" spans="1:9">
      <c r="A1334" s="19" t="s">
        <v>452</v>
      </c>
      <c r="B1334" s="19" t="s">
        <v>1587</v>
      </c>
      <c r="C1334" s="19" t="s">
        <v>1588</v>
      </c>
      <c r="D1334" s="19" t="s">
        <v>924</v>
      </c>
      <c r="E1334" s="19" t="s">
        <v>8</v>
      </c>
      <c r="F1334" s="19" t="s">
        <v>9</v>
      </c>
      <c r="G1334" s="20">
        <v>25</v>
      </c>
      <c r="H1334" s="4" t="s">
        <v>1462</v>
      </c>
      <c r="I1334" s="18" t="str">
        <f t="shared" si="111"/>
        <v>=DISPIMG("ID_747F6E7617F049D3AB48809A5F26CE1C",1)</v>
      </c>
    </row>
    <row r="1335" customHeight="1" spans="1:9">
      <c r="A1335" s="19" t="s">
        <v>1463</v>
      </c>
      <c r="B1335" s="19" t="s">
        <v>1587</v>
      </c>
      <c r="C1335" s="19" t="s">
        <v>1588</v>
      </c>
      <c r="D1335" s="19" t="s">
        <v>924</v>
      </c>
      <c r="E1335" s="19" t="s">
        <v>8</v>
      </c>
      <c r="F1335" s="19" t="s">
        <v>9</v>
      </c>
      <c r="G1335" s="20">
        <v>26</v>
      </c>
      <c r="H1335" s="4" t="s">
        <v>1462</v>
      </c>
      <c r="I1335" s="18" t="str">
        <f t="shared" si="111"/>
        <v>=DISPIMG("ID_747F6E7617F049D3AB48809A5F26CE1C",1)</v>
      </c>
    </row>
    <row r="1336" customHeight="1" spans="1:9">
      <c r="A1336" s="19" t="s">
        <v>1461</v>
      </c>
      <c r="B1336" s="19" t="s">
        <v>1587</v>
      </c>
      <c r="C1336" s="19" t="s">
        <v>1588</v>
      </c>
      <c r="D1336" s="19" t="s">
        <v>924</v>
      </c>
      <c r="E1336" s="19" t="s">
        <v>8</v>
      </c>
      <c r="F1336" s="19" t="s">
        <v>9</v>
      </c>
      <c r="G1336" s="20">
        <v>27</v>
      </c>
      <c r="H1336" s="4" t="s">
        <v>1462</v>
      </c>
      <c r="I1336" s="18" t="str">
        <f t="shared" si="111"/>
        <v>=DISPIMG("ID_747F6E7617F049D3AB48809A5F26CE1C",1)</v>
      </c>
    </row>
    <row r="1337" customHeight="1" spans="1:9">
      <c r="A1337" s="19" t="s">
        <v>1464</v>
      </c>
      <c r="B1337" s="19" t="s">
        <v>1587</v>
      </c>
      <c r="C1337" s="19" t="s">
        <v>1588</v>
      </c>
      <c r="D1337" s="19" t="s">
        <v>924</v>
      </c>
      <c r="E1337" s="19" t="s">
        <v>8</v>
      </c>
      <c r="F1337" s="19" t="s">
        <v>9</v>
      </c>
      <c r="G1337" s="20">
        <v>28</v>
      </c>
      <c r="H1337" s="4" t="s">
        <v>1462</v>
      </c>
      <c r="I1337" s="18" t="str">
        <f t="shared" si="111"/>
        <v>=DISPIMG("ID_747F6E7617F049D3AB48809A5F26CE1C",1)</v>
      </c>
    </row>
    <row r="1338" customHeight="1" spans="1:9">
      <c r="A1338" s="19" t="s">
        <v>554</v>
      </c>
      <c r="B1338" s="19" t="s">
        <v>1587</v>
      </c>
      <c r="C1338" s="19" t="s">
        <v>1588</v>
      </c>
      <c r="D1338" s="19" t="s">
        <v>924</v>
      </c>
      <c r="E1338" s="19" t="s">
        <v>8</v>
      </c>
      <c r="F1338" s="19" t="s">
        <v>9</v>
      </c>
      <c r="G1338" s="20">
        <v>29</v>
      </c>
      <c r="H1338" s="4" t="s">
        <v>1462</v>
      </c>
      <c r="I1338" s="18" t="str">
        <f t="shared" si="111"/>
        <v>=DISPIMG("ID_747F6E7617F049D3AB48809A5F26CE1C",1)</v>
      </c>
    </row>
    <row r="1339" customHeight="1" spans="1:9">
      <c r="A1339" s="19" t="s">
        <v>401</v>
      </c>
      <c r="B1339" s="19" t="s">
        <v>1589</v>
      </c>
      <c r="C1339" s="19" t="s">
        <v>1590</v>
      </c>
      <c r="D1339" s="19" t="s">
        <v>367</v>
      </c>
      <c r="E1339" s="19" t="s">
        <v>8</v>
      </c>
      <c r="F1339" s="19" t="s">
        <v>9</v>
      </c>
      <c r="G1339" s="20">
        <v>20</v>
      </c>
      <c r="H1339" s="4" t="s">
        <v>1462</v>
      </c>
      <c r="I1339" s="18" t="str">
        <f t="shared" ref="I1339:I1347" si="112">_xlfn.DISPIMG("ID_0F91138D81FC413E8275020B09494AC3",1)</f>
        <v>=DISPIMG("ID_0F91138D81FC413E8275020B09494AC3",1)</v>
      </c>
    </row>
    <row r="1340" customHeight="1" spans="1:9">
      <c r="A1340" s="19" t="s">
        <v>402</v>
      </c>
      <c r="B1340" s="19" t="s">
        <v>1589</v>
      </c>
      <c r="C1340" s="19" t="s">
        <v>1590</v>
      </c>
      <c r="D1340" s="19" t="s">
        <v>367</v>
      </c>
      <c r="E1340" s="19" t="s">
        <v>8</v>
      </c>
      <c r="F1340" s="19" t="s">
        <v>9</v>
      </c>
      <c r="G1340" s="20">
        <v>21</v>
      </c>
      <c r="H1340" s="4" t="s">
        <v>1462</v>
      </c>
      <c r="I1340" s="18" t="str">
        <f t="shared" si="112"/>
        <v>=DISPIMG("ID_0F91138D81FC413E8275020B09494AC3",1)</v>
      </c>
    </row>
    <row r="1341" customHeight="1" spans="1:9">
      <c r="A1341" s="19" t="s">
        <v>403</v>
      </c>
      <c r="B1341" s="19" t="s">
        <v>1589</v>
      </c>
      <c r="C1341" s="19" t="s">
        <v>1590</v>
      </c>
      <c r="D1341" s="19" t="s">
        <v>367</v>
      </c>
      <c r="E1341" s="19" t="s">
        <v>8</v>
      </c>
      <c r="F1341" s="19" t="s">
        <v>9</v>
      </c>
      <c r="G1341" s="20">
        <v>22</v>
      </c>
      <c r="H1341" s="4" t="s">
        <v>1462</v>
      </c>
      <c r="I1341" s="18" t="str">
        <f t="shared" si="112"/>
        <v>=DISPIMG("ID_0F91138D81FC413E8275020B09494AC3",1)</v>
      </c>
    </row>
    <row r="1342" customHeight="1" spans="1:9">
      <c r="A1342" s="19" t="s">
        <v>450</v>
      </c>
      <c r="B1342" s="19" t="s">
        <v>1589</v>
      </c>
      <c r="C1342" s="19" t="s">
        <v>1590</v>
      </c>
      <c r="D1342" s="19" t="s">
        <v>367</v>
      </c>
      <c r="E1342" s="19" t="s">
        <v>8</v>
      </c>
      <c r="F1342" s="19" t="s">
        <v>9</v>
      </c>
      <c r="G1342" s="20">
        <v>23</v>
      </c>
      <c r="H1342" s="4" t="s">
        <v>1462</v>
      </c>
      <c r="I1342" s="18" t="str">
        <f t="shared" si="112"/>
        <v>=DISPIMG("ID_0F91138D81FC413E8275020B09494AC3",1)</v>
      </c>
    </row>
    <row r="1343" customHeight="1" spans="1:9">
      <c r="A1343" s="19" t="s">
        <v>451</v>
      </c>
      <c r="B1343" s="19" t="s">
        <v>1589</v>
      </c>
      <c r="C1343" s="19" t="s">
        <v>1590</v>
      </c>
      <c r="D1343" s="19" t="s">
        <v>367</v>
      </c>
      <c r="E1343" s="19" t="s">
        <v>8</v>
      </c>
      <c r="F1343" s="19" t="s">
        <v>9</v>
      </c>
      <c r="G1343" s="20">
        <v>24</v>
      </c>
      <c r="H1343" s="4" t="s">
        <v>1462</v>
      </c>
      <c r="I1343" s="18" t="str">
        <f t="shared" si="112"/>
        <v>=DISPIMG("ID_0F91138D81FC413E8275020B09494AC3",1)</v>
      </c>
    </row>
    <row r="1344" customHeight="1" spans="1:9">
      <c r="A1344" s="19" t="s">
        <v>452</v>
      </c>
      <c r="B1344" s="19" t="s">
        <v>1589</v>
      </c>
      <c r="C1344" s="19" t="s">
        <v>1590</v>
      </c>
      <c r="D1344" s="19" t="s">
        <v>367</v>
      </c>
      <c r="E1344" s="19" t="s">
        <v>8</v>
      </c>
      <c r="F1344" s="19" t="s">
        <v>9</v>
      </c>
      <c r="G1344" s="20">
        <v>25</v>
      </c>
      <c r="H1344" s="4" t="s">
        <v>1462</v>
      </c>
      <c r="I1344" s="18" t="str">
        <f t="shared" si="112"/>
        <v>=DISPIMG("ID_0F91138D81FC413E8275020B09494AC3",1)</v>
      </c>
    </row>
    <row r="1345" customHeight="1" spans="1:9">
      <c r="A1345" s="19" t="s">
        <v>1463</v>
      </c>
      <c r="B1345" s="19" t="s">
        <v>1589</v>
      </c>
      <c r="C1345" s="19" t="s">
        <v>1590</v>
      </c>
      <c r="D1345" s="19" t="s">
        <v>367</v>
      </c>
      <c r="E1345" s="19" t="s">
        <v>8</v>
      </c>
      <c r="F1345" s="19" t="s">
        <v>9</v>
      </c>
      <c r="G1345" s="20">
        <v>26</v>
      </c>
      <c r="H1345" s="4" t="s">
        <v>1462</v>
      </c>
      <c r="I1345" s="18" t="str">
        <f t="shared" si="112"/>
        <v>=DISPIMG("ID_0F91138D81FC413E8275020B09494AC3",1)</v>
      </c>
    </row>
    <row r="1346" customHeight="1" spans="1:9">
      <c r="A1346" s="19" t="s">
        <v>1461</v>
      </c>
      <c r="B1346" s="19" t="s">
        <v>1589</v>
      </c>
      <c r="C1346" s="19" t="s">
        <v>1590</v>
      </c>
      <c r="D1346" s="19" t="s">
        <v>367</v>
      </c>
      <c r="E1346" s="19" t="s">
        <v>8</v>
      </c>
      <c r="F1346" s="19" t="s">
        <v>9</v>
      </c>
      <c r="G1346" s="20">
        <v>27</v>
      </c>
      <c r="H1346" s="4" t="s">
        <v>1462</v>
      </c>
      <c r="I1346" s="18" t="str">
        <f t="shared" si="112"/>
        <v>=DISPIMG("ID_0F91138D81FC413E8275020B09494AC3",1)</v>
      </c>
    </row>
    <row r="1347" customHeight="1" spans="1:9">
      <c r="A1347" s="19" t="s">
        <v>1464</v>
      </c>
      <c r="B1347" s="19" t="s">
        <v>1589</v>
      </c>
      <c r="C1347" s="19" t="s">
        <v>1590</v>
      </c>
      <c r="D1347" s="19" t="s">
        <v>367</v>
      </c>
      <c r="E1347" s="19" t="s">
        <v>8</v>
      </c>
      <c r="F1347" s="19" t="s">
        <v>9</v>
      </c>
      <c r="G1347" s="20">
        <v>28</v>
      </c>
      <c r="H1347" s="4" t="s">
        <v>1462</v>
      </c>
      <c r="I1347" s="18" t="str">
        <f t="shared" si="112"/>
        <v>=DISPIMG("ID_0F91138D81FC413E8275020B09494AC3",1)</v>
      </c>
    </row>
    <row r="1348" customHeight="1" spans="1:9">
      <c r="A1348" s="19" t="s">
        <v>401</v>
      </c>
      <c r="B1348" s="19" t="s">
        <v>1591</v>
      </c>
      <c r="C1348" s="19" t="s">
        <v>1592</v>
      </c>
      <c r="D1348" s="19" t="s">
        <v>420</v>
      </c>
      <c r="E1348" s="19" t="s">
        <v>8</v>
      </c>
      <c r="F1348" s="19" t="s">
        <v>9</v>
      </c>
      <c r="G1348" s="20">
        <v>20</v>
      </c>
      <c r="H1348" s="4" t="s">
        <v>1462</v>
      </c>
      <c r="I1348" s="18" t="str">
        <f>_xlfn.DISPIMG("ID_DC5CC5BF0ACA44D7828E9C69C00047DC",1)</f>
        <v>=DISPIMG("ID_DC5CC5BF0ACA44D7828E9C69C00047DC",1)</v>
      </c>
    </row>
    <row r="1349" customHeight="1" spans="1:9">
      <c r="A1349" s="19" t="s">
        <v>401</v>
      </c>
      <c r="B1349" s="19" t="s">
        <v>104</v>
      </c>
      <c r="C1349" s="19" t="s">
        <v>105</v>
      </c>
      <c r="D1349" s="19" t="s">
        <v>384</v>
      </c>
      <c r="E1349" s="19" t="s">
        <v>8</v>
      </c>
      <c r="F1349" s="19" t="s">
        <v>9</v>
      </c>
      <c r="G1349" s="20">
        <v>20</v>
      </c>
      <c r="H1349" s="4" t="s">
        <v>1462</v>
      </c>
      <c r="I1349" s="18" t="str">
        <f t="shared" ref="I1349:I1354" si="113">_xlfn.DISPIMG("ID_C096DC6B79F24E5694F9AF036415BCE5",1)</f>
        <v>=DISPIMG("ID_C096DC6B79F24E5694F9AF036415BCE5",1)</v>
      </c>
    </row>
    <row r="1350" customHeight="1" spans="1:9">
      <c r="A1350" s="19" t="s">
        <v>402</v>
      </c>
      <c r="B1350" s="19" t="s">
        <v>104</v>
      </c>
      <c r="C1350" s="19" t="s">
        <v>105</v>
      </c>
      <c r="D1350" s="19" t="s">
        <v>384</v>
      </c>
      <c r="E1350" s="19" t="s">
        <v>8</v>
      </c>
      <c r="F1350" s="19" t="s">
        <v>9</v>
      </c>
      <c r="G1350" s="20">
        <v>21</v>
      </c>
      <c r="H1350" s="4" t="s">
        <v>1462</v>
      </c>
      <c r="I1350" s="18" t="str">
        <f t="shared" si="113"/>
        <v>=DISPIMG("ID_C096DC6B79F24E5694F9AF036415BCE5",1)</v>
      </c>
    </row>
    <row r="1351" customHeight="1" spans="1:9">
      <c r="A1351" s="19" t="s">
        <v>403</v>
      </c>
      <c r="B1351" s="19" t="s">
        <v>104</v>
      </c>
      <c r="C1351" s="19" t="s">
        <v>105</v>
      </c>
      <c r="D1351" s="19" t="s">
        <v>384</v>
      </c>
      <c r="E1351" s="19" t="s">
        <v>8</v>
      </c>
      <c r="F1351" s="19" t="s">
        <v>9</v>
      </c>
      <c r="G1351" s="20">
        <v>22</v>
      </c>
      <c r="H1351" s="4" t="s">
        <v>1462</v>
      </c>
      <c r="I1351" s="18" t="str">
        <f t="shared" si="113"/>
        <v>=DISPIMG("ID_C096DC6B79F24E5694F9AF036415BCE5",1)</v>
      </c>
    </row>
    <row r="1352" customHeight="1" spans="1:9">
      <c r="A1352" s="19" t="s">
        <v>450</v>
      </c>
      <c r="B1352" s="19" t="s">
        <v>104</v>
      </c>
      <c r="C1352" s="19" t="s">
        <v>105</v>
      </c>
      <c r="D1352" s="19" t="s">
        <v>384</v>
      </c>
      <c r="E1352" s="19" t="s">
        <v>8</v>
      </c>
      <c r="F1352" s="19" t="s">
        <v>9</v>
      </c>
      <c r="G1352" s="20">
        <v>23</v>
      </c>
      <c r="H1352" s="4" t="s">
        <v>1462</v>
      </c>
      <c r="I1352" s="18" t="str">
        <f t="shared" si="113"/>
        <v>=DISPIMG("ID_C096DC6B79F24E5694F9AF036415BCE5",1)</v>
      </c>
    </row>
    <row r="1353" customHeight="1" spans="1:9">
      <c r="A1353" s="19" t="s">
        <v>451</v>
      </c>
      <c r="B1353" s="19" t="s">
        <v>104</v>
      </c>
      <c r="C1353" s="19" t="s">
        <v>105</v>
      </c>
      <c r="D1353" s="19" t="s">
        <v>384</v>
      </c>
      <c r="E1353" s="19" t="s">
        <v>8</v>
      </c>
      <c r="F1353" s="19" t="s">
        <v>9</v>
      </c>
      <c r="G1353" s="20">
        <v>24</v>
      </c>
      <c r="H1353" s="4" t="s">
        <v>1462</v>
      </c>
      <c r="I1353" s="18" t="str">
        <f t="shared" si="113"/>
        <v>=DISPIMG("ID_C096DC6B79F24E5694F9AF036415BCE5",1)</v>
      </c>
    </row>
    <row r="1354" customHeight="1" spans="1:9">
      <c r="A1354" s="19" t="s">
        <v>452</v>
      </c>
      <c r="B1354" s="19" t="s">
        <v>104</v>
      </c>
      <c r="C1354" s="19" t="s">
        <v>105</v>
      </c>
      <c r="D1354" s="19" t="s">
        <v>384</v>
      </c>
      <c r="E1354" s="19" t="s">
        <v>8</v>
      </c>
      <c r="F1354" s="19" t="s">
        <v>9</v>
      </c>
      <c r="G1354" s="20">
        <v>25</v>
      </c>
      <c r="H1354" s="4" t="s">
        <v>1462</v>
      </c>
      <c r="I1354" s="18" t="str">
        <f t="shared" si="113"/>
        <v>=DISPIMG("ID_C096DC6B79F24E5694F9AF036415BCE5",1)</v>
      </c>
    </row>
    <row r="1355" customHeight="1" spans="1:9">
      <c r="A1355" s="19" t="s">
        <v>401</v>
      </c>
      <c r="B1355" s="19" t="s">
        <v>1593</v>
      </c>
      <c r="C1355" s="19" t="s">
        <v>1594</v>
      </c>
      <c r="D1355" s="19" t="s">
        <v>462</v>
      </c>
      <c r="E1355" s="19" t="s">
        <v>8</v>
      </c>
      <c r="F1355" s="19" t="s">
        <v>9</v>
      </c>
      <c r="G1355" s="20">
        <v>20</v>
      </c>
      <c r="H1355" s="4" t="s">
        <v>1462</v>
      </c>
      <c r="I1355" s="18" t="str">
        <f>_xlfn.DISPIMG("ID_37895907CEFB4123A761CB60714B95A1",1)</f>
        <v>=DISPIMG("ID_37895907CEFB4123A761CB60714B95A1",1)</v>
      </c>
    </row>
    <row r="1356" customHeight="1" spans="1:9">
      <c r="A1356" s="19" t="s">
        <v>403</v>
      </c>
      <c r="B1356" s="19" t="s">
        <v>1595</v>
      </c>
      <c r="C1356" s="19" t="s">
        <v>1596</v>
      </c>
      <c r="D1356" s="19" t="s">
        <v>406</v>
      </c>
      <c r="E1356" s="19" t="s">
        <v>8</v>
      </c>
      <c r="F1356" s="19" t="s">
        <v>9</v>
      </c>
      <c r="G1356" s="20">
        <v>20</v>
      </c>
      <c r="H1356" s="4" t="s">
        <v>1462</v>
      </c>
      <c r="I1356" s="18" t="str">
        <f t="shared" ref="I1356:I1363" si="114">_xlfn.DISPIMG("ID_A183D54847504FB2B8A3BC70FB817601",1)</f>
        <v>=DISPIMG("ID_A183D54847504FB2B8A3BC70FB817601",1)</v>
      </c>
    </row>
    <row r="1357" customHeight="1" spans="1:9">
      <c r="A1357" s="19" t="s">
        <v>450</v>
      </c>
      <c r="B1357" s="19" t="s">
        <v>1595</v>
      </c>
      <c r="C1357" s="19" t="s">
        <v>1596</v>
      </c>
      <c r="D1357" s="19" t="s">
        <v>406</v>
      </c>
      <c r="E1357" s="19" t="s">
        <v>8</v>
      </c>
      <c r="F1357" s="19" t="s">
        <v>9</v>
      </c>
      <c r="G1357" s="20">
        <v>21</v>
      </c>
      <c r="H1357" s="4" t="s">
        <v>1462</v>
      </c>
      <c r="I1357" s="18" t="str">
        <f t="shared" si="114"/>
        <v>=DISPIMG("ID_A183D54847504FB2B8A3BC70FB817601",1)</v>
      </c>
    </row>
    <row r="1358" customHeight="1" spans="1:9">
      <c r="A1358" s="19" t="s">
        <v>451</v>
      </c>
      <c r="B1358" s="19" t="s">
        <v>1595</v>
      </c>
      <c r="C1358" s="19" t="s">
        <v>1596</v>
      </c>
      <c r="D1358" s="19" t="s">
        <v>406</v>
      </c>
      <c r="E1358" s="19" t="s">
        <v>8</v>
      </c>
      <c r="F1358" s="19" t="s">
        <v>9</v>
      </c>
      <c r="G1358" s="20">
        <v>22</v>
      </c>
      <c r="H1358" s="4" t="s">
        <v>1462</v>
      </c>
      <c r="I1358" s="18" t="str">
        <f t="shared" si="114"/>
        <v>=DISPIMG("ID_A183D54847504FB2B8A3BC70FB817601",1)</v>
      </c>
    </row>
    <row r="1359" customHeight="1" spans="1:9">
      <c r="A1359" s="19" t="s">
        <v>452</v>
      </c>
      <c r="B1359" s="19" t="s">
        <v>1595</v>
      </c>
      <c r="C1359" s="19" t="s">
        <v>1596</v>
      </c>
      <c r="D1359" s="19" t="s">
        <v>406</v>
      </c>
      <c r="E1359" s="19" t="s">
        <v>8</v>
      </c>
      <c r="F1359" s="19" t="s">
        <v>9</v>
      </c>
      <c r="G1359" s="20">
        <v>23</v>
      </c>
      <c r="H1359" s="4" t="s">
        <v>1462</v>
      </c>
      <c r="I1359" s="18" t="str">
        <f t="shared" si="114"/>
        <v>=DISPIMG("ID_A183D54847504FB2B8A3BC70FB817601",1)</v>
      </c>
    </row>
    <row r="1360" customHeight="1" spans="1:9">
      <c r="A1360" s="19" t="s">
        <v>1463</v>
      </c>
      <c r="B1360" s="19" t="s">
        <v>1595</v>
      </c>
      <c r="C1360" s="19" t="s">
        <v>1596</v>
      </c>
      <c r="D1360" s="19" t="s">
        <v>406</v>
      </c>
      <c r="E1360" s="19" t="s">
        <v>8</v>
      </c>
      <c r="F1360" s="19" t="s">
        <v>9</v>
      </c>
      <c r="G1360" s="20">
        <v>24</v>
      </c>
      <c r="H1360" s="4" t="s">
        <v>1462</v>
      </c>
      <c r="I1360" s="18" t="str">
        <f t="shared" si="114"/>
        <v>=DISPIMG("ID_A183D54847504FB2B8A3BC70FB817601",1)</v>
      </c>
    </row>
    <row r="1361" customHeight="1" spans="1:9">
      <c r="A1361" s="19" t="s">
        <v>1461</v>
      </c>
      <c r="B1361" s="19" t="s">
        <v>1595</v>
      </c>
      <c r="C1361" s="19" t="s">
        <v>1596</v>
      </c>
      <c r="D1361" s="19" t="s">
        <v>406</v>
      </c>
      <c r="E1361" s="19" t="s">
        <v>8</v>
      </c>
      <c r="F1361" s="19" t="s">
        <v>9</v>
      </c>
      <c r="G1361" s="20">
        <v>25</v>
      </c>
      <c r="H1361" s="4" t="s">
        <v>1462</v>
      </c>
      <c r="I1361" s="18" t="str">
        <f t="shared" si="114"/>
        <v>=DISPIMG("ID_A183D54847504FB2B8A3BC70FB817601",1)</v>
      </c>
    </row>
    <row r="1362" customHeight="1" spans="1:9">
      <c r="A1362" s="19" t="s">
        <v>1464</v>
      </c>
      <c r="B1362" s="19" t="s">
        <v>1595</v>
      </c>
      <c r="C1362" s="19" t="s">
        <v>1596</v>
      </c>
      <c r="D1362" s="19" t="s">
        <v>406</v>
      </c>
      <c r="E1362" s="19" t="s">
        <v>8</v>
      </c>
      <c r="F1362" s="19" t="s">
        <v>9</v>
      </c>
      <c r="G1362" s="20">
        <v>26</v>
      </c>
      <c r="H1362" s="4" t="s">
        <v>1462</v>
      </c>
      <c r="I1362" s="18" t="str">
        <f t="shared" si="114"/>
        <v>=DISPIMG("ID_A183D54847504FB2B8A3BC70FB817601",1)</v>
      </c>
    </row>
    <row r="1363" customHeight="1" spans="1:9">
      <c r="A1363" s="19" t="s">
        <v>554</v>
      </c>
      <c r="B1363" s="19" t="s">
        <v>1595</v>
      </c>
      <c r="C1363" s="19" t="s">
        <v>1596</v>
      </c>
      <c r="D1363" s="19" t="s">
        <v>406</v>
      </c>
      <c r="E1363" s="19" t="s">
        <v>8</v>
      </c>
      <c r="F1363" s="19" t="s">
        <v>9</v>
      </c>
      <c r="G1363" s="20">
        <v>27</v>
      </c>
      <c r="H1363" s="4" t="s">
        <v>1462</v>
      </c>
      <c r="I1363" s="18" t="str">
        <f t="shared" si="114"/>
        <v>=DISPIMG("ID_A183D54847504FB2B8A3BC70FB817601",1)</v>
      </c>
    </row>
    <row r="1364" customHeight="1" spans="1:9">
      <c r="A1364" s="19" t="s">
        <v>450</v>
      </c>
      <c r="B1364" s="19" t="s">
        <v>1597</v>
      </c>
      <c r="C1364" s="19" t="s">
        <v>1598</v>
      </c>
      <c r="D1364" s="19" t="s">
        <v>445</v>
      </c>
      <c r="E1364" s="19" t="s">
        <v>8</v>
      </c>
      <c r="F1364" s="19" t="s">
        <v>9</v>
      </c>
      <c r="G1364" s="20">
        <v>20</v>
      </c>
      <c r="H1364" s="4" t="s">
        <v>1462</v>
      </c>
      <c r="I1364" s="18" t="str">
        <f t="shared" ref="I1364:I1368" si="115">_xlfn.DISPIMG("ID_6F1B90F1DB7343ABAAB64E835979939E",1)</f>
        <v>=DISPIMG("ID_6F1B90F1DB7343ABAAB64E835979939E",1)</v>
      </c>
    </row>
    <row r="1365" customHeight="1" spans="1:9">
      <c r="A1365" s="19" t="s">
        <v>451</v>
      </c>
      <c r="B1365" s="19" t="s">
        <v>1597</v>
      </c>
      <c r="C1365" s="19" t="s">
        <v>1598</v>
      </c>
      <c r="D1365" s="19" t="s">
        <v>445</v>
      </c>
      <c r="E1365" s="19" t="s">
        <v>8</v>
      </c>
      <c r="F1365" s="19" t="s">
        <v>9</v>
      </c>
      <c r="G1365" s="20">
        <v>21</v>
      </c>
      <c r="H1365" s="4" t="s">
        <v>1462</v>
      </c>
      <c r="I1365" s="18" t="str">
        <f t="shared" si="115"/>
        <v>=DISPIMG("ID_6F1B90F1DB7343ABAAB64E835979939E",1)</v>
      </c>
    </row>
    <row r="1366" customHeight="1" spans="1:9">
      <c r="A1366" s="19" t="s">
        <v>452</v>
      </c>
      <c r="B1366" s="19" t="s">
        <v>1597</v>
      </c>
      <c r="C1366" s="19" t="s">
        <v>1598</v>
      </c>
      <c r="D1366" s="19" t="s">
        <v>445</v>
      </c>
      <c r="E1366" s="19" t="s">
        <v>8</v>
      </c>
      <c r="F1366" s="19" t="s">
        <v>9</v>
      </c>
      <c r="G1366" s="20">
        <v>22</v>
      </c>
      <c r="H1366" s="4" t="s">
        <v>1462</v>
      </c>
      <c r="I1366" s="18" t="str">
        <f t="shared" si="115"/>
        <v>=DISPIMG("ID_6F1B90F1DB7343ABAAB64E835979939E",1)</v>
      </c>
    </row>
    <row r="1367" customHeight="1" spans="1:9">
      <c r="A1367" s="19" t="s">
        <v>1463</v>
      </c>
      <c r="B1367" s="19" t="s">
        <v>1597</v>
      </c>
      <c r="C1367" s="19" t="s">
        <v>1598</v>
      </c>
      <c r="D1367" s="19" t="s">
        <v>445</v>
      </c>
      <c r="E1367" s="19" t="s">
        <v>8</v>
      </c>
      <c r="F1367" s="19" t="s">
        <v>9</v>
      </c>
      <c r="G1367" s="20">
        <v>23</v>
      </c>
      <c r="H1367" s="4" t="s">
        <v>1462</v>
      </c>
      <c r="I1367" s="18" t="str">
        <f t="shared" si="115"/>
        <v>=DISPIMG("ID_6F1B90F1DB7343ABAAB64E835979939E",1)</v>
      </c>
    </row>
    <row r="1368" customHeight="1" spans="1:9">
      <c r="A1368" s="19" t="s">
        <v>1461</v>
      </c>
      <c r="B1368" s="19" t="s">
        <v>1597</v>
      </c>
      <c r="C1368" s="19" t="s">
        <v>1598</v>
      </c>
      <c r="D1368" s="19" t="s">
        <v>445</v>
      </c>
      <c r="E1368" s="19" t="s">
        <v>8</v>
      </c>
      <c r="F1368" s="19" t="s">
        <v>9</v>
      </c>
      <c r="G1368" s="20">
        <v>24</v>
      </c>
      <c r="H1368" s="4" t="s">
        <v>1462</v>
      </c>
      <c r="I1368" s="18" t="str">
        <f t="shared" si="115"/>
        <v>=DISPIMG("ID_6F1B90F1DB7343ABAAB64E835979939E",1)</v>
      </c>
    </row>
    <row r="1369" customHeight="1" spans="1:9">
      <c r="A1369" s="19" t="s">
        <v>450</v>
      </c>
      <c r="B1369" s="19" t="s">
        <v>1599</v>
      </c>
      <c r="C1369" s="19" t="s">
        <v>1600</v>
      </c>
      <c r="D1369" s="19" t="s">
        <v>384</v>
      </c>
      <c r="E1369" s="19" t="s">
        <v>8</v>
      </c>
      <c r="F1369" s="19" t="s">
        <v>9</v>
      </c>
      <c r="G1369" s="20">
        <v>20</v>
      </c>
      <c r="H1369" s="4" t="s">
        <v>1462</v>
      </c>
      <c r="I1369" s="18" t="str">
        <f t="shared" ref="I1369:I1375" si="116">_xlfn.DISPIMG("ID_B5943829760A414E97F2650EE4227AC3",1)</f>
        <v>=DISPIMG("ID_B5943829760A414E97F2650EE4227AC3",1)</v>
      </c>
    </row>
    <row r="1370" customHeight="1" spans="1:9">
      <c r="A1370" s="19" t="s">
        <v>451</v>
      </c>
      <c r="B1370" s="19" t="s">
        <v>1599</v>
      </c>
      <c r="C1370" s="19" t="s">
        <v>1600</v>
      </c>
      <c r="D1370" s="19" t="s">
        <v>384</v>
      </c>
      <c r="E1370" s="19" t="s">
        <v>8</v>
      </c>
      <c r="F1370" s="19" t="s">
        <v>9</v>
      </c>
      <c r="G1370" s="20">
        <v>21</v>
      </c>
      <c r="H1370" s="4" t="s">
        <v>1462</v>
      </c>
      <c r="I1370" s="18" t="str">
        <f t="shared" si="116"/>
        <v>=DISPIMG("ID_B5943829760A414E97F2650EE4227AC3",1)</v>
      </c>
    </row>
    <row r="1371" customHeight="1" spans="1:9">
      <c r="A1371" s="19" t="s">
        <v>452</v>
      </c>
      <c r="B1371" s="19" t="s">
        <v>1599</v>
      </c>
      <c r="C1371" s="19" t="s">
        <v>1600</v>
      </c>
      <c r="D1371" s="19" t="s">
        <v>384</v>
      </c>
      <c r="E1371" s="19" t="s">
        <v>8</v>
      </c>
      <c r="F1371" s="19" t="s">
        <v>9</v>
      </c>
      <c r="G1371" s="20">
        <v>22</v>
      </c>
      <c r="H1371" s="4" t="s">
        <v>1462</v>
      </c>
      <c r="I1371" s="18" t="str">
        <f t="shared" si="116"/>
        <v>=DISPIMG("ID_B5943829760A414E97F2650EE4227AC3",1)</v>
      </c>
    </row>
    <row r="1372" customHeight="1" spans="1:9">
      <c r="A1372" s="19" t="s">
        <v>1463</v>
      </c>
      <c r="B1372" s="19" t="s">
        <v>1599</v>
      </c>
      <c r="C1372" s="19" t="s">
        <v>1600</v>
      </c>
      <c r="D1372" s="19" t="s">
        <v>384</v>
      </c>
      <c r="E1372" s="19" t="s">
        <v>8</v>
      </c>
      <c r="F1372" s="19" t="s">
        <v>9</v>
      </c>
      <c r="G1372" s="20">
        <v>23</v>
      </c>
      <c r="H1372" s="4" t="s">
        <v>1462</v>
      </c>
      <c r="I1372" s="18" t="str">
        <f t="shared" si="116"/>
        <v>=DISPIMG("ID_B5943829760A414E97F2650EE4227AC3",1)</v>
      </c>
    </row>
    <row r="1373" customHeight="1" spans="1:9">
      <c r="A1373" s="19" t="s">
        <v>1461</v>
      </c>
      <c r="B1373" s="19" t="s">
        <v>1599</v>
      </c>
      <c r="C1373" s="19" t="s">
        <v>1600</v>
      </c>
      <c r="D1373" s="19" t="s">
        <v>384</v>
      </c>
      <c r="E1373" s="19" t="s">
        <v>8</v>
      </c>
      <c r="F1373" s="19" t="s">
        <v>9</v>
      </c>
      <c r="G1373" s="20">
        <v>24</v>
      </c>
      <c r="H1373" s="4" t="s">
        <v>1462</v>
      </c>
      <c r="I1373" s="18" t="str">
        <f t="shared" si="116"/>
        <v>=DISPIMG("ID_B5943829760A414E97F2650EE4227AC3",1)</v>
      </c>
    </row>
    <row r="1374" customHeight="1" spans="1:9">
      <c r="A1374" s="19" t="s">
        <v>1464</v>
      </c>
      <c r="B1374" s="19" t="s">
        <v>1599</v>
      </c>
      <c r="C1374" s="19" t="s">
        <v>1600</v>
      </c>
      <c r="D1374" s="19" t="s">
        <v>384</v>
      </c>
      <c r="E1374" s="19" t="s">
        <v>8</v>
      </c>
      <c r="F1374" s="19" t="s">
        <v>9</v>
      </c>
      <c r="G1374" s="20">
        <v>25</v>
      </c>
      <c r="H1374" s="4" t="s">
        <v>1462</v>
      </c>
      <c r="I1374" s="18" t="str">
        <f t="shared" si="116"/>
        <v>=DISPIMG("ID_B5943829760A414E97F2650EE4227AC3",1)</v>
      </c>
    </row>
    <row r="1375" customHeight="1" spans="1:9">
      <c r="A1375" s="19" t="s">
        <v>554</v>
      </c>
      <c r="B1375" s="19" t="s">
        <v>1599</v>
      </c>
      <c r="C1375" s="19" t="s">
        <v>1600</v>
      </c>
      <c r="D1375" s="19" t="s">
        <v>384</v>
      </c>
      <c r="E1375" s="19" t="s">
        <v>8</v>
      </c>
      <c r="F1375" s="19" t="s">
        <v>9</v>
      </c>
      <c r="G1375" s="20">
        <v>26</v>
      </c>
      <c r="H1375" s="4" t="s">
        <v>1462</v>
      </c>
      <c r="I1375" s="18" t="str">
        <f t="shared" si="116"/>
        <v>=DISPIMG("ID_B5943829760A414E97F2650EE4227AC3",1)</v>
      </c>
    </row>
    <row r="1376" customHeight="1" spans="1:9">
      <c r="A1376" s="19" t="s">
        <v>450</v>
      </c>
      <c r="B1376" s="19" t="s">
        <v>1601</v>
      </c>
      <c r="C1376" s="19" t="s">
        <v>1602</v>
      </c>
      <c r="D1376" s="19" t="s">
        <v>483</v>
      </c>
      <c r="E1376" s="19" t="s">
        <v>8</v>
      </c>
      <c r="F1376" s="19" t="s">
        <v>9</v>
      </c>
      <c r="G1376" s="20">
        <v>20</v>
      </c>
      <c r="H1376" s="4" t="s">
        <v>1462</v>
      </c>
      <c r="I1376" s="18" t="str">
        <f t="shared" ref="I1376:I1382" si="117">_xlfn.DISPIMG("ID_7C3703D5C0604F1E922BB0B607A80D93",1)</f>
        <v>=DISPIMG("ID_7C3703D5C0604F1E922BB0B607A80D93",1)</v>
      </c>
    </row>
    <row r="1377" customHeight="1" spans="1:9">
      <c r="A1377" s="19" t="s">
        <v>451</v>
      </c>
      <c r="B1377" s="19" t="s">
        <v>1601</v>
      </c>
      <c r="C1377" s="19" t="s">
        <v>1602</v>
      </c>
      <c r="D1377" s="19" t="s">
        <v>483</v>
      </c>
      <c r="E1377" s="19" t="s">
        <v>8</v>
      </c>
      <c r="F1377" s="19" t="s">
        <v>9</v>
      </c>
      <c r="G1377" s="20">
        <v>21</v>
      </c>
      <c r="H1377" s="4" t="s">
        <v>1462</v>
      </c>
      <c r="I1377" s="18" t="str">
        <f t="shared" si="117"/>
        <v>=DISPIMG("ID_7C3703D5C0604F1E922BB0B607A80D93",1)</v>
      </c>
    </row>
    <row r="1378" customHeight="1" spans="1:9">
      <c r="A1378" s="19" t="s">
        <v>452</v>
      </c>
      <c r="B1378" s="19" t="s">
        <v>1601</v>
      </c>
      <c r="C1378" s="19" t="s">
        <v>1602</v>
      </c>
      <c r="D1378" s="19" t="s">
        <v>483</v>
      </c>
      <c r="E1378" s="19" t="s">
        <v>8</v>
      </c>
      <c r="F1378" s="19" t="s">
        <v>9</v>
      </c>
      <c r="G1378" s="20">
        <v>22</v>
      </c>
      <c r="H1378" s="4" t="s">
        <v>1462</v>
      </c>
      <c r="I1378" s="18" t="str">
        <f t="shared" si="117"/>
        <v>=DISPIMG("ID_7C3703D5C0604F1E922BB0B607A80D93",1)</v>
      </c>
    </row>
    <row r="1379" customHeight="1" spans="1:9">
      <c r="A1379" s="19" t="s">
        <v>1463</v>
      </c>
      <c r="B1379" s="19" t="s">
        <v>1601</v>
      </c>
      <c r="C1379" s="19" t="s">
        <v>1602</v>
      </c>
      <c r="D1379" s="19" t="s">
        <v>483</v>
      </c>
      <c r="E1379" s="19" t="s">
        <v>8</v>
      </c>
      <c r="F1379" s="19" t="s">
        <v>9</v>
      </c>
      <c r="G1379" s="20">
        <v>23</v>
      </c>
      <c r="H1379" s="4" t="s">
        <v>1462</v>
      </c>
      <c r="I1379" s="18" t="str">
        <f t="shared" si="117"/>
        <v>=DISPIMG("ID_7C3703D5C0604F1E922BB0B607A80D93",1)</v>
      </c>
    </row>
    <row r="1380" customHeight="1" spans="1:9">
      <c r="A1380" s="19" t="s">
        <v>1461</v>
      </c>
      <c r="B1380" s="19" t="s">
        <v>1601</v>
      </c>
      <c r="C1380" s="19" t="s">
        <v>1602</v>
      </c>
      <c r="D1380" s="19" t="s">
        <v>483</v>
      </c>
      <c r="E1380" s="19" t="s">
        <v>8</v>
      </c>
      <c r="F1380" s="19" t="s">
        <v>9</v>
      </c>
      <c r="G1380" s="20">
        <v>24</v>
      </c>
      <c r="H1380" s="4" t="s">
        <v>1462</v>
      </c>
      <c r="I1380" s="18" t="str">
        <f t="shared" si="117"/>
        <v>=DISPIMG("ID_7C3703D5C0604F1E922BB0B607A80D93",1)</v>
      </c>
    </row>
    <row r="1381" customHeight="1" spans="1:9">
      <c r="A1381" s="19" t="s">
        <v>1464</v>
      </c>
      <c r="B1381" s="19" t="s">
        <v>1601</v>
      </c>
      <c r="C1381" s="19" t="s">
        <v>1602</v>
      </c>
      <c r="D1381" s="19" t="s">
        <v>483</v>
      </c>
      <c r="E1381" s="19" t="s">
        <v>8</v>
      </c>
      <c r="F1381" s="19" t="s">
        <v>9</v>
      </c>
      <c r="G1381" s="20">
        <v>25</v>
      </c>
      <c r="H1381" s="4" t="s">
        <v>1462</v>
      </c>
      <c r="I1381" s="18" t="str">
        <f t="shared" si="117"/>
        <v>=DISPIMG("ID_7C3703D5C0604F1E922BB0B607A80D93",1)</v>
      </c>
    </row>
    <row r="1382" customHeight="1" spans="1:9">
      <c r="A1382" s="19" t="s">
        <v>554</v>
      </c>
      <c r="B1382" s="19" t="s">
        <v>1601</v>
      </c>
      <c r="C1382" s="19" t="s">
        <v>1602</v>
      </c>
      <c r="D1382" s="19" t="s">
        <v>483</v>
      </c>
      <c r="E1382" s="19" t="s">
        <v>8</v>
      </c>
      <c r="F1382" s="19" t="s">
        <v>9</v>
      </c>
      <c r="G1382" s="20">
        <v>26</v>
      </c>
      <c r="H1382" s="4" t="s">
        <v>1462</v>
      </c>
      <c r="I1382" s="18" t="str">
        <f t="shared" si="117"/>
        <v>=DISPIMG("ID_7C3703D5C0604F1E922BB0B607A80D93",1)</v>
      </c>
    </row>
    <row r="1383" customHeight="1" spans="1:9">
      <c r="A1383" s="19" t="s">
        <v>450</v>
      </c>
      <c r="B1383" s="19" t="s">
        <v>94</v>
      </c>
      <c r="C1383" s="19" t="s">
        <v>95</v>
      </c>
      <c r="D1383" s="19" t="s">
        <v>445</v>
      </c>
      <c r="E1383" s="19" t="s">
        <v>8</v>
      </c>
      <c r="F1383" s="19" t="s">
        <v>9</v>
      </c>
      <c r="G1383" s="20">
        <v>20</v>
      </c>
      <c r="H1383" s="4" t="s">
        <v>1462</v>
      </c>
      <c r="I1383" s="18" t="str">
        <f t="shared" ref="I1383:I1389" si="118">_xlfn.DISPIMG("ID_7052D8477DAD4B06A67DB493EDDDB1AC",1)</f>
        <v>=DISPIMG("ID_7052D8477DAD4B06A67DB493EDDDB1AC",1)</v>
      </c>
    </row>
    <row r="1384" customHeight="1" spans="1:9">
      <c r="A1384" s="19" t="s">
        <v>451</v>
      </c>
      <c r="B1384" s="19" t="s">
        <v>94</v>
      </c>
      <c r="C1384" s="19" t="s">
        <v>95</v>
      </c>
      <c r="D1384" s="19" t="s">
        <v>445</v>
      </c>
      <c r="E1384" s="19" t="s">
        <v>8</v>
      </c>
      <c r="F1384" s="19" t="s">
        <v>9</v>
      </c>
      <c r="G1384" s="20">
        <v>21</v>
      </c>
      <c r="H1384" s="4" t="s">
        <v>1462</v>
      </c>
      <c r="I1384" s="18" t="str">
        <f t="shared" si="118"/>
        <v>=DISPIMG("ID_7052D8477DAD4B06A67DB493EDDDB1AC",1)</v>
      </c>
    </row>
    <row r="1385" customHeight="1" spans="1:9">
      <c r="A1385" s="19" t="s">
        <v>452</v>
      </c>
      <c r="B1385" s="19" t="s">
        <v>94</v>
      </c>
      <c r="C1385" s="19" t="s">
        <v>95</v>
      </c>
      <c r="D1385" s="19" t="s">
        <v>445</v>
      </c>
      <c r="E1385" s="19" t="s">
        <v>8</v>
      </c>
      <c r="F1385" s="19" t="s">
        <v>9</v>
      </c>
      <c r="G1385" s="20">
        <v>22</v>
      </c>
      <c r="H1385" s="4" t="s">
        <v>1462</v>
      </c>
      <c r="I1385" s="18" t="str">
        <f t="shared" si="118"/>
        <v>=DISPIMG("ID_7052D8477DAD4B06A67DB493EDDDB1AC",1)</v>
      </c>
    </row>
    <row r="1386" customHeight="1" spans="1:9">
      <c r="A1386" s="19" t="s">
        <v>1463</v>
      </c>
      <c r="B1386" s="19" t="s">
        <v>94</v>
      </c>
      <c r="C1386" s="19" t="s">
        <v>95</v>
      </c>
      <c r="D1386" s="19" t="s">
        <v>445</v>
      </c>
      <c r="E1386" s="19" t="s">
        <v>8</v>
      </c>
      <c r="F1386" s="19" t="s">
        <v>9</v>
      </c>
      <c r="G1386" s="20">
        <v>23</v>
      </c>
      <c r="H1386" s="4" t="s">
        <v>1462</v>
      </c>
      <c r="I1386" s="18" t="str">
        <f t="shared" si="118"/>
        <v>=DISPIMG("ID_7052D8477DAD4B06A67DB493EDDDB1AC",1)</v>
      </c>
    </row>
    <row r="1387" customHeight="1" spans="1:9">
      <c r="A1387" s="19" t="s">
        <v>1461</v>
      </c>
      <c r="B1387" s="19" t="s">
        <v>94</v>
      </c>
      <c r="C1387" s="19" t="s">
        <v>95</v>
      </c>
      <c r="D1387" s="19" t="s">
        <v>445</v>
      </c>
      <c r="E1387" s="19" t="s">
        <v>8</v>
      </c>
      <c r="F1387" s="19" t="s">
        <v>9</v>
      </c>
      <c r="G1387" s="20">
        <v>24</v>
      </c>
      <c r="H1387" s="4" t="s">
        <v>1462</v>
      </c>
      <c r="I1387" s="18" t="str">
        <f t="shared" si="118"/>
        <v>=DISPIMG("ID_7052D8477DAD4B06A67DB493EDDDB1AC",1)</v>
      </c>
    </row>
    <row r="1388" customHeight="1" spans="1:9">
      <c r="A1388" s="19" t="s">
        <v>1464</v>
      </c>
      <c r="B1388" s="19" t="s">
        <v>94</v>
      </c>
      <c r="C1388" s="19" t="s">
        <v>95</v>
      </c>
      <c r="D1388" s="19" t="s">
        <v>445</v>
      </c>
      <c r="E1388" s="19" t="s">
        <v>8</v>
      </c>
      <c r="F1388" s="19" t="s">
        <v>9</v>
      </c>
      <c r="G1388" s="20">
        <v>25</v>
      </c>
      <c r="H1388" s="4" t="s">
        <v>1462</v>
      </c>
      <c r="I1388" s="18" t="str">
        <f t="shared" si="118"/>
        <v>=DISPIMG("ID_7052D8477DAD4B06A67DB493EDDDB1AC",1)</v>
      </c>
    </row>
    <row r="1389" customHeight="1" spans="1:9">
      <c r="A1389" s="19" t="s">
        <v>554</v>
      </c>
      <c r="B1389" s="19" t="s">
        <v>94</v>
      </c>
      <c r="C1389" s="19" t="s">
        <v>95</v>
      </c>
      <c r="D1389" s="19" t="s">
        <v>445</v>
      </c>
      <c r="E1389" s="19" t="s">
        <v>8</v>
      </c>
      <c r="F1389" s="19" t="s">
        <v>9</v>
      </c>
      <c r="G1389" s="20">
        <v>26</v>
      </c>
      <c r="H1389" s="4" t="s">
        <v>1462</v>
      </c>
      <c r="I1389" s="18" t="str">
        <f t="shared" si="118"/>
        <v>=DISPIMG("ID_7052D8477DAD4B06A67DB493EDDDB1AC",1)</v>
      </c>
    </row>
    <row r="1390" customHeight="1" spans="1:9">
      <c r="A1390" s="19" t="s">
        <v>451</v>
      </c>
      <c r="B1390" s="19" t="s">
        <v>1603</v>
      </c>
      <c r="C1390" s="19" t="s">
        <v>1001</v>
      </c>
      <c r="D1390" s="19" t="s">
        <v>367</v>
      </c>
      <c r="E1390" s="19" t="s">
        <v>8</v>
      </c>
      <c r="F1390" s="19" t="s">
        <v>9</v>
      </c>
      <c r="G1390" s="20">
        <v>20</v>
      </c>
      <c r="H1390" s="4" t="s">
        <v>1462</v>
      </c>
      <c r="I1390" s="18" t="str">
        <f t="shared" ref="I1390:I1395" si="119">_xlfn.DISPIMG("ID_A5A1C75BA0C6417EA96C46D95995D946",1)</f>
        <v>=DISPIMG("ID_A5A1C75BA0C6417EA96C46D95995D946",1)</v>
      </c>
    </row>
    <row r="1391" customHeight="1" spans="1:9">
      <c r="A1391" s="19" t="s">
        <v>452</v>
      </c>
      <c r="B1391" s="19" t="s">
        <v>1603</v>
      </c>
      <c r="C1391" s="19" t="s">
        <v>1001</v>
      </c>
      <c r="D1391" s="19" t="s">
        <v>367</v>
      </c>
      <c r="E1391" s="19" t="s">
        <v>8</v>
      </c>
      <c r="F1391" s="19" t="s">
        <v>9</v>
      </c>
      <c r="G1391" s="20">
        <v>21</v>
      </c>
      <c r="H1391" s="4" t="s">
        <v>1462</v>
      </c>
      <c r="I1391" s="18" t="str">
        <f t="shared" si="119"/>
        <v>=DISPIMG("ID_A5A1C75BA0C6417EA96C46D95995D946",1)</v>
      </c>
    </row>
    <row r="1392" customHeight="1" spans="1:9">
      <c r="A1392" s="19" t="s">
        <v>1463</v>
      </c>
      <c r="B1392" s="19" t="s">
        <v>1603</v>
      </c>
      <c r="C1392" s="19" t="s">
        <v>1001</v>
      </c>
      <c r="D1392" s="19" t="s">
        <v>367</v>
      </c>
      <c r="E1392" s="19" t="s">
        <v>8</v>
      </c>
      <c r="F1392" s="19" t="s">
        <v>9</v>
      </c>
      <c r="G1392" s="20">
        <v>22</v>
      </c>
      <c r="H1392" s="4" t="s">
        <v>1462</v>
      </c>
      <c r="I1392" s="18" t="str">
        <f t="shared" si="119"/>
        <v>=DISPIMG("ID_A5A1C75BA0C6417EA96C46D95995D946",1)</v>
      </c>
    </row>
    <row r="1393" customHeight="1" spans="1:9">
      <c r="A1393" s="19" t="s">
        <v>1461</v>
      </c>
      <c r="B1393" s="19" t="s">
        <v>1603</v>
      </c>
      <c r="C1393" s="19" t="s">
        <v>1001</v>
      </c>
      <c r="D1393" s="19" t="s">
        <v>367</v>
      </c>
      <c r="E1393" s="19" t="s">
        <v>8</v>
      </c>
      <c r="F1393" s="19" t="s">
        <v>9</v>
      </c>
      <c r="G1393" s="20">
        <v>23</v>
      </c>
      <c r="H1393" s="4" t="s">
        <v>1462</v>
      </c>
      <c r="I1393" s="18" t="str">
        <f t="shared" si="119"/>
        <v>=DISPIMG("ID_A5A1C75BA0C6417EA96C46D95995D946",1)</v>
      </c>
    </row>
    <row r="1394" customHeight="1" spans="1:9">
      <c r="A1394" s="19" t="s">
        <v>1464</v>
      </c>
      <c r="B1394" s="19" t="s">
        <v>1603</v>
      </c>
      <c r="C1394" s="19" t="s">
        <v>1001</v>
      </c>
      <c r="D1394" s="19" t="s">
        <v>367</v>
      </c>
      <c r="E1394" s="19" t="s">
        <v>8</v>
      </c>
      <c r="F1394" s="19" t="s">
        <v>9</v>
      </c>
      <c r="G1394" s="20">
        <v>24</v>
      </c>
      <c r="H1394" s="4" t="s">
        <v>1462</v>
      </c>
      <c r="I1394" s="18" t="str">
        <f t="shared" si="119"/>
        <v>=DISPIMG("ID_A5A1C75BA0C6417EA96C46D95995D946",1)</v>
      </c>
    </row>
    <row r="1395" customHeight="1" spans="1:9">
      <c r="A1395" s="19" t="s">
        <v>554</v>
      </c>
      <c r="B1395" s="19" t="s">
        <v>1603</v>
      </c>
      <c r="C1395" s="19" t="s">
        <v>1001</v>
      </c>
      <c r="D1395" s="19" t="s">
        <v>367</v>
      </c>
      <c r="E1395" s="19" t="s">
        <v>8</v>
      </c>
      <c r="F1395" s="19" t="s">
        <v>9</v>
      </c>
      <c r="G1395" s="20">
        <v>25</v>
      </c>
      <c r="H1395" s="4" t="s">
        <v>1462</v>
      </c>
      <c r="I1395" s="18" t="str">
        <f t="shared" si="119"/>
        <v>=DISPIMG("ID_A5A1C75BA0C6417EA96C46D95995D946",1)</v>
      </c>
    </row>
    <row r="1396" customHeight="1" spans="1:9">
      <c r="A1396" s="19" t="s">
        <v>451</v>
      </c>
      <c r="B1396" s="19" t="s">
        <v>1604</v>
      </c>
      <c r="C1396" s="19" t="s">
        <v>1605</v>
      </c>
      <c r="D1396" s="19" t="s">
        <v>367</v>
      </c>
      <c r="E1396" s="19" t="s">
        <v>8</v>
      </c>
      <c r="F1396" s="19" t="s">
        <v>9</v>
      </c>
      <c r="G1396" s="20">
        <v>20</v>
      </c>
      <c r="H1396" s="4" t="s">
        <v>1462</v>
      </c>
      <c r="I1396" s="18" t="str">
        <f t="shared" ref="I1396:I1401" si="120">_xlfn.DISPIMG("ID_E8F0D101CF82457BB07E73920AF38BAD",1)</f>
        <v>=DISPIMG("ID_E8F0D101CF82457BB07E73920AF38BAD",1)</v>
      </c>
    </row>
    <row r="1397" customHeight="1" spans="1:9">
      <c r="A1397" s="19" t="s">
        <v>452</v>
      </c>
      <c r="B1397" s="19" t="s">
        <v>1604</v>
      </c>
      <c r="C1397" s="19" t="s">
        <v>1605</v>
      </c>
      <c r="D1397" s="19" t="s">
        <v>367</v>
      </c>
      <c r="E1397" s="19" t="s">
        <v>8</v>
      </c>
      <c r="F1397" s="19" t="s">
        <v>9</v>
      </c>
      <c r="G1397" s="20">
        <v>21</v>
      </c>
      <c r="H1397" s="4" t="s">
        <v>1462</v>
      </c>
      <c r="I1397" s="18" t="str">
        <f t="shared" si="120"/>
        <v>=DISPIMG("ID_E8F0D101CF82457BB07E73920AF38BAD",1)</v>
      </c>
    </row>
    <row r="1398" customHeight="1" spans="1:9">
      <c r="A1398" s="19" t="s">
        <v>1463</v>
      </c>
      <c r="B1398" s="19" t="s">
        <v>1604</v>
      </c>
      <c r="C1398" s="19" t="s">
        <v>1605</v>
      </c>
      <c r="D1398" s="19" t="s">
        <v>367</v>
      </c>
      <c r="E1398" s="19" t="s">
        <v>8</v>
      </c>
      <c r="F1398" s="19" t="s">
        <v>9</v>
      </c>
      <c r="G1398" s="20">
        <v>22</v>
      </c>
      <c r="H1398" s="4" t="s">
        <v>1462</v>
      </c>
      <c r="I1398" s="18" t="str">
        <f t="shared" si="120"/>
        <v>=DISPIMG("ID_E8F0D101CF82457BB07E73920AF38BAD",1)</v>
      </c>
    </row>
    <row r="1399" customHeight="1" spans="1:9">
      <c r="A1399" s="19" t="s">
        <v>1461</v>
      </c>
      <c r="B1399" s="19" t="s">
        <v>1604</v>
      </c>
      <c r="C1399" s="19" t="s">
        <v>1605</v>
      </c>
      <c r="D1399" s="19" t="s">
        <v>367</v>
      </c>
      <c r="E1399" s="19" t="s">
        <v>8</v>
      </c>
      <c r="F1399" s="19" t="s">
        <v>9</v>
      </c>
      <c r="G1399" s="20">
        <v>23</v>
      </c>
      <c r="H1399" s="4" t="s">
        <v>1462</v>
      </c>
      <c r="I1399" s="18" t="str">
        <f t="shared" si="120"/>
        <v>=DISPIMG("ID_E8F0D101CF82457BB07E73920AF38BAD",1)</v>
      </c>
    </row>
    <row r="1400" customHeight="1" spans="1:9">
      <c r="A1400" s="19" t="s">
        <v>1464</v>
      </c>
      <c r="B1400" s="19" t="s">
        <v>1604</v>
      </c>
      <c r="C1400" s="19" t="s">
        <v>1605</v>
      </c>
      <c r="D1400" s="19" t="s">
        <v>367</v>
      </c>
      <c r="E1400" s="19" t="s">
        <v>8</v>
      </c>
      <c r="F1400" s="19" t="s">
        <v>9</v>
      </c>
      <c r="G1400" s="20">
        <v>24</v>
      </c>
      <c r="H1400" s="4" t="s">
        <v>1462</v>
      </c>
      <c r="I1400" s="18" t="str">
        <f t="shared" si="120"/>
        <v>=DISPIMG("ID_E8F0D101CF82457BB07E73920AF38BAD",1)</v>
      </c>
    </row>
    <row r="1401" customHeight="1" spans="1:9">
      <c r="A1401" s="19" t="s">
        <v>554</v>
      </c>
      <c r="B1401" s="19" t="s">
        <v>1604</v>
      </c>
      <c r="C1401" s="19" t="s">
        <v>1605</v>
      </c>
      <c r="D1401" s="19" t="s">
        <v>367</v>
      </c>
      <c r="E1401" s="19" t="s">
        <v>8</v>
      </c>
      <c r="F1401" s="19" t="s">
        <v>9</v>
      </c>
      <c r="G1401" s="20">
        <v>25</v>
      </c>
      <c r="H1401" s="4" t="s">
        <v>1462</v>
      </c>
      <c r="I1401" s="18" t="str">
        <f t="shared" si="120"/>
        <v>=DISPIMG("ID_E8F0D101CF82457BB07E73920AF38BAD",1)</v>
      </c>
    </row>
    <row r="1402" customHeight="1" spans="1:9">
      <c r="A1402" s="19" t="s">
        <v>1464</v>
      </c>
      <c r="B1402" s="19" t="s">
        <v>1606</v>
      </c>
      <c r="C1402" s="19" t="s">
        <v>1607</v>
      </c>
      <c r="D1402" s="19" t="s">
        <v>445</v>
      </c>
      <c r="E1402" s="19" t="s">
        <v>8</v>
      </c>
      <c r="F1402" s="19" t="s">
        <v>9</v>
      </c>
      <c r="G1402" s="20">
        <v>20</v>
      </c>
      <c r="H1402" s="4" t="s">
        <v>1462</v>
      </c>
      <c r="I1402" s="18" t="str">
        <f>_xlfn.DISPIMG("ID_6075262E2F0B4CF5BBD2C83EC9009A9B",1)</f>
        <v>=DISPIMG("ID_6075262E2F0B4CF5BBD2C83EC9009A9B",1)</v>
      </c>
    </row>
    <row r="1403" customHeight="1" spans="1:9">
      <c r="A1403" s="19" t="s">
        <v>1464</v>
      </c>
      <c r="B1403" s="19" t="s">
        <v>110</v>
      </c>
      <c r="C1403" s="19" t="s">
        <v>111</v>
      </c>
      <c r="D1403" s="19" t="s">
        <v>367</v>
      </c>
      <c r="E1403" s="19" t="s">
        <v>8</v>
      </c>
      <c r="F1403" s="19" t="s">
        <v>9</v>
      </c>
      <c r="G1403" s="20">
        <v>20</v>
      </c>
      <c r="H1403" s="4" t="s">
        <v>1462</v>
      </c>
      <c r="I1403" s="18" t="str">
        <f>_xlfn.DISPIMG("ID_75E0FA682C1E4EEBA0416B1F412082A9",1)</f>
        <v>=DISPIMG("ID_75E0FA682C1E4EEBA0416B1F412082A9",1)</v>
      </c>
    </row>
    <row r="1404" customHeight="1" spans="1:9">
      <c r="A1404" s="19" t="s">
        <v>554</v>
      </c>
      <c r="B1404" s="19" t="s">
        <v>110</v>
      </c>
      <c r="C1404" s="19" t="s">
        <v>111</v>
      </c>
      <c r="D1404" s="19" t="s">
        <v>367</v>
      </c>
      <c r="E1404" s="19" t="s">
        <v>8</v>
      </c>
      <c r="F1404" s="19" t="s">
        <v>9</v>
      </c>
      <c r="G1404" s="20">
        <v>21</v>
      </c>
      <c r="H1404" s="4" t="s">
        <v>1462</v>
      </c>
      <c r="I1404" s="18" t="str">
        <f>_xlfn.DISPIMG("ID_75E0FA682C1E4EEBA0416B1F412082A9",1)</f>
        <v>=DISPIMG("ID_75E0FA682C1E4EEBA0416B1F412082A9",1)</v>
      </c>
    </row>
    <row r="1405" customHeight="1" spans="1:9">
      <c r="A1405" s="19" t="s">
        <v>554</v>
      </c>
      <c r="B1405" s="19" t="s">
        <v>1608</v>
      </c>
      <c r="C1405" s="19" t="s">
        <v>1609</v>
      </c>
      <c r="D1405" s="19" t="s">
        <v>398</v>
      </c>
      <c r="E1405" s="19" t="s">
        <v>8</v>
      </c>
      <c r="F1405" s="19" t="s">
        <v>9</v>
      </c>
      <c r="G1405" s="20">
        <v>20</v>
      </c>
      <c r="H1405" s="4" t="s">
        <v>1462</v>
      </c>
      <c r="I1405" s="18" t="str">
        <f>_xlfn.DISPIMG("ID_E11B268D9F134C06B7C1DAB987EDA181",1)</f>
        <v>=DISPIMG("ID_E11B268D9F134C06B7C1DAB987EDA181",1)</v>
      </c>
    </row>
    <row r="1406" customHeight="1" spans="1:9">
      <c r="A1406" s="19" t="s">
        <v>399</v>
      </c>
      <c r="B1406" s="19" t="s">
        <v>1465</v>
      </c>
      <c r="C1406" s="19" t="s">
        <v>1466</v>
      </c>
      <c r="D1406" s="19" t="s">
        <v>374</v>
      </c>
      <c r="E1406" s="19" t="s">
        <v>8</v>
      </c>
      <c r="F1406" s="19" t="s">
        <v>9</v>
      </c>
      <c r="G1406" s="20">
        <v>20</v>
      </c>
      <c r="H1406" s="4" t="s">
        <v>1462</v>
      </c>
      <c r="I1406" s="18" t="str">
        <f t="shared" ref="I1406:I1422" si="121">_xlfn.DISPIMG("ID_E40CD48A9A47483CB5646308BB53561C",1)</f>
        <v>=DISPIMG("ID_E40CD48A9A47483CB5646308BB53561C",1)</v>
      </c>
    </row>
    <row r="1407" customHeight="1" spans="1:9">
      <c r="A1407" s="19" t="s">
        <v>364</v>
      </c>
      <c r="B1407" s="19" t="s">
        <v>1465</v>
      </c>
      <c r="C1407" s="19" t="s">
        <v>1466</v>
      </c>
      <c r="D1407" s="19" t="s">
        <v>374</v>
      </c>
      <c r="E1407" s="19" t="s">
        <v>8</v>
      </c>
      <c r="F1407" s="19" t="s">
        <v>9</v>
      </c>
      <c r="G1407" s="20">
        <v>21</v>
      </c>
      <c r="H1407" s="4" t="s">
        <v>1462</v>
      </c>
      <c r="I1407" s="18" t="str">
        <f t="shared" si="121"/>
        <v>=DISPIMG("ID_E40CD48A9A47483CB5646308BB53561C",1)</v>
      </c>
    </row>
    <row r="1408" customHeight="1" spans="1:9">
      <c r="A1408" s="19" t="s">
        <v>371</v>
      </c>
      <c r="B1408" s="19" t="s">
        <v>1465</v>
      </c>
      <c r="C1408" s="19" t="s">
        <v>1466</v>
      </c>
      <c r="D1408" s="19" t="s">
        <v>374</v>
      </c>
      <c r="E1408" s="19" t="s">
        <v>8</v>
      </c>
      <c r="F1408" s="19" t="s">
        <v>9</v>
      </c>
      <c r="G1408" s="20">
        <v>22</v>
      </c>
      <c r="H1408" s="4" t="s">
        <v>1462</v>
      </c>
      <c r="I1408" s="18" t="str">
        <f t="shared" si="121"/>
        <v>=DISPIMG("ID_E40CD48A9A47483CB5646308BB53561C",1)</v>
      </c>
    </row>
    <row r="1409" customHeight="1" spans="1:9">
      <c r="A1409" s="19" t="s">
        <v>400</v>
      </c>
      <c r="B1409" s="19" t="s">
        <v>1465</v>
      </c>
      <c r="C1409" s="19" t="s">
        <v>1466</v>
      </c>
      <c r="D1409" s="19" t="s">
        <v>374</v>
      </c>
      <c r="E1409" s="19" t="s">
        <v>8</v>
      </c>
      <c r="F1409" s="19" t="s">
        <v>9</v>
      </c>
      <c r="G1409" s="20">
        <v>23</v>
      </c>
      <c r="H1409" s="4" t="s">
        <v>1462</v>
      </c>
      <c r="I1409" s="18" t="str">
        <f t="shared" si="121"/>
        <v>=DISPIMG("ID_E40CD48A9A47483CB5646308BB53561C",1)</v>
      </c>
    </row>
    <row r="1410" customHeight="1" spans="1:9">
      <c r="A1410" s="19" t="s">
        <v>416</v>
      </c>
      <c r="B1410" s="19" t="s">
        <v>1465</v>
      </c>
      <c r="C1410" s="19" t="s">
        <v>1466</v>
      </c>
      <c r="D1410" s="19" t="s">
        <v>374</v>
      </c>
      <c r="E1410" s="19" t="s">
        <v>8</v>
      </c>
      <c r="F1410" s="19" t="s">
        <v>9</v>
      </c>
      <c r="G1410" s="20">
        <v>24</v>
      </c>
      <c r="H1410" s="4" t="s">
        <v>1462</v>
      </c>
      <c r="I1410" s="18" t="str">
        <f t="shared" si="121"/>
        <v>=DISPIMG("ID_E40CD48A9A47483CB5646308BB53561C",1)</v>
      </c>
    </row>
    <row r="1411" customHeight="1" spans="1:9">
      <c r="A1411" s="19" t="s">
        <v>417</v>
      </c>
      <c r="B1411" s="19" t="s">
        <v>1465</v>
      </c>
      <c r="C1411" s="19" t="s">
        <v>1466</v>
      </c>
      <c r="D1411" s="19" t="s">
        <v>374</v>
      </c>
      <c r="E1411" s="19" t="s">
        <v>8</v>
      </c>
      <c r="F1411" s="19" t="s">
        <v>9</v>
      </c>
      <c r="G1411" s="20">
        <v>25</v>
      </c>
      <c r="H1411" s="4" t="s">
        <v>1462</v>
      </c>
      <c r="I1411" s="18" t="str">
        <f t="shared" si="121"/>
        <v>=DISPIMG("ID_E40CD48A9A47483CB5646308BB53561C",1)</v>
      </c>
    </row>
    <row r="1412" customHeight="1" spans="1:9">
      <c r="A1412" s="19" t="s">
        <v>381</v>
      </c>
      <c r="B1412" s="19" t="s">
        <v>1465</v>
      </c>
      <c r="C1412" s="19" t="s">
        <v>1466</v>
      </c>
      <c r="D1412" s="19" t="s">
        <v>374</v>
      </c>
      <c r="E1412" s="19" t="s">
        <v>8</v>
      </c>
      <c r="F1412" s="19" t="s">
        <v>9</v>
      </c>
      <c r="G1412" s="20">
        <v>26</v>
      </c>
      <c r="H1412" s="4" t="s">
        <v>1462</v>
      </c>
      <c r="I1412" s="18" t="str">
        <f t="shared" si="121"/>
        <v>=DISPIMG("ID_E40CD48A9A47483CB5646308BB53561C",1)</v>
      </c>
    </row>
    <row r="1413" customHeight="1" spans="1:9">
      <c r="A1413" s="19" t="s">
        <v>388</v>
      </c>
      <c r="B1413" s="19" t="s">
        <v>1465</v>
      </c>
      <c r="C1413" s="19" t="s">
        <v>1466</v>
      </c>
      <c r="D1413" s="19" t="s">
        <v>374</v>
      </c>
      <c r="E1413" s="19" t="s">
        <v>8</v>
      </c>
      <c r="F1413" s="19" t="s">
        <v>9</v>
      </c>
      <c r="G1413" s="20">
        <v>27</v>
      </c>
      <c r="H1413" s="4" t="s">
        <v>1462</v>
      </c>
      <c r="I1413" s="18" t="str">
        <f t="shared" si="121"/>
        <v>=DISPIMG("ID_E40CD48A9A47483CB5646308BB53561C",1)</v>
      </c>
    </row>
    <row r="1414" customHeight="1" spans="1:9">
      <c r="A1414" s="19" t="s">
        <v>389</v>
      </c>
      <c r="B1414" s="19" t="s">
        <v>1465</v>
      </c>
      <c r="C1414" s="19" t="s">
        <v>1466</v>
      </c>
      <c r="D1414" s="19" t="s">
        <v>374</v>
      </c>
      <c r="E1414" s="19" t="s">
        <v>8</v>
      </c>
      <c r="F1414" s="19" t="s">
        <v>9</v>
      </c>
      <c r="G1414" s="20">
        <v>28</v>
      </c>
      <c r="H1414" s="4" t="s">
        <v>1462</v>
      </c>
      <c r="I1414" s="18" t="str">
        <f t="shared" si="121"/>
        <v>=DISPIMG("ID_E40CD48A9A47483CB5646308BB53561C",1)</v>
      </c>
    </row>
    <row r="1415" customHeight="1" spans="1:9">
      <c r="A1415" s="19" t="s">
        <v>390</v>
      </c>
      <c r="B1415" s="19" t="s">
        <v>1465</v>
      </c>
      <c r="C1415" s="19" t="s">
        <v>1466</v>
      </c>
      <c r="D1415" s="19" t="s">
        <v>374</v>
      </c>
      <c r="E1415" s="19" t="s">
        <v>8</v>
      </c>
      <c r="F1415" s="19" t="s">
        <v>9</v>
      </c>
      <c r="G1415" s="20">
        <v>29</v>
      </c>
      <c r="H1415" s="4" t="s">
        <v>1462</v>
      </c>
      <c r="I1415" s="18" t="str">
        <f t="shared" si="121"/>
        <v>=DISPIMG("ID_E40CD48A9A47483CB5646308BB53561C",1)</v>
      </c>
    </row>
    <row r="1416" customHeight="1" spans="1:9">
      <c r="A1416" s="19" t="s">
        <v>391</v>
      </c>
      <c r="B1416" s="19" t="s">
        <v>1465</v>
      </c>
      <c r="C1416" s="19" t="s">
        <v>1466</v>
      </c>
      <c r="D1416" s="19" t="s">
        <v>374</v>
      </c>
      <c r="E1416" s="19" t="s">
        <v>8</v>
      </c>
      <c r="F1416" s="19" t="s">
        <v>9</v>
      </c>
      <c r="G1416" s="20">
        <v>30</v>
      </c>
      <c r="H1416" s="4" t="s">
        <v>1462</v>
      </c>
      <c r="I1416" s="18" t="str">
        <f t="shared" si="121"/>
        <v>=DISPIMG("ID_E40CD48A9A47483CB5646308BB53561C",1)</v>
      </c>
    </row>
    <row r="1417" customHeight="1" spans="1:9">
      <c r="A1417" s="19" t="s">
        <v>392</v>
      </c>
      <c r="B1417" s="19" t="s">
        <v>1465</v>
      </c>
      <c r="C1417" s="19" t="s">
        <v>1466</v>
      </c>
      <c r="D1417" s="19" t="s">
        <v>374</v>
      </c>
      <c r="E1417" s="19" t="s">
        <v>8</v>
      </c>
      <c r="F1417" s="19" t="s">
        <v>9</v>
      </c>
      <c r="G1417" s="20">
        <v>31</v>
      </c>
      <c r="H1417" s="4" t="s">
        <v>1462</v>
      </c>
      <c r="I1417" s="18" t="str">
        <f t="shared" si="121"/>
        <v>=DISPIMG("ID_E40CD48A9A47483CB5646308BB53561C",1)</v>
      </c>
    </row>
    <row r="1418" customHeight="1" spans="1:9">
      <c r="A1418" s="19" t="s">
        <v>393</v>
      </c>
      <c r="B1418" s="19" t="s">
        <v>1465</v>
      </c>
      <c r="C1418" s="19" t="s">
        <v>1466</v>
      </c>
      <c r="D1418" s="19" t="s">
        <v>374</v>
      </c>
      <c r="E1418" s="19" t="s">
        <v>8</v>
      </c>
      <c r="F1418" s="19" t="s">
        <v>9</v>
      </c>
      <c r="G1418" s="20">
        <v>32</v>
      </c>
      <c r="H1418" s="4" t="s">
        <v>1462</v>
      </c>
      <c r="I1418" s="18" t="str">
        <f t="shared" si="121"/>
        <v>=DISPIMG("ID_E40CD48A9A47483CB5646308BB53561C",1)</v>
      </c>
    </row>
    <row r="1419" customHeight="1" spans="1:9">
      <c r="A1419" s="19" t="s">
        <v>394</v>
      </c>
      <c r="B1419" s="19" t="s">
        <v>1465</v>
      </c>
      <c r="C1419" s="19" t="s">
        <v>1466</v>
      </c>
      <c r="D1419" s="19" t="s">
        <v>374</v>
      </c>
      <c r="E1419" s="19" t="s">
        <v>8</v>
      </c>
      <c r="F1419" s="19" t="s">
        <v>9</v>
      </c>
      <c r="G1419" s="20">
        <v>33</v>
      </c>
      <c r="H1419" s="4" t="s">
        <v>1462</v>
      </c>
      <c r="I1419" s="18" t="str">
        <f t="shared" si="121"/>
        <v>=DISPIMG("ID_E40CD48A9A47483CB5646308BB53561C",1)</v>
      </c>
    </row>
    <row r="1420" customHeight="1" spans="1:9">
      <c r="A1420" s="19" t="s">
        <v>411</v>
      </c>
      <c r="B1420" s="19" t="s">
        <v>1465</v>
      </c>
      <c r="C1420" s="19" t="s">
        <v>1466</v>
      </c>
      <c r="D1420" s="19" t="s">
        <v>374</v>
      </c>
      <c r="E1420" s="19" t="s">
        <v>8</v>
      </c>
      <c r="F1420" s="19" t="s">
        <v>9</v>
      </c>
      <c r="G1420" s="20">
        <v>34</v>
      </c>
      <c r="H1420" s="4" t="s">
        <v>1462</v>
      </c>
      <c r="I1420" s="18" t="str">
        <f t="shared" si="121"/>
        <v>=DISPIMG("ID_E40CD48A9A47483CB5646308BB53561C",1)</v>
      </c>
    </row>
    <row r="1421" customHeight="1" spans="1:9">
      <c r="A1421" s="19" t="s">
        <v>1467</v>
      </c>
      <c r="B1421" s="19" t="s">
        <v>1465</v>
      </c>
      <c r="C1421" s="19" t="s">
        <v>1466</v>
      </c>
      <c r="D1421" s="19" t="s">
        <v>374</v>
      </c>
      <c r="E1421" s="19" t="s">
        <v>8</v>
      </c>
      <c r="F1421" s="19" t="s">
        <v>9</v>
      </c>
      <c r="G1421" s="20">
        <v>35</v>
      </c>
      <c r="H1421" s="4" t="s">
        <v>1462</v>
      </c>
      <c r="I1421" s="18" t="str">
        <f t="shared" si="121"/>
        <v>=DISPIMG("ID_E40CD48A9A47483CB5646308BB53561C",1)</v>
      </c>
    </row>
    <row r="1422" customHeight="1" spans="1:9">
      <c r="A1422" s="19" t="s">
        <v>490</v>
      </c>
      <c r="B1422" s="19" t="s">
        <v>1465</v>
      </c>
      <c r="C1422" s="19" t="s">
        <v>1466</v>
      </c>
      <c r="D1422" s="19" t="s">
        <v>374</v>
      </c>
      <c r="E1422" s="19" t="s">
        <v>8</v>
      </c>
      <c r="F1422" s="19" t="s">
        <v>9</v>
      </c>
      <c r="G1422" s="20">
        <v>36</v>
      </c>
      <c r="H1422" s="4" t="s">
        <v>1462</v>
      </c>
      <c r="I1422" s="18" t="str">
        <f t="shared" si="121"/>
        <v>=DISPIMG("ID_E40CD48A9A47483CB5646308BB53561C",1)</v>
      </c>
    </row>
    <row r="1423" customHeight="1" spans="1:9">
      <c r="A1423" s="19" t="s">
        <v>400</v>
      </c>
      <c r="B1423" s="19" t="s">
        <v>1610</v>
      </c>
      <c r="C1423" s="19" t="s">
        <v>1611</v>
      </c>
      <c r="D1423" s="19" t="s">
        <v>432</v>
      </c>
      <c r="E1423" s="19" t="s">
        <v>8</v>
      </c>
      <c r="F1423" s="19" t="s">
        <v>9</v>
      </c>
      <c r="G1423" s="20">
        <v>20</v>
      </c>
      <c r="H1423" s="4" t="s">
        <v>1462</v>
      </c>
      <c r="I1423" s="18" t="str">
        <f>_xlfn.DISPIMG("ID_4058BD06E2EE4AA5A0FC10F76BB580C9",1)</f>
        <v>=DISPIMG("ID_4058BD06E2EE4AA5A0FC10F76BB580C9",1)</v>
      </c>
    </row>
    <row r="1424" customHeight="1" spans="1:9">
      <c r="A1424" s="19" t="s">
        <v>416</v>
      </c>
      <c r="B1424" s="19" t="s">
        <v>1610</v>
      </c>
      <c r="C1424" s="19" t="s">
        <v>1611</v>
      </c>
      <c r="D1424" s="19" t="s">
        <v>432</v>
      </c>
      <c r="E1424" s="19" t="s">
        <v>8</v>
      </c>
      <c r="F1424" s="19" t="s">
        <v>9</v>
      </c>
      <c r="G1424" s="20">
        <v>21</v>
      </c>
      <c r="H1424" s="4" t="s">
        <v>1462</v>
      </c>
      <c r="I1424" s="18" t="str">
        <f>_xlfn.DISPIMG("ID_4058BD06E2EE4AA5A0FC10F76BB580C9",1)</f>
        <v>=DISPIMG("ID_4058BD06E2EE4AA5A0FC10F76BB580C9",1)</v>
      </c>
    </row>
    <row r="1425" customHeight="1" spans="1:9">
      <c r="A1425" s="19" t="s">
        <v>411</v>
      </c>
      <c r="B1425" s="19" t="s">
        <v>1612</v>
      </c>
      <c r="C1425" s="19" t="s">
        <v>1613</v>
      </c>
      <c r="D1425" s="19" t="s">
        <v>1458</v>
      </c>
      <c r="E1425" s="19" t="s">
        <v>8</v>
      </c>
      <c r="F1425" s="19" t="s">
        <v>9</v>
      </c>
      <c r="G1425" s="20">
        <v>20</v>
      </c>
      <c r="H1425" s="4" t="s">
        <v>1462</v>
      </c>
      <c r="I1425" s="18" t="str">
        <f>_xlfn.DISPIMG("ID_4188538F8C634CF683A5CF65DD7DE537",1)</f>
        <v>=DISPIMG("ID_4188538F8C634CF683A5CF65DD7DE537",1)</v>
      </c>
    </row>
    <row r="1426" customHeight="1" spans="1:9">
      <c r="A1426" s="19" t="s">
        <v>1467</v>
      </c>
      <c r="B1426" s="19" t="s">
        <v>1612</v>
      </c>
      <c r="C1426" s="19" t="s">
        <v>1613</v>
      </c>
      <c r="D1426" s="19" t="s">
        <v>1458</v>
      </c>
      <c r="E1426" s="19" t="s">
        <v>8</v>
      </c>
      <c r="F1426" s="19" t="s">
        <v>9</v>
      </c>
      <c r="G1426" s="20">
        <v>21</v>
      </c>
      <c r="H1426" s="4" t="s">
        <v>1462</v>
      </c>
      <c r="I1426" s="18" t="str">
        <f>_xlfn.DISPIMG("ID_4188538F8C634CF683A5CF65DD7DE537",1)</f>
        <v>=DISPIMG("ID_4188538F8C634CF683A5CF65DD7DE537",1)</v>
      </c>
    </row>
    <row r="1427" customHeight="1" spans="1:9">
      <c r="A1427" s="21" t="s">
        <v>395</v>
      </c>
      <c r="B1427" s="21" t="s">
        <v>342</v>
      </c>
      <c r="C1427" s="21" t="s">
        <v>343</v>
      </c>
      <c r="D1427" s="21" t="s">
        <v>420</v>
      </c>
      <c r="E1427" s="21" t="s">
        <v>146</v>
      </c>
      <c r="F1427" s="21" t="s">
        <v>147</v>
      </c>
      <c r="G1427" s="22">
        <v>22</v>
      </c>
      <c r="H1427" s="23" t="s">
        <v>1462</v>
      </c>
      <c r="I1427" s="14" t="str">
        <f t="shared" ref="I1427:I1432" si="122">_xlfn.DISPIMG("ID_2F42519E8EB143A68F08DAD0DF1F89D2",1)</f>
        <v>=DISPIMG("ID_2F42519E8EB143A68F08DAD0DF1F89D2",1)</v>
      </c>
    </row>
    <row r="1428" customHeight="1" spans="1:9">
      <c r="A1428" s="21" t="s">
        <v>399</v>
      </c>
      <c r="B1428" s="21" t="s">
        <v>342</v>
      </c>
      <c r="C1428" s="21" t="s">
        <v>343</v>
      </c>
      <c r="D1428" s="21" t="s">
        <v>420</v>
      </c>
      <c r="E1428" s="21" t="s">
        <v>146</v>
      </c>
      <c r="F1428" s="21" t="s">
        <v>147</v>
      </c>
      <c r="G1428" s="22">
        <v>23</v>
      </c>
      <c r="H1428" s="23" t="s">
        <v>1462</v>
      </c>
      <c r="I1428" s="14" t="str">
        <f t="shared" si="122"/>
        <v>=DISPIMG("ID_2F42519E8EB143A68F08DAD0DF1F89D2",1)</v>
      </c>
    </row>
    <row r="1429" customHeight="1" spans="1:9">
      <c r="A1429" s="21" t="s">
        <v>364</v>
      </c>
      <c r="B1429" s="21" t="s">
        <v>342</v>
      </c>
      <c r="C1429" s="21" t="s">
        <v>343</v>
      </c>
      <c r="D1429" s="21" t="s">
        <v>420</v>
      </c>
      <c r="E1429" s="21" t="s">
        <v>146</v>
      </c>
      <c r="F1429" s="21" t="s">
        <v>147</v>
      </c>
      <c r="G1429" s="22">
        <v>24</v>
      </c>
      <c r="H1429" s="23" t="s">
        <v>1462</v>
      </c>
      <c r="I1429" s="14" t="str">
        <f t="shared" si="122"/>
        <v>=DISPIMG("ID_2F42519E8EB143A68F08DAD0DF1F89D2",1)</v>
      </c>
    </row>
    <row r="1430" customHeight="1" spans="1:9">
      <c r="A1430" s="21" t="s">
        <v>371</v>
      </c>
      <c r="B1430" s="21" t="s">
        <v>342</v>
      </c>
      <c r="C1430" s="21" t="s">
        <v>343</v>
      </c>
      <c r="D1430" s="21" t="s">
        <v>420</v>
      </c>
      <c r="E1430" s="21" t="s">
        <v>146</v>
      </c>
      <c r="F1430" s="21" t="s">
        <v>147</v>
      </c>
      <c r="G1430" s="22">
        <v>25</v>
      </c>
      <c r="H1430" s="23" t="s">
        <v>1462</v>
      </c>
      <c r="I1430" s="14" t="str">
        <f t="shared" si="122"/>
        <v>=DISPIMG("ID_2F42519E8EB143A68F08DAD0DF1F89D2",1)</v>
      </c>
    </row>
    <row r="1431" customHeight="1" spans="1:9">
      <c r="A1431" s="21" t="s">
        <v>400</v>
      </c>
      <c r="B1431" s="21" t="s">
        <v>342</v>
      </c>
      <c r="C1431" s="21" t="s">
        <v>343</v>
      </c>
      <c r="D1431" s="21" t="s">
        <v>420</v>
      </c>
      <c r="E1431" s="21" t="s">
        <v>146</v>
      </c>
      <c r="F1431" s="21" t="s">
        <v>147</v>
      </c>
      <c r="G1431" s="22">
        <v>26</v>
      </c>
      <c r="H1431" s="23" t="s">
        <v>1462</v>
      </c>
      <c r="I1431" s="14" t="str">
        <f t="shared" si="122"/>
        <v>=DISPIMG("ID_2F42519E8EB143A68F08DAD0DF1F89D2",1)</v>
      </c>
    </row>
    <row r="1432" customHeight="1" spans="1:9">
      <c r="A1432" s="21" t="s">
        <v>416</v>
      </c>
      <c r="B1432" s="21" t="s">
        <v>342</v>
      </c>
      <c r="C1432" s="21" t="s">
        <v>343</v>
      </c>
      <c r="D1432" s="21" t="s">
        <v>420</v>
      </c>
      <c r="E1432" s="21" t="s">
        <v>146</v>
      </c>
      <c r="F1432" s="21" t="s">
        <v>147</v>
      </c>
      <c r="G1432" s="22">
        <v>27</v>
      </c>
      <c r="H1432" s="23" t="s">
        <v>1462</v>
      </c>
      <c r="I1432" s="14" t="str">
        <f t="shared" si="122"/>
        <v>=DISPIMG("ID_2F42519E8EB143A68F08DAD0DF1F89D2",1)</v>
      </c>
    </row>
    <row r="1433" customHeight="1" spans="1:9">
      <c r="A1433" s="21" t="s">
        <v>394</v>
      </c>
      <c r="B1433" s="21" t="s">
        <v>1614</v>
      </c>
      <c r="C1433" s="21" t="s">
        <v>1615</v>
      </c>
      <c r="D1433" s="21" t="s">
        <v>462</v>
      </c>
      <c r="E1433" s="21" t="s">
        <v>146</v>
      </c>
      <c r="F1433" s="21" t="s">
        <v>147</v>
      </c>
      <c r="G1433" s="22">
        <v>20</v>
      </c>
      <c r="H1433" s="23" t="s">
        <v>1462</v>
      </c>
      <c r="I1433" s="14" t="str">
        <f>_xlfn.DISPIMG("ID_5A7E5AD5502B479882B913DBFBA084D9",1)</f>
        <v>=DISPIMG("ID_5A7E5AD5502B479882B913DBFBA084D9",1)</v>
      </c>
    </row>
    <row r="1434" customHeight="1" spans="1:9">
      <c r="A1434" s="21" t="s">
        <v>411</v>
      </c>
      <c r="B1434" s="21" t="s">
        <v>1614</v>
      </c>
      <c r="C1434" s="21" t="s">
        <v>1615</v>
      </c>
      <c r="D1434" s="21" t="s">
        <v>462</v>
      </c>
      <c r="E1434" s="21" t="s">
        <v>146</v>
      </c>
      <c r="F1434" s="21" t="s">
        <v>147</v>
      </c>
      <c r="G1434" s="22">
        <v>21</v>
      </c>
      <c r="H1434" s="23" t="s">
        <v>1462</v>
      </c>
      <c r="I1434" s="14" t="str">
        <f>_xlfn.DISPIMG("ID_5A7E5AD5502B479882B913DBFBA084D9",1)</f>
        <v>=DISPIMG("ID_5A7E5AD5502B479882B913DBFBA084D9",1)</v>
      </c>
    </row>
    <row r="1435" customHeight="1" spans="1:9">
      <c r="A1435" s="21" t="s">
        <v>417</v>
      </c>
      <c r="B1435" s="21" t="s">
        <v>1616</v>
      </c>
      <c r="C1435" s="21" t="s">
        <v>1617</v>
      </c>
      <c r="D1435" s="21" t="s">
        <v>445</v>
      </c>
      <c r="E1435" s="21" t="s">
        <v>146</v>
      </c>
      <c r="F1435" s="21" t="s">
        <v>147</v>
      </c>
      <c r="G1435" s="22">
        <v>20</v>
      </c>
      <c r="H1435" s="23" t="s">
        <v>1462</v>
      </c>
      <c r="I1435" s="14" t="str">
        <f>_xlfn.DISPIMG("ID_821D3391A26647B79B03EDCBA1D41530",1)</f>
        <v>=DISPIMG("ID_821D3391A26647B79B03EDCBA1D41530",1)</v>
      </c>
    </row>
    <row r="1436" customHeight="1" spans="1:9">
      <c r="A1436" s="21" t="s">
        <v>399</v>
      </c>
      <c r="B1436" s="21" t="s">
        <v>1618</v>
      </c>
      <c r="C1436" s="21" t="s">
        <v>277</v>
      </c>
      <c r="D1436" s="21" t="s">
        <v>374</v>
      </c>
      <c r="E1436" s="21" t="s">
        <v>146</v>
      </c>
      <c r="F1436" s="21" t="s">
        <v>147</v>
      </c>
      <c r="G1436" s="22">
        <v>20</v>
      </c>
      <c r="H1436" s="23" t="s">
        <v>1462</v>
      </c>
      <c r="I1436" s="14" t="str">
        <f>_xlfn.DISPIMG("ID_693C67412282437F8DD36844A31D3533",1)</f>
        <v>=DISPIMG("ID_693C67412282437F8DD36844A31D3533",1)</v>
      </c>
    </row>
    <row r="1437" customHeight="1" spans="1:9">
      <c r="A1437" s="21" t="s">
        <v>364</v>
      </c>
      <c r="B1437" s="21" t="s">
        <v>1618</v>
      </c>
      <c r="C1437" s="21" t="s">
        <v>277</v>
      </c>
      <c r="D1437" s="21" t="s">
        <v>374</v>
      </c>
      <c r="E1437" s="21" t="s">
        <v>146</v>
      </c>
      <c r="F1437" s="21" t="s">
        <v>147</v>
      </c>
      <c r="G1437" s="22">
        <v>21</v>
      </c>
      <c r="H1437" s="23" t="s">
        <v>1462</v>
      </c>
      <c r="I1437" s="14" t="str">
        <f>_xlfn.DISPIMG("ID_693C67412282437F8DD36844A31D3533",1)</f>
        <v>=DISPIMG("ID_693C67412282437F8DD36844A31D3533",1)</v>
      </c>
    </row>
    <row r="1438" customHeight="1" spans="1:9">
      <c r="A1438" s="21" t="s">
        <v>395</v>
      </c>
      <c r="B1438" s="21" t="s">
        <v>326</v>
      </c>
      <c r="C1438" s="21" t="s">
        <v>327</v>
      </c>
      <c r="D1438" s="21" t="s">
        <v>398</v>
      </c>
      <c r="E1438" s="21" t="s">
        <v>146</v>
      </c>
      <c r="F1438" s="21" t="s">
        <v>147</v>
      </c>
      <c r="G1438" s="22">
        <v>29</v>
      </c>
      <c r="H1438" s="23" t="s">
        <v>1462</v>
      </c>
      <c r="I1438" s="14" t="str">
        <f t="shared" ref="I1438:I1455" si="123">_xlfn.DISPIMG("ID_71F2DE327A6A45C2A97F1D7143629807",1)</f>
        <v>=DISPIMG("ID_71F2DE327A6A45C2A97F1D7143629807",1)</v>
      </c>
    </row>
    <row r="1439" customHeight="1" spans="1:9">
      <c r="A1439" s="21" t="s">
        <v>399</v>
      </c>
      <c r="B1439" s="21" t="s">
        <v>326</v>
      </c>
      <c r="C1439" s="21" t="s">
        <v>327</v>
      </c>
      <c r="D1439" s="21" t="s">
        <v>398</v>
      </c>
      <c r="E1439" s="21" t="s">
        <v>146</v>
      </c>
      <c r="F1439" s="21" t="s">
        <v>147</v>
      </c>
      <c r="G1439" s="22">
        <v>30</v>
      </c>
      <c r="H1439" s="23" t="s">
        <v>1462</v>
      </c>
      <c r="I1439" s="14" t="str">
        <f t="shared" si="123"/>
        <v>=DISPIMG("ID_71F2DE327A6A45C2A97F1D7143629807",1)</v>
      </c>
    </row>
    <row r="1440" customHeight="1" spans="1:9">
      <c r="A1440" s="21" t="s">
        <v>364</v>
      </c>
      <c r="B1440" s="21" t="s">
        <v>326</v>
      </c>
      <c r="C1440" s="21" t="s">
        <v>327</v>
      </c>
      <c r="D1440" s="21" t="s">
        <v>398</v>
      </c>
      <c r="E1440" s="21" t="s">
        <v>146</v>
      </c>
      <c r="F1440" s="21" t="s">
        <v>147</v>
      </c>
      <c r="G1440" s="22">
        <v>31</v>
      </c>
      <c r="H1440" s="23" t="s">
        <v>1462</v>
      </c>
      <c r="I1440" s="14" t="str">
        <f t="shared" si="123"/>
        <v>=DISPIMG("ID_71F2DE327A6A45C2A97F1D7143629807",1)</v>
      </c>
    </row>
    <row r="1441" customHeight="1" spans="1:9">
      <c r="A1441" s="21" t="s">
        <v>371</v>
      </c>
      <c r="B1441" s="21" t="s">
        <v>326</v>
      </c>
      <c r="C1441" s="21" t="s">
        <v>327</v>
      </c>
      <c r="D1441" s="21" t="s">
        <v>398</v>
      </c>
      <c r="E1441" s="21" t="s">
        <v>146</v>
      </c>
      <c r="F1441" s="21" t="s">
        <v>147</v>
      </c>
      <c r="G1441" s="22">
        <v>32</v>
      </c>
      <c r="H1441" s="23" t="s">
        <v>1462</v>
      </c>
      <c r="I1441" s="14" t="str">
        <f t="shared" si="123"/>
        <v>=DISPIMG("ID_71F2DE327A6A45C2A97F1D7143629807",1)</v>
      </c>
    </row>
    <row r="1442" customHeight="1" spans="1:9">
      <c r="A1442" s="21" t="s">
        <v>400</v>
      </c>
      <c r="B1442" s="21" t="s">
        <v>326</v>
      </c>
      <c r="C1442" s="21" t="s">
        <v>327</v>
      </c>
      <c r="D1442" s="21" t="s">
        <v>398</v>
      </c>
      <c r="E1442" s="21" t="s">
        <v>146</v>
      </c>
      <c r="F1442" s="21" t="s">
        <v>147</v>
      </c>
      <c r="G1442" s="22">
        <v>33</v>
      </c>
      <c r="H1442" s="23" t="s">
        <v>1462</v>
      </c>
      <c r="I1442" s="14" t="str">
        <f t="shared" si="123"/>
        <v>=DISPIMG("ID_71F2DE327A6A45C2A97F1D7143629807",1)</v>
      </c>
    </row>
    <row r="1443" customHeight="1" spans="1:9">
      <c r="A1443" s="21" t="s">
        <v>416</v>
      </c>
      <c r="B1443" s="21" t="s">
        <v>326</v>
      </c>
      <c r="C1443" s="21" t="s">
        <v>327</v>
      </c>
      <c r="D1443" s="21" t="s">
        <v>398</v>
      </c>
      <c r="E1443" s="21" t="s">
        <v>146</v>
      </c>
      <c r="F1443" s="21" t="s">
        <v>147</v>
      </c>
      <c r="G1443" s="22">
        <v>34</v>
      </c>
      <c r="H1443" s="23" t="s">
        <v>1462</v>
      </c>
      <c r="I1443" s="14" t="str">
        <f t="shared" si="123"/>
        <v>=DISPIMG("ID_71F2DE327A6A45C2A97F1D7143629807",1)</v>
      </c>
    </row>
    <row r="1444" customHeight="1" spans="1:9">
      <c r="A1444" s="21" t="s">
        <v>417</v>
      </c>
      <c r="B1444" s="21" t="s">
        <v>326</v>
      </c>
      <c r="C1444" s="21" t="s">
        <v>327</v>
      </c>
      <c r="D1444" s="21" t="s">
        <v>398</v>
      </c>
      <c r="E1444" s="21" t="s">
        <v>146</v>
      </c>
      <c r="F1444" s="21" t="s">
        <v>147</v>
      </c>
      <c r="G1444" s="22">
        <v>35</v>
      </c>
      <c r="H1444" s="23" t="s">
        <v>1462</v>
      </c>
      <c r="I1444" s="14" t="str">
        <f t="shared" si="123"/>
        <v>=DISPIMG("ID_71F2DE327A6A45C2A97F1D7143629807",1)</v>
      </c>
    </row>
    <row r="1445" customHeight="1" spans="1:9">
      <c r="A1445" s="21" t="s">
        <v>381</v>
      </c>
      <c r="B1445" s="21" t="s">
        <v>326</v>
      </c>
      <c r="C1445" s="21" t="s">
        <v>327</v>
      </c>
      <c r="D1445" s="21" t="s">
        <v>398</v>
      </c>
      <c r="E1445" s="21" t="s">
        <v>146</v>
      </c>
      <c r="F1445" s="21" t="s">
        <v>147</v>
      </c>
      <c r="G1445" s="22">
        <v>36</v>
      </c>
      <c r="H1445" s="23" t="s">
        <v>1462</v>
      </c>
      <c r="I1445" s="14" t="str">
        <f t="shared" si="123"/>
        <v>=DISPIMG("ID_71F2DE327A6A45C2A97F1D7143629807",1)</v>
      </c>
    </row>
    <row r="1446" customHeight="1" spans="1:9">
      <c r="A1446" s="21" t="s">
        <v>388</v>
      </c>
      <c r="B1446" s="21" t="s">
        <v>326</v>
      </c>
      <c r="C1446" s="21" t="s">
        <v>327</v>
      </c>
      <c r="D1446" s="21" t="s">
        <v>398</v>
      </c>
      <c r="E1446" s="21" t="s">
        <v>146</v>
      </c>
      <c r="F1446" s="21" t="s">
        <v>147</v>
      </c>
      <c r="G1446" s="22">
        <v>37</v>
      </c>
      <c r="H1446" s="23" t="s">
        <v>1462</v>
      </c>
      <c r="I1446" s="14" t="str">
        <f t="shared" si="123"/>
        <v>=DISPIMG("ID_71F2DE327A6A45C2A97F1D7143629807",1)</v>
      </c>
    </row>
    <row r="1447" customHeight="1" spans="1:9">
      <c r="A1447" s="21" t="s">
        <v>389</v>
      </c>
      <c r="B1447" s="21" t="s">
        <v>326</v>
      </c>
      <c r="C1447" s="21" t="s">
        <v>327</v>
      </c>
      <c r="D1447" s="21" t="s">
        <v>398</v>
      </c>
      <c r="E1447" s="21" t="s">
        <v>146</v>
      </c>
      <c r="F1447" s="21" t="s">
        <v>147</v>
      </c>
      <c r="G1447" s="22">
        <v>38</v>
      </c>
      <c r="H1447" s="23" t="s">
        <v>1462</v>
      </c>
      <c r="I1447" s="14" t="str">
        <f t="shared" si="123"/>
        <v>=DISPIMG("ID_71F2DE327A6A45C2A97F1D7143629807",1)</v>
      </c>
    </row>
    <row r="1448" customHeight="1" spans="1:9">
      <c r="A1448" s="21" t="s">
        <v>390</v>
      </c>
      <c r="B1448" s="21" t="s">
        <v>326</v>
      </c>
      <c r="C1448" s="21" t="s">
        <v>327</v>
      </c>
      <c r="D1448" s="21" t="s">
        <v>398</v>
      </c>
      <c r="E1448" s="21" t="s">
        <v>146</v>
      </c>
      <c r="F1448" s="21" t="s">
        <v>147</v>
      </c>
      <c r="G1448" s="22">
        <v>39</v>
      </c>
      <c r="H1448" s="23" t="s">
        <v>1462</v>
      </c>
      <c r="I1448" s="14" t="str">
        <f t="shared" si="123"/>
        <v>=DISPIMG("ID_71F2DE327A6A45C2A97F1D7143629807",1)</v>
      </c>
    </row>
    <row r="1449" customHeight="1" spans="1:9">
      <c r="A1449" s="21" t="s">
        <v>391</v>
      </c>
      <c r="B1449" s="21" t="s">
        <v>326</v>
      </c>
      <c r="C1449" s="21" t="s">
        <v>327</v>
      </c>
      <c r="D1449" s="21" t="s">
        <v>398</v>
      </c>
      <c r="E1449" s="21" t="s">
        <v>146</v>
      </c>
      <c r="F1449" s="21" t="s">
        <v>147</v>
      </c>
      <c r="G1449" s="22">
        <v>40</v>
      </c>
      <c r="H1449" s="23" t="s">
        <v>1462</v>
      </c>
      <c r="I1449" s="14" t="str">
        <f t="shared" si="123"/>
        <v>=DISPIMG("ID_71F2DE327A6A45C2A97F1D7143629807",1)</v>
      </c>
    </row>
    <row r="1450" customHeight="1" spans="1:9">
      <c r="A1450" s="21" t="s">
        <v>392</v>
      </c>
      <c r="B1450" s="21" t="s">
        <v>326</v>
      </c>
      <c r="C1450" s="21" t="s">
        <v>327</v>
      </c>
      <c r="D1450" s="21" t="s">
        <v>398</v>
      </c>
      <c r="E1450" s="21" t="s">
        <v>146</v>
      </c>
      <c r="F1450" s="21" t="s">
        <v>147</v>
      </c>
      <c r="G1450" s="22">
        <v>41</v>
      </c>
      <c r="H1450" s="23" t="s">
        <v>1462</v>
      </c>
      <c r="I1450" s="14" t="str">
        <f t="shared" si="123"/>
        <v>=DISPIMG("ID_71F2DE327A6A45C2A97F1D7143629807",1)</v>
      </c>
    </row>
    <row r="1451" customHeight="1" spans="1:9">
      <c r="A1451" s="21" t="s">
        <v>393</v>
      </c>
      <c r="B1451" s="21" t="s">
        <v>326</v>
      </c>
      <c r="C1451" s="21" t="s">
        <v>327</v>
      </c>
      <c r="D1451" s="21" t="s">
        <v>398</v>
      </c>
      <c r="E1451" s="21" t="s">
        <v>146</v>
      </c>
      <c r="F1451" s="21" t="s">
        <v>147</v>
      </c>
      <c r="G1451" s="22">
        <v>42</v>
      </c>
      <c r="H1451" s="23" t="s">
        <v>1462</v>
      </c>
      <c r="I1451" s="14" t="str">
        <f t="shared" si="123"/>
        <v>=DISPIMG("ID_71F2DE327A6A45C2A97F1D7143629807",1)</v>
      </c>
    </row>
    <row r="1452" customHeight="1" spans="1:9">
      <c r="A1452" s="21" t="s">
        <v>394</v>
      </c>
      <c r="B1452" s="21" t="s">
        <v>326</v>
      </c>
      <c r="C1452" s="21" t="s">
        <v>327</v>
      </c>
      <c r="D1452" s="21" t="s">
        <v>398</v>
      </c>
      <c r="E1452" s="21" t="s">
        <v>146</v>
      </c>
      <c r="F1452" s="21" t="s">
        <v>147</v>
      </c>
      <c r="G1452" s="22">
        <v>43</v>
      </c>
      <c r="H1452" s="23" t="s">
        <v>1462</v>
      </c>
      <c r="I1452" s="14" t="str">
        <f t="shared" si="123"/>
        <v>=DISPIMG("ID_71F2DE327A6A45C2A97F1D7143629807",1)</v>
      </c>
    </row>
    <row r="1453" customHeight="1" spans="1:9">
      <c r="A1453" s="21" t="s">
        <v>411</v>
      </c>
      <c r="B1453" s="21" t="s">
        <v>326</v>
      </c>
      <c r="C1453" s="21" t="s">
        <v>327</v>
      </c>
      <c r="D1453" s="21" t="s">
        <v>398</v>
      </c>
      <c r="E1453" s="21" t="s">
        <v>146</v>
      </c>
      <c r="F1453" s="21" t="s">
        <v>147</v>
      </c>
      <c r="G1453" s="22">
        <v>44</v>
      </c>
      <c r="H1453" s="23" t="s">
        <v>1462</v>
      </c>
      <c r="I1453" s="14" t="str">
        <f t="shared" si="123"/>
        <v>=DISPIMG("ID_71F2DE327A6A45C2A97F1D7143629807",1)</v>
      </c>
    </row>
    <row r="1454" customHeight="1" spans="1:9">
      <c r="A1454" s="21" t="s">
        <v>1467</v>
      </c>
      <c r="B1454" s="21" t="s">
        <v>326</v>
      </c>
      <c r="C1454" s="21" t="s">
        <v>327</v>
      </c>
      <c r="D1454" s="21" t="s">
        <v>398</v>
      </c>
      <c r="E1454" s="21" t="s">
        <v>146</v>
      </c>
      <c r="F1454" s="21" t="s">
        <v>147</v>
      </c>
      <c r="G1454" s="22">
        <v>45</v>
      </c>
      <c r="H1454" s="23" t="s">
        <v>1462</v>
      </c>
      <c r="I1454" s="14" t="str">
        <f t="shared" si="123"/>
        <v>=DISPIMG("ID_71F2DE327A6A45C2A97F1D7143629807",1)</v>
      </c>
    </row>
    <row r="1455" customHeight="1" spans="1:9">
      <c r="A1455" s="21" t="s">
        <v>490</v>
      </c>
      <c r="B1455" s="21" t="s">
        <v>326</v>
      </c>
      <c r="C1455" s="21" t="s">
        <v>327</v>
      </c>
      <c r="D1455" s="21" t="s">
        <v>398</v>
      </c>
      <c r="E1455" s="21" t="s">
        <v>146</v>
      </c>
      <c r="F1455" s="21" t="s">
        <v>147</v>
      </c>
      <c r="G1455" s="22">
        <v>46</v>
      </c>
      <c r="H1455" s="23" t="s">
        <v>1462</v>
      </c>
      <c r="I1455" s="14" t="str">
        <f t="shared" si="123"/>
        <v>=DISPIMG("ID_71F2DE327A6A45C2A97F1D7143629807",1)</v>
      </c>
    </row>
    <row r="1456" customHeight="1" spans="1:9">
      <c r="A1456" s="21" t="s">
        <v>395</v>
      </c>
      <c r="B1456" s="21" t="s">
        <v>352</v>
      </c>
      <c r="C1456" s="21" t="s">
        <v>353</v>
      </c>
      <c r="D1456" s="21" t="s">
        <v>384</v>
      </c>
      <c r="E1456" s="21" t="s">
        <v>146</v>
      </c>
      <c r="F1456" s="21" t="s">
        <v>147</v>
      </c>
      <c r="G1456" s="22">
        <v>21</v>
      </c>
      <c r="H1456" s="23" t="s">
        <v>1462</v>
      </c>
      <c r="I1456" s="14" t="str">
        <f>_xlfn.DISPIMG("ID_8CA53D7EB5264B6B9B72BEF2A28D2933",1)</f>
        <v>=DISPIMG("ID_8CA53D7EB5264B6B9B72BEF2A28D2933",1)</v>
      </c>
    </row>
    <row r="1457" customHeight="1" spans="1:9">
      <c r="A1457" s="21" t="s">
        <v>399</v>
      </c>
      <c r="B1457" s="21" t="s">
        <v>352</v>
      </c>
      <c r="C1457" s="21" t="s">
        <v>353</v>
      </c>
      <c r="D1457" s="21" t="s">
        <v>384</v>
      </c>
      <c r="E1457" s="21" t="s">
        <v>146</v>
      </c>
      <c r="F1457" s="21" t="s">
        <v>147</v>
      </c>
      <c r="G1457" s="22">
        <v>22</v>
      </c>
      <c r="H1457" s="23" t="s">
        <v>1462</v>
      </c>
      <c r="I1457" s="14" t="str">
        <f>_xlfn.DISPIMG("ID_8CA53D7EB5264B6B9B72BEF2A28D2933",1)</f>
        <v>=DISPIMG("ID_8CA53D7EB5264B6B9B72BEF2A28D2933",1)</v>
      </c>
    </row>
    <row r="1458" customHeight="1" spans="1:9">
      <c r="A1458" s="21" t="s">
        <v>1463</v>
      </c>
      <c r="B1458" s="21" t="s">
        <v>1619</v>
      </c>
      <c r="C1458" s="21" t="s">
        <v>1620</v>
      </c>
      <c r="D1458" s="21" t="s">
        <v>469</v>
      </c>
      <c r="E1458" s="21" t="s">
        <v>146</v>
      </c>
      <c r="F1458" s="21" t="s">
        <v>147</v>
      </c>
      <c r="G1458" s="22">
        <v>21</v>
      </c>
      <c r="H1458" s="23" t="s">
        <v>1462</v>
      </c>
      <c r="I1458" s="14" t="str">
        <f>_xlfn.DISPIMG("ID_D31DE52EE213494C927949AE92D96D79",1)</f>
        <v>=DISPIMG("ID_D31DE52EE213494C927949AE92D96D79",1)</v>
      </c>
    </row>
    <row r="1459" customHeight="1" spans="1:9">
      <c r="A1459" s="21" t="s">
        <v>395</v>
      </c>
      <c r="B1459" s="21" t="s">
        <v>1621</v>
      </c>
      <c r="C1459" s="21" t="s">
        <v>1622</v>
      </c>
      <c r="D1459" s="21" t="s">
        <v>462</v>
      </c>
      <c r="E1459" s="21" t="s">
        <v>146</v>
      </c>
      <c r="F1459" s="21" t="s">
        <v>147</v>
      </c>
      <c r="G1459" s="22">
        <v>24</v>
      </c>
      <c r="H1459" s="23" t="s">
        <v>1462</v>
      </c>
      <c r="I1459" s="14" t="str">
        <f t="shared" ref="I1459:I1465" si="124">_xlfn.DISPIMG("ID_B13E89A294B04672B59BF7F06501C478",1)</f>
        <v>=DISPIMG("ID_B13E89A294B04672B59BF7F06501C478",1)</v>
      </c>
    </row>
    <row r="1460" customHeight="1" spans="1:9">
      <c r="A1460" s="21" t="s">
        <v>399</v>
      </c>
      <c r="B1460" s="21" t="s">
        <v>1621</v>
      </c>
      <c r="C1460" s="21" t="s">
        <v>1622</v>
      </c>
      <c r="D1460" s="21" t="s">
        <v>462</v>
      </c>
      <c r="E1460" s="21" t="s">
        <v>146</v>
      </c>
      <c r="F1460" s="21" t="s">
        <v>147</v>
      </c>
      <c r="G1460" s="22">
        <v>25</v>
      </c>
      <c r="H1460" s="23" t="s">
        <v>1462</v>
      </c>
      <c r="I1460" s="14" t="str">
        <f t="shared" si="124"/>
        <v>=DISPIMG("ID_B13E89A294B04672B59BF7F06501C478",1)</v>
      </c>
    </row>
    <row r="1461" customHeight="1" spans="1:9">
      <c r="A1461" s="21" t="s">
        <v>364</v>
      </c>
      <c r="B1461" s="21" t="s">
        <v>1621</v>
      </c>
      <c r="C1461" s="21" t="s">
        <v>1622</v>
      </c>
      <c r="D1461" s="21" t="s">
        <v>462</v>
      </c>
      <c r="E1461" s="21" t="s">
        <v>146</v>
      </c>
      <c r="F1461" s="21" t="s">
        <v>147</v>
      </c>
      <c r="G1461" s="22">
        <v>26</v>
      </c>
      <c r="H1461" s="23" t="s">
        <v>1462</v>
      </c>
      <c r="I1461" s="14" t="str">
        <f t="shared" si="124"/>
        <v>=DISPIMG("ID_B13E89A294B04672B59BF7F06501C478",1)</v>
      </c>
    </row>
    <row r="1462" customHeight="1" spans="1:9">
      <c r="A1462" s="21" t="s">
        <v>400</v>
      </c>
      <c r="B1462" s="21" t="s">
        <v>1621</v>
      </c>
      <c r="C1462" s="21" t="s">
        <v>1622</v>
      </c>
      <c r="D1462" s="21" t="s">
        <v>462</v>
      </c>
      <c r="E1462" s="21" t="s">
        <v>146</v>
      </c>
      <c r="F1462" s="21" t="s">
        <v>147</v>
      </c>
      <c r="G1462" s="22">
        <v>28</v>
      </c>
      <c r="H1462" s="23" t="s">
        <v>1462</v>
      </c>
      <c r="I1462" s="14" t="str">
        <f t="shared" si="124"/>
        <v>=DISPIMG("ID_B13E89A294B04672B59BF7F06501C478",1)</v>
      </c>
    </row>
    <row r="1463" customHeight="1" spans="1:9">
      <c r="A1463" s="21" t="s">
        <v>416</v>
      </c>
      <c r="B1463" s="21" t="s">
        <v>1621</v>
      </c>
      <c r="C1463" s="21" t="s">
        <v>1622</v>
      </c>
      <c r="D1463" s="21" t="s">
        <v>462</v>
      </c>
      <c r="E1463" s="21" t="s">
        <v>146</v>
      </c>
      <c r="F1463" s="21" t="s">
        <v>147</v>
      </c>
      <c r="G1463" s="22">
        <v>29</v>
      </c>
      <c r="H1463" s="23" t="s">
        <v>1462</v>
      </c>
      <c r="I1463" s="14" t="str">
        <f t="shared" si="124"/>
        <v>=DISPIMG("ID_B13E89A294B04672B59BF7F06501C478",1)</v>
      </c>
    </row>
    <row r="1464" customHeight="1" spans="1:9">
      <c r="A1464" s="21" t="s">
        <v>417</v>
      </c>
      <c r="B1464" s="21" t="s">
        <v>1621</v>
      </c>
      <c r="C1464" s="21" t="s">
        <v>1622</v>
      </c>
      <c r="D1464" s="21" t="s">
        <v>462</v>
      </c>
      <c r="E1464" s="21" t="s">
        <v>146</v>
      </c>
      <c r="F1464" s="21" t="s">
        <v>147</v>
      </c>
      <c r="G1464" s="22">
        <v>30</v>
      </c>
      <c r="H1464" s="23" t="s">
        <v>1462</v>
      </c>
      <c r="I1464" s="14" t="str">
        <f t="shared" si="124"/>
        <v>=DISPIMG("ID_B13E89A294B04672B59BF7F06501C478",1)</v>
      </c>
    </row>
    <row r="1465" customHeight="1" spans="1:9">
      <c r="A1465" s="21" t="s">
        <v>381</v>
      </c>
      <c r="B1465" s="21" t="s">
        <v>1621</v>
      </c>
      <c r="C1465" s="21" t="s">
        <v>1622</v>
      </c>
      <c r="D1465" s="21" t="s">
        <v>462</v>
      </c>
      <c r="E1465" s="21" t="s">
        <v>146</v>
      </c>
      <c r="F1465" s="21" t="s">
        <v>147</v>
      </c>
      <c r="G1465" s="22">
        <v>31</v>
      </c>
      <c r="H1465" s="23" t="s">
        <v>1462</v>
      </c>
      <c r="I1465" s="14" t="str">
        <f t="shared" si="124"/>
        <v>=DISPIMG("ID_B13E89A294B04672B59BF7F06501C478",1)</v>
      </c>
    </row>
    <row r="1466" customHeight="1" spans="1:9">
      <c r="A1466" s="21" t="s">
        <v>417</v>
      </c>
      <c r="B1466" s="21" t="s">
        <v>294</v>
      </c>
      <c r="C1466" s="21" t="s">
        <v>295</v>
      </c>
      <c r="D1466" s="21" t="s">
        <v>462</v>
      </c>
      <c r="E1466" s="21" t="s">
        <v>146</v>
      </c>
      <c r="F1466" s="21" t="s">
        <v>147</v>
      </c>
      <c r="G1466" s="22">
        <v>35</v>
      </c>
      <c r="H1466" s="23" t="s">
        <v>1462</v>
      </c>
      <c r="I1466" s="14" t="str">
        <f t="shared" ref="I1466:I1472" si="125">_xlfn.DISPIMG("ID_8433F0C93DAB409482F690098FAB2182",1)</f>
        <v>=DISPIMG("ID_8433F0C93DAB409482F690098FAB2182",1)</v>
      </c>
    </row>
    <row r="1467" customHeight="1" spans="1:9">
      <c r="A1467" s="21" t="s">
        <v>381</v>
      </c>
      <c r="B1467" s="21" t="s">
        <v>294</v>
      </c>
      <c r="C1467" s="21" t="s">
        <v>295</v>
      </c>
      <c r="D1467" s="21" t="s">
        <v>462</v>
      </c>
      <c r="E1467" s="21" t="s">
        <v>146</v>
      </c>
      <c r="F1467" s="21" t="s">
        <v>147</v>
      </c>
      <c r="G1467" s="22">
        <v>36</v>
      </c>
      <c r="H1467" s="23" t="s">
        <v>1462</v>
      </c>
      <c r="I1467" s="14" t="str">
        <f t="shared" si="125"/>
        <v>=DISPIMG("ID_8433F0C93DAB409482F690098FAB2182",1)</v>
      </c>
    </row>
    <row r="1468" customHeight="1" spans="1:9">
      <c r="A1468" s="21" t="s">
        <v>388</v>
      </c>
      <c r="B1468" s="21" t="s">
        <v>294</v>
      </c>
      <c r="C1468" s="21" t="s">
        <v>295</v>
      </c>
      <c r="D1468" s="21" t="s">
        <v>462</v>
      </c>
      <c r="E1468" s="21" t="s">
        <v>146</v>
      </c>
      <c r="F1468" s="21" t="s">
        <v>147</v>
      </c>
      <c r="G1468" s="22">
        <v>37</v>
      </c>
      <c r="H1468" s="23" t="s">
        <v>1462</v>
      </c>
      <c r="I1468" s="14" t="str">
        <f t="shared" si="125"/>
        <v>=DISPIMG("ID_8433F0C93DAB409482F690098FAB2182",1)</v>
      </c>
    </row>
    <row r="1469" customHeight="1" spans="1:9">
      <c r="A1469" s="21" t="s">
        <v>389</v>
      </c>
      <c r="B1469" s="21" t="s">
        <v>294</v>
      </c>
      <c r="C1469" s="21" t="s">
        <v>295</v>
      </c>
      <c r="D1469" s="21" t="s">
        <v>462</v>
      </c>
      <c r="E1469" s="21" t="s">
        <v>146</v>
      </c>
      <c r="F1469" s="21" t="s">
        <v>147</v>
      </c>
      <c r="G1469" s="22">
        <v>38</v>
      </c>
      <c r="H1469" s="23" t="s">
        <v>1462</v>
      </c>
      <c r="I1469" s="14" t="str">
        <f t="shared" si="125"/>
        <v>=DISPIMG("ID_8433F0C93DAB409482F690098FAB2182",1)</v>
      </c>
    </row>
    <row r="1470" customHeight="1" spans="1:9">
      <c r="A1470" s="21" t="s">
        <v>390</v>
      </c>
      <c r="B1470" s="21" t="s">
        <v>294</v>
      </c>
      <c r="C1470" s="21" t="s">
        <v>295</v>
      </c>
      <c r="D1470" s="21" t="s">
        <v>462</v>
      </c>
      <c r="E1470" s="21" t="s">
        <v>146</v>
      </c>
      <c r="F1470" s="21" t="s">
        <v>147</v>
      </c>
      <c r="G1470" s="22">
        <v>39</v>
      </c>
      <c r="H1470" s="23" t="s">
        <v>1462</v>
      </c>
      <c r="I1470" s="14" t="str">
        <f t="shared" si="125"/>
        <v>=DISPIMG("ID_8433F0C93DAB409482F690098FAB2182",1)</v>
      </c>
    </row>
    <row r="1471" customHeight="1" spans="1:9">
      <c r="A1471" s="21" t="s">
        <v>391</v>
      </c>
      <c r="B1471" s="21" t="s">
        <v>294</v>
      </c>
      <c r="C1471" s="21" t="s">
        <v>295</v>
      </c>
      <c r="D1471" s="21" t="s">
        <v>462</v>
      </c>
      <c r="E1471" s="21" t="s">
        <v>146</v>
      </c>
      <c r="F1471" s="21" t="s">
        <v>147</v>
      </c>
      <c r="G1471" s="22">
        <v>40</v>
      </c>
      <c r="H1471" s="23" t="s">
        <v>1462</v>
      </c>
      <c r="I1471" s="14" t="str">
        <f t="shared" si="125"/>
        <v>=DISPIMG("ID_8433F0C93DAB409482F690098FAB2182",1)</v>
      </c>
    </row>
    <row r="1472" customHeight="1" spans="1:9">
      <c r="A1472" s="21" t="s">
        <v>392</v>
      </c>
      <c r="B1472" s="21" t="s">
        <v>294</v>
      </c>
      <c r="C1472" s="21" t="s">
        <v>295</v>
      </c>
      <c r="D1472" s="21" t="s">
        <v>462</v>
      </c>
      <c r="E1472" s="21" t="s">
        <v>146</v>
      </c>
      <c r="F1472" s="21" t="s">
        <v>147</v>
      </c>
      <c r="G1472" s="22">
        <v>41</v>
      </c>
      <c r="H1472" s="23" t="s">
        <v>1462</v>
      </c>
      <c r="I1472" s="14" t="str">
        <f t="shared" si="125"/>
        <v>=DISPIMG("ID_8433F0C93DAB409482F690098FAB2182",1)</v>
      </c>
    </row>
    <row r="1473" customHeight="1" spans="1:9">
      <c r="A1473" s="21" t="s">
        <v>390</v>
      </c>
      <c r="B1473" s="21" t="s">
        <v>1623</v>
      </c>
      <c r="C1473" s="21" t="s">
        <v>1624</v>
      </c>
      <c r="D1473" s="21" t="s">
        <v>553</v>
      </c>
      <c r="E1473" s="21" t="s">
        <v>146</v>
      </c>
      <c r="F1473" s="21" t="s">
        <v>147</v>
      </c>
      <c r="G1473" s="22">
        <v>20</v>
      </c>
      <c r="H1473" s="23" t="s">
        <v>1462</v>
      </c>
      <c r="I1473" s="14" t="str">
        <f t="shared" ref="I1473:I1476" si="126">_xlfn.DISPIMG("ID_452BB259CF574F529B592AD5C9C3EB19",1)</f>
        <v>=DISPIMG("ID_452BB259CF574F529B592AD5C9C3EB19",1)</v>
      </c>
    </row>
    <row r="1474" customHeight="1" spans="1:9">
      <c r="A1474" s="21" t="s">
        <v>391</v>
      </c>
      <c r="B1474" s="21" t="s">
        <v>1623</v>
      </c>
      <c r="C1474" s="21" t="s">
        <v>1624</v>
      </c>
      <c r="D1474" s="21" t="s">
        <v>553</v>
      </c>
      <c r="E1474" s="21" t="s">
        <v>146</v>
      </c>
      <c r="F1474" s="21" t="s">
        <v>147</v>
      </c>
      <c r="G1474" s="22">
        <v>21</v>
      </c>
      <c r="H1474" s="23" t="s">
        <v>1462</v>
      </c>
      <c r="I1474" s="14" t="str">
        <f t="shared" si="126"/>
        <v>=DISPIMG("ID_452BB259CF574F529B592AD5C9C3EB19",1)</v>
      </c>
    </row>
    <row r="1475" customHeight="1" spans="1:9">
      <c r="A1475" s="21" t="s">
        <v>392</v>
      </c>
      <c r="B1475" s="21" t="s">
        <v>1623</v>
      </c>
      <c r="C1475" s="21" t="s">
        <v>1624</v>
      </c>
      <c r="D1475" s="21" t="s">
        <v>553</v>
      </c>
      <c r="E1475" s="21" t="s">
        <v>146</v>
      </c>
      <c r="F1475" s="21" t="s">
        <v>147</v>
      </c>
      <c r="G1475" s="22">
        <v>22</v>
      </c>
      <c r="H1475" s="23" t="s">
        <v>1462</v>
      </c>
      <c r="I1475" s="14" t="str">
        <f t="shared" si="126"/>
        <v>=DISPIMG("ID_452BB259CF574F529B592AD5C9C3EB19",1)</v>
      </c>
    </row>
    <row r="1476" customHeight="1" spans="1:9">
      <c r="A1476" s="21" t="s">
        <v>393</v>
      </c>
      <c r="B1476" s="21" t="s">
        <v>1623</v>
      </c>
      <c r="C1476" s="21" t="s">
        <v>1624</v>
      </c>
      <c r="D1476" s="21" t="s">
        <v>553</v>
      </c>
      <c r="E1476" s="21" t="s">
        <v>146</v>
      </c>
      <c r="F1476" s="21" t="s">
        <v>147</v>
      </c>
      <c r="G1476" s="22">
        <v>23</v>
      </c>
      <c r="H1476" s="23" t="s">
        <v>1462</v>
      </c>
      <c r="I1476" s="14" t="str">
        <f t="shared" si="126"/>
        <v>=DISPIMG("ID_452BB259CF574F529B592AD5C9C3EB19",1)</v>
      </c>
    </row>
    <row r="1477" customHeight="1" spans="1:9">
      <c r="A1477" s="21" t="s">
        <v>371</v>
      </c>
      <c r="B1477" s="21" t="s">
        <v>1625</v>
      </c>
      <c r="C1477" s="21" t="s">
        <v>1626</v>
      </c>
      <c r="D1477" s="21" t="s">
        <v>432</v>
      </c>
      <c r="E1477" s="21" t="s">
        <v>146</v>
      </c>
      <c r="F1477" s="21" t="s">
        <v>147</v>
      </c>
      <c r="G1477" s="22">
        <v>20</v>
      </c>
      <c r="H1477" s="23" t="s">
        <v>1462</v>
      </c>
      <c r="I1477" s="14" t="str">
        <f t="shared" ref="I1477:I1483" si="127">_xlfn.DISPIMG("ID_7700390A76C143A9942AE59AA768A83B",1)</f>
        <v>=DISPIMG("ID_7700390A76C143A9942AE59AA768A83B",1)</v>
      </c>
    </row>
    <row r="1478" customHeight="1" spans="1:9">
      <c r="A1478" s="21" t="s">
        <v>400</v>
      </c>
      <c r="B1478" s="21" t="s">
        <v>1625</v>
      </c>
      <c r="C1478" s="21" t="s">
        <v>1626</v>
      </c>
      <c r="D1478" s="21" t="s">
        <v>432</v>
      </c>
      <c r="E1478" s="21" t="s">
        <v>146</v>
      </c>
      <c r="F1478" s="21" t="s">
        <v>147</v>
      </c>
      <c r="G1478" s="22">
        <v>21</v>
      </c>
      <c r="H1478" s="23" t="s">
        <v>1462</v>
      </c>
      <c r="I1478" s="14" t="str">
        <f t="shared" si="127"/>
        <v>=DISPIMG("ID_7700390A76C143A9942AE59AA768A83B",1)</v>
      </c>
    </row>
    <row r="1479" customHeight="1" spans="1:9">
      <c r="A1479" s="21" t="s">
        <v>416</v>
      </c>
      <c r="B1479" s="21" t="s">
        <v>1625</v>
      </c>
      <c r="C1479" s="21" t="s">
        <v>1626</v>
      </c>
      <c r="D1479" s="21" t="s">
        <v>432</v>
      </c>
      <c r="E1479" s="21" t="s">
        <v>146</v>
      </c>
      <c r="F1479" s="21" t="s">
        <v>147</v>
      </c>
      <c r="G1479" s="22">
        <v>22</v>
      </c>
      <c r="H1479" s="23" t="s">
        <v>1462</v>
      </c>
      <c r="I1479" s="14" t="str">
        <f t="shared" si="127"/>
        <v>=DISPIMG("ID_7700390A76C143A9942AE59AA768A83B",1)</v>
      </c>
    </row>
    <row r="1480" customHeight="1" spans="1:9">
      <c r="A1480" s="21" t="s">
        <v>417</v>
      </c>
      <c r="B1480" s="21" t="s">
        <v>1625</v>
      </c>
      <c r="C1480" s="21" t="s">
        <v>1626</v>
      </c>
      <c r="D1480" s="21" t="s">
        <v>432</v>
      </c>
      <c r="E1480" s="21" t="s">
        <v>146</v>
      </c>
      <c r="F1480" s="21" t="s">
        <v>147</v>
      </c>
      <c r="G1480" s="22">
        <v>23</v>
      </c>
      <c r="H1480" s="23" t="s">
        <v>1462</v>
      </c>
      <c r="I1480" s="14" t="str">
        <f t="shared" si="127"/>
        <v>=DISPIMG("ID_7700390A76C143A9942AE59AA768A83B",1)</v>
      </c>
    </row>
    <row r="1481" customHeight="1" spans="1:9">
      <c r="A1481" s="21" t="s">
        <v>381</v>
      </c>
      <c r="B1481" s="21" t="s">
        <v>1625</v>
      </c>
      <c r="C1481" s="21" t="s">
        <v>1626</v>
      </c>
      <c r="D1481" s="21" t="s">
        <v>432</v>
      </c>
      <c r="E1481" s="21" t="s">
        <v>146</v>
      </c>
      <c r="F1481" s="21" t="s">
        <v>147</v>
      </c>
      <c r="G1481" s="22">
        <v>24</v>
      </c>
      <c r="H1481" s="23" t="s">
        <v>1462</v>
      </c>
      <c r="I1481" s="14" t="str">
        <f t="shared" si="127"/>
        <v>=DISPIMG("ID_7700390A76C143A9942AE59AA768A83B",1)</v>
      </c>
    </row>
    <row r="1482" customHeight="1" spans="1:9">
      <c r="A1482" s="21" t="s">
        <v>388</v>
      </c>
      <c r="B1482" s="21" t="s">
        <v>1625</v>
      </c>
      <c r="C1482" s="21" t="s">
        <v>1626</v>
      </c>
      <c r="D1482" s="21" t="s">
        <v>432</v>
      </c>
      <c r="E1482" s="21" t="s">
        <v>146</v>
      </c>
      <c r="F1482" s="21" t="s">
        <v>147</v>
      </c>
      <c r="G1482" s="22">
        <v>25</v>
      </c>
      <c r="H1482" s="23" t="s">
        <v>1462</v>
      </c>
      <c r="I1482" s="14" t="str">
        <f t="shared" si="127"/>
        <v>=DISPIMG("ID_7700390A76C143A9942AE59AA768A83B",1)</v>
      </c>
    </row>
    <row r="1483" customHeight="1" spans="1:9">
      <c r="A1483" s="21" t="s">
        <v>389</v>
      </c>
      <c r="B1483" s="21" t="s">
        <v>1625</v>
      </c>
      <c r="C1483" s="21" t="s">
        <v>1626</v>
      </c>
      <c r="D1483" s="21" t="s">
        <v>432</v>
      </c>
      <c r="E1483" s="21" t="s">
        <v>146</v>
      </c>
      <c r="F1483" s="21" t="s">
        <v>147</v>
      </c>
      <c r="G1483" s="22">
        <v>26</v>
      </c>
      <c r="H1483" s="23" t="s">
        <v>1462</v>
      </c>
      <c r="I1483" s="14" t="str">
        <f t="shared" si="127"/>
        <v>=DISPIMG("ID_7700390A76C143A9942AE59AA768A83B",1)</v>
      </c>
    </row>
    <row r="1484" customHeight="1" spans="1:9">
      <c r="A1484" s="21" t="s">
        <v>381</v>
      </c>
      <c r="B1484" s="21" t="s">
        <v>1627</v>
      </c>
      <c r="C1484" s="21" t="s">
        <v>1628</v>
      </c>
      <c r="D1484" s="21" t="s">
        <v>462</v>
      </c>
      <c r="E1484" s="21" t="s">
        <v>146</v>
      </c>
      <c r="F1484" s="21" t="s">
        <v>147</v>
      </c>
      <c r="G1484" s="22">
        <v>20</v>
      </c>
      <c r="H1484" s="23" t="s">
        <v>1462</v>
      </c>
      <c r="I1484" s="14" t="str">
        <f>_xlfn.DISPIMG("ID_3B94EC325E814090AA6E885463A5616F",1)</f>
        <v>=DISPIMG("ID_3B94EC325E814090AA6E885463A5616F",1)</v>
      </c>
    </row>
    <row r="1485" customHeight="1" spans="1:9">
      <c r="A1485" s="21" t="s">
        <v>388</v>
      </c>
      <c r="B1485" s="21" t="s">
        <v>1627</v>
      </c>
      <c r="C1485" s="21" t="s">
        <v>1628</v>
      </c>
      <c r="D1485" s="21" t="s">
        <v>462</v>
      </c>
      <c r="E1485" s="21" t="s">
        <v>146</v>
      </c>
      <c r="F1485" s="21" t="s">
        <v>147</v>
      </c>
      <c r="G1485" s="22">
        <v>21</v>
      </c>
      <c r="H1485" s="23" t="s">
        <v>1462</v>
      </c>
      <c r="I1485" s="14" t="str">
        <f>_xlfn.DISPIMG("ID_3B94EC325E814090AA6E885463A5616F",1)</f>
        <v>=DISPIMG("ID_3B94EC325E814090AA6E885463A5616F",1)</v>
      </c>
    </row>
    <row r="1486" customHeight="1" spans="1:9">
      <c r="A1486" s="21" t="s">
        <v>401</v>
      </c>
      <c r="B1486" s="21" t="s">
        <v>1629</v>
      </c>
      <c r="C1486" s="21" t="s">
        <v>1630</v>
      </c>
      <c r="D1486" s="21" t="s">
        <v>406</v>
      </c>
      <c r="E1486" s="21" t="s">
        <v>146</v>
      </c>
      <c r="F1486" s="21" t="s">
        <v>147</v>
      </c>
      <c r="G1486" s="22">
        <v>20</v>
      </c>
      <c r="H1486" s="23" t="s">
        <v>1462</v>
      </c>
      <c r="I1486" s="14" t="str">
        <f t="shared" ref="I1486:I1493" si="128">_xlfn.DISPIMG("ID_9019911B883742599774F27BDC277AD8",1)</f>
        <v>=DISPIMG("ID_9019911B883742599774F27BDC277AD8",1)</v>
      </c>
    </row>
    <row r="1487" customHeight="1" spans="1:9">
      <c r="A1487" s="21" t="s">
        <v>402</v>
      </c>
      <c r="B1487" s="21" t="s">
        <v>1629</v>
      </c>
      <c r="C1487" s="21" t="s">
        <v>1630</v>
      </c>
      <c r="D1487" s="21" t="s">
        <v>406</v>
      </c>
      <c r="E1487" s="21" t="s">
        <v>146</v>
      </c>
      <c r="F1487" s="21" t="s">
        <v>147</v>
      </c>
      <c r="G1487" s="22">
        <v>21</v>
      </c>
      <c r="H1487" s="23" t="s">
        <v>1462</v>
      </c>
      <c r="I1487" s="14" t="str">
        <f t="shared" si="128"/>
        <v>=DISPIMG("ID_9019911B883742599774F27BDC277AD8",1)</v>
      </c>
    </row>
    <row r="1488" customHeight="1" spans="1:9">
      <c r="A1488" s="21" t="s">
        <v>403</v>
      </c>
      <c r="B1488" s="21" t="s">
        <v>1629</v>
      </c>
      <c r="C1488" s="21" t="s">
        <v>1630</v>
      </c>
      <c r="D1488" s="21" t="s">
        <v>406</v>
      </c>
      <c r="E1488" s="21" t="s">
        <v>146</v>
      </c>
      <c r="F1488" s="21" t="s">
        <v>147</v>
      </c>
      <c r="G1488" s="22">
        <v>22</v>
      </c>
      <c r="H1488" s="23" t="s">
        <v>1462</v>
      </c>
      <c r="I1488" s="14" t="str">
        <f t="shared" si="128"/>
        <v>=DISPIMG("ID_9019911B883742599774F27BDC277AD8",1)</v>
      </c>
    </row>
    <row r="1489" customHeight="1" spans="1:9">
      <c r="A1489" s="21" t="s">
        <v>450</v>
      </c>
      <c r="B1489" s="21" t="s">
        <v>1629</v>
      </c>
      <c r="C1489" s="21" t="s">
        <v>1630</v>
      </c>
      <c r="D1489" s="21" t="s">
        <v>406</v>
      </c>
      <c r="E1489" s="21" t="s">
        <v>146</v>
      </c>
      <c r="F1489" s="21" t="s">
        <v>147</v>
      </c>
      <c r="G1489" s="22">
        <v>23</v>
      </c>
      <c r="H1489" s="23" t="s">
        <v>1462</v>
      </c>
      <c r="I1489" s="14" t="str">
        <f t="shared" si="128"/>
        <v>=DISPIMG("ID_9019911B883742599774F27BDC277AD8",1)</v>
      </c>
    </row>
    <row r="1490" customHeight="1" spans="1:9">
      <c r="A1490" s="21" t="s">
        <v>451</v>
      </c>
      <c r="B1490" s="21" t="s">
        <v>1629</v>
      </c>
      <c r="C1490" s="21" t="s">
        <v>1630</v>
      </c>
      <c r="D1490" s="21" t="s">
        <v>406</v>
      </c>
      <c r="E1490" s="21" t="s">
        <v>146</v>
      </c>
      <c r="F1490" s="21" t="s">
        <v>147</v>
      </c>
      <c r="G1490" s="22">
        <v>24</v>
      </c>
      <c r="H1490" s="23" t="s">
        <v>1462</v>
      </c>
      <c r="I1490" s="14" t="str">
        <f t="shared" si="128"/>
        <v>=DISPIMG("ID_9019911B883742599774F27BDC277AD8",1)</v>
      </c>
    </row>
    <row r="1491" customHeight="1" spans="1:9">
      <c r="A1491" s="21" t="s">
        <v>452</v>
      </c>
      <c r="B1491" s="21" t="s">
        <v>1629</v>
      </c>
      <c r="C1491" s="21" t="s">
        <v>1630</v>
      </c>
      <c r="D1491" s="21" t="s">
        <v>406</v>
      </c>
      <c r="E1491" s="21" t="s">
        <v>146</v>
      </c>
      <c r="F1491" s="21" t="s">
        <v>147</v>
      </c>
      <c r="G1491" s="22">
        <v>25</v>
      </c>
      <c r="H1491" s="23" t="s">
        <v>1462</v>
      </c>
      <c r="I1491" s="14" t="str">
        <f t="shared" si="128"/>
        <v>=DISPIMG("ID_9019911B883742599774F27BDC277AD8",1)</v>
      </c>
    </row>
    <row r="1492" customHeight="1" spans="1:9">
      <c r="A1492" s="21" t="s">
        <v>1463</v>
      </c>
      <c r="B1492" s="21" t="s">
        <v>1629</v>
      </c>
      <c r="C1492" s="21" t="s">
        <v>1630</v>
      </c>
      <c r="D1492" s="21" t="s">
        <v>406</v>
      </c>
      <c r="E1492" s="21" t="s">
        <v>146</v>
      </c>
      <c r="F1492" s="21" t="s">
        <v>147</v>
      </c>
      <c r="G1492" s="22">
        <v>26</v>
      </c>
      <c r="H1492" s="23" t="s">
        <v>1462</v>
      </c>
      <c r="I1492" s="14" t="str">
        <f t="shared" si="128"/>
        <v>=DISPIMG("ID_9019911B883742599774F27BDC277AD8",1)</v>
      </c>
    </row>
    <row r="1493" customHeight="1" spans="1:9">
      <c r="A1493" s="21" t="s">
        <v>1461</v>
      </c>
      <c r="B1493" s="21" t="s">
        <v>1629</v>
      </c>
      <c r="C1493" s="21" t="s">
        <v>1630</v>
      </c>
      <c r="D1493" s="21" t="s">
        <v>406</v>
      </c>
      <c r="E1493" s="21" t="s">
        <v>146</v>
      </c>
      <c r="F1493" s="21" t="s">
        <v>147</v>
      </c>
      <c r="G1493" s="22">
        <v>27</v>
      </c>
      <c r="H1493" s="23" t="s">
        <v>1462</v>
      </c>
      <c r="I1493" s="14" t="str">
        <f t="shared" si="128"/>
        <v>=DISPIMG("ID_9019911B883742599774F27BDC277AD8",1)</v>
      </c>
    </row>
    <row r="1494" customHeight="1" spans="1:9">
      <c r="A1494" s="21" t="s">
        <v>395</v>
      </c>
      <c r="B1494" s="21" t="s">
        <v>222</v>
      </c>
      <c r="C1494" s="21" t="s">
        <v>223</v>
      </c>
      <c r="D1494" s="21" t="s">
        <v>398</v>
      </c>
      <c r="E1494" s="21" t="s">
        <v>146</v>
      </c>
      <c r="F1494" s="21" t="s">
        <v>147</v>
      </c>
      <c r="G1494" s="22">
        <v>41</v>
      </c>
      <c r="H1494" s="23" t="s">
        <v>1462</v>
      </c>
      <c r="I1494" s="14" t="str">
        <f t="shared" ref="I1494:I1508" si="129">_xlfn.DISPIMG("ID_EBE41C85B63C42879D3CE43727588C76",1)</f>
        <v>=DISPIMG("ID_EBE41C85B63C42879D3CE43727588C76",1)</v>
      </c>
    </row>
    <row r="1495" customHeight="1" spans="1:9">
      <c r="A1495" s="21" t="s">
        <v>399</v>
      </c>
      <c r="B1495" s="21" t="s">
        <v>222</v>
      </c>
      <c r="C1495" s="21" t="s">
        <v>223</v>
      </c>
      <c r="D1495" s="21" t="s">
        <v>398</v>
      </c>
      <c r="E1495" s="21" t="s">
        <v>146</v>
      </c>
      <c r="F1495" s="21" t="s">
        <v>147</v>
      </c>
      <c r="G1495" s="22">
        <v>42</v>
      </c>
      <c r="H1495" s="23" t="s">
        <v>1462</v>
      </c>
      <c r="I1495" s="14" t="str">
        <f t="shared" si="129"/>
        <v>=DISPIMG("ID_EBE41C85B63C42879D3CE43727588C76",1)</v>
      </c>
    </row>
    <row r="1496" customHeight="1" spans="1:9">
      <c r="A1496" s="21" t="s">
        <v>364</v>
      </c>
      <c r="B1496" s="21" t="s">
        <v>222</v>
      </c>
      <c r="C1496" s="21" t="s">
        <v>223</v>
      </c>
      <c r="D1496" s="21" t="s">
        <v>398</v>
      </c>
      <c r="E1496" s="21" t="s">
        <v>146</v>
      </c>
      <c r="F1496" s="21" t="s">
        <v>147</v>
      </c>
      <c r="G1496" s="22">
        <v>43</v>
      </c>
      <c r="H1496" s="23" t="s">
        <v>1462</v>
      </c>
      <c r="I1496" s="14" t="str">
        <f t="shared" si="129"/>
        <v>=DISPIMG("ID_EBE41C85B63C42879D3CE43727588C76",1)</v>
      </c>
    </row>
    <row r="1497" customHeight="1" spans="1:9">
      <c r="A1497" s="21" t="s">
        <v>371</v>
      </c>
      <c r="B1497" s="21" t="s">
        <v>222</v>
      </c>
      <c r="C1497" s="21" t="s">
        <v>223</v>
      </c>
      <c r="D1497" s="21" t="s">
        <v>398</v>
      </c>
      <c r="E1497" s="21" t="s">
        <v>146</v>
      </c>
      <c r="F1497" s="21" t="s">
        <v>147</v>
      </c>
      <c r="G1497" s="22">
        <v>44</v>
      </c>
      <c r="H1497" s="23" t="s">
        <v>1462</v>
      </c>
      <c r="I1497" s="14" t="str">
        <f t="shared" si="129"/>
        <v>=DISPIMG("ID_EBE41C85B63C42879D3CE43727588C76",1)</v>
      </c>
    </row>
    <row r="1498" customHeight="1" spans="1:9">
      <c r="A1498" s="21" t="s">
        <v>400</v>
      </c>
      <c r="B1498" s="21" t="s">
        <v>222</v>
      </c>
      <c r="C1498" s="21" t="s">
        <v>223</v>
      </c>
      <c r="D1498" s="21" t="s">
        <v>398</v>
      </c>
      <c r="E1498" s="21" t="s">
        <v>146</v>
      </c>
      <c r="F1498" s="21" t="s">
        <v>147</v>
      </c>
      <c r="G1498" s="22">
        <v>45</v>
      </c>
      <c r="H1498" s="23" t="s">
        <v>1462</v>
      </c>
      <c r="I1498" s="14" t="str">
        <f t="shared" si="129"/>
        <v>=DISPIMG("ID_EBE41C85B63C42879D3CE43727588C76",1)</v>
      </c>
    </row>
    <row r="1499" customHeight="1" spans="1:9">
      <c r="A1499" s="21" t="s">
        <v>416</v>
      </c>
      <c r="B1499" s="21" t="s">
        <v>222</v>
      </c>
      <c r="C1499" s="21" t="s">
        <v>223</v>
      </c>
      <c r="D1499" s="21" t="s">
        <v>398</v>
      </c>
      <c r="E1499" s="21" t="s">
        <v>146</v>
      </c>
      <c r="F1499" s="21" t="s">
        <v>147</v>
      </c>
      <c r="G1499" s="22">
        <v>46</v>
      </c>
      <c r="H1499" s="23" t="s">
        <v>1462</v>
      </c>
      <c r="I1499" s="14" t="str">
        <f t="shared" si="129"/>
        <v>=DISPIMG("ID_EBE41C85B63C42879D3CE43727588C76",1)</v>
      </c>
    </row>
    <row r="1500" customHeight="1" spans="1:9">
      <c r="A1500" s="21" t="s">
        <v>417</v>
      </c>
      <c r="B1500" s="21" t="s">
        <v>222</v>
      </c>
      <c r="C1500" s="21" t="s">
        <v>223</v>
      </c>
      <c r="D1500" s="21" t="s">
        <v>398</v>
      </c>
      <c r="E1500" s="21" t="s">
        <v>146</v>
      </c>
      <c r="F1500" s="21" t="s">
        <v>147</v>
      </c>
      <c r="G1500" s="22">
        <v>47</v>
      </c>
      <c r="H1500" s="23" t="s">
        <v>1462</v>
      </c>
      <c r="I1500" s="14" t="str">
        <f t="shared" si="129"/>
        <v>=DISPIMG("ID_EBE41C85B63C42879D3CE43727588C76",1)</v>
      </c>
    </row>
    <row r="1501" customHeight="1" spans="1:9">
      <c r="A1501" s="21" t="s">
        <v>381</v>
      </c>
      <c r="B1501" s="21" t="s">
        <v>222</v>
      </c>
      <c r="C1501" s="21" t="s">
        <v>223</v>
      </c>
      <c r="D1501" s="21" t="s">
        <v>398</v>
      </c>
      <c r="E1501" s="21" t="s">
        <v>146</v>
      </c>
      <c r="F1501" s="21" t="s">
        <v>147</v>
      </c>
      <c r="G1501" s="22">
        <v>48</v>
      </c>
      <c r="H1501" s="23" t="s">
        <v>1462</v>
      </c>
      <c r="I1501" s="14" t="str">
        <f t="shared" si="129"/>
        <v>=DISPIMG("ID_EBE41C85B63C42879D3CE43727588C76",1)</v>
      </c>
    </row>
    <row r="1502" customHeight="1" spans="1:9">
      <c r="A1502" s="21" t="s">
        <v>388</v>
      </c>
      <c r="B1502" s="21" t="s">
        <v>222</v>
      </c>
      <c r="C1502" s="21" t="s">
        <v>223</v>
      </c>
      <c r="D1502" s="21" t="s">
        <v>398</v>
      </c>
      <c r="E1502" s="21" t="s">
        <v>146</v>
      </c>
      <c r="F1502" s="21" t="s">
        <v>147</v>
      </c>
      <c r="G1502" s="22">
        <v>49</v>
      </c>
      <c r="H1502" s="23" t="s">
        <v>1462</v>
      </c>
      <c r="I1502" s="14" t="str">
        <f t="shared" si="129"/>
        <v>=DISPIMG("ID_EBE41C85B63C42879D3CE43727588C76",1)</v>
      </c>
    </row>
    <row r="1503" customHeight="1" spans="1:9">
      <c r="A1503" s="21" t="s">
        <v>389</v>
      </c>
      <c r="B1503" s="21" t="s">
        <v>222</v>
      </c>
      <c r="C1503" s="21" t="s">
        <v>223</v>
      </c>
      <c r="D1503" s="21" t="s">
        <v>398</v>
      </c>
      <c r="E1503" s="21" t="s">
        <v>146</v>
      </c>
      <c r="F1503" s="21" t="s">
        <v>147</v>
      </c>
      <c r="G1503" s="22">
        <v>50</v>
      </c>
      <c r="H1503" s="23" t="s">
        <v>1462</v>
      </c>
      <c r="I1503" s="14" t="str">
        <f t="shared" si="129"/>
        <v>=DISPIMG("ID_EBE41C85B63C42879D3CE43727588C76",1)</v>
      </c>
    </row>
    <row r="1504" customHeight="1" spans="1:9">
      <c r="A1504" s="21" t="s">
        <v>390</v>
      </c>
      <c r="B1504" s="21" t="s">
        <v>222</v>
      </c>
      <c r="C1504" s="21" t="s">
        <v>223</v>
      </c>
      <c r="D1504" s="21" t="s">
        <v>398</v>
      </c>
      <c r="E1504" s="21" t="s">
        <v>146</v>
      </c>
      <c r="F1504" s="21" t="s">
        <v>147</v>
      </c>
      <c r="G1504" s="22">
        <v>51</v>
      </c>
      <c r="H1504" s="23" t="s">
        <v>1462</v>
      </c>
      <c r="I1504" s="14" t="str">
        <f t="shared" si="129"/>
        <v>=DISPIMG("ID_EBE41C85B63C42879D3CE43727588C76",1)</v>
      </c>
    </row>
    <row r="1505" customHeight="1" spans="1:9">
      <c r="A1505" s="21" t="s">
        <v>391</v>
      </c>
      <c r="B1505" s="21" t="s">
        <v>222</v>
      </c>
      <c r="C1505" s="21" t="s">
        <v>223</v>
      </c>
      <c r="D1505" s="21" t="s">
        <v>398</v>
      </c>
      <c r="E1505" s="21" t="s">
        <v>146</v>
      </c>
      <c r="F1505" s="21" t="s">
        <v>147</v>
      </c>
      <c r="G1505" s="22">
        <v>52</v>
      </c>
      <c r="H1505" s="23" t="s">
        <v>1462</v>
      </c>
      <c r="I1505" s="14" t="str">
        <f t="shared" si="129"/>
        <v>=DISPIMG("ID_EBE41C85B63C42879D3CE43727588C76",1)</v>
      </c>
    </row>
    <row r="1506" customHeight="1" spans="1:9">
      <c r="A1506" s="21" t="s">
        <v>392</v>
      </c>
      <c r="B1506" s="21" t="s">
        <v>222</v>
      </c>
      <c r="C1506" s="21" t="s">
        <v>223</v>
      </c>
      <c r="D1506" s="21" t="s">
        <v>398</v>
      </c>
      <c r="E1506" s="21" t="s">
        <v>146</v>
      </c>
      <c r="F1506" s="21" t="s">
        <v>147</v>
      </c>
      <c r="G1506" s="22">
        <v>53</v>
      </c>
      <c r="H1506" s="23" t="s">
        <v>1462</v>
      </c>
      <c r="I1506" s="14" t="str">
        <f t="shared" si="129"/>
        <v>=DISPIMG("ID_EBE41C85B63C42879D3CE43727588C76",1)</v>
      </c>
    </row>
    <row r="1507" customHeight="1" spans="1:9">
      <c r="A1507" s="21" t="s">
        <v>393</v>
      </c>
      <c r="B1507" s="21" t="s">
        <v>222</v>
      </c>
      <c r="C1507" s="21" t="s">
        <v>223</v>
      </c>
      <c r="D1507" s="21" t="s">
        <v>398</v>
      </c>
      <c r="E1507" s="21" t="s">
        <v>146</v>
      </c>
      <c r="F1507" s="21" t="s">
        <v>147</v>
      </c>
      <c r="G1507" s="22">
        <v>54</v>
      </c>
      <c r="H1507" s="23" t="s">
        <v>1462</v>
      </c>
      <c r="I1507" s="14" t="str">
        <f t="shared" si="129"/>
        <v>=DISPIMG("ID_EBE41C85B63C42879D3CE43727588C76",1)</v>
      </c>
    </row>
    <row r="1508" customHeight="1" spans="1:9">
      <c r="A1508" s="21" t="s">
        <v>394</v>
      </c>
      <c r="B1508" s="21" t="s">
        <v>222</v>
      </c>
      <c r="C1508" s="21" t="s">
        <v>223</v>
      </c>
      <c r="D1508" s="21" t="s">
        <v>398</v>
      </c>
      <c r="E1508" s="21" t="s">
        <v>146</v>
      </c>
      <c r="F1508" s="21" t="s">
        <v>147</v>
      </c>
      <c r="G1508" s="22">
        <v>55</v>
      </c>
      <c r="H1508" s="23" t="s">
        <v>1462</v>
      </c>
      <c r="I1508" s="14" t="str">
        <f t="shared" si="129"/>
        <v>=DISPIMG("ID_EBE41C85B63C42879D3CE43727588C76",1)</v>
      </c>
    </row>
    <row r="1509" customHeight="1" spans="1:9">
      <c r="A1509" s="21" t="s">
        <v>403</v>
      </c>
      <c r="B1509" s="21" t="s">
        <v>184</v>
      </c>
      <c r="C1509" s="21" t="s">
        <v>185</v>
      </c>
      <c r="D1509" s="21" t="s">
        <v>476</v>
      </c>
      <c r="E1509" s="21" t="s">
        <v>146</v>
      </c>
      <c r="F1509" s="21" t="s">
        <v>147</v>
      </c>
      <c r="G1509" s="22">
        <v>20</v>
      </c>
      <c r="H1509" s="23" t="s">
        <v>1462</v>
      </c>
      <c r="I1509" s="14" t="str">
        <f t="shared" ref="I1509:I1515" si="130">_xlfn.DISPIMG("ID_C5986953D656475FAF605850B1DB5040",1)</f>
        <v>=DISPIMG("ID_C5986953D656475FAF605850B1DB5040",1)</v>
      </c>
    </row>
    <row r="1510" customHeight="1" spans="1:9">
      <c r="A1510" s="21" t="s">
        <v>450</v>
      </c>
      <c r="B1510" s="21" t="s">
        <v>184</v>
      </c>
      <c r="C1510" s="21" t="s">
        <v>185</v>
      </c>
      <c r="D1510" s="21" t="s">
        <v>476</v>
      </c>
      <c r="E1510" s="21" t="s">
        <v>146</v>
      </c>
      <c r="F1510" s="21" t="s">
        <v>147</v>
      </c>
      <c r="G1510" s="22">
        <v>21</v>
      </c>
      <c r="H1510" s="23" t="s">
        <v>1462</v>
      </c>
      <c r="I1510" s="14" t="str">
        <f t="shared" si="130"/>
        <v>=DISPIMG("ID_C5986953D656475FAF605850B1DB5040",1)</v>
      </c>
    </row>
    <row r="1511" customHeight="1" spans="1:9">
      <c r="A1511" s="21" t="s">
        <v>451</v>
      </c>
      <c r="B1511" s="21" t="s">
        <v>184</v>
      </c>
      <c r="C1511" s="21" t="s">
        <v>185</v>
      </c>
      <c r="D1511" s="21" t="s">
        <v>476</v>
      </c>
      <c r="E1511" s="21" t="s">
        <v>146</v>
      </c>
      <c r="F1511" s="21" t="s">
        <v>147</v>
      </c>
      <c r="G1511" s="22">
        <v>22</v>
      </c>
      <c r="H1511" s="23" t="s">
        <v>1462</v>
      </c>
      <c r="I1511" s="14" t="str">
        <f t="shared" si="130"/>
        <v>=DISPIMG("ID_C5986953D656475FAF605850B1DB5040",1)</v>
      </c>
    </row>
    <row r="1512" customHeight="1" spans="1:9">
      <c r="A1512" s="21" t="s">
        <v>452</v>
      </c>
      <c r="B1512" s="21" t="s">
        <v>184</v>
      </c>
      <c r="C1512" s="21" t="s">
        <v>185</v>
      </c>
      <c r="D1512" s="21" t="s">
        <v>476</v>
      </c>
      <c r="E1512" s="21" t="s">
        <v>146</v>
      </c>
      <c r="F1512" s="21" t="s">
        <v>147</v>
      </c>
      <c r="G1512" s="22">
        <v>23</v>
      </c>
      <c r="H1512" s="23" t="s">
        <v>1462</v>
      </c>
      <c r="I1512" s="14" t="str">
        <f t="shared" si="130"/>
        <v>=DISPIMG("ID_C5986953D656475FAF605850B1DB5040",1)</v>
      </c>
    </row>
    <row r="1513" customHeight="1" spans="1:9">
      <c r="A1513" s="21" t="s">
        <v>1463</v>
      </c>
      <c r="B1513" s="21" t="s">
        <v>184</v>
      </c>
      <c r="C1513" s="21" t="s">
        <v>185</v>
      </c>
      <c r="D1513" s="21" t="s">
        <v>476</v>
      </c>
      <c r="E1513" s="21" t="s">
        <v>146</v>
      </c>
      <c r="F1513" s="21" t="s">
        <v>147</v>
      </c>
      <c r="G1513" s="22">
        <v>24</v>
      </c>
      <c r="H1513" s="23" t="s">
        <v>1462</v>
      </c>
      <c r="I1513" s="14" t="str">
        <f t="shared" si="130"/>
        <v>=DISPIMG("ID_C5986953D656475FAF605850B1DB5040",1)</v>
      </c>
    </row>
    <row r="1514" customHeight="1" spans="1:9">
      <c r="A1514" s="21" t="s">
        <v>1461</v>
      </c>
      <c r="B1514" s="21" t="s">
        <v>184</v>
      </c>
      <c r="C1514" s="21" t="s">
        <v>185</v>
      </c>
      <c r="D1514" s="21" t="s">
        <v>476</v>
      </c>
      <c r="E1514" s="21" t="s">
        <v>146</v>
      </c>
      <c r="F1514" s="21" t="s">
        <v>147</v>
      </c>
      <c r="G1514" s="22">
        <v>25</v>
      </c>
      <c r="H1514" s="23" t="s">
        <v>1462</v>
      </c>
      <c r="I1514" s="14" t="str">
        <f t="shared" si="130"/>
        <v>=DISPIMG("ID_C5986953D656475FAF605850B1DB5040",1)</v>
      </c>
    </row>
    <row r="1515" customHeight="1" spans="1:9">
      <c r="A1515" s="21" t="s">
        <v>1464</v>
      </c>
      <c r="B1515" s="21" t="s">
        <v>184</v>
      </c>
      <c r="C1515" s="21" t="s">
        <v>185</v>
      </c>
      <c r="D1515" s="21" t="s">
        <v>476</v>
      </c>
      <c r="E1515" s="21" t="s">
        <v>146</v>
      </c>
      <c r="F1515" s="21" t="s">
        <v>147</v>
      </c>
      <c r="G1515" s="22">
        <v>26</v>
      </c>
      <c r="H1515" s="23" t="s">
        <v>1462</v>
      </c>
      <c r="I1515" s="14" t="str">
        <f t="shared" si="130"/>
        <v>=DISPIMG("ID_C5986953D656475FAF605850B1DB5040",1)</v>
      </c>
    </row>
    <row r="1516" customHeight="1" spans="1:9">
      <c r="A1516" s="21" t="s">
        <v>399</v>
      </c>
      <c r="B1516" s="21" t="s">
        <v>1631</v>
      </c>
      <c r="C1516" s="21" t="s">
        <v>1632</v>
      </c>
      <c r="D1516" s="21" t="s">
        <v>384</v>
      </c>
      <c r="E1516" s="21" t="s">
        <v>146</v>
      </c>
      <c r="F1516" s="21" t="s">
        <v>147</v>
      </c>
      <c r="G1516" s="22">
        <v>20</v>
      </c>
      <c r="H1516" s="23" t="s">
        <v>1462</v>
      </c>
      <c r="I1516" s="14" t="str">
        <f t="shared" ref="I1516:I1521" si="131">_xlfn.DISPIMG("ID_49E0F5F3846644D7846D0F6A65C44974",1)</f>
        <v>=DISPIMG("ID_49E0F5F3846644D7846D0F6A65C44974",1)</v>
      </c>
    </row>
    <row r="1517" customHeight="1" spans="1:9">
      <c r="A1517" s="21" t="s">
        <v>364</v>
      </c>
      <c r="B1517" s="21" t="s">
        <v>1631</v>
      </c>
      <c r="C1517" s="21" t="s">
        <v>1632</v>
      </c>
      <c r="D1517" s="21" t="s">
        <v>384</v>
      </c>
      <c r="E1517" s="21" t="s">
        <v>146</v>
      </c>
      <c r="F1517" s="21" t="s">
        <v>147</v>
      </c>
      <c r="G1517" s="22">
        <v>21</v>
      </c>
      <c r="H1517" s="23" t="s">
        <v>1462</v>
      </c>
      <c r="I1517" s="14" t="str">
        <f t="shared" si="131"/>
        <v>=DISPIMG("ID_49E0F5F3846644D7846D0F6A65C44974",1)</v>
      </c>
    </row>
    <row r="1518" customHeight="1" spans="1:9">
      <c r="A1518" s="21" t="s">
        <v>371</v>
      </c>
      <c r="B1518" s="21" t="s">
        <v>1631</v>
      </c>
      <c r="C1518" s="21" t="s">
        <v>1632</v>
      </c>
      <c r="D1518" s="21" t="s">
        <v>384</v>
      </c>
      <c r="E1518" s="21" t="s">
        <v>146</v>
      </c>
      <c r="F1518" s="21" t="s">
        <v>147</v>
      </c>
      <c r="G1518" s="22">
        <v>22</v>
      </c>
      <c r="H1518" s="23" t="s">
        <v>1462</v>
      </c>
      <c r="I1518" s="14" t="str">
        <f t="shared" si="131"/>
        <v>=DISPIMG("ID_49E0F5F3846644D7846D0F6A65C44974",1)</v>
      </c>
    </row>
    <row r="1519" customHeight="1" spans="1:9">
      <c r="A1519" s="21" t="s">
        <v>400</v>
      </c>
      <c r="B1519" s="21" t="s">
        <v>1631</v>
      </c>
      <c r="C1519" s="21" t="s">
        <v>1632</v>
      </c>
      <c r="D1519" s="21" t="s">
        <v>384</v>
      </c>
      <c r="E1519" s="21" t="s">
        <v>146</v>
      </c>
      <c r="F1519" s="21" t="s">
        <v>147</v>
      </c>
      <c r="G1519" s="22">
        <v>23</v>
      </c>
      <c r="H1519" s="23" t="s">
        <v>1462</v>
      </c>
      <c r="I1519" s="14" t="str">
        <f t="shared" si="131"/>
        <v>=DISPIMG("ID_49E0F5F3846644D7846D0F6A65C44974",1)</v>
      </c>
    </row>
    <row r="1520" customHeight="1" spans="1:9">
      <c r="A1520" s="21" t="s">
        <v>416</v>
      </c>
      <c r="B1520" s="21" t="s">
        <v>1631</v>
      </c>
      <c r="C1520" s="21" t="s">
        <v>1632</v>
      </c>
      <c r="D1520" s="21" t="s">
        <v>384</v>
      </c>
      <c r="E1520" s="21" t="s">
        <v>146</v>
      </c>
      <c r="F1520" s="21" t="s">
        <v>147</v>
      </c>
      <c r="G1520" s="22">
        <v>24</v>
      </c>
      <c r="H1520" s="23" t="s">
        <v>1462</v>
      </c>
      <c r="I1520" s="14" t="str">
        <f t="shared" si="131"/>
        <v>=DISPIMG("ID_49E0F5F3846644D7846D0F6A65C44974",1)</v>
      </c>
    </row>
    <row r="1521" customHeight="1" spans="1:9">
      <c r="A1521" s="21" t="s">
        <v>417</v>
      </c>
      <c r="B1521" s="21" t="s">
        <v>1631</v>
      </c>
      <c r="C1521" s="21" t="s">
        <v>1632</v>
      </c>
      <c r="D1521" s="21" t="s">
        <v>384</v>
      </c>
      <c r="E1521" s="21" t="s">
        <v>146</v>
      </c>
      <c r="F1521" s="21" t="s">
        <v>147</v>
      </c>
      <c r="G1521" s="22">
        <v>25</v>
      </c>
      <c r="H1521" s="23" t="s">
        <v>1462</v>
      </c>
      <c r="I1521" s="14" t="str">
        <f t="shared" si="131"/>
        <v>=DISPIMG("ID_49E0F5F3846644D7846D0F6A65C44974",1)</v>
      </c>
    </row>
    <row r="1522" customHeight="1" spans="1:9">
      <c r="A1522" s="21" t="s">
        <v>401</v>
      </c>
      <c r="B1522" s="21" t="s">
        <v>1633</v>
      </c>
      <c r="C1522" s="21" t="s">
        <v>1634</v>
      </c>
      <c r="D1522" s="21" t="s">
        <v>374</v>
      </c>
      <c r="E1522" s="21" t="s">
        <v>146</v>
      </c>
      <c r="F1522" s="21" t="s">
        <v>147</v>
      </c>
      <c r="G1522" s="22">
        <v>20</v>
      </c>
      <c r="H1522" s="23" t="s">
        <v>1462</v>
      </c>
      <c r="I1522" s="14" t="str">
        <f>_xlfn.DISPIMG("ID_6B4906FAD0224C7280C2F7970CA4C88E",1)</f>
        <v>=DISPIMG("ID_6B4906FAD0224C7280C2F7970CA4C88E",1)</v>
      </c>
    </row>
    <row r="1523" customHeight="1" spans="1:9">
      <c r="A1523" s="21" t="s">
        <v>402</v>
      </c>
      <c r="B1523" s="21" t="s">
        <v>1633</v>
      </c>
      <c r="C1523" s="21" t="s">
        <v>1634</v>
      </c>
      <c r="D1523" s="21" t="s">
        <v>374</v>
      </c>
      <c r="E1523" s="21" t="s">
        <v>146</v>
      </c>
      <c r="F1523" s="21" t="s">
        <v>147</v>
      </c>
      <c r="G1523" s="22">
        <v>21</v>
      </c>
      <c r="H1523" s="23" t="s">
        <v>1462</v>
      </c>
      <c r="I1523" s="14" t="str">
        <f>_xlfn.DISPIMG("ID_6B4906FAD0224C7280C2F7970CA4C88E",1)</f>
        <v>=DISPIMG("ID_6B4906FAD0224C7280C2F7970CA4C88E",1)</v>
      </c>
    </row>
    <row r="1524" customHeight="1" spans="1:9">
      <c r="A1524" s="21" t="s">
        <v>402</v>
      </c>
      <c r="B1524" s="21" t="s">
        <v>1635</v>
      </c>
      <c r="C1524" s="21" t="s">
        <v>1636</v>
      </c>
      <c r="D1524" s="21" t="s">
        <v>1455</v>
      </c>
      <c r="E1524" s="21" t="s">
        <v>146</v>
      </c>
      <c r="F1524" s="21" t="s">
        <v>147</v>
      </c>
      <c r="G1524" s="22">
        <v>20</v>
      </c>
      <c r="H1524" s="23" t="s">
        <v>1462</v>
      </c>
      <c r="I1524" s="14" t="str">
        <f t="shared" ref="I1524:I1527" si="132">_xlfn.DISPIMG("ID_80DDD104C46641E0B1F355AD89E99511",1)</f>
        <v>=DISPIMG("ID_80DDD104C46641E0B1F355AD89E99511",1)</v>
      </c>
    </row>
    <row r="1525" customHeight="1" spans="1:9">
      <c r="A1525" s="21" t="s">
        <v>403</v>
      </c>
      <c r="B1525" s="21" t="s">
        <v>1635</v>
      </c>
      <c r="C1525" s="21" t="s">
        <v>1636</v>
      </c>
      <c r="D1525" s="21" t="s">
        <v>1455</v>
      </c>
      <c r="E1525" s="21" t="s">
        <v>146</v>
      </c>
      <c r="F1525" s="21" t="s">
        <v>147</v>
      </c>
      <c r="G1525" s="22">
        <v>21</v>
      </c>
      <c r="H1525" s="23" t="s">
        <v>1462</v>
      </c>
      <c r="I1525" s="14" t="str">
        <f t="shared" si="132"/>
        <v>=DISPIMG("ID_80DDD104C46641E0B1F355AD89E99511",1)</v>
      </c>
    </row>
    <row r="1526" customHeight="1" spans="1:9">
      <c r="A1526" s="21" t="s">
        <v>450</v>
      </c>
      <c r="B1526" s="21" t="s">
        <v>1635</v>
      </c>
      <c r="C1526" s="21" t="s">
        <v>1636</v>
      </c>
      <c r="D1526" s="21" t="s">
        <v>1455</v>
      </c>
      <c r="E1526" s="21" t="s">
        <v>146</v>
      </c>
      <c r="F1526" s="21" t="s">
        <v>147</v>
      </c>
      <c r="G1526" s="22">
        <v>22</v>
      </c>
      <c r="H1526" s="23" t="s">
        <v>1462</v>
      </c>
      <c r="I1526" s="14" t="str">
        <f t="shared" si="132"/>
        <v>=DISPIMG("ID_80DDD104C46641E0B1F355AD89E99511",1)</v>
      </c>
    </row>
    <row r="1527" customHeight="1" spans="1:9">
      <c r="A1527" s="21" t="s">
        <v>451</v>
      </c>
      <c r="B1527" s="21" t="s">
        <v>1635</v>
      </c>
      <c r="C1527" s="21" t="s">
        <v>1636</v>
      </c>
      <c r="D1527" s="21" t="s">
        <v>1455</v>
      </c>
      <c r="E1527" s="21" t="s">
        <v>146</v>
      </c>
      <c r="F1527" s="21" t="s">
        <v>147</v>
      </c>
      <c r="G1527" s="22">
        <v>23</v>
      </c>
      <c r="H1527" s="23" t="s">
        <v>1462</v>
      </c>
      <c r="I1527" s="14" t="str">
        <f t="shared" si="132"/>
        <v>=DISPIMG("ID_80DDD104C46641E0B1F355AD89E99511",1)</v>
      </c>
    </row>
    <row r="1528" customHeight="1" spans="1:9">
      <c r="A1528" s="21" t="s">
        <v>371</v>
      </c>
      <c r="B1528" s="21" t="s">
        <v>1637</v>
      </c>
      <c r="C1528" s="21" t="s">
        <v>1638</v>
      </c>
      <c r="D1528" s="21" t="s">
        <v>398</v>
      </c>
      <c r="E1528" s="21" t="s">
        <v>146</v>
      </c>
      <c r="F1528" s="21" t="s">
        <v>147</v>
      </c>
      <c r="G1528" s="22">
        <v>20</v>
      </c>
      <c r="H1528" s="23" t="s">
        <v>1462</v>
      </c>
      <c r="I1528" s="14" t="str">
        <f t="shared" ref="I1528:I1537" si="133">_xlfn.DISPIMG("ID_F586E6FDA5154F76BC41D62A12D3CAD1",1)</f>
        <v>=DISPIMG("ID_F586E6FDA5154F76BC41D62A12D3CAD1",1)</v>
      </c>
    </row>
    <row r="1529" customHeight="1" spans="1:9">
      <c r="A1529" s="21" t="s">
        <v>400</v>
      </c>
      <c r="B1529" s="21" t="s">
        <v>1637</v>
      </c>
      <c r="C1529" s="21" t="s">
        <v>1638</v>
      </c>
      <c r="D1529" s="21" t="s">
        <v>398</v>
      </c>
      <c r="E1529" s="21" t="s">
        <v>146</v>
      </c>
      <c r="F1529" s="21" t="s">
        <v>147</v>
      </c>
      <c r="G1529" s="22">
        <v>21</v>
      </c>
      <c r="H1529" s="23" t="s">
        <v>1462</v>
      </c>
      <c r="I1529" s="14" t="str">
        <f t="shared" si="133"/>
        <v>=DISPIMG("ID_F586E6FDA5154F76BC41D62A12D3CAD1",1)</v>
      </c>
    </row>
    <row r="1530" customHeight="1" spans="1:9">
      <c r="A1530" s="21" t="s">
        <v>416</v>
      </c>
      <c r="B1530" s="21" t="s">
        <v>1637</v>
      </c>
      <c r="C1530" s="21" t="s">
        <v>1638</v>
      </c>
      <c r="D1530" s="21" t="s">
        <v>398</v>
      </c>
      <c r="E1530" s="21" t="s">
        <v>146</v>
      </c>
      <c r="F1530" s="21" t="s">
        <v>147</v>
      </c>
      <c r="G1530" s="22">
        <v>22</v>
      </c>
      <c r="H1530" s="23" t="s">
        <v>1462</v>
      </c>
      <c r="I1530" s="14" t="str">
        <f t="shared" si="133"/>
        <v>=DISPIMG("ID_F586E6FDA5154F76BC41D62A12D3CAD1",1)</v>
      </c>
    </row>
    <row r="1531" customHeight="1" spans="1:9">
      <c r="A1531" s="21" t="s">
        <v>417</v>
      </c>
      <c r="B1531" s="21" t="s">
        <v>1637</v>
      </c>
      <c r="C1531" s="21" t="s">
        <v>1638</v>
      </c>
      <c r="D1531" s="21" t="s">
        <v>398</v>
      </c>
      <c r="E1531" s="21" t="s">
        <v>146</v>
      </c>
      <c r="F1531" s="21" t="s">
        <v>147</v>
      </c>
      <c r="G1531" s="22">
        <v>23</v>
      </c>
      <c r="H1531" s="23" t="s">
        <v>1462</v>
      </c>
      <c r="I1531" s="14" t="str">
        <f t="shared" si="133"/>
        <v>=DISPIMG("ID_F586E6FDA5154F76BC41D62A12D3CAD1",1)</v>
      </c>
    </row>
    <row r="1532" customHeight="1" spans="1:9">
      <c r="A1532" s="21" t="s">
        <v>381</v>
      </c>
      <c r="B1532" s="21" t="s">
        <v>1637</v>
      </c>
      <c r="C1532" s="21" t="s">
        <v>1638</v>
      </c>
      <c r="D1532" s="21" t="s">
        <v>398</v>
      </c>
      <c r="E1532" s="21" t="s">
        <v>146</v>
      </c>
      <c r="F1532" s="21" t="s">
        <v>147</v>
      </c>
      <c r="G1532" s="22">
        <v>24</v>
      </c>
      <c r="H1532" s="23" t="s">
        <v>1462</v>
      </c>
      <c r="I1532" s="14" t="str">
        <f t="shared" si="133"/>
        <v>=DISPIMG("ID_F586E6FDA5154F76BC41D62A12D3CAD1",1)</v>
      </c>
    </row>
    <row r="1533" customHeight="1" spans="1:9">
      <c r="A1533" s="21" t="s">
        <v>388</v>
      </c>
      <c r="B1533" s="21" t="s">
        <v>1637</v>
      </c>
      <c r="C1533" s="21" t="s">
        <v>1638</v>
      </c>
      <c r="D1533" s="21" t="s">
        <v>398</v>
      </c>
      <c r="E1533" s="21" t="s">
        <v>146</v>
      </c>
      <c r="F1533" s="21" t="s">
        <v>147</v>
      </c>
      <c r="G1533" s="22">
        <v>25</v>
      </c>
      <c r="H1533" s="23" t="s">
        <v>1462</v>
      </c>
      <c r="I1533" s="14" t="str">
        <f t="shared" si="133"/>
        <v>=DISPIMG("ID_F586E6FDA5154F76BC41D62A12D3CAD1",1)</v>
      </c>
    </row>
    <row r="1534" customHeight="1" spans="1:9">
      <c r="A1534" s="21" t="s">
        <v>389</v>
      </c>
      <c r="B1534" s="21" t="s">
        <v>1637</v>
      </c>
      <c r="C1534" s="21" t="s">
        <v>1638</v>
      </c>
      <c r="D1534" s="21" t="s">
        <v>398</v>
      </c>
      <c r="E1534" s="21" t="s">
        <v>146</v>
      </c>
      <c r="F1534" s="21" t="s">
        <v>147</v>
      </c>
      <c r="G1534" s="22">
        <v>26</v>
      </c>
      <c r="H1534" s="23" t="s">
        <v>1462</v>
      </c>
      <c r="I1534" s="14" t="str">
        <f t="shared" si="133"/>
        <v>=DISPIMG("ID_F586E6FDA5154F76BC41D62A12D3CAD1",1)</v>
      </c>
    </row>
    <row r="1535" customHeight="1" spans="1:9">
      <c r="A1535" s="21" t="s">
        <v>390</v>
      </c>
      <c r="B1535" s="21" t="s">
        <v>1637</v>
      </c>
      <c r="C1535" s="21" t="s">
        <v>1638</v>
      </c>
      <c r="D1535" s="21" t="s">
        <v>398</v>
      </c>
      <c r="E1535" s="21" t="s">
        <v>146</v>
      </c>
      <c r="F1535" s="21" t="s">
        <v>147</v>
      </c>
      <c r="G1535" s="22">
        <v>27</v>
      </c>
      <c r="H1535" s="23" t="s">
        <v>1462</v>
      </c>
      <c r="I1535" s="14" t="str">
        <f t="shared" si="133"/>
        <v>=DISPIMG("ID_F586E6FDA5154F76BC41D62A12D3CAD1",1)</v>
      </c>
    </row>
    <row r="1536" customHeight="1" spans="1:9">
      <c r="A1536" s="21" t="s">
        <v>391</v>
      </c>
      <c r="B1536" s="21" t="s">
        <v>1637</v>
      </c>
      <c r="C1536" s="21" t="s">
        <v>1638</v>
      </c>
      <c r="D1536" s="21" t="s">
        <v>398</v>
      </c>
      <c r="E1536" s="21" t="s">
        <v>146</v>
      </c>
      <c r="F1536" s="21" t="s">
        <v>147</v>
      </c>
      <c r="G1536" s="22">
        <v>28</v>
      </c>
      <c r="H1536" s="23" t="s">
        <v>1462</v>
      </c>
      <c r="I1536" s="14" t="str">
        <f t="shared" si="133"/>
        <v>=DISPIMG("ID_F586E6FDA5154F76BC41D62A12D3CAD1",1)</v>
      </c>
    </row>
    <row r="1537" customHeight="1" spans="1:9">
      <c r="A1537" s="21" t="s">
        <v>392</v>
      </c>
      <c r="B1537" s="21" t="s">
        <v>1637</v>
      </c>
      <c r="C1537" s="21" t="s">
        <v>1638</v>
      </c>
      <c r="D1537" s="21" t="s">
        <v>398</v>
      </c>
      <c r="E1537" s="21" t="s">
        <v>146</v>
      </c>
      <c r="F1537" s="21" t="s">
        <v>147</v>
      </c>
      <c r="G1537" s="22">
        <v>29</v>
      </c>
      <c r="H1537" s="23" t="s">
        <v>1462</v>
      </c>
      <c r="I1537" s="14" t="str">
        <f t="shared" si="133"/>
        <v>=DISPIMG("ID_F586E6FDA5154F76BC41D62A12D3CAD1",1)</v>
      </c>
    </row>
    <row r="1538" customHeight="1" spans="1:9">
      <c r="A1538" s="21" t="s">
        <v>395</v>
      </c>
      <c r="B1538" s="21" t="s">
        <v>1639</v>
      </c>
      <c r="C1538" s="21" t="s">
        <v>1640</v>
      </c>
      <c r="D1538" s="21" t="s">
        <v>1458</v>
      </c>
      <c r="E1538" s="21" t="s">
        <v>146</v>
      </c>
      <c r="F1538" s="21" t="s">
        <v>147</v>
      </c>
      <c r="G1538" s="22">
        <v>26</v>
      </c>
      <c r="H1538" s="23" t="s">
        <v>1462</v>
      </c>
      <c r="I1538" s="14" t="str">
        <f t="shared" ref="I1538:I1540" si="134">_xlfn.DISPIMG("ID_51F38003DC6641AF8CF9DFFCB9D1196A",1)</f>
        <v>=DISPIMG("ID_51F38003DC6641AF8CF9DFFCB9D1196A",1)</v>
      </c>
    </row>
    <row r="1539" customHeight="1" spans="1:9">
      <c r="A1539" s="21" t="s">
        <v>399</v>
      </c>
      <c r="B1539" s="21" t="s">
        <v>1639</v>
      </c>
      <c r="C1539" s="21" t="s">
        <v>1640</v>
      </c>
      <c r="D1539" s="21" t="s">
        <v>1458</v>
      </c>
      <c r="E1539" s="21" t="s">
        <v>146</v>
      </c>
      <c r="F1539" s="21" t="s">
        <v>147</v>
      </c>
      <c r="G1539" s="22">
        <v>27</v>
      </c>
      <c r="H1539" s="23" t="s">
        <v>1462</v>
      </c>
      <c r="I1539" s="14" t="str">
        <f t="shared" si="134"/>
        <v>=DISPIMG("ID_51F38003DC6641AF8CF9DFFCB9D1196A",1)</v>
      </c>
    </row>
    <row r="1540" customHeight="1" spans="1:9">
      <c r="A1540" s="21" t="s">
        <v>364</v>
      </c>
      <c r="B1540" s="21" t="s">
        <v>1639</v>
      </c>
      <c r="C1540" s="21" t="s">
        <v>1640</v>
      </c>
      <c r="D1540" s="21" t="s">
        <v>1458</v>
      </c>
      <c r="E1540" s="21" t="s">
        <v>146</v>
      </c>
      <c r="F1540" s="21" t="s">
        <v>147</v>
      </c>
      <c r="G1540" s="22">
        <v>28</v>
      </c>
      <c r="H1540" s="23" t="s">
        <v>1462</v>
      </c>
      <c r="I1540" s="14" t="str">
        <f t="shared" si="134"/>
        <v>=DISPIMG("ID_51F38003DC6641AF8CF9DFFCB9D1196A",1)</v>
      </c>
    </row>
    <row r="1541" customHeight="1" spans="1:9">
      <c r="A1541" s="21" t="s">
        <v>391</v>
      </c>
      <c r="B1541" s="21" t="s">
        <v>1641</v>
      </c>
      <c r="C1541" s="21" t="s">
        <v>1642</v>
      </c>
      <c r="D1541" s="21" t="s">
        <v>420</v>
      </c>
      <c r="E1541" s="21" t="s">
        <v>146</v>
      </c>
      <c r="F1541" s="21" t="s">
        <v>147</v>
      </c>
      <c r="G1541" s="22">
        <v>20</v>
      </c>
      <c r="H1541" s="23" t="s">
        <v>1462</v>
      </c>
      <c r="I1541" s="14" t="str">
        <f>_xlfn.DISPIMG("ID_951025E155544D53B2BA9859A3D7493C",1)</f>
        <v>=DISPIMG("ID_951025E155544D53B2BA9859A3D7493C",1)</v>
      </c>
    </row>
    <row r="1542" customHeight="1" spans="1:9">
      <c r="A1542" s="21" t="s">
        <v>381</v>
      </c>
      <c r="B1542" s="21" t="s">
        <v>162</v>
      </c>
      <c r="C1542" s="21" t="s">
        <v>163</v>
      </c>
      <c r="D1542" s="21" t="s">
        <v>398</v>
      </c>
      <c r="E1542" s="21" t="s">
        <v>146</v>
      </c>
      <c r="F1542" s="21" t="s">
        <v>147</v>
      </c>
      <c r="G1542" s="22">
        <v>20</v>
      </c>
      <c r="H1542" s="23" t="s">
        <v>1462</v>
      </c>
      <c r="I1542" s="14" t="str">
        <f t="shared" ref="I1542:I1545" si="135">_xlfn.DISPIMG("ID_7FC202C1B0594D06B649C2F3F92C7A1D",1)</f>
        <v>=DISPIMG("ID_7FC202C1B0594D06B649C2F3F92C7A1D",1)</v>
      </c>
    </row>
    <row r="1543" customHeight="1" spans="1:9">
      <c r="A1543" s="21" t="s">
        <v>388</v>
      </c>
      <c r="B1543" s="21" t="s">
        <v>162</v>
      </c>
      <c r="C1543" s="21" t="s">
        <v>163</v>
      </c>
      <c r="D1543" s="21" t="s">
        <v>398</v>
      </c>
      <c r="E1543" s="21" t="s">
        <v>146</v>
      </c>
      <c r="F1543" s="21" t="s">
        <v>147</v>
      </c>
      <c r="G1543" s="22">
        <v>21</v>
      </c>
      <c r="H1543" s="23" t="s">
        <v>1462</v>
      </c>
      <c r="I1543" s="14" t="str">
        <f t="shared" si="135"/>
        <v>=DISPIMG("ID_7FC202C1B0594D06B649C2F3F92C7A1D",1)</v>
      </c>
    </row>
    <row r="1544" customHeight="1" spans="1:9">
      <c r="A1544" s="21" t="s">
        <v>389</v>
      </c>
      <c r="B1544" s="21" t="s">
        <v>162</v>
      </c>
      <c r="C1544" s="21" t="s">
        <v>163</v>
      </c>
      <c r="D1544" s="21" t="s">
        <v>398</v>
      </c>
      <c r="E1544" s="21" t="s">
        <v>146</v>
      </c>
      <c r="F1544" s="21" t="s">
        <v>147</v>
      </c>
      <c r="G1544" s="22">
        <v>22</v>
      </c>
      <c r="H1544" s="23" t="s">
        <v>1462</v>
      </c>
      <c r="I1544" s="14" t="str">
        <f t="shared" si="135"/>
        <v>=DISPIMG("ID_7FC202C1B0594D06B649C2F3F92C7A1D",1)</v>
      </c>
    </row>
    <row r="1545" customHeight="1" spans="1:9">
      <c r="A1545" s="21" t="s">
        <v>390</v>
      </c>
      <c r="B1545" s="21" t="s">
        <v>162</v>
      </c>
      <c r="C1545" s="21" t="s">
        <v>163</v>
      </c>
      <c r="D1545" s="21" t="s">
        <v>398</v>
      </c>
      <c r="E1545" s="21" t="s">
        <v>146</v>
      </c>
      <c r="F1545" s="21" t="s">
        <v>147</v>
      </c>
      <c r="G1545" s="22">
        <v>23</v>
      </c>
      <c r="H1545" s="23" t="s">
        <v>1462</v>
      </c>
      <c r="I1545" s="14" t="str">
        <f t="shared" si="135"/>
        <v>=DISPIMG("ID_7FC202C1B0594D06B649C2F3F92C7A1D",1)</v>
      </c>
    </row>
    <row r="1546" customHeight="1" spans="1:9">
      <c r="A1546" s="21" t="s">
        <v>395</v>
      </c>
      <c r="B1546" s="21" t="s">
        <v>322</v>
      </c>
      <c r="C1546" s="21" t="s">
        <v>323</v>
      </c>
      <c r="D1546" s="21" t="s">
        <v>406</v>
      </c>
      <c r="E1546" s="21" t="s">
        <v>146</v>
      </c>
      <c r="F1546" s="21" t="s">
        <v>147</v>
      </c>
      <c r="G1546" s="22">
        <v>25</v>
      </c>
      <c r="H1546" s="23" t="s">
        <v>1462</v>
      </c>
      <c r="I1546" s="14" t="str">
        <f>_xlfn.DISPIMG("ID_CF3D619036F24FFC8B66489F3D8443C8",1)</f>
        <v>=DISPIMG("ID_CF3D619036F24FFC8B66489F3D8443C8",1)</v>
      </c>
    </row>
    <row r="1547" customHeight="1" spans="1:9">
      <c r="A1547" s="21" t="s">
        <v>388</v>
      </c>
      <c r="B1547" s="21" t="s">
        <v>1643</v>
      </c>
      <c r="C1547" s="21" t="s">
        <v>1644</v>
      </c>
      <c r="D1547" s="21" t="s">
        <v>406</v>
      </c>
      <c r="E1547" s="21" t="s">
        <v>146</v>
      </c>
      <c r="F1547" s="21" t="s">
        <v>147</v>
      </c>
      <c r="G1547" s="22">
        <v>20</v>
      </c>
      <c r="H1547" s="23" t="s">
        <v>1462</v>
      </c>
      <c r="I1547" s="14" t="str">
        <f t="shared" ref="I1547:I1553" si="136">_xlfn.DISPIMG("ID_31F0370C794F4D5E96EFF7796405ED36",1)</f>
        <v>=DISPIMG("ID_31F0370C794F4D5E96EFF7796405ED36",1)</v>
      </c>
    </row>
    <row r="1548" customHeight="1" spans="1:9">
      <c r="A1548" s="21" t="s">
        <v>389</v>
      </c>
      <c r="B1548" s="21" t="s">
        <v>1643</v>
      </c>
      <c r="C1548" s="21" t="s">
        <v>1644</v>
      </c>
      <c r="D1548" s="21" t="s">
        <v>406</v>
      </c>
      <c r="E1548" s="21" t="s">
        <v>146</v>
      </c>
      <c r="F1548" s="21" t="s">
        <v>147</v>
      </c>
      <c r="G1548" s="22">
        <v>21</v>
      </c>
      <c r="H1548" s="23" t="s">
        <v>1462</v>
      </c>
      <c r="I1548" s="14" t="str">
        <f t="shared" si="136"/>
        <v>=DISPIMG("ID_31F0370C794F4D5E96EFF7796405ED36",1)</v>
      </c>
    </row>
    <row r="1549" customHeight="1" spans="1:9">
      <c r="A1549" s="21" t="s">
        <v>390</v>
      </c>
      <c r="B1549" s="21" t="s">
        <v>1643</v>
      </c>
      <c r="C1549" s="21" t="s">
        <v>1644</v>
      </c>
      <c r="D1549" s="21" t="s">
        <v>406</v>
      </c>
      <c r="E1549" s="21" t="s">
        <v>146</v>
      </c>
      <c r="F1549" s="21" t="s">
        <v>147</v>
      </c>
      <c r="G1549" s="22">
        <v>22</v>
      </c>
      <c r="H1549" s="23" t="s">
        <v>1462</v>
      </c>
      <c r="I1549" s="14" t="str">
        <f t="shared" si="136"/>
        <v>=DISPIMG("ID_31F0370C794F4D5E96EFF7796405ED36",1)</v>
      </c>
    </row>
    <row r="1550" customHeight="1" spans="1:9">
      <c r="A1550" s="21" t="s">
        <v>391</v>
      </c>
      <c r="B1550" s="21" t="s">
        <v>1643</v>
      </c>
      <c r="C1550" s="21" t="s">
        <v>1644</v>
      </c>
      <c r="D1550" s="21" t="s">
        <v>406</v>
      </c>
      <c r="E1550" s="21" t="s">
        <v>146</v>
      </c>
      <c r="F1550" s="21" t="s">
        <v>147</v>
      </c>
      <c r="G1550" s="22">
        <v>23</v>
      </c>
      <c r="H1550" s="23" t="s">
        <v>1462</v>
      </c>
      <c r="I1550" s="14" t="str">
        <f t="shared" si="136"/>
        <v>=DISPIMG("ID_31F0370C794F4D5E96EFF7796405ED36",1)</v>
      </c>
    </row>
    <row r="1551" customHeight="1" spans="1:9">
      <c r="A1551" s="21" t="s">
        <v>392</v>
      </c>
      <c r="B1551" s="21" t="s">
        <v>1643</v>
      </c>
      <c r="C1551" s="21" t="s">
        <v>1644</v>
      </c>
      <c r="D1551" s="21" t="s">
        <v>406</v>
      </c>
      <c r="E1551" s="21" t="s">
        <v>146</v>
      </c>
      <c r="F1551" s="21" t="s">
        <v>147</v>
      </c>
      <c r="G1551" s="22">
        <v>24</v>
      </c>
      <c r="H1551" s="23" t="s">
        <v>1462</v>
      </c>
      <c r="I1551" s="14" t="str">
        <f t="shared" si="136"/>
        <v>=DISPIMG("ID_31F0370C794F4D5E96EFF7796405ED36",1)</v>
      </c>
    </row>
    <row r="1552" customHeight="1" spans="1:9">
      <c r="A1552" s="21" t="s">
        <v>393</v>
      </c>
      <c r="B1552" s="21" t="s">
        <v>1643</v>
      </c>
      <c r="C1552" s="21" t="s">
        <v>1644</v>
      </c>
      <c r="D1552" s="21" t="s">
        <v>406</v>
      </c>
      <c r="E1552" s="21" t="s">
        <v>146</v>
      </c>
      <c r="F1552" s="21" t="s">
        <v>147</v>
      </c>
      <c r="G1552" s="22">
        <v>25</v>
      </c>
      <c r="H1552" s="23" t="s">
        <v>1462</v>
      </c>
      <c r="I1552" s="14" t="str">
        <f t="shared" si="136"/>
        <v>=DISPIMG("ID_31F0370C794F4D5E96EFF7796405ED36",1)</v>
      </c>
    </row>
    <row r="1553" customHeight="1" spans="1:9">
      <c r="A1553" s="21" t="s">
        <v>394</v>
      </c>
      <c r="B1553" s="21" t="s">
        <v>1643</v>
      </c>
      <c r="C1553" s="21" t="s">
        <v>1644</v>
      </c>
      <c r="D1553" s="21" t="s">
        <v>406</v>
      </c>
      <c r="E1553" s="21" t="s">
        <v>146</v>
      </c>
      <c r="F1553" s="21" t="s">
        <v>147</v>
      </c>
      <c r="G1553" s="22">
        <v>26</v>
      </c>
      <c r="H1553" s="23" t="s">
        <v>1462</v>
      </c>
      <c r="I1553" s="14" t="str">
        <f t="shared" si="136"/>
        <v>=DISPIMG("ID_31F0370C794F4D5E96EFF7796405ED36",1)</v>
      </c>
    </row>
    <row r="1554" customHeight="1" spans="1:9">
      <c r="A1554" s="21" t="s">
        <v>401</v>
      </c>
      <c r="B1554" s="21" t="s">
        <v>1645</v>
      </c>
      <c r="C1554" s="21" t="s">
        <v>1646</v>
      </c>
      <c r="D1554" s="21" t="s">
        <v>406</v>
      </c>
      <c r="E1554" s="21" t="s">
        <v>146</v>
      </c>
      <c r="F1554" s="21" t="s">
        <v>147</v>
      </c>
      <c r="G1554" s="22">
        <v>20</v>
      </c>
      <c r="H1554" s="23" t="s">
        <v>1462</v>
      </c>
      <c r="I1554" s="14" t="str">
        <f t="shared" ref="I1554:I1556" si="137">_xlfn.DISPIMG("ID_23CAD3F2EBB7437C803BE49B35233AB1",1)</f>
        <v>=DISPIMG("ID_23CAD3F2EBB7437C803BE49B35233AB1",1)</v>
      </c>
    </row>
    <row r="1555" customHeight="1" spans="1:9">
      <c r="A1555" s="21" t="s">
        <v>402</v>
      </c>
      <c r="B1555" s="21" t="s">
        <v>1645</v>
      </c>
      <c r="C1555" s="21" t="s">
        <v>1646</v>
      </c>
      <c r="D1555" s="21" t="s">
        <v>406</v>
      </c>
      <c r="E1555" s="21" t="s">
        <v>146</v>
      </c>
      <c r="F1555" s="21" t="s">
        <v>147</v>
      </c>
      <c r="G1555" s="22">
        <v>21</v>
      </c>
      <c r="H1555" s="23" t="s">
        <v>1462</v>
      </c>
      <c r="I1555" s="14" t="str">
        <f t="shared" si="137"/>
        <v>=DISPIMG("ID_23CAD3F2EBB7437C803BE49B35233AB1",1)</v>
      </c>
    </row>
    <row r="1556" customHeight="1" spans="1:9">
      <c r="A1556" s="21" t="s">
        <v>403</v>
      </c>
      <c r="B1556" s="21" t="s">
        <v>1645</v>
      </c>
      <c r="C1556" s="21" t="s">
        <v>1646</v>
      </c>
      <c r="D1556" s="21" t="s">
        <v>406</v>
      </c>
      <c r="E1556" s="21" t="s">
        <v>146</v>
      </c>
      <c r="F1556" s="21" t="s">
        <v>147</v>
      </c>
      <c r="G1556" s="22">
        <v>22</v>
      </c>
      <c r="H1556" s="23" t="s">
        <v>1462</v>
      </c>
      <c r="I1556" s="14" t="str">
        <f t="shared" si="137"/>
        <v>=DISPIMG("ID_23CAD3F2EBB7437C803BE49B35233AB1",1)</v>
      </c>
    </row>
    <row r="1557" customHeight="1" spans="1:9">
      <c r="A1557" s="21" t="s">
        <v>395</v>
      </c>
      <c r="B1557" s="21" t="s">
        <v>308</v>
      </c>
      <c r="C1557" s="21" t="s">
        <v>309</v>
      </c>
      <c r="D1557" s="21" t="s">
        <v>406</v>
      </c>
      <c r="E1557" s="21" t="s">
        <v>146</v>
      </c>
      <c r="F1557" s="21" t="s">
        <v>147</v>
      </c>
      <c r="G1557" s="22">
        <v>26</v>
      </c>
      <c r="H1557" s="23" t="s">
        <v>1462</v>
      </c>
      <c r="I1557" s="14" t="str">
        <f>_xlfn.DISPIMG("ID_04CCB5EA1C67413EA5E13BD2B8866C29",1)</f>
        <v>=DISPIMG("ID_04CCB5EA1C67413EA5E13BD2B8866C29",1)</v>
      </c>
    </row>
    <row r="1558" customHeight="1" spans="1:9">
      <c r="A1558" s="21" t="s">
        <v>400</v>
      </c>
      <c r="B1558" s="21" t="s">
        <v>1647</v>
      </c>
      <c r="C1558" s="21" t="s">
        <v>1648</v>
      </c>
      <c r="D1558" s="21" t="s">
        <v>374</v>
      </c>
      <c r="E1558" s="21" t="s">
        <v>146</v>
      </c>
      <c r="F1558" s="21" t="s">
        <v>147</v>
      </c>
      <c r="G1558" s="22">
        <v>20</v>
      </c>
      <c r="H1558" s="23" t="s">
        <v>1462</v>
      </c>
      <c r="I1558" s="14" t="str">
        <f>_xlfn.DISPIMG("ID_01F5EE8DB7C94A199B629B8027390326",1)</f>
        <v>=DISPIMG("ID_01F5EE8DB7C94A199B629B8027390326",1)</v>
      </c>
    </row>
    <row r="1559" customHeight="1" spans="1:9">
      <c r="A1559" s="21" t="s">
        <v>416</v>
      </c>
      <c r="B1559" s="21" t="s">
        <v>1647</v>
      </c>
      <c r="C1559" s="21" t="s">
        <v>1648</v>
      </c>
      <c r="D1559" s="21" t="s">
        <v>374</v>
      </c>
      <c r="E1559" s="21" t="s">
        <v>146</v>
      </c>
      <c r="F1559" s="21" t="s">
        <v>147</v>
      </c>
      <c r="G1559" s="22">
        <v>21</v>
      </c>
      <c r="H1559" s="23" t="s">
        <v>1462</v>
      </c>
      <c r="I1559" s="14" t="str">
        <f>_xlfn.DISPIMG("ID_01F5EE8DB7C94A199B629B8027390326",1)</f>
        <v>=DISPIMG("ID_01F5EE8DB7C94A199B629B8027390326",1)</v>
      </c>
    </row>
    <row r="1560" customHeight="1" spans="1:9">
      <c r="A1560" s="21" t="s">
        <v>395</v>
      </c>
      <c r="B1560" s="21" t="s">
        <v>1649</v>
      </c>
      <c r="C1560" s="21" t="s">
        <v>1650</v>
      </c>
      <c r="D1560" s="21" t="s">
        <v>384</v>
      </c>
      <c r="E1560" s="21" t="s">
        <v>146</v>
      </c>
      <c r="F1560" s="21" t="s">
        <v>147</v>
      </c>
      <c r="G1560" s="22">
        <v>20</v>
      </c>
      <c r="H1560" s="23" t="s">
        <v>1462</v>
      </c>
      <c r="I1560" s="14" t="str">
        <f t="shared" ref="I1560:I1565" si="138">_xlfn.DISPIMG("ID_9D4BE319CCD44264BE7DA3003191A8D1",1)</f>
        <v>=DISPIMG("ID_9D4BE319CCD44264BE7DA3003191A8D1",1)</v>
      </c>
    </row>
    <row r="1561" customHeight="1" spans="1:9">
      <c r="A1561" s="21" t="s">
        <v>399</v>
      </c>
      <c r="B1561" s="21" t="s">
        <v>1649</v>
      </c>
      <c r="C1561" s="21" t="s">
        <v>1650</v>
      </c>
      <c r="D1561" s="21" t="s">
        <v>384</v>
      </c>
      <c r="E1561" s="21" t="s">
        <v>146</v>
      </c>
      <c r="F1561" s="21" t="s">
        <v>147</v>
      </c>
      <c r="G1561" s="22">
        <v>21</v>
      </c>
      <c r="H1561" s="23" t="s">
        <v>1462</v>
      </c>
      <c r="I1561" s="14" t="str">
        <f t="shared" si="138"/>
        <v>=DISPIMG("ID_9D4BE319CCD44264BE7DA3003191A8D1",1)</v>
      </c>
    </row>
    <row r="1562" customHeight="1" spans="1:9">
      <c r="A1562" s="21" t="s">
        <v>364</v>
      </c>
      <c r="B1562" s="21" t="s">
        <v>1649</v>
      </c>
      <c r="C1562" s="21" t="s">
        <v>1650</v>
      </c>
      <c r="D1562" s="21" t="s">
        <v>384</v>
      </c>
      <c r="E1562" s="21" t="s">
        <v>146</v>
      </c>
      <c r="F1562" s="21" t="s">
        <v>147</v>
      </c>
      <c r="G1562" s="22">
        <v>22</v>
      </c>
      <c r="H1562" s="23" t="s">
        <v>1462</v>
      </c>
      <c r="I1562" s="14" t="str">
        <f t="shared" si="138"/>
        <v>=DISPIMG("ID_9D4BE319CCD44264BE7DA3003191A8D1",1)</v>
      </c>
    </row>
    <row r="1563" customHeight="1" spans="1:9">
      <c r="A1563" s="21" t="s">
        <v>371</v>
      </c>
      <c r="B1563" s="21" t="s">
        <v>1649</v>
      </c>
      <c r="C1563" s="21" t="s">
        <v>1650</v>
      </c>
      <c r="D1563" s="21" t="s">
        <v>384</v>
      </c>
      <c r="E1563" s="21" t="s">
        <v>146</v>
      </c>
      <c r="F1563" s="21" t="s">
        <v>147</v>
      </c>
      <c r="G1563" s="22">
        <v>23</v>
      </c>
      <c r="H1563" s="23" t="s">
        <v>1462</v>
      </c>
      <c r="I1563" s="14" t="str">
        <f t="shared" si="138"/>
        <v>=DISPIMG("ID_9D4BE319CCD44264BE7DA3003191A8D1",1)</v>
      </c>
    </row>
    <row r="1564" customHeight="1" spans="1:9">
      <c r="A1564" s="21" t="s">
        <v>400</v>
      </c>
      <c r="B1564" s="21" t="s">
        <v>1649</v>
      </c>
      <c r="C1564" s="21" t="s">
        <v>1650</v>
      </c>
      <c r="D1564" s="21" t="s">
        <v>384</v>
      </c>
      <c r="E1564" s="21" t="s">
        <v>146</v>
      </c>
      <c r="F1564" s="21" t="s">
        <v>147</v>
      </c>
      <c r="G1564" s="22">
        <v>24</v>
      </c>
      <c r="H1564" s="23" t="s">
        <v>1462</v>
      </c>
      <c r="I1564" s="14" t="str">
        <f t="shared" si="138"/>
        <v>=DISPIMG("ID_9D4BE319CCD44264BE7DA3003191A8D1",1)</v>
      </c>
    </row>
    <row r="1565" customHeight="1" spans="1:9">
      <c r="A1565" s="21" t="s">
        <v>416</v>
      </c>
      <c r="B1565" s="21" t="s">
        <v>1649</v>
      </c>
      <c r="C1565" s="21" t="s">
        <v>1650</v>
      </c>
      <c r="D1565" s="21" t="s">
        <v>384</v>
      </c>
      <c r="E1565" s="21" t="s">
        <v>146</v>
      </c>
      <c r="F1565" s="21" t="s">
        <v>147</v>
      </c>
      <c r="G1565" s="22">
        <v>25</v>
      </c>
      <c r="H1565" s="23" t="s">
        <v>1462</v>
      </c>
      <c r="I1565" s="14" t="str">
        <f t="shared" si="138"/>
        <v>=DISPIMG("ID_9D4BE319CCD44264BE7DA3003191A8D1",1)</v>
      </c>
    </row>
    <row r="1566" customHeight="1" spans="1:9">
      <c r="A1566" s="21" t="s">
        <v>401</v>
      </c>
      <c r="B1566" s="21" t="s">
        <v>1651</v>
      </c>
      <c r="C1566" s="21" t="s">
        <v>1652</v>
      </c>
      <c r="D1566" s="21" t="s">
        <v>406</v>
      </c>
      <c r="E1566" s="21" t="s">
        <v>146</v>
      </c>
      <c r="F1566" s="21" t="s">
        <v>147</v>
      </c>
      <c r="G1566" s="22">
        <v>20</v>
      </c>
      <c r="H1566" s="23" t="s">
        <v>1462</v>
      </c>
      <c r="I1566" s="14" t="str">
        <f t="shared" ref="I1566:I1571" si="139">_xlfn.DISPIMG("ID_2403CA6CC48645C6A0E3706A5AC06782",1)</f>
        <v>=DISPIMG("ID_2403CA6CC48645C6A0E3706A5AC06782",1)</v>
      </c>
    </row>
    <row r="1567" customHeight="1" spans="1:9">
      <c r="A1567" s="21" t="s">
        <v>402</v>
      </c>
      <c r="B1567" s="21" t="s">
        <v>1651</v>
      </c>
      <c r="C1567" s="21" t="s">
        <v>1652</v>
      </c>
      <c r="D1567" s="21" t="s">
        <v>406</v>
      </c>
      <c r="E1567" s="21" t="s">
        <v>146</v>
      </c>
      <c r="F1567" s="21" t="s">
        <v>147</v>
      </c>
      <c r="G1567" s="22">
        <v>21</v>
      </c>
      <c r="H1567" s="23" t="s">
        <v>1462</v>
      </c>
      <c r="I1567" s="14" t="str">
        <f t="shared" si="139"/>
        <v>=DISPIMG("ID_2403CA6CC48645C6A0E3706A5AC06782",1)</v>
      </c>
    </row>
    <row r="1568" customHeight="1" spans="1:9">
      <c r="A1568" s="21" t="s">
        <v>403</v>
      </c>
      <c r="B1568" s="21" t="s">
        <v>1651</v>
      </c>
      <c r="C1568" s="21" t="s">
        <v>1652</v>
      </c>
      <c r="D1568" s="21" t="s">
        <v>406</v>
      </c>
      <c r="E1568" s="21" t="s">
        <v>146</v>
      </c>
      <c r="F1568" s="21" t="s">
        <v>147</v>
      </c>
      <c r="G1568" s="22">
        <v>22</v>
      </c>
      <c r="H1568" s="23" t="s">
        <v>1462</v>
      </c>
      <c r="I1568" s="14" t="str">
        <f t="shared" si="139"/>
        <v>=DISPIMG("ID_2403CA6CC48645C6A0E3706A5AC06782",1)</v>
      </c>
    </row>
    <row r="1569" customHeight="1" spans="1:9">
      <c r="A1569" s="21" t="s">
        <v>450</v>
      </c>
      <c r="B1569" s="21" t="s">
        <v>1651</v>
      </c>
      <c r="C1569" s="21" t="s">
        <v>1652</v>
      </c>
      <c r="D1569" s="21" t="s">
        <v>406</v>
      </c>
      <c r="E1569" s="21" t="s">
        <v>146</v>
      </c>
      <c r="F1569" s="21" t="s">
        <v>147</v>
      </c>
      <c r="G1569" s="22">
        <v>23</v>
      </c>
      <c r="H1569" s="23" t="s">
        <v>1462</v>
      </c>
      <c r="I1569" s="14" t="str">
        <f t="shared" si="139"/>
        <v>=DISPIMG("ID_2403CA6CC48645C6A0E3706A5AC06782",1)</v>
      </c>
    </row>
    <row r="1570" customHeight="1" spans="1:9">
      <c r="A1570" s="21" t="s">
        <v>451</v>
      </c>
      <c r="B1570" s="21" t="s">
        <v>1651</v>
      </c>
      <c r="C1570" s="21" t="s">
        <v>1652</v>
      </c>
      <c r="D1570" s="21" t="s">
        <v>406</v>
      </c>
      <c r="E1570" s="21" t="s">
        <v>146</v>
      </c>
      <c r="F1570" s="21" t="s">
        <v>147</v>
      </c>
      <c r="G1570" s="22">
        <v>24</v>
      </c>
      <c r="H1570" s="23" t="s">
        <v>1462</v>
      </c>
      <c r="I1570" s="14" t="str">
        <f t="shared" si="139"/>
        <v>=DISPIMG("ID_2403CA6CC48645C6A0E3706A5AC06782",1)</v>
      </c>
    </row>
    <row r="1571" customHeight="1" spans="1:9">
      <c r="A1571" s="21" t="s">
        <v>452</v>
      </c>
      <c r="B1571" s="21" t="s">
        <v>1651</v>
      </c>
      <c r="C1571" s="21" t="s">
        <v>1652</v>
      </c>
      <c r="D1571" s="21" t="s">
        <v>406</v>
      </c>
      <c r="E1571" s="21" t="s">
        <v>146</v>
      </c>
      <c r="F1571" s="21" t="s">
        <v>147</v>
      </c>
      <c r="G1571" s="22">
        <v>25</v>
      </c>
      <c r="H1571" s="23" t="s">
        <v>1462</v>
      </c>
      <c r="I1571" s="14" t="str">
        <f t="shared" si="139"/>
        <v>=DISPIMG("ID_2403CA6CC48645C6A0E3706A5AC06782",1)</v>
      </c>
    </row>
    <row r="1572" customHeight="1" spans="1:9">
      <c r="A1572" s="21" t="s">
        <v>395</v>
      </c>
      <c r="B1572" s="21" t="s">
        <v>348</v>
      </c>
      <c r="C1572" s="21" t="s">
        <v>349</v>
      </c>
      <c r="D1572" s="21" t="s">
        <v>374</v>
      </c>
      <c r="E1572" s="21" t="s">
        <v>146</v>
      </c>
      <c r="F1572" s="21" t="s">
        <v>147</v>
      </c>
      <c r="G1572" s="22">
        <v>22</v>
      </c>
      <c r="H1572" s="23" t="s">
        <v>1462</v>
      </c>
      <c r="I1572" s="14" t="str">
        <f t="shared" ref="I1572:I1575" si="140">_xlfn.DISPIMG("ID_8DE001ABE9E34DD7959CE6635217942D",1)</f>
        <v>=DISPIMG("ID_8DE001ABE9E34DD7959CE6635217942D",1)</v>
      </c>
    </row>
    <row r="1573" customHeight="1" spans="1:9">
      <c r="A1573" s="21" t="s">
        <v>399</v>
      </c>
      <c r="B1573" s="21" t="s">
        <v>348</v>
      </c>
      <c r="C1573" s="21" t="s">
        <v>349</v>
      </c>
      <c r="D1573" s="21" t="s">
        <v>374</v>
      </c>
      <c r="E1573" s="21" t="s">
        <v>146</v>
      </c>
      <c r="F1573" s="21" t="s">
        <v>147</v>
      </c>
      <c r="G1573" s="22">
        <v>23</v>
      </c>
      <c r="H1573" s="23" t="s">
        <v>1462</v>
      </c>
      <c r="I1573" s="14" t="str">
        <f t="shared" si="140"/>
        <v>=DISPIMG("ID_8DE001ABE9E34DD7959CE6635217942D",1)</v>
      </c>
    </row>
    <row r="1574" customHeight="1" spans="1:9">
      <c r="A1574" s="21" t="s">
        <v>364</v>
      </c>
      <c r="B1574" s="21" t="s">
        <v>348</v>
      </c>
      <c r="C1574" s="21" t="s">
        <v>349</v>
      </c>
      <c r="D1574" s="21" t="s">
        <v>374</v>
      </c>
      <c r="E1574" s="21" t="s">
        <v>146</v>
      </c>
      <c r="F1574" s="21" t="s">
        <v>147</v>
      </c>
      <c r="G1574" s="22">
        <v>24</v>
      </c>
      <c r="H1574" s="23" t="s">
        <v>1462</v>
      </c>
      <c r="I1574" s="14" t="str">
        <f t="shared" si="140"/>
        <v>=DISPIMG("ID_8DE001ABE9E34DD7959CE6635217942D",1)</v>
      </c>
    </row>
    <row r="1575" customHeight="1" spans="1:9">
      <c r="A1575" s="21" t="s">
        <v>371</v>
      </c>
      <c r="B1575" s="21" t="s">
        <v>348</v>
      </c>
      <c r="C1575" s="21" t="s">
        <v>349</v>
      </c>
      <c r="D1575" s="21" t="s">
        <v>374</v>
      </c>
      <c r="E1575" s="21" t="s">
        <v>146</v>
      </c>
      <c r="F1575" s="21" t="s">
        <v>147</v>
      </c>
      <c r="G1575" s="22">
        <v>25</v>
      </c>
      <c r="H1575" s="23" t="s">
        <v>1462</v>
      </c>
      <c r="I1575" s="14" t="str">
        <f t="shared" si="140"/>
        <v>=DISPIMG("ID_8DE001ABE9E34DD7959CE6635217942D",1)</v>
      </c>
    </row>
    <row r="1576" customHeight="1" spans="1:9">
      <c r="A1576" s="21" t="s">
        <v>401</v>
      </c>
      <c r="B1576" s="21" t="s">
        <v>178</v>
      </c>
      <c r="C1576" s="21" t="s">
        <v>179</v>
      </c>
      <c r="D1576" s="21" t="s">
        <v>406</v>
      </c>
      <c r="E1576" s="21" t="s">
        <v>146</v>
      </c>
      <c r="F1576" s="21" t="s">
        <v>147</v>
      </c>
      <c r="G1576" s="22">
        <v>20</v>
      </c>
      <c r="H1576" s="23" t="s">
        <v>1462</v>
      </c>
      <c r="I1576" s="14" t="str">
        <f>_xlfn.DISPIMG("ID_95DD982223914526BDB25C4623DD676C",1)</f>
        <v>=DISPIMG("ID_95DD982223914526BDB25C4623DD676C",1)</v>
      </c>
    </row>
    <row r="1577" customHeight="1" spans="1:9">
      <c r="A1577" s="21" t="s">
        <v>450</v>
      </c>
      <c r="B1577" s="21" t="s">
        <v>234</v>
      </c>
      <c r="C1577" s="21" t="s">
        <v>235</v>
      </c>
      <c r="D1577" s="21" t="s">
        <v>406</v>
      </c>
      <c r="E1577" s="21" t="s">
        <v>146</v>
      </c>
      <c r="F1577" s="21" t="s">
        <v>147</v>
      </c>
      <c r="G1577" s="22">
        <v>20</v>
      </c>
      <c r="H1577" s="23" t="s">
        <v>1462</v>
      </c>
      <c r="I1577" s="14" t="str">
        <f>_xlfn.DISPIMG("ID_8B8403181E964D7091BB7BB582F90B71",1)</f>
        <v>=DISPIMG("ID_8B8403181E964D7091BB7BB582F90B71",1)</v>
      </c>
    </row>
    <row r="1578" customHeight="1" spans="1:9">
      <c r="A1578" s="21" t="s">
        <v>451</v>
      </c>
      <c r="B1578" s="21" t="s">
        <v>234</v>
      </c>
      <c r="C1578" s="21" t="s">
        <v>235</v>
      </c>
      <c r="D1578" s="21" t="s">
        <v>406</v>
      </c>
      <c r="E1578" s="21" t="s">
        <v>146</v>
      </c>
      <c r="F1578" s="21" t="s">
        <v>147</v>
      </c>
      <c r="G1578" s="22">
        <v>21</v>
      </c>
      <c r="H1578" s="23" t="s">
        <v>1462</v>
      </c>
      <c r="I1578" s="14" t="str">
        <f>_xlfn.DISPIMG("ID_8B8403181E964D7091BB7BB582F90B71",1)</f>
        <v>=DISPIMG("ID_8B8403181E964D7091BB7BB582F90B71",1)</v>
      </c>
    </row>
    <row r="1579" customHeight="1" spans="1:9">
      <c r="A1579" s="21" t="s">
        <v>392</v>
      </c>
      <c r="B1579" s="21" t="s">
        <v>1653</v>
      </c>
      <c r="C1579" s="21" t="s">
        <v>1654</v>
      </c>
      <c r="D1579" s="21" t="s">
        <v>384</v>
      </c>
      <c r="E1579" s="21" t="s">
        <v>146</v>
      </c>
      <c r="F1579" s="21" t="s">
        <v>147</v>
      </c>
      <c r="G1579" s="22">
        <v>20</v>
      </c>
      <c r="H1579" s="23" t="s">
        <v>1462</v>
      </c>
      <c r="I1579" s="14" t="str">
        <f>_xlfn.DISPIMG("ID_82F1CFE683204BEB92B8D9E6FDBC7DE1",1)</f>
        <v>=DISPIMG("ID_82F1CFE683204BEB92B8D9E6FDBC7DE1",1)</v>
      </c>
    </row>
    <row r="1580" customHeight="1" spans="1:9">
      <c r="A1580" s="21" t="s">
        <v>1463</v>
      </c>
      <c r="B1580" s="21" t="s">
        <v>212</v>
      </c>
      <c r="C1580" s="21" t="s">
        <v>213</v>
      </c>
      <c r="D1580" s="21" t="s">
        <v>406</v>
      </c>
      <c r="E1580" s="21" t="s">
        <v>146</v>
      </c>
      <c r="F1580" s="21" t="s">
        <v>147</v>
      </c>
      <c r="G1580" s="22">
        <v>20</v>
      </c>
      <c r="H1580" s="23" t="s">
        <v>1462</v>
      </c>
      <c r="I1580" s="14" t="str">
        <f t="shared" ref="I1580:I1582" si="141">_xlfn.DISPIMG("ID_B4C2ECA910FE4526A9C64FC6FCB70324",1)</f>
        <v>=DISPIMG("ID_B4C2ECA910FE4526A9C64FC6FCB70324",1)</v>
      </c>
    </row>
    <row r="1581" customHeight="1" spans="1:9">
      <c r="A1581" s="21" t="s">
        <v>1461</v>
      </c>
      <c r="B1581" s="21" t="s">
        <v>212</v>
      </c>
      <c r="C1581" s="21" t="s">
        <v>213</v>
      </c>
      <c r="D1581" s="21" t="s">
        <v>406</v>
      </c>
      <c r="E1581" s="21" t="s">
        <v>146</v>
      </c>
      <c r="F1581" s="21" t="s">
        <v>147</v>
      </c>
      <c r="G1581" s="22">
        <v>21</v>
      </c>
      <c r="H1581" s="23" t="s">
        <v>1462</v>
      </c>
      <c r="I1581" s="14" t="str">
        <f t="shared" si="141"/>
        <v>=DISPIMG("ID_B4C2ECA910FE4526A9C64FC6FCB70324",1)</v>
      </c>
    </row>
    <row r="1582" customHeight="1" spans="1:9">
      <c r="A1582" s="21" t="s">
        <v>1464</v>
      </c>
      <c r="B1582" s="21" t="s">
        <v>212</v>
      </c>
      <c r="C1582" s="21" t="s">
        <v>213</v>
      </c>
      <c r="D1582" s="21" t="s">
        <v>406</v>
      </c>
      <c r="E1582" s="21" t="s">
        <v>146</v>
      </c>
      <c r="F1582" s="21" t="s">
        <v>147</v>
      </c>
      <c r="G1582" s="22">
        <v>22</v>
      </c>
      <c r="H1582" s="23" t="s">
        <v>1462</v>
      </c>
      <c r="I1582" s="14" t="str">
        <f t="shared" si="141"/>
        <v>=DISPIMG("ID_B4C2ECA910FE4526A9C64FC6FCB70324",1)</v>
      </c>
    </row>
    <row r="1583" customHeight="1" spans="1:9">
      <c r="A1583" s="21" t="s">
        <v>554</v>
      </c>
      <c r="B1583" s="21" t="s">
        <v>212</v>
      </c>
      <c r="C1583" s="21" t="s">
        <v>213</v>
      </c>
      <c r="D1583" s="21" t="s">
        <v>406</v>
      </c>
      <c r="E1583" s="21" t="s">
        <v>146</v>
      </c>
      <c r="F1583" s="21" t="s">
        <v>147</v>
      </c>
      <c r="G1583" s="22">
        <v>23</v>
      </c>
      <c r="H1583" s="23" t="s">
        <v>1462</v>
      </c>
      <c r="I1583" s="14" t="str">
        <f>_xlfn.DISPIMG("ID_E941F9BA2BCD4A599B58825B39C8B2EB",1)</f>
        <v>=DISPIMG("ID_E941F9BA2BCD4A599B58825B39C8B2EB",1)</v>
      </c>
    </row>
    <row r="1584" customHeight="1" spans="1:9">
      <c r="A1584" s="21" t="s">
        <v>395</v>
      </c>
      <c r="B1584" s="21" t="s">
        <v>298</v>
      </c>
      <c r="C1584" s="21" t="s">
        <v>299</v>
      </c>
      <c r="D1584" s="21" t="s">
        <v>406</v>
      </c>
      <c r="E1584" s="21" t="s">
        <v>146</v>
      </c>
      <c r="F1584" s="21" t="s">
        <v>147</v>
      </c>
      <c r="G1584" s="22">
        <v>28</v>
      </c>
      <c r="H1584" s="23" t="s">
        <v>1462</v>
      </c>
      <c r="I1584" s="14" t="str">
        <f t="shared" ref="I1584:I1593" si="142">_xlfn.DISPIMG("ID_9CC35067A8244843891BACF46EED82A7",1)</f>
        <v>=DISPIMG("ID_9CC35067A8244843891BACF46EED82A7",1)</v>
      </c>
    </row>
    <row r="1585" customHeight="1" spans="1:9">
      <c r="A1585" s="21" t="s">
        <v>399</v>
      </c>
      <c r="B1585" s="21" t="s">
        <v>298</v>
      </c>
      <c r="C1585" s="21" t="s">
        <v>299</v>
      </c>
      <c r="D1585" s="21" t="s">
        <v>406</v>
      </c>
      <c r="E1585" s="21" t="s">
        <v>146</v>
      </c>
      <c r="F1585" s="21" t="s">
        <v>147</v>
      </c>
      <c r="G1585" s="22">
        <v>29</v>
      </c>
      <c r="H1585" s="23" t="s">
        <v>1462</v>
      </c>
      <c r="I1585" s="14" t="str">
        <f t="shared" si="142"/>
        <v>=DISPIMG("ID_9CC35067A8244843891BACF46EED82A7",1)</v>
      </c>
    </row>
    <row r="1586" customHeight="1" spans="1:9">
      <c r="A1586" s="21" t="s">
        <v>364</v>
      </c>
      <c r="B1586" s="21" t="s">
        <v>298</v>
      </c>
      <c r="C1586" s="21" t="s">
        <v>299</v>
      </c>
      <c r="D1586" s="21" t="s">
        <v>406</v>
      </c>
      <c r="E1586" s="21" t="s">
        <v>146</v>
      </c>
      <c r="F1586" s="21" t="s">
        <v>147</v>
      </c>
      <c r="G1586" s="22">
        <v>30</v>
      </c>
      <c r="H1586" s="23" t="s">
        <v>1462</v>
      </c>
      <c r="I1586" s="14" t="str">
        <f t="shared" si="142"/>
        <v>=DISPIMG("ID_9CC35067A8244843891BACF46EED82A7",1)</v>
      </c>
    </row>
    <row r="1587" customHeight="1" spans="1:9">
      <c r="A1587" s="21" t="s">
        <v>371</v>
      </c>
      <c r="B1587" s="21" t="s">
        <v>298</v>
      </c>
      <c r="C1587" s="21" t="s">
        <v>299</v>
      </c>
      <c r="D1587" s="21" t="s">
        <v>406</v>
      </c>
      <c r="E1587" s="21" t="s">
        <v>146</v>
      </c>
      <c r="F1587" s="21" t="s">
        <v>147</v>
      </c>
      <c r="G1587" s="22">
        <v>31</v>
      </c>
      <c r="H1587" s="23" t="s">
        <v>1462</v>
      </c>
      <c r="I1587" s="14" t="str">
        <f t="shared" si="142"/>
        <v>=DISPIMG("ID_9CC35067A8244843891BACF46EED82A7",1)</v>
      </c>
    </row>
    <row r="1588" customHeight="1" spans="1:9">
      <c r="A1588" s="21" t="s">
        <v>400</v>
      </c>
      <c r="B1588" s="21" t="s">
        <v>298</v>
      </c>
      <c r="C1588" s="21" t="s">
        <v>299</v>
      </c>
      <c r="D1588" s="21" t="s">
        <v>406</v>
      </c>
      <c r="E1588" s="21" t="s">
        <v>146</v>
      </c>
      <c r="F1588" s="21" t="s">
        <v>147</v>
      </c>
      <c r="G1588" s="22">
        <v>32</v>
      </c>
      <c r="H1588" s="23" t="s">
        <v>1462</v>
      </c>
      <c r="I1588" s="14" t="str">
        <f t="shared" si="142"/>
        <v>=DISPIMG("ID_9CC35067A8244843891BACF46EED82A7",1)</v>
      </c>
    </row>
    <row r="1589" customHeight="1" spans="1:9">
      <c r="A1589" s="21" t="s">
        <v>416</v>
      </c>
      <c r="B1589" s="21" t="s">
        <v>298</v>
      </c>
      <c r="C1589" s="21" t="s">
        <v>299</v>
      </c>
      <c r="D1589" s="21" t="s">
        <v>406</v>
      </c>
      <c r="E1589" s="21" t="s">
        <v>146</v>
      </c>
      <c r="F1589" s="21" t="s">
        <v>147</v>
      </c>
      <c r="G1589" s="22">
        <v>33</v>
      </c>
      <c r="H1589" s="23" t="s">
        <v>1462</v>
      </c>
      <c r="I1589" s="14" t="str">
        <f t="shared" si="142"/>
        <v>=DISPIMG("ID_9CC35067A8244843891BACF46EED82A7",1)</v>
      </c>
    </row>
    <row r="1590" customHeight="1" spans="1:9">
      <c r="A1590" s="21" t="s">
        <v>417</v>
      </c>
      <c r="B1590" s="21" t="s">
        <v>298</v>
      </c>
      <c r="C1590" s="21" t="s">
        <v>299</v>
      </c>
      <c r="D1590" s="21" t="s">
        <v>406</v>
      </c>
      <c r="E1590" s="21" t="s">
        <v>146</v>
      </c>
      <c r="F1590" s="21" t="s">
        <v>147</v>
      </c>
      <c r="G1590" s="22">
        <v>34</v>
      </c>
      <c r="H1590" s="23" t="s">
        <v>1462</v>
      </c>
      <c r="I1590" s="14" t="str">
        <f t="shared" si="142"/>
        <v>=DISPIMG("ID_9CC35067A8244843891BACF46EED82A7",1)</v>
      </c>
    </row>
    <row r="1591" customHeight="1" spans="1:9">
      <c r="A1591" s="21" t="s">
        <v>381</v>
      </c>
      <c r="B1591" s="21" t="s">
        <v>298</v>
      </c>
      <c r="C1591" s="21" t="s">
        <v>299</v>
      </c>
      <c r="D1591" s="21" t="s">
        <v>406</v>
      </c>
      <c r="E1591" s="21" t="s">
        <v>146</v>
      </c>
      <c r="F1591" s="21" t="s">
        <v>147</v>
      </c>
      <c r="G1591" s="22">
        <v>35</v>
      </c>
      <c r="H1591" s="23" t="s">
        <v>1462</v>
      </c>
      <c r="I1591" s="14" t="str">
        <f t="shared" si="142"/>
        <v>=DISPIMG("ID_9CC35067A8244843891BACF46EED82A7",1)</v>
      </c>
    </row>
    <row r="1592" customHeight="1" spans="1:9">
      <c r="A1592" s="21" t="s">
        <v>388</v>
      </c>
      <c r="B1592" s="21" t="s">
        <v>298</v>
      </c>
      <c r="C1592" s="21" t="s">
        <v>299</v>
      </c>
      <c r="D1592" s="21" t="s">
        <v>406</v>
      </c>
      <c r="E1592" s="21" t="s">
        <v>146</v>
      </c>
      <c r="F1592" s="21" t="s">
        <v>147</v>
      </c>
      <c r="G1592" s="22">
        <v>36</v>
      </c>
      <c r="H1592" s="23" t="s">
        <v>1462</v>
      </c>
      <c r="I1592" s="14" t="str">
        <f t="shared" si="142"/>
        <v>=DISPIMG("ID_9CC35067A8244843891BACF46EED82A7",1)</v>
      </c>
    </row>
    <row r="1593" customHeight="1" spans="1:9">
      <c r="A1593" s="21" t="s">
        <v>389</v>
      </c>
      <c r="B1593" s="21" t="s">
        <v>298</v>
      </c>
      <c r="C1593" s="21" t="s">
        <v>299</v>
      </c>
      <c r="D1593" s="21" t="s">
        <v>406</v>
      </c>
      <c r="E1593" s="21" t="s">
        <v>146</v>
      </c>
      <c r="F1593" s="21" t="s">
        <v>147</v>
      </c>
      <c r="G1593" s="22">
        <v>37</v>
      </c>
      <c r="H1593" s="23" t="s">
        <v>1462</v>
      </c>
      <c r="I1593" s="14" t="str">
        <f t="shared" si="142"/>
        <v>=DISPIMG("ID_9CC35067A8244843891BACF46EED82A7",1)</v>
      </c>
    </row>
    <row r="1594" customHeight="1" spans="1:9">
      <c r="A1594" s="21" t="s">
        <v>395</v>
      </c>
      <c r="B1594" s="21" t="s">
        <v>336</v>
      </c>
      <c r="C1594" s="21" t="s">
        <v>337</v>
      </c>
      <c r="D1594" s="21" t="s">
        <v>445</v>
      </c>
      <c r="E1594" s="21" t="s">
        <v>146</v>
      </c>
      <c r="F1594" s="21" t="s">
        <v>147</v>
      </c>
      <c r="G1594" s="22">
        <v>23</v>
      </c>
      <c r="H1594" s="23" t="s">
        <v>1462</v>
      </c>
      <c r="I1594" s="14" t="str">
        <f t="shared" ref="I1594:I1602" si="143">_xlfn.DISPIMG("ID_73744E6D51D14DB1835931E24A3975D1",1)</f>
        <v>=DISPIMG("ID_73744E6D51D14DB1835931E24A3975D1",1)</v>
      </c>
    </row>
    <row r="1595" customHeight="1" spans="1:9">
      <c r="A1595" s="21" t="s">
        <v>399</v>
      </c>
      <c r="B1595" s="21" t="s">
        <v>336</v>
      </c>
      <c r="C1595" s="21" t="s">
        <v>337</v>
      </c>
      <c r="D1595" s="21" t="s">
        <v>445</v>
      </c>
      <c r="E1595" s="21" t="s">
        <v>146</v>
      </c>
      <c r="F1595" s="21" t="s">
        <v>147</v>
      </c>
      <c r="G1595" s="22">
        <v>24</v>
      </c>
      <c r="H1595" s="23" t="s">
        <v>1462</v>
      </c>
      <c r="I1595" s="14" t="str">
        <f t="shared" si="143"/>
        <v>=DISPIMG("ID_73744E6D51D14DB1835931E24A3975D1",1)</v>
      </c>
    </row>
    <row r="1596" customHeight="1" spans="1:9">
      <c r="A1596" s="21" t="s">
        <v>364</v>
      </c>
      <c r="B1596" s="21" t="s">
        <v>336</v>
      </c>
      <c r="C1596" s="21" t="s">
        <v>337</v>
      </c>
      <c r="D1596" s="21" t="s">
        <v>445</v>
      </c>
      <c r="E1596" s="21" t="s">
        <v>146</v>
      </c>
      <c r="F1596" s="21" t="s">
        <v>147</v>
      </c>
      <c r="G1596" s="22">
        <v>25</v>
      </c>
      <c r="H1596" s="23" t="s">
        <v>1462</v>
      </c>
      <c r="I1596" s="14" t="str">
        <f t="shared" si="143"/>
        <v>=DISPIMG("ID_73744E6D51D14DB1835931E24A3975D1",1)</v>
      </c>
    </row>
    <row r="1597" customHeight="1" spans="1:9">
      <c r="A1597" s="21" t="s">
        <v>371</v>
      </c>
      <c r="B1597" s="21" t="s">
        <v>336</v>
      </c>
      <c r="C1597" s="21" t="s">
        <v>337</v>
      </c>
      <c r="D1597" s="21" t="s">
        <v>445</v>
      </c>
      <c r="E1597" s="21" t="s">
        <v>146</v>
      </c>
      <c r="F1597" s="21" t="s">
        <v>147</v>
      </c>
      <c r="G1597" s="22">
        <v>26</v>
      </c>
      <c r="H1597" s="23" t="s">
        <v>1462</v>
      </c>
      <c r="I1597" s="14" t="str">
        <f t="shared" si="143"/>
        <v>=DISPIMG("ID_73744E6D51D14DB1835931E24A3975D1",1)</v>
      </c>
    </row>
    <row r="1598" customHeight="1" spans="1:9">
      <c r="A1598" s="21" t="s">
        <v>400</v>
      </c>
      <c r="B1598" s="21" t="s">
        <v>336</v>
      </c>
      <c r="C1598" s="21" t="s">
        <v>337</v>
      </c>
      <c r="D1598" s="21" t="s">
        <v>445</v>
      </c>
      <c r="E1598" s="21" t="s">
        <v>146</v>
      </c>
      <c r="F1598" s="21" t="s">
        <v>147</v>
      </c>
      <c r="G1598" s="22">
        <v>27</v>
      </c>
      <c r="H1598" s="23" t="s">
        <v>1462</v>
      </c>
      <c r="I1598" s="14" t="str">
        <f t="shared" si="143"/>
        <v>=DISPIMG("ID_73744E6D51D14DB1835931E24A3975D1",1)</v>
      </c>
    </row>
    <row r="1599" customHeight="1" spans="1:9">
      <c r="A1599" s="21" t="s">
        <v>416</v>
      </c>
      <c r="B1599" s="21" t="s">
        <v>336</v>
      </c>
      <c r="C1599" s="21" t="s">
        <v>337</v>
      </c>
      <c r="D1599" s="21" t="s">
        <v>445</v>
      </c>
      <c r="E1599" s="21" t="s">
        <v>146</v>
      </c>
      <c r="F1599" s="21" t="s">
        <v>147</v>
      </c>
      <c r="G1599" s="22">
        <v>28</v>
      </c>
      <c r="H1599" s="23" t="s">
        <v>1462</v>
      </c>
      <c r="I1599" s="14" t="str">
        <f t="shared" si="143"/>
        <v>=DISPIMG("ID_73744E6D51D14DB1835931E24A3975D1",1)</v>
      </c>
    </row>
    <row r="1600" customHeight="1" spans="1:9">
      <c r="A1600" s="21" t="s">
        <v>417</v>
      </c>
      <c r="B1600" s="21" t="s">
        <v>336</v>
      </c>
      <c r="C1600" s="21" t="s">
        <v>337</v>
      </c>
      <c r="D1600" s="21" t="s">
        <v>445</v>
      </c>
      <c r="E1600" s="21" t="s">
        <v>146</v>
      </c>
      <c r="F1600" s="21" t="s">
        <v>147</v>
      </c>
      <c r="G1600" s="22">
        <v>29</v>
      </c>
      <c r="H1600" s="23" t="s">
        <v>1462</v>
      </c>
      <c r="I1600" s="14" t="str">
        <f t="shared" si="143"/>
        <v>=DISPIMG("ID_73744E6D51D14DB1835931E24A3975D1",1)</v>
      </c>
    </row>
    <row r="1601" customHeight="1" spans="1:9">
      <c r="A1601" s="21" t="s">
        <v>381</v>
      </c>
      <c r="B1601" s="21" t="s">
        <v>336</v>
      </c>
      <c r="C1601" s="21" t="s">
        <v>337</v>
      </c>
      <c r="D1601" s="21" t="s">
        <v>445</v>
      </c>
      <c r="E1601" s="21" t="s">
        <v>146</v>
      </c>
      <c r="F1601" s="21" t="s">
        <v>147</v>
      </c>
      <c r="G1601" s="22">
        <v>30</v>
      </c>
      <c r="H1601" s="23" t="s">
        <v>1462</v>
      </c>
      <c r="I1601" s="14" t="str">
        <f t="shared" si="143"/>
        <v>=DISPIMG("ID_73744E6D51D14DB1835931E24A3975D1",1)</v>
      </c>
    </row>
    <row r="1602" customHeight="1" spans="1:9">
      <c r="A1602" s="21" t="s">
        <v>388</v>
      </c>
      <c r="B1602" s="21" t="s">
        <v>336</v>
      </c>
      <c r="C1602" s="21" t="s">
        <v>337</v>
      </c>
      <c r="D1602" s="21" t="s">
        <v>445</v>
      </c>
      <c r="E1602" s="21" t="s">
        <v>146</v>
      </c>
      <c r="F1602" s="21" t="s">
        <v>147</v>
      </c>
      <c r="G1602" s="22">
        <v>31</v>
      </c>
      <c r="H1602" s="23" t="s">
        <v>1462</v>
      </c>
      <c r="I1602" s="14" t="str">
        <f t="shared" si="143"/>
        <v>=DISPIMG("ID_73744E6D51D14DB1835931E24A3975D1",1)</v>
      </c>
    </row>
    <row r="1603" customHeight="1" spans="1:9">
      <c r="A1603" s="21" t="s">
        <v>1463</v>
      </c>
      <c r="B1603" s="21" t="s">
        <v>172</v>
      </c>
      <c r="C1603" s="21" t="s">
        <v>173</v>
      </c>
      <c r="D1603" s="21" t="s">
        <v>406</v>
      </c>
      <c r="E1603" s="21" t="s">
        <v>146</v>
      </c>
      <c r="F1603" s="21" t="s">
        <v>147</v>
      </c>
      <c r="G1603" s="22">
        <v>20</v>
      </c>
      <c r="H1603" s="23" t="s">
        <v>1462</v>
      </c>
      <c r="I1603" s="14" t="str">
        <f t="shared" ref="I1603:I1605" si="144">_xlfn.DISPIMG("ID_63BA8ADDBDB14A18A7AB2822BED6D4CB",1)</f>
        <v>=DISPIMG("ID_63BA8ADDBDB14A18A7AB2822BED6D4CB",1)</v>
      </c>
    </row>
    <row r="1604" customHeight="1" spans="1:9">
      <c r="A1604" s="21" t="s">
        <v>1461</v>
      </c>
      <c r="B1604" s="21" t="s">
        <v>172</v>
      </c>
      <c r="C1604" s="21" t="s">
        <v>173</v>
      </c>
      <c r="D1604" s="21" t="s">
        <v>406</v>
      </c>
      <c r="E1604" s="21" t="s">
        <v>146</v>
      </c>
      <c r="F1604" s="21" t="s">
        <v>147</v>
      </c>
      <c r="G1604" s="22">
        <v>21</v>
      </c>
      <c r="H1604" s="23" t="s">
        <v>1462</v>
      </c>
      <c r="I1604" s="14" t="str">
        <f t="shared" si="144"/>
        <v>=DISPIMG("ID_63BA8ADDBDB14A18A7AB2822BED6D4CB",1)</v>
      </c>
    </row>
    <row r="1605" customHeight="1" spans="1:9">
      <c r="A1605" s="21" t="s">
        <v>1464</v>
      </c>
      <c r="B1605" s="21" t="s">
        <v>172</v>
      </c>
      <c r="C1605" s="21" t="s">
        <v>173</v>
      </c>
      <c r="D1605" s="21" t="s">
        <v>406</v>
      </c>
      <c r="E1605" s="21" t="s">
        <v>146</v>
      </c>
      <c r="F1605" s="21" t="s">
        <v>147</v>
      </c>
      <c r="G1605" s="22">
        <v>22</v>
      </c>
      <c r="H1605" s="23" t="s">
        <v>1462</v>
      </c>
      <c r="I1605" s="14" t="str">
        <f t="shared" si="144"/>
        <v>=DISPIMG("ID_63BA8ADDBDB14A18A7AB2822BED6D4CB",1)</v>
      </c>
    </row>
    <row r="1606" customHeight="1" spans="1:9">
      <c r="A1606" s="21" t="s">
        <v>554</v>
      </c>
      <c r="B1606" s="21" t="s">
        <v>172</v>
      </c>
      <c r="C1606" s="21" t="s">
        <v>173</v>
      </c>
      <c r="D1606" s="21" t="s">
        <v>406</v>
      </c>
      <c r="E1606" s="21" t="s">
        <v>146</v>
      </c>
      <c r="F1606" s="21" t="s">
        <v>147</v>
      </c>
      <c r="G1606" s="22">
        <v>23</v>
      </c>
      <c r="H1606" s="23" t="s">
        <v>1462</v>
      </c>
      <c r="I1606" s="14" t="str">
        <f>_xlfn.DISPIMG("ID_AAA10676E5764C1DA4CCE10DB9D76E02",1)</f>
        <v>=DISPIMG("ID_AAA10676E5764C1DA4CCE10DB9D76E02",1)</v>
      </c>
    </row>
    <row r="1607" customHeight="1" spans="1:9">
      <c r="A1607" s="21" t="s">
        <v>395</v>
      </c>
      <c r="B1607" s="21" t="s">
        <v>300</v>
      </c>
      <c r="C1607" s="21" t="s">
        <v>301</v>
      </c>
      <c r="D1607" s="21" t="s">
        <v>374</v>
      </c>
      <c r="E1607" s="21" t="s">
        <v>146</v>
      </c>
      <c r="F1607" s="21" t="s">
        <v>147</v>
      </c>
      <c r="G1607" s="22">
        <v>28</v>
      </c>
      <c r="H1607" s="23" t="s">
        <v>1462</v>
      </c>
      <c r="I1607" s="14" t="str">
        <f t="shared" ref="I1607:I1613" si="145">_xlfn.DISPIMG("ID_7D26457ED3994478A6ADAE4F23D6D16E",1)</f>
        <v>=DISPIMG("ID_7D26457ED3994478A6ADAE4F23D6D16E",1)</v>
      </c>
    </row>
    <row r="1608" customHeight="1" spans="1:9">
      <c r="A1608" s="21" t="s">
        <v>399</v>
      </c>
      <c r="B1608" s="21" t="s">
        <v>300</v>
      </c>
      <c r="C1608" s="21" t="s">
        <v>301</v>
      </c>
      <c r="D1608" s="21" t="s">
        <v>374</v>
      </c>
      <c r="E1608" s="21" t="s">
        <v>146</v>
      </c>
      <c r="F1608" s="21" t="s">
        <v>147</v>
      </c>
      <c r="G1608" s="22">
        <v>29</v>
      </c>
      <c r="H1608" s="23" t="s">
        <v>1462</v>
      </c>
      <c r="I1608" s="14" t="str">
        <f t="shared" si="145"/>
        <v>=DISPIMG("ID_7D26457ED3994478A6ADAE4F23D6D16E",1)</v>
      </c>
    </row>
    <row r="1609" customHeight="1" spans="1:9">
      <c r="A1609" s="21" t="s">
        <v>364</v>
      </c>
      <c r="B1609" s="21" t="s">
        <v>300</v>
      </c>
      <c r="C1609" s="21" t="s">
        <v>301</v>
      </c>
      <c r="D1609" s="21" t="s">
        <v>374</v>
      </c>
      <c r="E1609" s="21" t="s">
        <v>146</v>
      </c>
      <c r="F1609" s="21" t="s">
        <v>147</v>
      </c>
      <c r="G1609" s="22">
        <v>30</v>
      </c>
      <c r="H1609" s="23" t="s">
        <v>1462</v>
      </c>
      <c r="I1609" s="14" t="str">
        <f t="shared" si="145"/>
        <v>=DISPIMG("ID_7D26457ED3994478A6ADAE4F23D6D16E",1)</v>
      </c>
    </row>
    <row r="1610" customHeight="1" spans="1:9">
      <c r="A1610" s="21" t="s">
        <v>371</v>
      </c>
      <c r="B1610" s="21" t="s">
        <v>300</v>
      </c>
      <c r="C1610" s="21" t="s">
        <v>301</v>
      </c>
      <c r="D1610" s="21" t="s">
        <v>374</v>
      </c>
      <c r="E1610" s="21" t="s">
        <v>146</v>
      </c>
      <c r="F1610" s="21" t="s">
        <v>147</v>
      </c>
      <c r="G1610" s="22">
        <v>31</v>
      </c>
      <c r="H1610" s="23" t="s">
        <v>1462</v>
      </c>
      <c r="I1610" s="14" t="str">
        <f t="shared" si="145"/>
        <v>=DISPIMG("ID_7D26457ED3994478A6ADAE4F23D6D16E",1)</v>
      </c>
    </row>
    <row r="1611" customHeight="1" spans="1:9">
      <c r="A1611" s="21" t="s">
        <v>400</v>
      </c>
      <c r="B1611" s="21" t="s">
        <v>300</v>
      </c>
      <c r="C1611" s="21" t="s">
        <v>301</v>
      </c>
      <c r="D1611" s="21" t="s">
        <v>374</v>
      </c>
      <c r="E1611" s="21" t="s">
        <v>146</v>
      </c>
      <c r="F1611" s="21" t="s">
        <v>147</v>
      </c>
      <c r="G1611" s="22">
        <v>32</v>
      </c>
      <c r="H1611" s="23" t="s">
        <v>1462</v>
      </c>
      <c r="I1611" s="14" t="str">
        <f t="shared" si="145"/>
        <v>=DISPIMG("ID_7D26457ED3994478A6ADAE4F23D6D16E",1)</v>
      </c>
    </row>
    <row r="1612" customHeight="1" spans="1:9">
      <c r="A1612" s="21" t="s">
        <v>416</v>
      </c>
      <c r="B1612" s="21" t="s">
        <v>300</v>
      </c>
      <c r="C1612" s="21" t="s">
        <v>301</v>
      </c>
      <c r="D1612" s="21" t="s">
        <v>374</v>
      </c>
      <c r="E1612" s="21" t="s">
        <v>146</v>
      </c>
      <c r="F1612" s="21" t="s">
        <v>147</v>
      </c>
      <c r="G1612" s="22">
        <v>33</v>
      </c>
      <c r="H1612" s="23" t="s">
        <v>1462</v>
      </c>
      <c r="I1612" s="14" t="str">
        <f t="shared" si="145"/>
        <v>=DISPIMG("ID_7D26457ED3994478A6ADAE4F23D6D16E",1)</v>
      </c>
    </row>
    <row r="1613" customHeight="1" spans="1:9">
      <c r="A1613" s="21" t="s">
        <v>417</v>
      </c>
      <c r="B1613" s="21" t="s">
        <v>300</v>
      </c>
      <c r="C1613" s="21" t="s">
        <v>301</v>
      </c>
      <c r="D1613" s="21" t="s">
        <v>374</v>
      </c>
      <c r="E1613" s="21" t="s">
        <v>146</v>
      </c>
      <c r="F1613" s="21" t="s">
        <v>147</v>
      </c>
      <c r="G1613" s="22">
        <v>34</v>
      </c>
      <c r="H1613" s="23" t="s">
        <v>1462</v>
      </c>
      <c r="I1613" s="14" t="str">
        <f t="shared" si="145"/>
        <v>=DISPIMG("ID_7D26457ED3994478A6ADAE4F23D6D16E",1)</v>
      </c>
    </row>
    <row r="1614" customHeight="1" spans="1:9">
      <c r="A1614" s="21" t="s">
        <v>391</v>
      </c>
      <c r="B1614" s="21" t="s">
        <v>1655</v>
      </c>
      <c r="C1614" s="21" t="s">
        <v>1656</v>
      </c>
      <c r="D1614" s="21" t="s">
        <v>384</v>
      </c>
      <c r="E1614" s="21" t="s">
        <v>146</v>
      </c>
      <c r="F1614" s="21" t="s">
        <v>147</v>
      </c>
      <c r="G1614" s="22">
        <v>20</v>
      </c>
      <c r="H1614" s="23" t="s">
        <v>1462</v>
      </c>
      <c r="I1614" s="14" t="str">
        <f>_xlfn.DISPIMG("ID_B4AE59C47FAA4A7C8EA02B3A2E6DF506",1)</f>
        <v>=DISPIMG("ID_B4AE59C47FAA4A7C8EA02B3A2E6DF506",1)</v>
      </c>
    </row>
    <row r="1615" customHeight="1" spans="1:9">
      <c r="A1615" s="21" t="s">
        <v>388</v>
      </c>
      <c r="B1615" s="21" t="s">
        <v>1657</v>
      </c>
      <c r="C1615" s="21" t="s">
        <v>1658</v>
      </c>
      <c r="D1615" s="21" t="s">
        <v>367</v>
      </c>
      <c r="E1615" s="21" t="s">
        <v>146</v>
      </c>
      <c r="F1615" s="21" t="s">
        <v>147</v>
      </c>
      <c r="G1615" s="22">
        <v>20</v>
      </c>
      <c r="H1615" s="23" t="s">
        <v>1462</v>
      </c>
      <c r="I1615" s="14" t="str">
        <f t="shared" ref="I1615:I1619" si="146">_xlfn.DISPIMG("ID_FDB9878028BC4CD687728EF1C8BAFFA2",1)</f>
        <v>=DISPIMG("ID_FDB9878028BC4CD687728EF1C8BAFFA2",1)</v>
      </c>
    </row>
    <row r="1616" customHeight="1" spans="1:9">
      <c r="A1616" s="21" t="s">
        <v>389</v>
      </c>
      <c r="B1616" s="21" t="s">
        <v>1657</v>
      </c>
      <c r="C1616" s="21" t="s">
        <v>1658</v>
      </c>
      <c r="D1616" s="21" t="s">
        <v>367</v>
      </c>
      <c r="E1616" s="21" t="s">
        <v>146</v>
      </c>
      <c r="F1616" s="21" t="s">
        <v>147</v>
      </c>
      <c r="G1616" s="22">
        <v>21</v>
      </c>
      <c r="H1616" s="23" t="s">
        <v>1462</v>
      </c>
      <c r="I1616" s="14" t="str">
        <f t="shared" si="146"/>
        <v>=DISPIMG("ID_FDB9878028BC4CD687728EF1C8BAFFA2",1)</v>
      </c>
    </row>
    <row r="1617" customHeight="1" spans="1:9">
      <c r="A1617" s="21" t="s">
        <v>390</v>
      </c>
      <c r="B1617" s="21" t="s">
        <v>1657</v>
      </c>
      <c r="C1617" s="21" t="s">
        <v>1658</v>
      </c>
      <c r="D1617" s="21" t="s">
        <v>367</v>
      </c>
      <c r="E1617" s="21" t="s">
        <v>146</v>
      </c>
      <c r="F1617" s="21" t="s">
        <v>147</v>
      </c>
      <c r="G1617" s="22">
        <v>22</v>
      </c>
      <c r="H1617" s="23" t="s">
        <v>1462</v>
      </c>
      <c r="I1617" s="14" t="str">
        <f t="shared" si="146"/>
        <v>=DISPIMG("ID_FDB9878028BC4CD687728EF1C8BAFFA2",1)</v>
      </c>
    </row>
    <row r="1618" customHeight="1" spans="1:9">
      <c r="A1618" s="21" t="s">
        <v>391</v>
      </c>
      <c r="B1618" s="21" t="s">
        <v>1657</v>
      </c>
      <c r="C1618" s="21" t="s">
        <v>1658</v>
      </c>
      <c r="D1618" s="21" t="s">
        <v>367</v>
      </c>
      <c r="E1618" s="21" t="s">
        <v>146</v>
      </c>
      <c r="F1618" s="21" t="s">
        <v>147</v>
      </c>
      <c r="G1618" s="22">
        <v>23</v>
      </c>
      <c r="H1618" s="23" t="s">
        <v>1462</v>
      </c>
      <c r="I1618" s="14" t="str">
        <f t="shared" si="146"/>
        <v>=DISPIMG("ID_FDB9878028BC4CD687728EF1C8BAFFA2",1)</v>
      </c>
    </row>
    <row r="1619" customHeight="1" spans="1:9">
      <c r="A1619" s="21" t="s">
        <v>392</v>
      </c>
      <c r="B1619" s="21" t="s">
        <v>1657</v>
      </c>
      <c r="C1619" s="21" t="s">
        <v>1658</v>
      </c>
      <c r="D1619" s="21" t="s">
        <v>367</v>
      </c>
      <c r="E1619" s="21" t="s">
        <v>146</v>
      </c>
      <c r="F1619" s="21" t="s">
        <v>147</v>
      </c>
      <c r="G1619" s="22">
        <v>24</v>
      </c>
      <c r="H1619" s="23" t="s">
        <v>1462</v>
      </c>
      <c r="I1619" s="14" t="str">
        <f t="shared" si="146"/>
        <v>=DISPIMG("ID_FDB9878028BC4CD687728EF1C8BAFFA2",1)</v>
      </c>
    </row>
    <row r="1620" customHeight="1" spans="1:9">
      <c r="A1620" s="21" t="s">
        <v>395</v>
      </c>
      <c r="B1620" s="21" t="s">
        <v>278</v>
      </c>
      <c r="C1620" s="21" t="s">
        <v>279</v>
      </c>
      <c r="D1620" s="21" t="s">
        <v>406</v>
      </c>
      <c r="E1620" s="21" t="s">
        <v>146</v>
      </c>
      <c r="F1620" s="21" t="s">
        <v>147</v>
      </c>
      <c r="G1620" s="22">
        <v>31</v>
      </c>
      <c r="H1620" s="23" t="s">
        <v>1462</v>
      </c>
      <c r="I1620" s="14" t="str">
        <f t="shared" ref="I1620:I1629" si="147">_xlfn.DISPIMG("ID_18A52C32A8ED44DBAD0A5FD73893962F",1)</f>
        <v>=DISPIMG("ID_18A52C32A8ED44DBAD0A5FD73893962F",1)</v>
      </c>
    </row>
    <row r="1621" customHeight="1" spans="1:9">
      <c r="A1621" s="21" t="s">
        <v>399</v>
      </c>
      <c r="B1621" s="21" t="s">
        <v>278</v>
      </c>
      <c r="C1621" s="21" t="s">
        <v>279</v>
      </c>
      <c r="D1621" s="21" t="s">
        <v>406</v>
      </c>
      <c r="E1621" s="21" t="s">
        <v>146</v>
      </c>
      <c r="F1621" s="21" t="s">
        <v>147</v>
      </c>
      <c r="G1621" s="22">
        <v>32</v>
      </c>
      <c r="H1621" s="23" t="s">
        <v>1462</v>
      </c>
      <c r="I1621" s="14" t="str">
        <f t="shared" si="147"/>
        <v>=DISPIMG("ID_18A52C32A8ED44DBAD0A5FD73893962F",1)</v>
      </c>
    </row>
    <row r="1622" customHeight="1" spans="1:9">
      <c r="A1622" s="21" t="s">
        <v>364</v>
      </c>
      <c r="B1622" s="21" t="s">
        <v>278</v>
      </c>
      <c r="C1622" s="21" t="s">
        <v>279</v>
      </c>
      <c r="D1622" s="21" t="s">
        <v>406</v>
      </c>
      <c r="E1622" s="21" t="s">
        <v>146</v>
      </c>
      <c r="F1622" s="21" t="s">
        <v>147</v>
      </c>
      <c r="G1622" s="22">
        <v>33</v>
      </c>
      <c r="H1622" s="23" t="s">
        <v>1462</v>
      </c>
      <c r="I1622" s="14" t="str">
        <f t="shared" si="147"/>
        <v>=DISPIMG("ID_18A52C32A8ED44DBAD0A5FD73893962F",1)</v>
      </c>
    </row>
    <row r="1623" customHeight="1" spans="1:9">
      <c r="A1623" s="21" t="s">
        <v>371</v>
      </c>
      <c r="B1623" s="21" t="s">
        <v>278</v>
      </c>
      <c r="C1623" s="21" t="s">
        <v>279</v>
      </c>
      <c r="D1623" s="21" t="s">
        <v>406</v>
      </c>
      <c r="E1623" s="21" t="s">
        <v>146</v>
      </c>
      <c r="F1623" s="21" t="s">
        <v>147</v>
      </c>
      <c r="G1623" s="22">
        <v>34</v>
      </c>
      <c r="H1623" s="23" t="s">
        <v>1462</v>
      </c>
      <c r="I1623" s="14" t="str">
        <f t="shared" si="147"/>
        <v>=DISPIMG("ID_18A52C32A8ED44DBAD0A5FD73893962F",1)</v>
      </c>
    </row>
    <row r="1624" customHeight="1" spans="1:9">
      <c r="A1624" s="21" t="s">
        <v>400</v>
      </c>
      <c r="B1624" s="21" t="s">
        <v>278</v>
      </c>
      <c r="C1624" s="21" t="s">
        <v>279</v>
      </c>
      <c r="D1624" s="21" t="s">
        <v>406</v>
      </c>
      <c r="E1624" s="21" t="s">
        <v>146</v>
      </c>
      <c r="F1624" s="21" t="s">
        <v>147</v>
      </c>
      <c r="G1624" s="22">
        <v>35</v>
      </c>
      <c r="H1624" s="23" t="s">
        <v>1462</v>
      </c>
      <c r="I1624" s="14" t="str">
        <f t="shared" si="147"/>
        <v>=DISPIMG("ID_18A52C32A8ED44DBAD0A5FD73893962F",1)</v>
      </c>
    </row>
    <row r="1625" customHeight="1" spans="1:9">
      <c r="A1625" s="21" t="s">
        <v>416</v>
      </c>
      <c r="B1625" s="21" t="s">
        <v>278</v>
      </c>
      <c r="C1625" s="21" t="s">
        <v>279</v>
      </c>
      <c r="D1625" s="21" t="s">
        <v>406</v>
      </c>
      <c r="E1625" s="21" t="s">
        <v>146</v>
      </c>
      <c r="F1625" s="21" t="s">
        <v>147</v>
      </c>
      <c r="G1625" s="22">
        <v>36</v>
      </c>
      <c r="H1625" s="23" t="s">
        <v>1462</v>
      </c>
      <c r="I1625" s="14" t="str">
        <f t="shared" si="147"/>
        <v>=DISPIMG("ID_18A52C32A8ED44DBAD0A5FD73893962F",1)</v>
      </c>
    </row>
    <row r="1626" customHeight="1" spans="1:9">
      <c r="A1626" s="21" t="s">
        <v>417</v>
      </c>
      <c r="B1626" s="21" t="s">
        <v>278</v>
      </c>
      <c r="C1626" s="21" t="s">
        <v>279</v>
      </c>
      <c r="D1626" s="21" t="s">
        <v>406</v>
      </c>
      <c r="E1626" s="21" t="s">
        <v>146</v>
      </c>
      <c r="F1626" s="21" t="s">
        <v>147</v>
      </c>
      <c r="G1626" s="22">
        <v>37</v>
      </c>
      <c r="H1626" s="23" t="s">
        <v>1462</v>
      </c>
      <c r="I1626" s="14" t="str">
        <f t="shared" si="147"/>
        <v>=DISPIMG("ID_18A52C32A8ED44DBAD0A5FD73893962F",1)</v>
      </c>
    </row>
    <row r="1627" customHeight="1" spans="1:9">
      <c r="A1627" s="21" t="s">
        <v>381</v>
      </c>
      <c r="B1627" s="21" t="s">
        <v>278</v>
      </c>
      <c r="C1627" s="21" t="s">
        <v>279</v>
      </c>
      <c r="D1627" s="21" t="s">
        <v>406</v>
      </c>
      <c r="E1627" s="21" t="s">
        <v>146</v>
      </c>
      <c r="F1627" s="21" t="s">
        <v>147</v>
      </c>
      <c r="G1627" s="22">
        <v>38</v>
      </c>
      <c r="H1627" s="23" t="s">
        <v>1462</v>
      </c>
      <c r="I1627" s="14" t="str">
        <f t="shared" si="147"/>
        <v>=DISPIMG("ID_18A52C32A8ED44DBAD0A5FD73893962F",1)</v>
      </c>
    </row>
    <row r="1628" customHeight="1" spans="1:9">
      <c r="A1628" s="21" t="s">
        <v>388</v>
      </c>
      <c r="B1628" s="21" t="s">
        <v>278</v>
      </c>
      <c r="C1628" s="21" t="s">
        <v>279</v>
      </c>
      <c r="D1628" s="21" t="s">
        <v>406</v>
      </c>
      <c r="E1628" s="21" t="s">
        <v>146</v>
      </c>
      <c r="F1628" s="21" t="s">
        <v>147</v>
      </c>
      <c r="G1628" s="22">
        <v>39</v>
      </c>
      <c r="H1628" s="23" t="s">
        <v>1462</v>
      </c>
      <c r="I1628" s="14" t="str">
        <f t="shared" si="147"/>
        <v>=DISPIMG("ID_18A52C32A8ED44DBAD0A5FD73893962F",1)</v>
      </c>
    </row>
    <row r="1629" customHeight="1" spans="1:9">
      <c r="A1629" s="21" t="s">
        <v>389</v>
      </c>
      <c r="B1629" s="21" t="s">
        <v>278</v>
      </c>
      <c r="C1629" s="21" t="s">
        <v>279</v>
      </c>
      <c r="D1629" s="21" t="s">
        <v>406</v>
      </c>
      <c r="E1629" s="21" t="s">
        <v>146</v>
      </c>
      <c r="F1629" s="21" t="s">
        <v>147</v>
      </c>
      <c r="G1629" s="22">
        <v>40</v>
      </c>
      <c r="H1629" s="23" t="s">
        <v>1462</v>
      </c>
      <c r="I1629" s="14" t="str">
        <f t="shared" si="147"/>
        <v>=DISPIMG("ID_18A52C32A8ED44DBAD0A5FD73893962F",1)</v>
      </c>
    </row>
    <row r="1630" customHeight="1" spans="1:9">
      <c r="A1630" s="21" t="s">
        <v>395</v>
      </c>
      <c r="B1630" s="21" t="s">
        <v>276</v>
      </c>
      <c r="C1630" s="21" t="s">
        <v>277</v>
      </c>
      <c r="D1630" s="21" t="s">
        <v>432</v>
      </c>
      <c r="E1630" s="21" t="s">
        <v>146</v>
      </c>
      <c r="F1630" s="21" t="s">
        <v>147</v>
      </c>
      <c r="G1630" s="22">
        <v>31</v>
      </c>
      <c r="H1630" s="23" t="s">
        <v>1462</v>
      </c>
      <c r="I1630" s="14" t="str">
        <f t="shared" ref="I1630:I1639" si="148">_xlfn.DISPIMG("ID_F2EB0BAB31DA4918B73EFFD7C1A2C8E3",1)</f>
        <v>=DISPIMG("ID_F2EB0BAB31DA4918B73EFFD7C1A2C8E3",1)</v>
      </c>
    </row>
    <row r="1631" customHeight="1" spans="1:9">
      <c r="A1631" s="21" t="s">
        <v>399</v>
      </c>
      <c r="B1631" s="21" t="s">
        <v>276</v>
      </c>
      <c r="C1631" s="21" t="s">
        <v>277</v>
      </c>
      <c r="D1631" s="21" t="s">
        <v>432</v>
      </c>
      <c r="E1631" s="21" t="s">
        <v>146</v>
      </c>
      <c r="F1631" s="21" t="s">
        <v>147</v>
      </c>
      <c r="G1631" s="22">
        <v>32</v>
      </c>
      <c r="H1631" s="23" t="s">
        <v>1462</v>
      </c>
      <c r="I1631" s="14" t="str">
        <f t="shared" si="148"/>
        <v>=DISPIMG("ID_F2EB0BAB31DA4918B73EFFD7C1A2C8E3",1)</v>
      </c>
    </row>
    <row r="1632" customHeight="1" spans="1:9">
      <c r="A1632" s="21" t="s">
        <v>364</v>
      </c>
      <c r="B1632" s="21" t="s">
        <v>276</v>
      </c>
      <c r="C1632" s="21" t="s">
        <v>277</v>
      </c>
      <c r="D1632" s="21" t="s">
        <v>432</v>
      </c>
      <c r="E1632" s="21" t="s">
        <v>146</v>
      </c>
      <c r="F1632" s="21" t="s">
        <v>147</v>
      </c>
      <c r="G1632" s="22">
        <v>33</v>
      </c>
      <c r="H1632" s="23" t="s">
        <v>1462</v>
      </c>
      <c r="I1632" s="14" t="str">
        <f t="shared" si="148"/>
        <v>=DISPIMG("ID_F2EB0BAB31DA4918B73EFFD7C1A2C8E3",1)</v>
      </c>
    </row>
    <row r="1633" customHeight="1" spans="1:9">
      <c r="A1633" s="21" t="s">
        <v>371</v>
      </c>
      <c r="B1633" s="21" t="s">
        <v>276</v>
      </c>
      <c r="C1633" s="21" t="s">
        <v>277</v>
      </c>
      <c r="D1633" s="21" t="s">
        <v>432</v>
      </c>
      <c r="E1633" s="21" t="s">
        <v>146</v>
      </c>
      <c r="F1633" s="21" t="s">
        <v>147</v>
      </c>
      <c r="G1633" s="22">
        <v>34</v>
      </c>
      <c r="H1633" s="23" t="s">
        <v>1462</v>
      </c>
      <c r="I1633" s="14" t="str">
        <f t="shared" si="148"/>
        <v>=DISPIMG("ID_F2EB0BAB31DA4918B73EFFD7C1A2C8E3",1)</v>
      </c>
    </row>
    <row r="1634" customHeight="1" spans="1:9">
      <c r="A1634" s="21" t="s">
        <v>400</v>
      </c>
      <c r="B1634" s="21" t="s">
        <v>276</v>
      </c>
      <c r="C1634" s="21" t="s">
        <v>277</v>
      </c>
      <c r="D1634" s="21" t="s">
        <v>432</v>
      </c>
      <c r="E1634" s="21" t="s">
        <v>146</v>
      </c>
      <c r="F1634" s="21" t="s">
        <v>147</v>
      </c>
      <c r="G1634" s="22">
        <v>35</v>
      </c>
      <c r="H1634" s="23" t="s">
        <v>1462</v>
      </c>
      <c r="I1634" s="14" t="str">
        <f t="shared" si="148"/>
        <v>=DISPIMG("ID_F2EB0BAB31DA4918B73EFFD7C1A2C8E3",1)</v>
      </c>
    </row>
    <row r="1635" customHeight="1" spans="1:9">
      <c r="A1635" s="21" t="s">
        <v>416</v>
      </c>
      <c r="B1635" s="21" t="s">
        <v>276</v>
      </c>
      <c r="C1635" s="21" t="s">
        <v>277</v>
      </c>
      <c r="D1635" s="21" t="s">
        <v>432</v>
      </c>
      <c r="E1635" s="21" t="s">
        <v>146</v>
      </c>
      <c r="F1635" s="21" t="s">
        <v>147</v>
      </c>
      <c r="G1635" s="22">
        <v>36</v>
      </c>
      <c r="H1635" s="23" t="s">
        <v>1462</v>
      </c>
      <c r="I1635" s="14" t="str">
        <f t="shared" si="148"/>
        <v>=DISPIMG("ID_F2EB0BAB31DA4918B73EFFD7C1A2C8E3",1)</v>
      </c>
    </row>
    <row r="1636" customHeight="1" spans="1:9">
      <c r="A1636" s="21" t="s">
        <v>417</v>
      </c>
      <c r="B1636" s="21" t="s">
        <v>276</v>
      </c>
      <c r="C1636" s="21" t="s">
        <v>277</v>
      </c>
      <c r="D1636" s="21" t="s">
        <v>432</v>
      </c>
      <c r="E1636" s="21" t="s">
        <v>146</v>
      </c>
      <c r="F1636" s="21" t="s">
        <v>147</v>
      </c>
      <c r="G1636" s="22">
        <v>37</v>
      </c>
      <c r="H1636" s="23" t="s">
        <v>1462</v>
      </c>
      <c r="I1636" s="14" t="str">
        <f t="shared" si="148"/>
        <v>=DISPIMG("ID_F2EB0BAB31DA4918B73EFFD7C1A2C8E3",1)</v>
      </c>
    </row>
    <row r="1637" customHeight="1" spans="1:9">
      <c r="A1637" s="21" t="s">
        <v>381</v>
      </c>
      <c r="B1637" s="21" t="s">
        <v>276</v>
      </c>
      <c r="C1637" s="21" t="s">
        <v>277</v>
      </c>
      <c r="D1637" s="21" t="s">
        <v>432</v>
      </c>
      <c r="E1637" s="21" t="s">
        <v>146</v>
      </c>
      <c r="F1637" s="21" t="s">
        <v>147</v>
      </c>
      <c r="G1637" s="22">
        <v>38</v>
      </c>
      <c r="H1637" s="23" t="s">
        <v>1462</v>
      </c>
      <c r="I1637" s="14" t="str">
        <f t="shared" si="148"/>
        <v>=DISPIMG("ID_F2EB0BAB31DA4918B73EFFD7C1A2C8E3",1)</v>
      </c>
    </row>
    <row r="1638" customHeight="1" spans="1:9">
      <c r="A1638" s="21" t="s">
        <v>388</v>
      </c>
      <c r="B1638" s="21" t="s">
        <v>276</v>
      </c>
      <c r="C1638" s="21" t="s">
        <v>277</v>
      </c>
      <c r="D1638" s="21" t="s">
        <v>432</v>
      </c>
      <c r="E1638" s="21" t="s">
        <v>146</v>
      </c>
      <c r="F1638" s="21" t="s">
        <v>147</v>
      </c>
      <c r="G1638" s="22">
        <v>39</v>
      </c>
      <c r="H1638" s="23" t="s">
        <v>1462</v>
      </c>
      <c r="I1638" s="14" t="str">
        <f t="shared" si="148"/>
        <v>=DISPIMG("ID_F2EB0BAB31DA4918B73EFFD7C1A2C8E3",1)</v>
      </c>
    </row>
    <row r="1639" customHeight="1" spans="1:9">
      <c r="A1639" s="21" t="s">
        <v>389</v>
      </c>
      <c r="B1639" s="21" t="s">
        <v>276</v>
      </c>
      <c r="C1639" s="21" t="s">
        <v>277</v>
      </c>
      <c r="D1639" s="21" t="s">
        <v>432</v>
      </c>
      <c r="E1639" s="21" t="s">
        <v>146</v>
      </c>
      <c r="F1639" s="21" t="s">
        <v>147</v>
      </c>
      <c r="G1639" s="22">
        <v>40</v>
      </c>
      <c r="H1639" s="23" t="s">
        <v>1462</v>
      </c>
      <c r="I1639" s="14" t="str">
        <f t="shared" si="148"/>
        <v>=DISPIMG("ID_F2EB0BAB31DA4918B73EFFD7C1A2C8E3",1)</v>
      </c>
    </row>
    <row r="1640" customHeight="1" spans="1:9">
      <c r="A1640" s="21" t="s">
        <v>381</v>
      </c>
      <c r="B1640" s="21" t="s">
        <v>1659</v>
      </c>
      <c r="C1640" s="21" t="s">
        <v>1660</v>
      </c>
      <c r="D1640" s="21" t="s">
        <v>540</v>
      </c>
      <c r="E1640" s="21" t="s">
        <v>146</v>
      </c>
      <c r="F1640" s="21" t="s">
        <v>147</v>
      </c>
      <c r="G1640" s="22">
        <v>20</v>
      </c>
      <c r="H1640" s="23" t="s">
        <v>1462</v>
      </c>
      <c r="I1640" s="14" t="str">
        <f t="shared" ref="I1640:I1646" si="149">_xlfn.DISPIMG("ID_61774D2F560649258A90ED35B2B2263A",1)</f>
        <v>=DISPIMG("ID_61774D2F560649258A90ED35B2B2263A",1)</v>
      </c>
    </row>
    <row r="1641" customHeight="1" spans="1:9">
      <c r="A1641" s="21" t="s">
        <v>388</v>
      </c>
      <c r="B1641" s="21" t="s">
        <v>1659</v>
      </c>
      <c r="C1641" s="21" t="s">
        <v>1660</v>
      </c>
      <c r="D1641" s="21" t="s">
        <v>540</v>
      </c>
      <c r="E1641" s="21" t="s">
        <v>146</v>
      </c>
      <c r="F1641" s="21" t="s">
        <v>147</v>
      </c>
      <c r="G1641" s="22">
        <v>21</v>
      </c>
      <c r="H1641" s="23" t="s">
        <v>1462</v>
      </c>
      <c r="I1641" s="14" t="str">
        <f t="shared" si="149"/>
        <v>=DISPIMG("ID_61774D2F560649258A90ED35B2B2263A",1)</v>
      </c>
    </row>
    <row r="1642" customHeight="1" spans="1:9">
      <c r="A1642" s="21" t="s">
        <v>389</v>
      </c>
      <c r="B1642" s="21" t="s">
        <v>1659</v>
      </c>
      <c r="C1642" s="21" t="s">
        <v>1660</v>
      </c>
      <c r="D1642" s="21" t="s">
        <v>540</v>
      </c>
      <c r="E1642" s="21" t="s">
        <v>146</v>
      </c>
      <c r="F1642" s="21" t="s">
        <v>147</v>
      </c>
      <c r="G1642" s="22">
        <v>22</v>
      </c>
      <c r="H1642" s="23" t="s">
        <v>1462</v>
      </c>
      <c r="I1642" s="14" t="str">
        <f t="shared" si="149"/>
        <v>=DISPIMG("ID_61774D2F560649258A90ED35B2B2263A",1)</v>
      </c>
    </row>
    <row r="1643" customHeight="1" spans="1:9">
      <c r="A1643" s="21" t="s">
        <v>390</v>
      </c>
      <c r="B1643" s="21" t="s">
        <v>1659</v>
      </c>
      <c r="C1643" s="21" t="s">
        <v>1660</v>
      </c>
      <c r="D1643" s="21" t="s">
        <v>540</v>
      </c>
      <c r="E1643" s="21" t="s">
        <v>146</v>
      </c>
      <c r="F1643" s="21" t="s">
        <v>147</v>
      </c>
      <c r="G1643" s="22">
        <v>23</v>
      </c>
      <c r="H1643" s="23" t="s">
        <v>1462</v>
      </c>
      <c r="I1643" s="14" t="str">
        <f t="shared" si="149"/>
        <v>=DISPIMG("ID_61774D2F560649258A90ED35B2B2263A",1)</v>
      </c>
    </row>
    <row r="1644" customHeight="1" spans="1:9">
      <c r="A1644" s="21" t="s">
        <v>391</v>
      </c>
      <c r="B1644" s="21" t="s">
        <v>1659</v>
      </c>
      <c r="C1644" s="21" t="s">
        <v>1660</v>
      </c>
      <c r="D1644" s="21" t="s">
        <v>540</v>
      </c>
      <c r="E1644" s="21" t="s">
        <v>146</v>
      </c>
      <c r="F1644" s="21" t="s">
        <v>147</v>
      </c>
      <c r="G1644" s="22">
        <v>24</v>
      </c>
      <c r="H1644" s="23" t="s">
        <v>1462</v>
      </c>
      <c r="I1644" s="14" t="str">
        <f t="shared" si="149"/>
        <v>=DISPIMG("ID_61774D2F560649258A90ED35B2B2263A",1)</v>
      </c>
    </row>
    <row r="1645" customHeight="1" spans="1:9">
      <c r="A1645" s="21" t="s">
        <v>392</v>
      </c>
      <c r="B1645" s="21" t="s">
        <v>1659</v>
      </c>
      <c r="C1645" s="21" t="s">
        <v>1660</v>
      </c>
      <c r="D1645" s="21" t="s">
        <v>540</v>
      </c>
      <c r="E1645" s="21" t="s">
        <v>146</v>
      </c>
      <c r="F1645" s="21" t="s">
        <v>147</v>
      </c>
      <c r="G1645" s="22">
        <v>25</v>
      </c>
      <c r="H1645" s="23" t="s">
        <v>1462</v>
      </c>
      <c r="I1645" s="14" t="str">
        <f t="shared" si="149"/>
        <v>=DISPIMG("ID_61774D2F560649258A90ED35B2B2263A",1)</v>
      </c>
    </row>
    <row r="1646" customHeight="1" spans="1:9">
      <c r="A1646" s="21" t="s">
        <v>393</v>
      </c>
      <c r="B1646" s="21" t="s">
        <v>1659</v>
      </c>
      <c r="C1646" s="21" t="s">
        <v>1660</v>
      </c>
      <c r="D1646" s="21" t="s">
        <v>540</v>
      </c>
      <c r="E1646" s="21" t="s">
        <v>146</v>
      </c>
      <c r="F1646" s="21" t="s">
        <v>147</v>
      </c>
      <c r="G1646" s="22">
        <v>26</v>
      </c>
      <c r="H1646" s="23" t="s">
        <v>1462</v>
      </c>
      <c r="I1646" s="14" t="str">
        <f t="shared" si="149"/>
        <v>=DISPIMG("ID_61774D2F560649258A90ED35B2B2263A",1)</v>
      </c>
    </row>
    <row r="1647" customHeight="1" spans="1:9">
      <c r="A1647" s="21" t="s">
        <v>395</v>
      </c>
      <c r="B1647" s="21" t="s">
        <v>354</v>
      </c>
      <c r="C1647" s="21" t="s">
        <v>355</v>
      </c>
      <c r="D1647" s="21" t="s">
        <v>432</v>
      </c>
      <c r="E1647" s="21" t="s">
        <v>146</v>
      </c>
      <c r="F1647" s="21" t="s">
        <v>147</v>
      </c>
      <c r="G1647" s="22">
        <v>21</v>
      </c>
      <c r="H1647" s="23" t="s">
        <v>1462</v>
      </c>
      <c r="I1647" s="14" t="str">
        <f t="shared" ref="I1647:I1650" si="150">_xlfn.DISPIMG("ID_452BA7593FA64B5281D0D3169BE62B43",1)</f>
        <v>=DISPIMG("ID_452BA7593FA64B5281D0D3169BE62B43",1)</v>
      </c>
    </row>
    <row r="1648" customHeight="1" spans="1:9">
      <c r="A1648" s="21" t="s">
        <v>399</v>
      </c>
      <c r="B1648" s="21" t="s">
        <v>354</v>
      </c>
      <c r="C1648" s="21" t="s">
        <v>355</v>
      </c>
      <c r="D1648" s="21" t="s">
        <v>432</v>
      </c>
      <c r="E1648" s="21" t="s">
        <v>146</v>
      </c>
      <c r="F1648" s="21" t="s">
        <v>147</v>
      </c>
      <c r="G1648" s="22">
        <v>22</v>
      </c>
      <c r="H1648" s="23" t="s">
        <v>1462</v>
      </c>
      <c r="I1648" s="14" t="str">
        <f t="shared" si="150"/>
        <v>=DISPIMG("ID_452BA7593FA64B5281D0D3169BE62B43",1)</v>
      </c>
    </row>
    <row r="1649" customHeight="1" spans="1:9">
      <c r="A1649" s="21" t="s">
        <v>364</v>
      </c>
      <c r="B1649" s="21" t="s">
        <v>354</v>
      </c>
      <c r="C1649" s="21" t="s">
        <v>355</v>
      </c>
      <c r="D1649" s="21" t="s">
        <v>432</v>
      </c>
      <c r="E1649" s="21" t="s">
        <v>146</v>
      </c>
      <c r="F1649" s="21" t="s">
        <v>147</v>
      </c>
      <c r="G1649" s="22">
        <v>23</v>
      </c>
      <c r="H1649" s="23" t="s">
        <v>1462</v>
      </c>
      <c r="I1649" s="14" t="str">
        <f t="shared" si="150"/>
        <v>=DISPIMG("ID_452BA7593FA64B5281D0D3169BE62B43",1)</v>
      </c>
    </row>
    <row r="1650" customHeight="1" spans="1:9">
      <c r="A1650" s="21" t="s">
        <v>371</v>
      </c>
      <c r="B1650" s="21" t="s">
        <v>354</v>
      </c>
      <c r="C1650" s="21" t="s">
        <v>355</v>
      </c>
      <c r="D1650" s="21" t="s">
        <v>432</v>
      </c>
      <c r="E1650" s="21" t="s">
        <v>146</v>
      </c>
      <c r="F1650" s="21" t="s">
        <v>147</v>
      </c>
      <c r="G1650" s="22">
        <v>24</v>
      </c>
      <c r="H1650" s="23" t="s">
        <v>1462</v>
      </c>
      <c r="I1650" s="14" t="str">
        <f t="shared" si="150"/>
        <v>=DISPIMG("ID_452BA7593FA64B5281D0D3169BE62B43",1)</v>
      </c>
    </row>
    <row r="1651" customHeight="1" spans="1:9">
      <c r="A1651" s="21" t="s">
        <v>395</v>
      </c>
      <c r="B1651" s="21" t="s">
        <v>328</v>
      </c>
      <c r="C1651" s="21" t="s">
        <v>329</v>
      </c>
      <c r="D1651" s="21" t="s">
        <v>406</v>
      </c>
      <c r="E1651" s="21" t="s">
        <v>146</v>
      </c>
      <c r="F1651" s="21" t="s">
        <v>147</v>
      </c>
      <c r="G1651" s="22">
        <v>24</v>
      </c>
      <c r="H1651" s="23" t="s">
        <v>1462</v>
      </c>
      <c r="I1651" s="14" t="str">
        <f t="shared" ref="I1651:I1663" si="151">_xlfn.DISPIMG("ID_FFD5BBC473254BB59E61915BDEDF2866",1)</f>
        <v>=DISPIMG("ID_FFD5BBC473254BB59E61915BDEDF2866",1)</v>
      </c>
    </row>
    <row r="1652" customHeight="1" spans="1:9">
      <c r="A1652" s="21" t="s">
        <v>399</v>
      </c>
      <c r="B1652" s="21" t="s">
        <v>328</v>
      </c>
      <c r="C1652" s="21" t="s">
        <v>329</v>
      </c>
      <c r="D1652" s="21" t="s">
        <v>406</v>
      </c>
      <c r="E1652" s="21" t="s">
        <v>146</v>
      </c>
      <c r="F1652" s="21" t="s">
        <v>147</v>
      </c>
      <c r="G1652" s="22">
        <v>25</v>
      </c>
      <c r="H1652" s="23" t="s">
        <v>1462</v>
      </c>
      <c r="I1652" s="14" t="str">
        <f t="shared" si="151"/>
        <v>=DISPIMG("ID_FFD5BBC473254BB59E61915BDEDF2866",1)</v>
      </c>
    </row>
    <row r="1653" customHeight="1" spans="1:9">
      <c r="A1653" s="21" t="s">
        <v>364</v>
      </c>
      <c r="B1653" s="21" t="s">
        <v>328</v>
      </c>
      <c r="C1653" s="21" t="s">
        <v>329</v>
      </c>
      <c r="D1653" s="21" t="s">
        <v>406</v>
      </c>
      <c r="E1653" s="21" t="s">
        <v>146</v>
      </c>
      <c r="F1653" s="21" t="s">
        <v>147</v>
      </c>
      <c r="G1653" s="22">
        <v>26</v>
      </c>
      <c r="H1653" s="23" t="s">
        <v>1462</v>
      </c>
      <c r="I1653" s="14" t="str">
        <f t="shared" si="151"/>
        <v>=DISPIMG("ID_FFD5BBC473254BB59E61915BDEDF2866",1)</v>
      </c>
    </row>
    <row r="1654" customHeight="1" spans="1:9">
      <c r="A1654" s="21" t="s">
        <v>371</v>
      </c>
      <c r="B1654" s="21" t="s">
        <v>328</v>
      </c>
      <c r="C1654" s="21" t="s">
        <v>329</v>
      </c>
      <c r="D1654" s="21" t="s">
        <v>406</v>
      </c>
      <c r="E1654" s="21" t="s">
        <v>146</v>
      </c>
      <c r="F1654" s="21" t="s">
        <v>147</v>
      </c>
      <c r="G1654" s="22">
        <v>27</v>
      </c>
      <c r="H1654" s="23" t="s">
        <v>1462</v>
      </c>
      <c r="I1654" s="14" t="str">
        <f t="shared" si="151"/>
        <v>=DISPIMG("ID_FFD5BBC473254BB59E61915BDEDF2866",1)</v>
      </c>
    </row>
    <row r="1655" customHeight="1" spans="1:9">
      <c r="A1655" s="21" t="s">
        <v>400</v>
      </c>
      <c r="B1655" s="21" t="s">
        <v>328</v>
      </c>
      <c r="C1655" s="21" t="s">
        <v>329</v>
      </c>
      <c r="D1655" s="21" t="s">
        <v>406</v>
      </c>
      <c r="E1655" s="21" t="s">
        <v>146</v>
      </c>
      <c r="F1655" s="21" t="s">
        <v>147</v>
      </c>
      <c r="G1655" s="22">
        <v>28</v>
      </c>
      <c r="H1655" s="23" t="s">
        <v>1462</v>
      </c>
      <c r="I1655" s="14" t="str">
        <f t="shared" si="151"/>
        <v>=DISPIMG("ID_FFD5BBC473254BB59E61915BDEDF2866",1)</v>
      </c>
    </row>
    <row r="1656" customHeight="1" spans="1:9">
      <c r="A1656" s="21" t="s">
        <v>416</v>
      </c>
      <c r="B1656" s="21" t="s">
        <v>328</v>
      </c>
      <c r="C1656" s="21" t="s">
        <v>329</v>
      </c>
      <c r="D1656" s="21" t="s">
        <v>406</v>
      </c>
      <c r="E1656" s="21" t="s">
        <v>146</v>
      </c>
      <c r="F1656" s="21" t="s">
        <v>147</v>
      </c>
      <c r="G1656" s="22">
        <v>29</v>
      </c>
      <c r="H1656" s="23" t="s">
        <v>1462</v>
      </c>
      <c r="I1656" s="14" t="str">
        <f t="shared" si="151"/>
        <v>=DISPIMG("ID_FFD5BBC473254BB59E61915BDEDF2866",1)</v>
      </c>
    </row>
    <row r="1657" customHeight="1" spans="1:9">
      <c r="A1657" s="21" t="s">
        <v>417</v>
      </c>
      <c r="B1657" s="21" t="s">
        <v>328</v>
      </c>
      <c r="C1657" s="21" t="s">
        <v>329</v>
      </c>
      <c r="D1657" s="21" t="s">
        <v>406</v>
      </c>
      <c r="E1657" s="21" t="s">
        <v>146</v>
      </c>
      <c r="F1657" s="21" t="s">
        <v>147</v>
      </c>
      <c r="G1657" s="22">
        <v>30</v>
      </c>
      <c r="H1657" s="23" t="s">
        <v>1462</v>
      </c>
      <c r="I1657" s="14" t="str">
        <f t="shared" si="151"/>
        <v>=DISPIMG("ID_FFD5BBC473254BB59E61915BDEDF2866",1)</v>
      </c>
    </row>
    <row r="1658" customHeight="1" spans="1:9">
      <c r="A1658" s="21" t="s">
        <v>381</v>
      </c>
      <c r="B1658" s="21" t="s">
        <v>328</v>
      </c>
      <c r="C1658" s="21" t="s">
        <v>329</v>
      </c>
      <c r="D1658" s="21" t="s">
        <v>406</v>
      </c>
      <c r="E1658" s="21" t="s">
        <v>146</v>
      </c>
      <c r="F1658" s="21" t="s">
        <v>147</v>
      </c>
      <c r="G1658" s="22">
        <v>31</v>
      </c>
      <c r="H1658" s="23" t="s">
        <v>1462</v>
      </c>
      <c r="I1658" s="14" t="str">
        <f t="shared" si="151"/>
        <v>=DISPIMG("ID_FFD5BBC473254BB59E61915BDEDF2866",1)</v>
      </c>
    </row>
    <row r="1659" customHeight="1" spans="1:9">
      <c r="A1659" s="21" t="s">
        <v>388</v>
      </c>
      <c r="B1659" s="21" t="s">
        <v>328</v>
      </c>
      <c r="C1659" s="21" t="s">
        <v>329</v>
      </c>
      <c r="D1659" s="21" t="s">
        <v>406</v>
      </c>
      <c r="E1659" s="21" t="s">
        <v>146</v>
      </c>
      <c r="F1659" s="21" t="s">
        <v>147</v>
      </c>
      <c r="G1659" s="22">
        <v>32</v>
      </c>
      <c r="H1659" s="23" t="s">
        <v>1462</v>
      </c>
      <c r="I1659" s="14" t="str">
        <f t="shared" si="151"/>
        <v>=DISPIMG("ID_FFD5BBC473254BB59E61915BDEDF2866",1)</v>
      </c>
    </row>
    <row r="1660" customHeight="1" spans="1:9">
      <c r="A1660" s="21" t="s">
        <v>389</v>
      </c>
      <c r="B1660" s="21" t="s">
        <v>328</v>
      </c>
      <c r="C1660" s="21" t="s">
        <v>329</v>
      </c>
      <c r="D1660" s="21" t="s">
        <v>406</v>
      </c>
      <c r="E1660" s="21" t="s">
        <v>146</v>
      </c>
      <c r="F1660" s="21" t="s">
        <v>147</v>
      </c>
      <c r="G1660" s="22">
        <v>33</v>
      </c>
      <c r="H1660" s="23" t="s">
        <v>1462</v>
      </c>
      <c r="I1660" s="14" t="str">
        <f t="shared" si="151"/>
        <v>=DISPIMG("ID_FFD5BBC473254BB59E61915BDEDF2866",1)</v>
      </c>
    </row>
    <row r="1661" customHeight="1" spans="1:9">
      <c r="A1661" s="21" t="s">
        <v>390</v>
      </c>
      <c r="B1661" s="21" t="s">
        <v>328</v>
      </c>
      <c r="C1661" s="21" t="s">
        <v>329</v>
      </c>
      <c r="D1661" s="21" t="s">
        <v>406</v>
      </c>
      <c r="E1661" s="21" t="s">
        <v>146</v>
      </c>
      <c r="F1661" s="21" t="s">
        <v>147</v>
      </c>
      <c r="G1661" s="22">
        <v>34</v>
      </c>
      <c r="H1661" s="23" t="s">
        <v>1462</v>
      </c>
      <c r="I1661" s="14" t="str">
        <f t="shared" si="151"/>
        <v>=DISPIMG("ID_FFD5BBC473254BB59E61915BDEDF2866",1)</v>
      </c>
    </row>
    <row r="1662" customHeight="1" spans="1:9">
      <c r="A1662" s="21" t="s">
        <v>391</v>
      </c>
      <c r="B1662" s="21" t="s">
        <v>328</v>
      </c>
      <c r="C1662" s="21" t="s">
        <v>329</v>
      </c>
      <c r="D1662" s="21" t="s">
        <v>406</v>
      </c>
      <c r="E1662" s="21" t="s">
        <v>146</v>
      </c>
      <c r="F1662" s="21" t="s">
        <v>147</v>
      </c>
      <c r="G1662" s="22">
        <v>35</v>
      </c>
      <c r="H1662" s="23" t="s">
        <v>1462</v>
      </c>
      <c r="I1662" s="14" t="str">
        <f t="shared" si="151"/>
        <v>=DISPIMG("ID_FFD5BBC473254BB59E61915BDEDF2866",1)</v>
      </c>
    </row>
    <row r="1663" customHeight="1" spans="1:9">
      <c r="A1663" s="21" t="s">
        <v>392</v>
      </c>
      <c r="B1663" s="21" t="s">
        <v>328</v>
      </c>
      <c r="C1663" s="21" t="s">
        <v>329</v>
      </c>
      <c r="D1663" s="21" t="s">
        <v>406</v>
      </c>
      <c r="E1663" s="21" t="s">
        <v>146</v>
      </c>
      <c r="F1663" s="21" t="s">
        <v>147</v>
      </c>
      <c r="G1663" s="22">
        <v>36</v>
      </c>
      <c r="H1663" s="23" t="s">
        <v>1462</v>
      </c>
      <c r="I1663" s="14" t="str">
        <f t="shared" si="151"/>
        <v>=DISPIMG("ID_FFD5BBC473254BB59E61915BDEDF2866",1)</v>
      </c>
    </row>
    <row r="1664" customHeight="1" spans="1:9">
      <c r="A1664" s="21" t="s">
        <v>411</v>
      </c>
      <c r="B1664" s="21" t="s">
        <v>328</v>
      </c>
      <c r="C1664" s="21" t="s">
        <v>329</v>
      </c>
      <c r="D1664" s="21" t="s">
        <v>406</v>
      </c>
      <c r="E1664" s="21" t="s">
        <v>146</v>
      </c>
      <c r="F1664" s="21" t="s">
        <v>147</v>
      </c>
      <c r="G1664" s="22">
        <v>39</v>
      </c>
      <c r="H1664" s="23" t="s">
        <v>1462</v>
      </c>
      <c r="I1664" s="14" t="str">
        <f t="shared" ref="I1664:I1667" si="152">_xlfn.DISPIMG("ID_5C040C8AEA6E4AD5B8991D5A8AB65B20",1)</f>
        <v>=DISPIMG("ID_5C040C8AEA6E4AD5B8991D5A8AB65B20",1)</v>
      </c>
    </row>
    <row r="1665" customHeight="1" spans="1:9">
      <c r="A1665" s="21" t="s">
        <v>1467</v>
      </c>
      <c r="B1665" s="21" t="s">
        <v>328</v>
      </c>
      <c r="C1665" s="21" t="s">
        <v>329</v>
      </c>
      <c r="D1665" s="21" t="s">
        <v>406</v>
      </c>
      <c r="E1665" s="21" t="s">
        <v>146</v>
      </c>
      <c r="F1665" s="21" t="s">
        <v>147</v>
      </c>
      <c r="G1665" s="22">
        <v>40</v>
      </c>
      <c r="H1665" s="23" t="s">
        <v>1462</v>
      </c>
      <c r="I1665" s="14" t="str">
        <f t="shared" si="152"/>
        <v>=DISPIMG("ID_5C040C8AEA6E4AD5B8991D5A8AB65B20",1)</v>
      </c>
    </row>
    <row r="1666" customHeight="1" spans="1:9">
      <c r="A1666" s="21" t="s">
        <v>490</v>
      </c>
      <c r="B1666" s="21" t="s">
        <v>328</v>
      </c>
      <c r="C1666" s="21" t="s">
        <v>329</v>
      </c>
      <c r="D1666" s="21" t="s">
        <v>406</v>
      </c>
      <c r="E1666" s="21" t="s">
        <v>146</v>
      </c>
      <c r="F1666" s="21" t="s">
        <v>147</v>
      </c>
      <c r="G1666" s="22">
        <v>41</v>
      </c>
      <c r="H1666" s="23" t="s">
        <v>1462</v>
      </c>
      <c r="I1666" s="14" t="str">
        <f t="shared" si="152"/>
        <v>=DISPIMG("ID_5C040C8AEA6E4AD5B8991D5A8AB65B20",1)</v>
      </c>
    </row>
    <row r="1667" customHeight="1" spans="1:9">
      <c r="A1667" s="21" t="s">
        <v>407</v>
      </c>
      <c r="B1667" s="21" t="s">
        <v>328</v>
      </c>
      <c r="C1667" s="21" t="s">
        <v>329</v>
      </c>
      <c r="D1667" s="21" t="s">
        <v>406</v>
      </c>
      <c r="E1667" s="21" t="s">
        <v>146</v>
      </c>
      <c r="F1667" s="21" t="s">
        <v>147</v>
      </c>
      <c r="G1667" s="22">
        <v>42</v>
      </c>
      <c r="H1667" s="23" t="s">
        <v>1462</v>
      </c>
      <c r="I1667" s="14" t="str">
        <f t="shared" si="152"/>
        <v>=DISPIMG("ID_5C040C8AEA6E4AD5B8991D5A8AB65B20",1)</v>
      </c>
    </row>
    <row r="1668" customHeight="1" spans="1:9">
      <c r="A1668" s="21" t="s">
        <v>450</v>
      </c>
      <c r="B1668" s="21" t="s">
        <v>1661</v>
      </c>
      <c r="C1668" s="21" t="s">
        <v>1662</v>
      </c>
      <c r="D1668" s="21" t="s">
        <v>420</v>
      </c>
      <c r="E1668" s="21" t="s">
        <v>146</v>
      </c>
      <c r="F1668" s="21" t="s">
        <v>147</v>
      </c>
      <c r="G1668" s="22">
        <v>20</v>
      </c>
      <c r="H1668" s="23" t="s">
        <v>1462</v>
      </c>
      <c r="I1668" s="14" t="str">
        <f t="shared" ref="I1668:I1673" si="153">_xlfn.DISPIMG("ID_E2077037A1BC4A7FA3D6E7D0A3E7CFCD",1)</f>
        <v>=DISPIMG("ID_E2077037A1BC4A7FA3D6E7D0A3E7CFCD",1)</v>
      </c>
    </row>
    <row r="1669" customHeight="1" spans="1:9">
      <c r="A1669" s="21" t="s">
        <v>451</v>
      </c>
      <c r="B1669" s="21" t="s">
        <v>1661</v>
      </c>
      <c r="C1669" s="21" t="s">
        <v>1662</v>
      </c>
      <c r="D1669" s="21" t="s">
        <v>420</v>
      </c>
      <c r="E1669" s="21" t="s">
        <v>146</v>
      </c>
      <c r="F1669" s="21" t="s">
        <v>147</v>
      </c>
      <c r="G1669" s="22">
        <v>21</v>
      </c>
      <c r="H1669" s="23" t="s">
        <v>1462</v>
      </c>
      <c r="I1669" s="14" t="str">
        <f t="shared" si="153"/>
        <v>=DISPIMG("ID_E2077037A1BC4A7FA3D6E7D0A3E7CFCD",1)</v>
      </c>
    </row>
    <row r="1670" customHeight="1" spans="1:9">
      <c r="A1670" s="21" t="s">
        <v>452</v>
      </c>
      <c r="B1670" s="21" t="s">
        <v>1661</v>
      </c>
      <c r="C1670" s="21" t="s">
        <v>1662</v>
      </c>
      <c r="D1670" s="21" t="s">
        <v>420</v>
      </c>
      <c r="E1670" s="21" t="s">
        <v>146</v>
      </c>
      <c r="F1670" s="21" t="s">
        <v>147</v>
      </c>
      <c r="G1670" s="22">
        <v>22</v>
      </c>
      <c r="H1670" s="23" t="s">
        <v>1462</v>
      </c>
      <c r="I1670" s="14" t="str">
        <f t="shared" si="153"/>
        <v>=DISPIMG("ID_E2077037A1BC4A7FA3D6E7D0A3E7CFCD",1)</v>
      </c>
    </row>
    <row r="1671" customHeight="1" spans="1:9">
      <c r="A1671" s="21" t="s">
        <v>1463</v>
      </c>
      <c r="B1671" s="21" t="s">
        <v>1661</v>
      </c>
      <c r="C1671" s="21" t="s">
        <v>1662</v>
      </c>
      <c r="D1671" s="21" t="s">
        <v>420</v>
      </c>
      <c r="E1671" s="21" t="s">
        <v>146</v>
      </c>
      <c r="F1671" s="21" t="s">
        <v>147</v>
      </c>
      <c r="G1671" s="22">
        <v>23</v>
      </c>
      <c r="H1671" s="23" t="s">
        <v>1462</v>
      </c>
      <c r="I1671" s="14" t="str">
        <f t="shared" si="153"/>
        <v>=DISPIMG("ID_E2077037A1BC4A7FA3D6E7D0A3E7CFCD",1)</v>
      </c>
    </row>
    <row r="1672" customHeight="1" spans="1:9">
      <c r="A1672" s="21" t="s">
        <v>1461</v>
      </c>
      <c r="B1672" s="21" t="s">
        <v>1661</v>
      </c>
      <c r="C1672" s="21" t="s">
        <v>1662</v>
      </c>
      <c r="D1672" s="21" t="s">
        <v>420</v>
      </c>
      <c r="E1672" s="21" t="s">
        <v>146</v>
      </c>
      <c r="F1672" s="21" t="s">
        <v>147</v>
      </c>
      <c r="G1672" s="22">
        <v>24</v>
      </c>
      <c r="H1672" s="23" t="s">
        <v>1462</v>
      </c>
      <c r="I1672" s="14" t="str">
        <f t="shared" si="153"/>
        <v>=DISPIMG("ID_E2077037A1BC4A7FA3D6E7D0A3E7CFCD",1)</v>
      </c>
    </row>
    <row r="1673" customHeight="1" spans="1:9">
      <c r="A1673" s="21" t="s">
        <v>1464</v>
      </c>
      <c r="B1673" s="21" t="s">
        <v>1661</v>
      </c>
      <c r="C1673" s="21" t="s">
        <v>1662</v>
      </c>
      <c r="D1673" s="21" t="s">
        <v>420</v>
      </c>
      <c r="E1673" s="21" t="s">
        <v>146</v>
      </c>
      <c r="F1673" s="21" t="s">
        <v>147</v>
      </c>
      <c r="G1673" s="22">
        <v>25</v>
      </c>
      <c r="H1673" s="23" t="s">
        <v>1462</v>
      </c>
      <c r="I1673" s="14" t="str">
        <f t="shared" si="153"/>
        <v>=DISPIMG("ID_E2077037A1BC4A7FA3D6E7D0A3E7CFCD",1)</v>
      </c>
    </row>
    <row r="1674" customHeight="1" spans="1:9">
      <c r="A1674" s="21" t="s">
        <v>554</v>
      </c>
      <c r="B1674" s="21" t="s">
        <v>1661</v>
      </c>
      <c r="C1674" s="21" t="s">
        <v>1662</v>
      </c>
      <c r="D1674" s="21" t="s">
        <v>420</v>
      </c>
      <c r="E1674" s="21" t="s">
        <v>146</v>
      </c>
      <c r="F1674" s="21" t="s">
        <v>147</v>
      </c>
      <c r="G1674" s="22">
        <v>26</v>
      </c>
      <c r="H1674" s="23" t="s">
        <v>1462</v>
      </c>
      <c r="I1674" s="14" t="str">
        <f>_xlfn.DISPIMG("ID_67E14719169840C7BD471078AADDB88C",1)</f>
        <v>=DISPIMG("ID_67E14719169840C7BD471078AADDB88C",1)</v>
      </c>
    </row>
    <row r="1675" customHeight="1" spans="1:9">
      <c r="A1675" s="21" t="s">
        <v>401</v>
      </c>
      <c r="B1675" s="21" t="s">
        <v>1663</v>
      </c>
      <c r="C1675" s="21" t="s">
        <v>1664</v>
      </c>
      <c r="D1675" s="21" t="s">
        <v>406</v>
      </c>
      <c r="E1675" s="21" t="s">
        <v>146</v>
      </c>
      <c r="F1675" s="21" t="s">
        <v>147</v>
      </c>
      <c r="G1675" s="22">
        <v>20</v>
      </c>
      <c r="H1675" s="23" t="s">
        <v>1462</v>
      </c>
      <c r="I1675" s="14" t="str">
        <f t="shared" ref="I1675:I1683" si="154">_xlfn.DISPIMG("ID_40CB54ACC5364118B953F0B2C420B1D7",1)</f>
        <v>=DISPIMG("ID_40CB54ACC5364118B953F0B2C420B1D7",1)</v>
      </c>
    </row>
    <row r="1676" customHeight="1" spans="1:9">
      <c r="A1676" s="21" t="s">
        <v>402</v>
      </c>
      <c r="B1676" s="21" t="s">
        <v>1663</v>
      </c>
      <c r="C1676" s="21" t="s">
        <v>1664</v>
      </c>
      <c r="D1676" s="21" t="s">
        <v>406</v>
      </c>
      <c r="E1676" s="21" t="s">
        <v>146</v>
      </c>
      <c r="F1676" s="21" t="s">
        <v>147</v>
      </c>
      <c r="G1676" s="22">
        <v>21</v>
      </c>
      <c r="H1676" s="23" t="s">
        <v>1462</v>
      </c>
      <c r="I1676" s="14" t="str">
        <f t="shared" si="154"/>
        <v>=DISPIMG("ID_40CB54ACC5364118B953F0B2C420B1D7",1)</v>
      </c>
    </row>
    <row r="1677" customHeight="1" spans="1:9">
      <c r="A1677" s="21" t="s">
        <v>403</v>
      </c>
      <c r="B1677" s="21" t="s">
        <v>1663</v>
      </c>
      <c r="C1677" s="21" t="s">
        <v>1664</v>
      </c>
      <c r="D1677" s="21" t="s">
        <v>406</v>
      </c>
      <c r="E1677" s="21" t="s">
        <v>146</v>
      </c>
      <c r="F1677" s="21" t="s">
        <v>147</v>
      </c>
      <c r="G1677" s="22">
        <v>22</v>
      </c>
      <c r="H1677" s="23" t="s">
        <v>1462</v>
      </c>
      <c r="I1677" s="14" t="str">
        <f t="shared" si="154"/>
        <v>=DISPIMG("ID_40CB54ACC5364118B953F0B2C420B1D7",1)</v>
      </c>
    </row>
    <row r="1678" customHeight="1" spans="1:9">
      <c r="A1678" s="21" t="s">
        <v>450</v>
      </c>
      <c r="B1678" s="21" t="s">
        <v>1663</v>
      </c>
      <c r="C1678" s="21" t="s">
        <v>1664</v>
      </c>
      <c r="D1678" s="21" t="s">
        <v>406</v>
      </c>
      <c r="E1678" s="21" t="s">
        <v>146</v>
      </c>
      <c r="F1678" s="21" t="s">
        <v>147</v>
      </c>
      <c r="G1678" s="22">
        <v>23</v>
      </c>
      <c r="H1678" s="23" t="s">
        <v>1462</v>
      </c>
      <c r="I1678" s="14" t="str">
        <f t="shared" si="154"/>
        <v>=DISPIMG("ID_40CB54ACC5364118B953F0B2C420B1D7",1)</v>
      </c>
    </row>
    <row r="1679" customHeight="1" spans="1:9">
      <c r="A1679" s="21" t="s">
        <v>451</v>
      </c>
      <c r="B1679" s="21" t="s">
        <v>1663</v>
      </c>
      <c r="C1679" s="21" t="s">
        <v>1664</v>
      </c>
      <c r="D1679" s="21" t="s">
        <v>406</v>
      </c>
      <c r="E1679" s="21" t="s">
        <v>146</v>
      </c>
      <c r="F1679" s="21" t="s">
        <v>147</v>
      </c>
      <c r="G1679" s="22">
        <v>24</v>
      </c>
      <c r="H1679" s="23" t="s">
        <v>1462</v>
      </c>
      <c r="I1679" s="14" t="str">
        <f t="shared" si="154"/>
        <v>=DISPIMG("ID_40CB54ACC5364118B953F0B2C420B1D7",1)</v>
      </c>
    </row>
    <row r="1680" customHeight="1" spans="1:9">
      <c r="A1680" s="21" t="s">
        <v>452</v>
      </c>
      <c r="B1680" s="21" t="s">
        <v>1663</v>
      </c>
      <c r="C1680" s="21" t="s">
        <v>1664</v>
      </c>
      <c r="D1680" s="21" t="s">
        <v>406</v>
      </c>
      <c r="E1680" s="21" t="s">
        <v>146</v>
      </c>
      <c r="F1680" s="21" t="s">
        <v>147</v>
      </c>
      <c r="G1680" s="22">
        <v>25</v>
      </c>
      <c r="H1680" s="23" t="s">
        <v>1462</v>
      </c>
      <c r="I1680" s="14" t="str">
        <f t="shared" si="154"/>
        <v>=DISPIMG("ID_40CB54ACC5364118B953F0B2C420B1D7",1)</v>
      </c>
    </row>
    <row r="1681" customHeight="1" spans="1:9">
      <c r="A1681" s="21" t="s">
        <v>1463</v>
      </c>
      <c r="B1681" s="21" t="s">
        <v>1663</v>
      </c>
      <c r="C1681" s="21" t="s">
        <v>1664</v>
      </c>
      <c r="D1681" s="21" t="s">
        <v>406</v>
      </c>
      <c r="E1681" s="21" t="s">
        <v>146</v>
      </c>
      <c r="F1681" s="21" t="s">
        <v>147</v>
      </c>
      <c r="G1681" s="22">
        <v>26</v>
      </c>
      <c r="H1681" s="23" t="s">
        <v>1462</v>
      </c>
      <c r="I1681" s="14" t="str">
        <f t="shared" si="154"/>
        <v>=DISPIMG("ID_40CB54ACC5364118B953F0B2C420B1D7",1)</v>
      </c>
    </row>
    <row r="1682" customHeight="1" spans="1:9">
      <c r="A1682" s="21" t="s">
        <v>1461</v>
      </c>
      <c r="B1682" s="21" t="s">
        <v>1663</v>
      </c>
      <c r="C1682" s="21" t="s">
        <v>1664</v>
      </c>
      <c r="D1682" s="21" t="s">
        <v>406</v>
      </c>
      <c r="E1682" s="21" t="s">
        <v>146</v>
      </c>
      <c r="F1682" s="21" t="s">
        <v>147</v>
      </c>
      <c r="G1682" s="22">
        <v>27</v>
      </c>
      <c r="H1682" s="23" t="s">
        <v>1462</v>
      </c>
      <c r="I1682" s="14" t="str">
        <f t="shared" si="154"/>
        <v>=DISPIMG("ID_40CB54ACC5364118B953F0B2C420B1D7",1)</v>
      </c>
    </row>
    <row r="1683" customHeight="1" spans="1:9">
      <c r="A1683" s="21" t="s">
        <v>1464</v>
      </c>
      <c r="B1683" s="21" t="s">
        <v>1663</v>
      </c>
      <c r="C1683" s="21" t="s">
        <v>1664</v>
      </c>
      <c r="D1683" s="21" t="s">
        <v>406</v>
      </c>
      <c r="E1683" s="21" t="s">
        <v>146</v>
      </c>
      <c r="F1683" s="21" t="s">
        <v>147</v>
      </c>
      <c r="G1683" s="22">
        <v>28</v>
      </c>
      <c r="H1683" s="23" t="s">
        <v>1462</v>
      </c>
      <c r="I1683" s="14" t="str">
        <f t="shared" si="154"/>
        <v>=DISPIMG("ID_40CB54ACC5364118B953F0B2C420B1D7",1)</v>
      </c>
    </row>
    <row r="1684" customHeight="1" spans="1:9">
      <c r="A1684" s="21" t="s">
        <v>554</v>
      </c>
      <c r="B1684" s="21" t="s">
        <v>1663</v>
      </c>
      <c r="C1684" s="21" t="s">
        <v>1664</v>
      </c>
      <c r="D1684" s="21" t="s">
        <v>406</v>
      </c>
      <c r="E1684" s="21" t="s">
        <v>146</v>
      </c>
      <c r="F1684" s="21" t="s">
        <v>147</v>
      </c>
      <c r="G1684" s="22">
        <v>29</v>
      </c>
      <c r="H1684" s="23" t="s">
        <v>1462</v>
      </c>
      <c r="I1684" s="14" t="str">
        <f>_xlfn.DISPIMG("ID_B75786BBCF0D4DBAB8FFFDC1B066BAA7",1)</f>
        <v>=DISPIMG("ID_B75786BBCF0D4DBAB8FFFDC1B066BAA7",1)</v>
      </c>
    </row>
    <row r="1685" customHeight="1" spans="1:9">
      <c r="A1685" s="21" t="s">
        <v>401</v>
      </c>
      <c r="B1685" s="21" t="s">
        <v>1665</v>
      </c>
      <c r="C1685" s="21" t="s">
        <v>1666</v>
      </c>
      <c r="D1685" s="21" t="s">
        <v>406</v>
      </c>
      <c r="E1685" s="21" t="s">
        <v>146</v>
      </c>
      <c r="F1685" s="21" t="s">
        <v>147</v>
      </c>
      <c r="G1685" s="22">
        <v>20</v>
      </c>
      <c r="H1685" s="23" t="s">
        <v>1462</v>
      </c>
      <c r="I1685" s="14" t="str">
        <f t="shared" ref="I1685:I1692" si="155">_xlfn.DISPIMG("ID_8ADACF097A714656B22992048018A9C8",1)</f>
        <v>=DISPIMG("ID_8ADACF097A714656B22992048018A9C8",1)</v>
      </c>
    </row>
    <row r="1686" customHeight="1" spans="1:9">
      <c r="A1686" s="21" t="s">
        <v>402</v>
      </c>
      <c r="B1686" s="21" t="s">
        <v>1665</v>
      </c>
      <c r="C1686" s="21" t="s">
        <v>1666</v>
      </c>
      <c r="D1686" s="21" t="s">
        <v>406</v>
      </c>
      <c r="E1686" s="21" t="s">
        <v>146</v>
      </c>
      <c r="F1686" s="21" t="s">
        <v>147</v>
      </c>
      <c r="G1686" s="22">
        <v>21</v>
      </c>
      <c r="H1686" s="23" t="s">
        <v>1462</v>
      </c>
      <c r="I1686" s="14" t="str">
        <f t="shared" si="155"/>
        <v>=DISPIMG("ID_8ADACF097A714656B22992048018A9C8",1)</v>
      </c>
    </row>
    <row r="1687" customHeight="1" spans="1:9">
      <c r="A1687" s="21" t="s">
        <v>403</v>
      </c>
      <c r="B1687" s="21" t="s">
        <v>1665</v>
      </c>
      <c r="C1687" s="21" t="s">
        <v>1666</v>
      </c>
      <c r="D1687" s="21" t="s">
        <v>406</v>
      </c>
      <c r="E1687" s="21" t="s">
        <v>146</v>
      </c>
      <c r="F1687" s="21" t="s">
        <v>147</v>
      </c>
      <c r="G1687" s="22">
        <v>22</v>
      </c>
      <c r="H1687" s="23" t="s">
        <v>1462</v>
      </c>
      <c r="I1687" s="14" t="str">
        <f t="shared" si="155"/>
        <v>=DISPIMG("ID_8ADACF097A714656B22992048018A9C8",1)</v>
      </c>
    </row>
    <row r="1688" customHeight="1" spans="1:9">
      <c r="A1688" s="21" t="s">
        <v>450</v>
      </c>
      <c r="B1688" s="21" t="s">
        <v>1665</v>
      </c>
      <c r="C1688" s="21" t="s">
        <v>1666</v>
      </c>
      <c r="D1688" s="21" t="s">
        <v>406</v>
      </c>
      <c r="E1688" s="21" t="s">
        <v>146</v>
      </c>
      <c r="F1688" s="21" t="s">
        <v>147</v>
      </c>
      <c r="G1688" s="22">
        <v>23</v>
      </c>
      <c r="H1688" s="23" t="s">
        <v>1462</v>
      </c>
      <c r="I1688" s="14" t="str">
        <f t="shared" si="155"/>
        <v>=DISPIMG("ID_8ADACF097A714656B22992048018A9C8",1)</v>
      </c>
    </row>
    <row r="1689" customHeight="1" spans="1:9">
      <c r="A1689" s="21" t="s">
        <v>451</v>
      </c>
      <c r="B1689" s="21" t="s">
        <v>1665</v>
      </c>
      <c r="C1689" s="21" t="s">
        <v>1666</v>
      </c>
      <c r="D1689" s="21" t="s">
        <v>406</v>
      </c>
      <c r="E1689" s="21" t="s">
        <v>146</v>
      </c>
      <c r="F1689" s="21" t="s">
        <v>147</v>
      </c>
      <c r="G1689" s="22">
        <v>24</v>
      </c>
      <c r="H1689" s="23" t="s">
        <v>1462</v>
      </c>
      <c r="I1689" s="14" t="str">
        <f t="shared" si="155"/>
        <v>=DISPIMG("ID_8ADACF097A714656B22992048018A9C8",1)</v>
      </c>
    </row>
    <row r="1690" customHeight="1" spans="1:9">
      <c r="A1690" s="21" t="s">
        <v>452</v>
      </c>
      <c r="B1690" s="21" t="s">
        <v>1665</v>
      </c>
      <c r="C1690" s="21" t="s">
        <v>1666</v>
      </c>
      <c r="D1690" s="21" t="s">
        <v>406</v>
      </c>
      <c r="E1690" s="21" t="s">
        <v>146</v>
      </c>
      <c r="F1690" s="21" t="s">
        <v>147</v>
      </c>
      <c r="G1690" s="22">
        <v>25</v>
      </c>
      <c r="H1690" s="23" t="s">
        <v>1462</v>
      </c>
      <c r="I1690" s="14" t="str">
        <f t="shared" si="155"/>
        <v>=DISPIMG("ID_8ADACF097A714656B22992048018A9C8",1)</v>
      </c>
    </row>
    <row r="1691" customHeight="1" spans="1:9">
      <c r="A1691" s="21" t="s">
        <v>1463</v>
      </c>
      <c r="B1691" s="21" t="s">
        <v>1665</v>
      </c>
      <c r="C1691" s="21" t="s">
        <v>1666</v>
      </c>
      <c r="D1691" s="21" t="s">
        <v>406</v>
      </c>
      <c r="E1691" s="21" t="s">
        <v>146</v>
      </c>
      <c r="F1691" s="21" t="s">
        <v>147</v>
      </c>
      <c r="G1691" s="22">
        <v>26</v>
      </c>
      <c r="H1691" s="23" t="s">
        <v>1462</v>
      </c>
      <c r="I1691" s="14" t="str">
        <f t="shared" si="155"/>
        <v>=DISPIMG("ID_8ADACF097A714656B22992048018A9C8",1)</v>
      </c>
    </row>
    <row r="1692" customHeight="1" spans="1:9">
      <c r="A1692" s="21" t="s">
        <v>1461</v>
      </c>
      <c r="B1692" s="21" t="s">
        <v>1665</v>
      </c>
      <c r="C1692" s="21" t="s">
        <v>1666</v>
      </c>
      <c r="D1692" s="21" t="s">
        <v>406</v>
      </c>
      <c r="E1692" s="21" t="s">
        <v>146</v>
      </c>
      <c r="F1692" s="21" t="s">
        <v>147</v>
      </c>
      <c r="G1692" s="22">
        <v>27</v>
      </c>
      <c r="H1692" s="23" t="s">
        <v>1462</v>
      </c>
      <c r="I1692" s="14" t="str">
        <f t="shared" si="155"/>
        <v>=DISPIMG("ID_8ADACF097A714656B22992048018A9C8",1)</v>
      </c>
    </row>
    <row r="1693" customHeight="1" spans="1:9">
      <c r="A1693" s="21" t="s">
        <v>402</v>
      </c>
      <c r="B1693" s="21" t="s">
        <v>232</v>
      </c>
      <c r="C1693" s="21" t="s">
        <v>233</v>
      </c>
      <c r="D1693" s="21" t="s">
        <v>540</v>
      </c>
      <c r="E1693" s="21" t="s">
        <v>146</v>
      </c>
      <c r="F1693" s="21" t="s">
        <v>147</v>
      </c>
      <c r="G1693" s="22">
        <v>20</v>
      </c>
      <c r="H1693" s="23" t="s">
        <v>1462</v>
      </c>
      <c r="I1693" s="14" t="str">
        <f t="shared" ref="I1693:I1700" si="156">_xlfn.DISPIMG("ID_16AF50A418A64B6EB3F4901D2A1FAD20",1)</f>
        <v>=DISPIMG("ID_16AF50A418A64B6EB3F4901D2A1FAD20",1)</v>
      </c>
    </row>
    <row r="1694" customHeight="1" spans="1:9">
      <c r="A1694" s="21" t="s">
        <v>403</v>
      </c>
      <c r="B1694" s="21" t="s">
        <v>232</v>
      </c>
      <c r="C1694" s="21" t="s">
        <v>233</v>
      </c>
      <c r="D1694" s="21" t="s">
        <v>540</v>
      </c>
      <c r="E1694" s="21" t="s">
        <v>146</v>
      </c>
      <c r="F1694" s="21" t="s">
        <v>147</v>
      </c>
      <c r="G1694" s="22">
        <v>21</v>
      </c>
      <c r="H1694" s="23" t="s">
        <v>1462</v>
      </c>
      <c r="I1694" s="14" t="str">
        <f t="shared" si="156"/>
        <v>=DISPIMG("ID_16AF50A418A64B6EB3F4901D2A1FAD20",1)</v>
      </c>
    </row>
    <row r="1695" customHeight="1" spans="1:9">
      <c r="A1695" s="21" t="s">
        <v>450</v>
      </c>
      <c r="B1695" s="21" t="s">
        <v>232</v>
      </c>
      <c r="C1695" s="21" t="s">
        <v>233</v>
      </c>
      <c r="D1695" s="21" t="s">
        <v>540</v>
      </c>
      <c r="E1695" s="21" t="s">
        <v>146</v>
      </c>
      <c r="F1695" s="21" t="s">
        <v>147</v>
      </c>
      <c r="G1695" s="22">
        <v>22</v>
      </c>
      <c r="H1695" s="23" t="s">
        <v>1462</v>
      </c>
      <c r="I1695" s="14" t="str">
        <f t="shared" si="156"/>
        <v>=DISPIMG("ID_16AF50A418A64B6EB3F4901D2A1FAD20",1)</v>
      </c>
    </row>
    <row r="1696" customHeight="1" spans="1:9">
      <c r="A1696" s="21" t="s">
        <v>451</v>
      </c>
      <c r="B1696" s="21" t="s">
        <v>232</v>
      </c>
      <c r="C1696" s="21" t="s">
        <v>233</v>
      </c>
      <c r="D1696" s="21" t="s">
        <v>540</v>
      </c>
      <c r="E1696" s="21" t="s">
        <v>146</v>
      </c>
      <c r="F1696" s="21" t="s">
        <v>147</v>
      </c>
      <c r="G1696" s="22">
        <v>23</v>
      </c>
      <c r="H1696" s="23" t="s">
        <v>1462</v>
      </c>
      <c r="I1696" s="14" t="str">
        <f t="shared" si="156"/>
        <v>=DISPIMG("ID_16AF50A418A64B6EB3F4901D2A1FAD20",1)</v>
      </c>
    </row>
    <row r="1697" customHeight="1" spans="1:9">
      <c r="A1697" s="21" t="s">
        <v>452</v>
      </c>
      <c r="B1697" s="21" t="s">
        <v>232</v>
      </c>
      <c r="C1697" s="21" t="s">
        <v>233</v>
      </c>
      <c r="D1697" s="21" t="s">
        <v>540</v>
      </c>
      <c r="E1697" s="21" t="s">
        <v>146</v>
      </c>
      <c r="F1697" s="21" t="s">
        <v>147</v>
      </c>
      <c r="G1697" s="22">
        <v>24</v>
      </c>
      <c r="H1697" s="23" t="s">
        <v>1462</v>
      </c>
      <c r="I1697" s="14" t="str">
        <f t="shared" si="156"/>
        <v>=DISPIMG("ID_16AF50A418A64B6EB3F4901D2A1FAD20",1)</v>
      </c>
    </row>
    <row r="1698" customHeight="1" spans="1:9">
      <c r="A1698" s="21" t="s">
        <v>1463</v>
      </c>
      <c r="B1698" s="21" t="s">
        <v>232</v>
      </c>
      <c r="C1698" s="21" t="s">
        <v>233</v>
      </c>
      <c r="D1698" s="21" t="s">
        <v>540</v>
      </c>
      <c r="E1698" s="21" t="s">
        <v>146</v>
      </c>
      <c r="F1698" s="21" t="s">
        <v>147</v>
      </c>
      <c r="G1698" s="22">
        <v>25</v>
      </c>
      <c r="H1698" s="23" t="s">
        <v>1462</v>
      </c>
      <c r="I1698" s="14" t="str">
        <f t="shared" si="156"/>
        <v>=DISPIMG("ID_16AF50A418A64B6EB3F4901D2A1FAD20",1)</v>
      </c>
    </row>
    <row r="1699" customHeight="1" spans="1:9">
      <c r="A1699" s="21" t="s">
        <v>1461</v>
      </c>
      <c r="B1699" s="21" t="s">
        <v>232</v>
      </c>
      <c r="C1699" s="21" t="s">
        <v>233</v>
      </c>
      <c r="D1699" s="21" t="s">
        <v>540</v>
      </c>
      <c r="E1699" s="21" t="s">
        <v>146</v>
      </c>
      <c r="F1699" s="21" t="s">
        <v>147</v>
      </c>
      <c r="G1699" s="22">
        <v>26</v>
      </c>
      <c r="H1699" s="23" t="s">
        <v>1462</v>
      </c>
      <c r="I1699" s="14" t="str">
        <f t="shared" si="156"/>
        <v>=DISPIMG("ID_16AF50A418A64B6EB3F4901D2A1FAD20",1)</v>
      </c>
    </row>
    <row r="1700" customHeight="1" spans="1:9">
      <c r="A1700" s="21" t="s">
        <v>1464</v>
      </c>
      <c r="B1700" s="21" t="s">
        <v>232</v>
      </c>
      <c r="C1700" s="21" t="s">
        <v>233</v>
      </c>
      <c r="D1700" s="21" t="s">
        <v>540</v>
      </c>
      <c r="E1700" s="21" t="s">
        <v>146</v>
      </c>
      <c r="F1700" s="21" t="s">
        <v>147</v>
      </c>
      <c r="G1700" s="22">
        <v>27</v>
      </c>
      <c r="H1700" s="23" t="s">
        <v>1462</v>
      </c>
      <c r="I1700" s="14" t="str">
        <f t="shared" si="156"/>
        <v>=DISPIMG("ID_16AF50A418A64B6EB3F4901D2A1FAD20",1)</v>
      </c>
    </row>
    <row r="1701" customHeight="1" spans="1:9">
      <c r="A1701" s="21" t="s">
        <v>554</v>
      </c>
      <c r="B1701" s="21" t="s">
        <v>232</v>
      </c>
      <c r="C1701" s="21" t="s">
        <v>233</v>
      </c>
      <c r="D1701" s="21" t="s">
        <v>540</v>
      </c>
      <c r="E1701" s="21" t="s">
        <v>146</v>
      </c>
      <c r="F1701" s="21" t="s">
        <v>147</v>
      </c>
      <c r="G1701" s="22">
        <v>28</v>
      </c>
      <c r="H1701" s="23" t="s">
        <v>1462</v>
      </c>
      <c r="I1701" s="14" t="str">
        <f>_xlfn.DISPIMG("ID_1A72A785C3D640C68422642CD54BB203",1)</f>
        <v>=DISPIMG("ID_1A72A785C3D640C68422642CD54BB203",1)</v>
      </c>
    </row>
    <row r="1702" customHeight="1" spans="1:9">
      <c r="A1702" s="21" t="s">
        <v>400</v>
      </c>
      <c r="B1702" s="21" t="s">
        <v>1667</v>
      </c>
      <c r="C1702" s="21" t="s">
        <v>1668</v>
      </c>
      <c r="D1702" s="21" t="s">
        <v>432</v>
      </c>
      <c r="E1702" s="21" t="s">
        <v>146</v>
      </c>
      <c r="F1702" s="21" t="s">
        <v>147</v>
      </c>
      <c r="G1702" s="22">
        <v>20</v>
      </c>
      <c r="H1702" s="23" t="s">
        <v>1462</v>
      </c>
      <c r="I1702" s="14" t="str">
        <f t="shared" ref="I1702:I1707" si="157">_xlfn.DISPIMG("ID_F7AEEB90450C4495B0F9136A161D61AC",1)</f>
        <v>=DISPIMG("ID_F7AEEB90450C4495B0F9136A161D61AC",1)</v>
      </c>
    </row>
    <row r="1703" customHeight="1" spans="1:9">
      <c r="A1703" s="21" t="s">
        <v>416</v>
      </c>
      <c r="B1703" s="21" t="s">
        <v>1667</v>
      </c>
      <c r="C1703" s="21" t="s">
        <v>1668</v>
      </c>
      <c r="D1703" s="21" t="s">
        <v>432</v>
      </c>
      <c r="E1703" s="21" t="s">
        <v>146</v>
      </c>
      <c r="F1703" s="21" t="s">
        <v>147</v>
      </c>
      <c r="G1703" s="22">
        <v>21</v>
      </c>
      <c r="H1703" s="23" t="s">
        <v>1462</v>
      </c>
      <c r="I1703" s="14" t="str">
        <f t="shared" si="157"/>
        <v>=DISPIMG("ID_F7AEEB90450C4495B0F9136A161D61AC",1)</v>
      </c>
    </row>
    <row r="1704" customHeight="1" spans="1:9">
      <c r="A1704" s="21" t="s">
        <v>417</v>
      </c>
      <c r="B1704" s="21" t="s">
        <v>1667</v>
      </c>
      <c r="C1704" s="21" t="s">
        <v>1668</v>
      </c>
      <c r="D1704" s="21" t="s">
        <v>432</v>
      </c>
      <c r="E1704" s="21" t="s">
        <v>146</v>
      </c>
      <c r="F1704" s="21" t="s">
        <v>147</v>
      </c>
      <c r="G1704" s="22">
        <v>22</v>
      </c>
      <c r="H1704" s="23" t="s">
        <v>1462</v>
      </c>
      <c r="I1704" s="14" t="str">
        <f t="shared" si="157"/>
        <v>=DISPIMG("ID_F7AEEB90450C4495B0F9136A161D61AC",1)</v>
      </c>
    </row>
    <row r="1705" customHeight="1" spans="1:9">
      <c r="A1705" s="21" t="s">
        <v>381</v>
      </c>
      <c r="B1705" s="21" t="s">
        <v>1667</v>
      </c>
      <c r="C1705" s="21" t="s">
        <v>1668</v>
      </c>
      <c r="D1705" s="21" t="s">
        <v>432</v>
      </c>
      <c r="E1705" s="21" t="s">
        <v>146</v>
      </c>
      <c r="F1705" s="21" t="s">
        <v>147</v>
      </c>
      <c r="G1705" s="22">
        <v>23</v>
      </c>
      <c r="H1705" s="23" t="s">
        <v>1462</v>
      </c>
      <c r="I1705" s="14" t="str">
        <f t="shared" si="157"/>
        <v>=DISPIMG("ID_F7AEEB90450C4495B0F9136A161D61AC",1)</v>
      </c>
    </row>
    <row r="1706" customHeight="1" spans="1:9">
      <c r="A1706" s="21" t="s">
        <v>388</v>
      </c>
      <c r="B1706" s="21" t="s">
        <v>1667</v>
      </c>
      <c r="C1706" s="21" t="s">
        <v>1668</v>
      </c>
      <c r="D1706" s="21" t="s">
        <v>432</v>
      </c>
      <c r="E1706" s="21" t="s">
        <v>146</v>
      </c>
      <c r="F1706" s="21" t="s">
        <v>147</v>
      </c>
      <c r="G1706" s="22">
        <v>24</v>
      </c>
      <c r="H1706" s="23" t="s">
        <v>1462</v>
      </c>
      <c r="I1706" s="14" t="str">
        <f t="shared" si="157"/>
        <v>=DISPIMG("ID_F7AEEB90450C4495B0F9136A161D61AC",1)</v>
      </c>
    </row>
    <row r="1707" customHeight="1" spans="1:9">
      <c r="A1707" s="21" t="s">
        <v>389</v>
      </c>
      <c r="B1707" s="21" t="s">
        <v>1667</v>
      </c>
      <c r="C1707" s="21" t="s">
        <v>1668</v>
      </c>
      <c r="D1707" s="21" t="s">
        <v>432</v>
      </c>
      <c r="E1707" s="21" t="s">
        <v>146</v>
      </c>
      <c r="F1707" s="21" t="s">
        <v>147</v>
      </c>
      <c r="G1707" s="22">
        <v>25</v>
      </c>
      <c r="H1707" s="23" t="s">
        <v>1462</v>
      </c>
      <c r="I1707" s="14" t="str">
        <f t="shared" si="157"/>
        <v>=DISPIMG("ID_F7AEEB90450C4495B0F9136A161D61AC",1)</v>
      </c>
    </row>
    <row r="1708" customHeight="1" spans="1:9">
      <c r="A1708" s="21" t="s">
        <v>1463</v>
      </c>
      <c r="B1708" s="21" t="s">
        <v>1669</v>
      </c>
      <c r="C1708" s="21" t="s">
        <v>1670</v>
      </c>
      <c r="D1708" s="21" t="s">
        <v>420</v>
      </c>
      <c r="E1708" s="21" t="s">
        <v>146</v>
      </c>
      <c r="F1708" s="21" t="s">
        <v>147</v>
      </c>
      <c r="G1708" s="22">
        <v>20</v>
      </c>
      <c r="H1708" s="23" t="s">
        <v>1462</v>
      </c>
      <c r="I1708" s="14" t="str">
        <f>_xlfn.DISPIMG("ID_8B1C92714E074B41A0025D8BE688D022",1)</f>
        <v>=DISPIMG("ID_8B1C92714E074B41A0025D8BE688D022",1)</v>
      </c>
    </row>
    <row r="1709" customHeight="1" spans="1:9">
      <c r="A1709" s="21" t="s">
        <v>364</v>
      </c>
      <c r="B1709" s="21" t="s">
        <v>1671</v>
      </c>
      <c r="C1709" s="21" t="s">
        <v>1672</v>
      </c>
      <c r="D1709" s="21" t="s">
        <v>476</v>
      </c>
      <c r="E1709" s="21" t="s">
        <v>146</v>
      </c>
      <c r="F1709" s="21" t="s">
        <v>147</v>
      </c>
      <c r="G1709" s="22">
        <v>20</v>
      </c>
      <c r="H1709" s="23" t="s">
        <v>1462</v>
      </c>
      <c r="I1709" s="14" t="str">
        <f>_xlfn.DISPIMG("ID_430DE539FFDA4D53A573602B92633416",1)</f>
        <v>=DISPIMG("ID_430DE539FFDA4D53A573602B92633416",1)</v>
      </c>
    </row>
    <row r="1710" customHeight="1" spans="1:9">
      <c r="A1710" s="21" t="s">
        <v>395</v>
      </c>
      <c r="B1710" s="21" t="s">
        <v>1673</v>
      </c>
      <c r="C1710" s="21" t="s">
        <v>1674</v>
      </c>
      <c r="D1710" s="21" t="s">
        <v>406</v>
      </c>
      <c r="E1710" s="21" t="s">
        <v>146</v>
      </c>
      <c r="F1710" s="21" t="s">
        <v>147</v>
      </c>
      <c r="G1710" s="22">
        <v>20</v>
      </c>
      <c r="H1710" s="23" t="s">
        <v>1462</v>
      </c>
      <c r="I1710" s="14" t="str">
        <f t="shared" ref="I1710:I1712" si="158">_xlfn.DISPIMG("ID_310DC72B6F014F5481147AFF6C9EB69B",1)</f>
        <v>=DISPIMG("ID_310DC72B6F014F5481147AFF6C9EB69B",1)</v>
      </c>
    </row>
    <row r="1711" customHeight="1" spans="1:9">
      <c r="A1711" s="21" t="s">
        <v>399</v>
      </c>
      <c r="B1711" s="21" t="s">
        <v>1673</v>
      </c>
      <c r="C1711" s="21" t="s">
        <v>1674</v>
      </c>
      <c r="D1711" s="21" t="s">
        <v>406</v>
      </c>
      <c r="E1711" s="21" t="s">
        <v>146</v>
      </c>
      <c r="F1711" s="21" t="s">
        <v>147</v>
      </c>
      <c r="G1711" s="22">
        <v>21</v>
      </c>
      <c r="H1711" s="23" t="s">
        <v>1462</v>
      </c>
      <c r="I1711" s="14" t="str">
        <f t="shared" si="158"/>
        <v>=DISPIMG("ID_310DC72B6F014F5481147AFF6C9EB69B",1)</v>
      </c>
    </row>
    <row r="1712" customHeight="1" spans="1:9">
      <c r="A1712" s="21" t="s">
        <v>364</v>
      </c>
      <c r="B1712" s="21" t="s">
        <v>1673</v>
      </c>
      <c r="C1712" s="21" t="s">
        <v>1674</v>
      </c>
      <c r="D1712" s="21" t="s">
        <v>406</v>
      </c>
      <c r="E1712" s="21" t="s">
        <v>146</v>
      </c>
      <c r="F1712" s="21" t="s">
        <v>147</v>
      </c>
      <c r="G1712" s="22">
        <v>22</v>
      </c>
      <c r="H1712" s="23" t="s">
        <v>1462</v>
      </c>
      <c r="I1712" s="14" t="str">
        <f t="shared" si="158"/>
        <v>=DISPIMG("ID_310DC72B6F014F5481147AFF6C9EB69B",1)</v>
      </c>
    </row>
    <row r="1713" customHeight="1" spans="1:9">
      <c r="A1713" s="21" t="s">
        <v>1464</v>
      </c>
      <c r="B1713" s="21" t="s">
        <v>1675</v>
      </c>
      <c r="C1713" s="21" t="s">
        <v>1676</v>
      </c>
      <c r="D1713" s="21" t="s">
        <v>367</v>
      </c>
      <c r="E1713" s="21" t="s">
        <v>146</v>
      </c>
      <c r="F1713" s="21" t="s">
        <v>147</v>
      </c>
      <c r="G1713" s="22">
        <v>20</v>
      </c>
      <c r="H1713" s="23" t="s">
        <v>1462</v>
      </c>
      <c r="I1713" s="14" t="str">
        <f>_xlfn.DISPIMG("ID_BF2C08CBFA4A4FA4AA6B483C0C9B02F6",1)</f>
        <v>=DISPIMG("ID_BF2C08CBFA4A4FA4AA6B483C0C9B02F6",1)</v>
      </c>
    </row>
    <row r="1714" customHeight="1" spans="1:9">
      <c r="A1714" s="21" t="s">
        <v>554</v>
      </c>
      <c r="B1714" s="21" t="s">
        <v>1675</v>
      </c>
      <c r="C1714" s="21" t="s">
        <v>1676</v>
      </c>
      <c r="D1714" s="21" t="s">
        <v>367</v>
      </c>
      <c r="E1714" s="21" t="s">
        <v>146</v>
      </c>
      <c r="F1714" s="21" t="s">
        <v>147</v>
      </c>
      <c r="G1714" s="22">
        <v>21</v>
      </c>
      <c r="H1714" s="23" t="s">
        <v>1462</v>
      </c>
      <c r="I1714" s="14" t="str">
        <f>_xlfn.DISPIMG("ID_AABB21FE6B3C47F88678411085863F6F",1)</f>
        <v>=DISPIMG("ID_AABB21FE6B3C47F88678411085863F6F",1)</v>
      </c>
    </row>
    <row r="1715" customHeight="1" spans="1:9">
      <c r="A1715" s="21" t="s">
        <v>399</v>
      </c>
      <c r="B1715" s="21" t="s">
        <v>1677</v>
      </c>
      <c r="C1715" s="21" t="s">
        <v>1678</v>
      </c>
      <c r="D1715" s="21" t="s">
        <v>406</v>
      </c>
      <c r="E1715" s="21" t="s">
        <v>146</v>
      </c>
      <c r="F1715" s="21" t="s">
        <v>147</v>
      </c>
      <c r="G1715" s="22">
        <v>20</v>
      </c>
      <c r="H1715" s="23" t="s">
        <v>1462</v>
      </c>
      <c r="I1715" s="14" t="str">
        <f>_xlfn.DISPIMG("ID_861A48F580C6487A99412F5336A961DC",1)</f>
        <v>=DISPIMG("ID_861A48F580C6487A99412F5336A961DC",1)</v>
      </c>
    </row>
    <row r="1716" customHeight="1" spans="1:9">
      <c r="A1716" s="21" t="s">
        <v>364</v>
      </c>
      <c r="B1716" s="21" t="s">
        <v>1677</v>
      </c>
      <c r="C1716" s="21" t="s">
        <v>1678</v>
      </c>
      <c r="D1716" s="21" t="s">
        <v>406</v>
      </c>
      <c r="E1716" s="21" t="s">
        <v>146</v>
      </c>
      <c r="F1716" s="21" t="s">
        <v>147</v>
      </c>
      <c r="G1716" s="22">
        <v>21</v>
      </c>
      <c r="H1716" s="23" t="s">
        <v>1462</v>
      </c>
      <c r="I1716" s="14" t="str">
        <f>_xlfn.DISPIMG("ID_861A48F580C6487A99412F5336A961DC",1)</f>
        <v>=DISPIMG("ID_861A48F580C6487A99412F5336A961DC",1)</v>
      </c>
    </row>
    <row r="1717" customHeight="1" spans="1:9">
      <c r="A1717" s="21" t="s">
        <v>400</v>
      </c>
      <c r="B1717" s="21" t="s">
        <v>1679</v>
      </c>
      <c r="C1717" s="21" t="s">
        <v>1680</v>
      </c>
      <c r="D1717" s="21" t="s">
        <v>367</v>
      </c>
      <c r="E1717" s="21" t="s">
        <v>146</v>
      </c>
      <c r="F1717" s="21" t="s">
        <v>147</v>
      </c>
      <c r="G1717" s="22">
        <v>20</v>
      </c>
      <c r="H1717" s="23" t="s">
        <v>1462</v>
      </c>
      <c r="I1717" s="14" t="str">
        <f>_xlfn.DISPIMG("ID_0368713F2B4C43F1A02892FA0771EE67",1)</f>
        <v>=DISPIMG("ID_0368713F2B4C43F1A02892FA0771EE67",1)</v>
      </c>
    </row>
    <row r="1718" customHeight="1" spans="1:9">
      <c r="A1718" s="21" t="s">
        <v>401</v>
      </c>
      <c r="B1718" s="21" t="s">
        <v>1681</v>
      </c>
      <c r="C1718" s="21" t="s">
        <v>1682</v>
      </c>
      <c r="D1718" s="21" t="s">
        <v>455</v>
      </c>
      <c r="E1718" s="21" t="s">
        <v>146</v>
      </c>
      <c r="F1718" s="21" t="s">
        <v>147</v>
      </c>
      <c r="G1718" s="22">
        <v>20</v>
      </c>
      <c r="H1718" s="23" t="s">
        <v>1462</v>
      </c>
      <c r="I1718" s="14" t="str">
        <f t="shared" ref="I1718:I1720" si="159">_xlfn.DISPIMG("ID_D390D27AD16F4E5FAE2D3DD09D69860C",1)</f>
        <v>=DISPIMG("ID_D390D27AD16F4E5FAE2D3DD09D69860C",1)</v>
      </c>
    </row>
    <row r="1719" customHeight="1" spans="1:9">
      <c r="A1719" s="21" t="s">
        <v>402</v>
      </c>
      <c r="B1719" s="21" t="s">
        <v>1681</v>
      </c>
      <c r="C1719" s="21" t="s">
        <v>1682</v>
      </c>
      <c r="D1719" s="21" t="s">
        <v>455</v>
      </c>
      <c r="E1719" s="21" t="s">
        <v>146</v>
      </c>
      <c r="F1719" s="21" t="s">
        <v>147</v>
      </c>
      <c r="G1719" s="22">
        <v>21</v>
      </c>
      <c r="H1719" s="23" t="s">
        <v>1462</v>
      </c>
      <c r="I1719" s="14" t="str">
        <f t="shared" si="159"/>
        <v>=DISPIMG("ID_D390D27AD16F4E5FAE2D3DD09D69860C",1)</v>
      </c>
    </row>
    <row r="1720" customHeight="1" spans="1:9">
      <c r="A1720" s="21" t="s">
        <v>403</v>
      </c>
      <c r="B1720" s="21" t="s">
        <v>1681</v>
      </c>
      <c r="C1720" s="21" t="s">
        <v>1682</v>
      </c>
      <c r="D1720" s="21" t="s">
        <v>455</v>
      </c>
      <c r="E1720" s="21" t="s">
        <v>146</v>
      </c>
      <c r="F1720" s="21" t="s">
        <v>147</v>
      </c>
      <c r="G1720" s="22">
        <v>22</v>
      </c>
      <c r="H1720" s="23" t="s">
        <v>1462</v>
      </c>
      <c r="I1720" s="14" t="str">
        <f t="shared" si="159"/>
        <v>=DISPIMG("ID_D390D27AD16F4E5FAE2D3DD09D69860C",1)</v>
      </c>
    </row>
    <row r="1721" customHeight="1" spans="1:9">
      <c r="A1721" s="21" t="s">
        <v>452</v>
      </c>
      <c r="B1721" s="21" t="s">
        <v>1683</v>
      </c>
      <c r="C1721" s="21" t="s">
        <v>1684</v>
      </c>
      <c r="D1721" s="21" t="s">
        <v>432</v>
      </c>
      <c r="E1721" s="21" t="s">
        <v>146</v>
      </c>
      <c r="F1721" s="21" t="s">
        <v>147</v>
      </c>
      <c r="G1721" s="22">
        <v>20</v>
      </c>
      <c r="H1721" s="23" t="s">
        <v>1462</v>
      </c>
      <c r="I1721" s="14" t="str">
        <f t="shared" ref="I1721:I1724" si="160">_xlfn.DISPIMG("ID_207CE5336AC04CEF89231E364F5FC158",1)</f>
        <v>=DISPIMG("ID_207CE5336AC04CEF89231E364F5FC158",1)</v>
      </c>
    </row>
    <row r="1722" customHeight="1" spans="1:9">
      <c r="A1722" s="21" t="s">
        <v>1463</v>
      </c>
      <c r="B1722" s="21" t="s">
        <v>1683</v>
      </c>
      <c r="C1722" s="21" t="s">
        <v>1684</v>
      </c>
      <c r="D1722" s="21" t="s">
        <v>432</v>
      </c>
      <c r="E1722" s="21" t="s">
        <v>146</v>
      </c>
      <c r="F1722" s="21" t="s">
        <v>147</v>
      </c>
      <c r="G1722" s="22">
        <v>21</v>
      </c>
      <c r="H1722" s="23" t="s">
        <v>1462</v>
      </c>
      <c r="I1722" s="14" t="str">
        <f t="shared" si="160"/>
        <v>=DISPIMG("ID_207CE5336AC04CEF89231E364F5FC158",1)</v>
      </c>
    </row>
    <row r="1723" customHeight="1" spans="1:9">
      <c r="A1723" s="21" t="s">
        <v>1461</v>
      </c>
      <c r="B1723" s="21" t="s">
        <v>1683</v>
      </c>
      <c r="C1723" s="21" t="s">
        <v>1684</v>
      </c>
      <c r="D1723" s="21" t="s">
        <v>432</v>
      </c>
      <c r="E1723" s="21" t="s">
        <v>146</v>
      </c>
      <c r="F1723" s="21" t="s">
        <v>147</v>
      </c>
      <c r="G1723" s="22">
        <v>22</v>
      </c>
      <c r="H1723" s="23" t="s">
        <v>1462</v>
      </c>
      <c r="I1723" s="14" t="str">
        <f t="shared" si="160"/>
        <v>=DISPIMG("ID_207CE5336AC04CEF89231E364F5FC158",1)</v>
      </c>
    </row>
    <row r="1724" customHeight="1" spans="1:9">
      <c r="A1724" s="21" t="s">
        <v>1464</v>
      </c>
      <c r="B1724" s="21" t="s">
        <v>1683</v>
      </c>
      <c r="C1724" s="21" t="s">
        <v>1684</v>
      </c>
      <c r="D1724" s="21" t="s">
        <v>432</v>
      </c>
      <c r="E1724" s="21" t="s">
        <v>146</v>
      </c>
      <c r="F1724" s="21" t="s">
        <v>147</v>
      </c>
      <c r="G1724" s="22">
        <v>23</v>
      </c>
      <c r="H1724" s="23" t="s">
        <v>1462</v>
      </c>
      <c r="I1724" s="14" t="str">
        <f t="shared" si="160"/>
        <v>=DISPIMG("ID_207CE5336AC04CEF89231E364F5FC158",1)</v>
      </c>
    </row>
    <row r="1725" customHeight="1" spans="1:9">
      <c r="A1725" s="21" t="s">
        <v>554</v>
      </c>
      <c r="B1725" s="21" t="s">
        <v>1683</v>
      </c>
      <c r="C1725" s="21" t="s">
        <v>1684</v>
      </c>
      <c r="D1725" s="21" t="s">
        <v>432</v>
      </c>
      <c r="E1725" s="21" t="s">
        <v>146</v>
      </c>
      <c r="F1725" s="21" t="s">
        <v>147</v>
      </c>
      <c r="G1725" s="22">
        <v>24</v>
      </c>
      <c r="H1725" s="23" t="s">
        <v>1462</v>
      </c>
      <c r="I1725" s="14" t="str">
        <f>_xlfn.DISPIMG("ID_998E78CF1FFF4B2382F9D64DC13F0AFC",1)</f>
        <v>=DISPIMG("ID_998E78CF1FFF4B2382F9D64DC13F0AFC",1)</v>
      </c>
    </row>
    <row r="1726" customHeight="1" spans="1:9">
      <c r="A1726" s="21" t="s">
        <v>393</v>
      </c>
      <c r="B1726" s="21" t="s">
        <v>1685</v>
      </c>
      <c r="C1726" s="21" t="s">
        <v>1686</v>
      </c>
      <c r="D1726" s="21" t="s">
        <v>374</v>
      </c>
      <c r="E1726" s="21" t="s">
        <v>146</v>
      </c>
      <c r="F1726" s="21" t="s">
        <v>147</v>
      </c>
      <c r="G1726" s="22">
        <v>20</v>
      </c>
      <c r="H1726" s="23" t="s">
        <v>1462</v>
      </c>
      <c r="I1726" s="14" t="str">
        <f t="shared" ref="I1726:I1731" si="161">_xlfn.DISPIMG("ID_396A2E4A69624062B6F15FB87F870EF4",1)</f>
        <v>=DISPIMG("ID_396A2E4A69624062B6F15FB87F870EF4",1)</v>
      </c>
    </row>
    <row r="1727" customHeight="1" spans="1:9">
      <c r="A1727" s="21" t="s">
        <v>394</v>
      </c>
      <c r="B1727" s="21" t="s">
        <v>1685</v>
      </c>
      <c r="C1727" s="21" t="s">
        <v>1686</v>
      </c>
      <c r="D1727" s="21" t="s">
        <v>374</v>
      </c>
      <c r="E1727" s="21" t="s">
        <v>146</v>
      </c>
      <c r="F1727" s="21" t="s">
        <v>147</v>
      </c>
      <c r="G1727" s="22">
        <v>21</v>
      </c>
      <c r="H1727" s="23" t="s">
        <v>1462</v>
      </c>
      <c r="I1727" s="14" t="str">
        <f t="shared" si="161"/>
        <v>=DISPIMG("ID_396A2E4A69624062B6F15FB87F870EF4",1)</v>
      </c>
    </row>
    <row r="1728" customHeight="1" spans="1:9">
      <c r="A1728" s="21" t="s">
        <v>411</v>
      </c>
      <c r="B1728" s="21" t="s">
        <v>1685</v>
      </c>
      <c r="C1728" s="21" t="s">
        <v>1686</v>
      </c>
      <c r="D1728" s="21" t="s">
        <v>374</v>
      </c>
      <c r="E1728" s="21" t="s">
        <v>146</v>
      </c>
      <c r="F1728" s="21" t="s">
        <v>147</v>
      </c>
      <c r="G1728" s="22">
        <v>22</v>
      </c>
      <c r="H1728" s="23" t="s">
        <v>1462</v>
      </c>
      <c r="I1728" s="14" t="str">
        <f t="shared" si="161"/>
        <v>=DISPIMG("ID_396A2E4A69624062B6F15FB87F870EF4",1)</v>
      </c>
    </row>
    <row r="1729" customHeight="1" spans="1:9">
      <c r="A1729" s="21" t="s">
        <v>1467</v>
      </c>
      <c r="B1729" s="21" t="s">
        <v>1685</v>
      </c>
      <c r="C1729" s="21" t="s">
        <v>1686</v>
      </c>
      <c r="D1729" s="21" t="s">
        <v>374</v>
      </c>
      <c r="E1729" s="21" t="s">
        <v>146</v>
      </c>
      <c r="F1729" s="21" t="s">
        <v>147</v>
      </c>
      <c r="G1729" s="22">
        <v>23</v>
      </c>
      <c r="H1729" s="23" t="s">
        <v>1462</v>
      </c>
      <c r="I1729" s="14" t="str">
        <f t="shared" si="161"/>
        <v>=DISPIMG("ID_396A2E4A69624062B6F15FB87F870EF4",1)</v>
      </c>
    </row>
    <row r="1730" customHeight="1" spans="1:9">
      <c r="A1730" s="21" t="s">
        <v>490</v>
      </c>
      <c r="B1730" s="21" t="s">
        <v>1685</v>
      </c>
      <c r="C1730" s="21" t="s">
        <v>1686</v>
      </c>
      <c r="D1730" s="21" t="s">
        <v>374</v>
      </c>
      <c r="E1730" s="21" t="s">
        <v>146</v>
      </c>
      <c r="F1730" s="21" t="s">
        <v>147</v>
      </c>
      <c r="G1730" s="22">
        <v>24</v>
      </c>
      <c r="H1730" s="23" t="s">
        <v>1462</v>
      </c>
      <c r="I1730" s="14" t="str">
        <f t="shared" si="161"/>
        <v>=DISPIMG("ID_396A2E4A69624062B6F15FB87F870EF4",1)</v>
      </c>
    </row>
    <row r="1731" customHeight="1" spans="1:9">
      <c r="A1731" s="21" t="s">
        <v>407</v>
      </c>
      <c r="B1731" s="21" t="s">
        <v>1685</v>
      </c>
      <c r="C1731" s="21" t="s">
        <v>1686</v>
      </c>
      <c r="D1731" s="21" t="s">
        <v>374</v>
      </c>
      <c r="E1731" s="21" t="s">
        <v>146</v>
      </c>
      <c r="F1731" s="21" t="s">
        <v>147</v>
      </c>
      <c r="G1731" s="22">
        <v>25</v>
      </c>
      <c r="H1731" s="23" t="s">
        <v>1462</v>
      </c>
      <c r="I1731" s="14" t="str">
        <f t="shared" si="161"/>
        <v>=DISPIMG("ID_396A2E4A69624062B6F15FB87F870EF4",1)</v>
      </c>
    </row>
    <row r="1732" customHeight="1" spans="1:9">
      <c r="A1732" s="21" t="s">
        <v>395</v>
      </c>
      <c r="B1732" s="21" t="s">
        <v>274</v>
      </c>
      <c r="C1732" s="21" t="s">
        <v>275</v>
      </c>
      <c r="D1732" s="21" t="s">
        <v>432</v>
      </c>
      <c r="E1732" s="21" t="s">
        <v>146</v>
      </c>
      <c r="F1732" s="21" t="s">
        <v>147</v>
      </c>
      <c r="G1732" s="22">
        <v>31</v>
      </c>
      <c r="H1732" s="23" t="s">
        <v>1462</v>
      </c>
      <c r="I1732" s="14" t="str">
        <f t="shared" ref="I1732:I1739" si="162">_xlfn.DISPIMG("ID_5551C3D533CA4CAE80A9598669B7DB54",1)</f>
        <v>=DISPIMG("ID_5551C3D533CA4CAE80A9598669B7DB54",1)</v>
      </c>
    </row>
    <row r="1733" customHeight="1" spans="1:9">
      <c r="A1733" s="21" t="s">
        <v>399</v>
      </c>
      <c r="B1733" s="21" t="s">
        <v>274</v>
      </c>
      <c r="C1733" s="21" t="s">
        <v>275</v>
      </c>
      <c r="D1733" s="21" t="s">
        <v>432</v>
      </c>
      <c r="E1733" s="21" t="s">
        <v>146</v>
      </c>
      <c r="F1733" s="21" t="s">
        <v>147</v>
      </c>
      <c r="G1733" s="22">
        <v>32</v>
      </c>
      <c r="H1733" s="23" t="s">
        <v>1462</v>
      </c>
      <c r="I1733" s="14" t="str">
        <f t="shared" si="162"/>
        <v>=DISPIMG("ID_5551C3D533CA4CAE80A9598669B7DB54",1)</v>
      </c>
    </row>
    <row r="1734" customHeight="1" spans="1:9">
      <c r="A1734" s="21" t="s">
        <v>364</v>
      </c>
      <c r="B1734" s="21" t="s">
        <v>274</v>
      </c>
      <c r="C1734" s="21" t="s">
        <v>275</v>
      </c>
      <c r="D1734" s="21" t="s">
        <v>432</v>
      </c>
      <c r="E1734" s="21" t="s">
        <v>146</v>
      </c>
      <c r="F1734" s="21" t="s">
        <v>147</v>
      </c>
      <c r="G1734" s="22">
        <v>33</v>
      </c>
      <c r="H1734" s="23" t="s">
        <v>1462</v>
      </c>
      <c r="I1734" s="14" t="str">
        <f t="shared" si="162"/>
        <v>=DISPIMG("ID_5551C3D533CA4CAE80A9598669B7DB54",1)</v>
      </c>
    </row>
    <row r="1735" customHeight="1" spans="1:9">
      <c r="A1735" s="21" t="s">
        <v>371</v>
      </c>
      <c r="B1735" s="21" t="s">
        <v>274</v>
      </c>
      <c r="C1735" s="21" t="s">
        <v>275</v>
      </c>
      <c r="D1735" s="21" t="s">
        <v>432</v>
      </c>
      <c r="E1735" s="21" t="s">
        <v>146</v>
      </c>
      <c r="F1735" s="21" t="s">
        <v>147</v>
      </c>
      <c r="G1735" s="22">
        <v>34</v>
      </c>
      <c r="H1735" s="23" t="s">
        <v>1462</v>
      </c>
      <c r="I1735" s="14" t="str">
        <f t="shared" si="162"/>
        <v>=DISPIMG("ID_5551C3D533CA4CAE80A9598669B7DB54",1)</v>
      </c>
    </row>
    <row r="1736" customHeight="1" spans="1:9">
      <c r="A1736" s="21" t="s">
        <v>400</v>
      </c>
      <c r="B1736" s="21" t="s">
        <v>274</v>
      </c>
      <c r="C1736" s="21" t="s">
        <v>275</v>
      </c>
      <c r="D1736" s="21" t="s">
        <v>432</v>
      </c>
      <c r="E1736" s="21" t="s">
        <v>146</v>
      </c>
      <c r="F1736" s="21" t="s">
        <v>147</v>
      </c>
      <c r="G1736" s="22">
        <v>35</v>
      </c>
      <c r="H1736" s="23" t="s">
        <v>1462</v>
      </c>
      <c r="I1736" s="14" t="str">
        <f t="shared" si="162"/>
        <v>=DISPIMG("ID_5551C3D533CA4CAE80A9598669B7DB54",1)</v>
      </c>
    </row>
    <row r="1737" customHeight="1" spans="1:9">
      <c r="A1737" s="21" t="s">
        <v>416</v>
      </c>
      <c r="B1737" s="21" t="s">
        <v>274</v>
      </c>
      <c r="C1737" s="21" t="s">
        <v>275</v>
      </c>
      <c r="D1737" s="21" t="s">
        <v>432</v>
      </c>
      <c r="E1737" s="21" t="s">
        <v>146</v>
      </c>
      <c r="F1737" s="21" t="s">
        <v>147</v>
      </c>
      <c r="G1737" s="22">
        <v>36</v>
      </c>
      <c r="H1737" s="23" t="s">
        <v>1462</v>
      </c>
      <c r="I1737" s="14" t="str">
        <f t="shared" si="162"/>
        <v>=DISPIMG("ID_5551C3D533CA4CAE80A9598669B7DB54",1)</v>
      </c>
    </row>
    <row r="1738" customHeight="1" spans="1:9">
      <c r="A1738" s="21" t="s">
        <v>417</v>
      </c>
      <c r="B1738" s="21" t="s">
        <v>274</v>
      </c>
      <c r="C1738" s="21" t="s">
        <v>275</v>
      </c>
      <c r="D1738" s="21" t="s">
        <v>432</v>
      </c>
      <c r="E1738" s="21" t="s">
        <v>146</v>
      </c>
      <c r="F1738" s="21" t="s">
        <v>147</v>
      </c>
      <c r="G1738" s="22">
        <v>37</v>
      </c>
      <c r="H1738" s="23" t="s">
        <v>1462</v>
      </c>
      <c r="I1738" s="14" t="str">
        <f t="shared" si="162"/>
        <v>=DISPIMG("ID_5551C3D533CA4CAE80A9598669B7DB54",1)</v>
      </c>
    </row>
    <row r="1739" customHeight="1" spans="1:9">
      <c r="A1739" s="21" t="s">
        <v>381</v>
      </c>
      <c r="B1739" s="21" t="s">
        <v>274</v>
      </c>
      <c r="C1739" s="21" t="s">
        <v>275</v>
      </c>
      <c r="D1739" s="21" t="s">
        <v>432</v>
      </c>
      <c r="E1739" s="21" t="s">
        <v>146</v>
      </c>
      <c r="F1739" s="21" t="s">
        <v>147</v>
      </c>
      <c r="G1739" s="22">
        <v>38</v>
      </c>
      <c r="H1739" s="23" t="s">
        <v>1462</v>
      </c>
      <c r="I1739" s="14" t="str">
        <f t="shared" si="162"/>
        <v>=DISPIMG("ID_5551C3D533CA4CAE80A9598669B7DB54",1)</v>
      </c>
    </row>
    <row r="1740" customHeight="1" spans="1:9">
      <c r="A1740" s="21" t="s">
        <v>1461</v>
      </c>
      <c r="B1740" s="21" t="s">
        <v>1687</v>
      </c>
      <c r="C1740" s="21" t="s">
        <v>1688</v>
      </c>
      <c r="D1740" s="21" t="s">
        <v>406</v>
      </c>
      <c r="E1740" s="21" t="s">
        <v>146</v>
      </c>
      <c r="F1740" s="21" t="s">
        <v>147</v>
      </c>
      <c r="G1740" s="22">
        <v>20</v>
      </c>
      <c r="H1740" s="23" t="s">
        <v>1462</v>
      </c>
      <c r="I1740" s="14" t="str">
        <f>_xlfn.DISPIMG("ID_AC1DF2EEC0204D8EADC53D2F3DEE6FB7",1)</f>
        <v>=DISPIMG("ID_AC1DF2EEC0204D8EADC53D2F3DEE6FB7",1)</v>
      </c>
    </row>
    <row r="1741" customHeight="1" spans="1:9">
      <c r="A1741" s="21" t="s">
        <v>1464</v>
      </c>
      <c r="B1741" s="21" t="s">
        <v>1687</v>
      </c>
      <c r="C1741" s="21" t="s">
        <v>1688</v>
      </c>
      <c r="D1741" s="21" t="s">
        <v>406</v>
      </c>
      <c r="E1741" s="21" t="s">
        <v>146</v>
      </c>
      <c r="F1741" s="21" t="s">
        <v>147</v>
      </c>
      <c r="G1741" s="22">
        <v>21</v>
      </c>
      <c r="H1741" s="23" t="s">
        <v>1462</v>
      </c>
      <c r="I1741" s="14" t="str">
        <f>_xlfn.DISPIMG("ID_AC1DF2EEC0204D8EADC53D2F3DEE6FB7",1)</f>
        <v>=DISPIMG("ID_AC1DF2EEC0204D8EADC53D2F3DEE6FB7",1)</v>
      </c>
    </row>
    <row r="1742" customHeight="1" spans="1:9">
      <c r="A1742" s="21" t="s">
        <v>554</v>
      </c>
      <c r="B1742" s="21" t="s">
        <v>1687</v>
      </c>
      <c r="C1742" s="21" t="s">
        <v>1688</v>
      </c>
      <c r="D1742" s="21" t="s">
        <v>406</v>
      </c>
      <c r="E1742" s="21" t="s">
        <v>146</v>
      </c>
      <c r="F1742" s="21" t="s">
        <v>147</v>
      </c>
      <c r="G1742" s="22">
        <v>22</v>
      </c>
      <c r="H1742" s="23" t="s">
        <v>1462</v>
      </c>
      <c r="I1742" s="14" t="str">
        <f>_xlfn.DISPIMG("ID_B47F5D005BBF4CA5929C761E4244794C",1)</f>
        <v>=DISPIMG("ID_B47F5D005BBF4CA5929C761E4244794C",1)</v>
      </c>
    </row>
    <row r="1743" customHeight="1" spans="1:9">
      <c r="A1743" s="21" t="s">
        <v>395</v>
      </c>
      <c r="B1743" s="21" t="s">
        <v>320</v>
      </c>
      <c r="C1743" s="21" t="s">
        <v>321</v>
      </c>
      <c r="D1743" s="21" t="s">
        <v>406</v>
      </c>
      <c r="E1743" s="21" t="s">
        <v>146</v>
      </c>
      <c r="F1743" s="21" t="s">
        <v>147</v>
      </c>
      <c r="G1743" s="22">
        <v>25</v>
      </c>
      <c r="H1743" s="23" t="s">
        <v>1462</v>
      </c>
      <c r="I1743" s="14" t="str">
        <f t="shared" ref="I1743:I1746" si="163">_xlfn.DISPIMG("ID_C08B21B0BCF54E02A650E727BA8043D8",1)</f>
        <v>=DISPIMG("ID_C08B21B0BCF54E02A650E727BA8043D8",1)</v>
      </c>
    </row>
    <row r="1744" customHeight="1" spans="1:9">
      <c r="A1744" s="21" t="s">
        <v>399</v>
      </c>
      <c r="B1744" s="21" t="s">
        <v>320</v>
      </c>
      <c r="C1744" s="21" t="s">
        <v>321</v>
      </c>
      <c r="D1744" s="21" t="s">
        <v>406</v>
      </c>
      <c r="E1744" s="21" t="s">
        <v>146</v>
      </c>
      <c r="F1744" s="21" t="s">
        <v>147</v>
      </c>
      <c r="G1744" s="22">
        <v>26</v>
      </c>
      <c r="H1744" s="23" t="s">
        <v>1462</v>
      </c>
      <c r="I1744" s="14" t="str">
        <f t="shared" si="163"/>
        <v>=DISPIMG("ID_C08B21B0BCF54E02A650E727BA8043D8",1)</v>
      </c>
    </row>
    <row r="1745" customHeight="1" spans="1:9">
      <c r="A1745" s="21" t="s">
        <v>364</v>
      </c>
      <c r="B1745" s="21" t="s">
        <v>320</v>
      </c>
      <c r="C1745" s="21" t="s">
        <v>321</v>
      </c>
      <c r="D1745" s="21" t="s">
        <v>406</v>
      </c>
      <c r="E1745" s="21" t="s">
        <v>146</v>
      </c>
      <c r="F1745" s="21" t="s">
        <v>147</v>
      </c>
      <c r="G1745" s="22">
        <v>27</v>
      </c>
      <c r="H1745" s="23" t="s">
        <v>1462</v>
      </c>
      <c r="I1745" s="14" t="str">
        <f t="shared" si="163"/>
        <v>=DISPIMG("ID_C08B21B0BCF54E02A650E727BA8043D8",1)</v>
      </c>
    </row>
    <row r="1746" customHeight="1" spans="1:9">
      <c r="A1746" s="21" t="s">
        <v>371</v>
      </c>
      <c r="B1746" s="21" t="s">
        <v>320</v>
      </c>
      <c r="C1746" s="21" t="s">
        <v>321</v>
      </c>
      <c r="D1746" s="21" t="s">
        <v>406</v>
      </c>
      <c r="E1746" s="21" t="s">
        <v>146</v>
      </c>
      <c r="F1746" s="21" t="s">
        <v>147</v>
      </c>
      <c r="G1746" s="22">
        <v>28</v>
      </c>
      <c r="H1746" s="23" t="s">
        <v>1462</v>
      </c>
      <c r="I1746" s="14" t="str">
        <f t="shared" si="163"/>
        <v>=DISPIMG("ID_C08B21B0BCF54E02A650E727BA8043D8",1)</v>
      </c>
    </row>
    <row r="1747" customHeight="1" spans="1:9">
      <c r="A1747" s="21" t="s">
        <v>395</v>
      </c>
      <c r="B1747" s="21" t="s">
        <v>266</v>
      </c>
      <c r="C1747" s="21" t="s">
        <v>267</v>
      </c>
      <c r="D1747" s="21" t="s">
        <v>406</v>
      </c>
      <c r="E1747" s="21" t="s">
        <v>146</v>
      </c>
      <c r="F1747" s="21" t="s">
        <v>147</v>
      </c>
      <c r="G1747" s="22">
        <v>31</v>
      </c>
      <c r="H1747" s="23" t="s">
        <v>1462</v>
      </c>
      <c r="I1747" s="14" t="str">
        <f t="shared" ref="I1747:I1752" si="164">_xlfn.DISPIMG("ID_54E6B58A4B7B471DB097137FC8D27AD2",1)</f>
        <v>=DISPIMG("ID_54E6B58A4B7B471DB097137FC8D27AD2",1)</v>
      </c>
    </row>
    <row r="1748" customHeight="1" spans="1:9">
      <c r="A1748" s="21" t="s">
        <v>399</v>
      </c>
      <c r="B1748" s="21" t="s">
        <v>266</v>
      </c>
      <c r="C1748" s="21" t="s">
        <v>267</v>
      </c>
      <c r="D1748" s="21" t="s">
        <v>406</v>
      </c>
      <c r="E1748" s="21" t="s">
        <v>146</v>
      </c>
      <c r="F1748" s="21" t="s">
        <v>147</v>
      </c>
      <c r="G1748" s="22">
        <v>32</v>
      </c>
      <c r="H1748" s="23" t="s">
        <v>1462</v>
      </c>
      <c r="I1748" s="14" t="str">
        <f t="shared" si="164"/>
        <v>=DISPIMG("ID_54E6B58A4B7B471DB097137FC8D27AD2",1)</v>
      </c>
    </row>
    <row r="1749" customHeight="1" spans="1:9">
      <c r="A1749" s="21" t="s">
        <v>364</v>
      </c>
      <c r="B1749" s="21" t="s">
        <v>266</v>
      </c>
      <c r="C1749" s="21" t="s">
        <v>267</v>
      </c>
      <c r="D1749" s="21" t="s">
        <v>406</v>
      </c>
      <c r="E1749" s="21" t="s">
        <v>146</v>
      </c>
      <c r="F1749" s="21" t="s">
        <v>147</v>
      </c>
      <c r="G1749" s="22">
        <v>33</v>
      </c>
      <c r="H1749" s="23" t="s">
        <v>1462</v>
      </c>
      <c r="I1749" s="14" t="str">
        <f t="shared" si="164"/>
        <v>=DISPIMG("ID_54E6B58A4B7B471DB097137FC8D27AD2",1)</v>
      </c>
    </row>
    <row r="1750" customHeight="1" spans="1:9">
      <c r="A1750" s="21" t="s">
        <v>371</v>
      </c>
      <c r="B1750" s="21" t="s">
        <v>266</v>
      </c>
      <c r="C1750" s="21" t="s">
        <v>267</v>
      </c>
      <c r="D1750" s="21" t="s">
        <v>406</v>
      </c>
      <c r="E1750" s="21" t="s">
        <v>146</v>
      </c>
      <c r="F1750" s="21" t="s">
        <v>147</v>
      </c>
      <c r="G1750" s="22">
        <v>34</v>
      </c>
      <c r="H1750" s="23" t="s">
        <v>1462</v>
      </c>
      <c r="I1750" s="14" t="str">
        <f t="shared" si="164"/>
        <v>=DISPIMG("ID_54E6B58A4B7B471DB097137FC8D27AD2",1)</v>
      </c>
    </row>
    <row r="1751" customHeight="1" spans="1:9">
      <c r="A1751" s="21" t="s">
        <v>400</v>
      </c>
      <c r="B1751" s="21" t="s">
        <v>266</v>
      </c>
      <c r="C1751" s="21" t="s">
        <v>267</v>
      </c>
      <c r="D1751" s="21" t="s">
        <v>406</v>
      </c>
      <c r="E1751" s="21" t="s">
        <v>146</v>
      </c>
      <c r="F1751" s="21" t="s">
        <v>147</v>
      </c>
      <c r="G1751" s="22">
        <v>35</v>
      </c>
      <c r="H1751" s="23" t="s">
        <v>1462</v>
      </c>
      <c r="I1751" s="14" t="str">
        <f t="shared" si="164"/>
        <v>=DISPIMG("ID_54E6B58A4B7B471DB097137FC8D27AD2",1)</v>
      </c>
    </row>
    <row r="1752" customHeight="1" spans="1:9">
      <c r="A1752" s="21" t="s">
        <v>416</v>
      </c>
      <c r="B1752" s="21" t="s">
        <v>266</v>
      </c>
      <c r="C1752" s="21" t="s">
        <v>267</v>
      </c>
      <c r="D1752" s="21" t="s">
        <v>406</v>
      </c>
      <c r="E1752" s="21" t="s">
        <v>146</v>
      </c>
      <c r="F1752" s="21" t="s">
        <v>147</v>
      </c>
      <c r="G1752" s="22">
        <v>36</v>
      </c>
      <c r="H1752" s="23" t="s">
        <v>1462</v>
      </c>
      <c r="I1752" s="14" t="str">
        <f t="shared" si="164"/>
        <v>=DISPIMG("ID_54E6B58A4B7B471DB097137FC8D27AD2",1)</v>
      </c>
    </row>
    <row r="1753" customHeight="1" spans="1:9">
      <c r="A1753" s="21" t="s">
        <v>395</v>
      </c>
      <c r="B1753" s="21" t="s">
        <v>264</v>
      </c>
      <c r="C1753" s="21" t="s">
        <v>265</v>
      </c>
      <c r="D1753" s="21" t="s">
        <v>406</v>
      </c>
      <c r="E1753" s="21" t="s">
        <v>146</v>
      </c>
      <c r="F1753" s="21" t="s">
        <v>147</v>
      </c>
      <c r="G1753" s="22">
        <v>31</v>
      </c>
      <c r="H1753" s="23" t="s">
        <v>1462</v>
      </c>
      <c r="I1753" s="14" t="str">
        <f t="shared" ref="I1753:I1764" si="165">_xlfn.DISPIMG("ID_172B692460344D65BD9B1CFBD2F36E22",1)</f>
        <v>=DISPIMG("ID_172B692460344D65BD9B1CFBD2F36E22",1)</v>
      </c>
    </row>
    <row r="1754" customHeight="1" spans="1:9">
      <c r="A1754" s="21" t="s">
        <v>399</v>
      </c>
      <c r="B1754" s="21" t="s">
        <v>264</v>
      </c>
      <c r="C1754" s="21" t="s">
        <v>265</v>
      </c>
      <c r="D1754" s="21" t="s">
        <v>406</v>
      </c>
      <c r="E1754" s="21" t="s">
        <v>146</v>
      </c>
      <c r="F1754" s="21" t="s">
        <v>147</v>
      </c>
      <c r="G1754" s="22">
        <v>32</v>
      </c>
      <c r="H1754" s="23" t="s">
        <v>1462</v>
      </c>
      <c r="I1754" s="14" t="str">
        <f t="shared" si="165"/>
        <v>=DISPIMG("ID_172B692460344D65BD9B1CFBD2F36E22",1)</v>
      </c>
    </row>
    <row r="1755" customHeight="1" spans="1:9">
      <c r="A1755" s="21" t="s">
        <v>364</v>
      </c>
      <c r="B1755" s="21" t="s">
        <v>264</v>
      </c>
      <c r="C1755" s="21" t="s">
        <v>265</v>
      </c>
      <c r="D1755" s="21" t="s">
        <v>406</v>
      </c>
      <c r="E1755" s="21" t="s">
        <v>146</v>
      </c>
      <c r="F1755" s="21" t="s">
        <v>147</v>
      </c>
      <c r="G1755" s="22">
        <v>33</v>
      </c>
      <c r="H1755" s="23" t="s">
        <v>1462</v>
      </c>
      <c r="I1755" s="14" t="str">
        <f t="shared" si="165"/>
        <v>=DISPIMG("ID_172B692460344D65BD9B1CFBD2F36E22",1)</v>
      </c>
    </row>
    <row r="1756" customHeight="1" spans="1:9">
      <c r="A1756" s="21" t="s">
        <v>371</v>
      </c>
      <c r="B1756" s="21" t="s">
        <v>264</v>
      </c>
      <c r="C1756" s="21" t="s">
        <v>265</v>
      </c>
      <c r="D1756" s="21" t="s">
        <v>406</v>
      </c>
      <c r="E1756" s="21" t="s">
        <v>146</v>
      </c>
      <c r="F1756" s="21" t="s">
        <v>147</v>
      </c>
      <c r="G1756" s="22">
        <v>34</v>
      </c>
      <c r="H1756" s="23" t="s">
        <v>1462</v>
      </c>
      <c r="I1756" s="14" t="str">
        <f t="shared" si="165"/>
        <v>=DISPIMG("ID_172B692460344D65BD9B1CFBD2F36E22",1)</v>
      </c>
    </row>
    <row r="1757" customHeight="1" spans="1:9">
      <c r="A1757" s="21" t="s">
        <v>400</v>
      </c>
      <c r="B1757" s="21" t="s">
        <v>264</v>
      </c>
      <c r="C1757" s="21" t="s">
        <v>265</v>
      </c>
      <c r="D1757" s="21" t="s">
        <v>406</v>
      </c>
      <c r="E1757" s="21" t="s">
        <v>146</v>
      </c>
      <c r="F1757" s="21" t="s">
        <v>147</v>
      </c>
      <c r="G1757" s="22">
        <v>35</v>
      </c>
      <c r="H1757" s="23" t="s">
        <v>1462</v>
      </c>
      <c r="I1757" s="14" t="str">
        <f t="shared" si="165"/>
        <v>=DISPIMG("ID_172B692460344D65BD9B1CFBD2F36E22",1)</v>
      </c>
    </row>
    <row r="1758" customHeight="1" spans="1:9">
      <c r="A1758" s="21" t="s">
        <v>416</v>
      </c>
      <c r="B1758" s="21" t="s">
        <v>264</v>
      </c>
      <c r="C1758" s="21" t="s">
        <v>265</v>
      </c>
      <c r="D1758" s="21" t="s">
        <v>406</v>
      </c>
      <c r="E1758" s="21" t="s">
        <v>146</v>
      </c>
      <c r="F1758" s="21" t="s">
        <v>147</v>
      </c>
      <c r="G1758" s="22">
        <v>36</v>
      </c>
      <c r="H1758" s="23" t="s">
        <v>1462</v>
      </c>
      <c r="I1758" s="14" t="str">
        <f t="shared" si="165"/>
        <v>=DISPIMG("ID_172B692460344D65BD9B1CFBD2F36E22",1)</v>
      </c>
    </row>
    <row r="1759" customHeight="1" spans="1:9">
      <c r="A1759" s="21" t="s">
        <v>417</v>
      </c>
      <c r="B1759" s="21" t="s">
        <v>264</v>
      </c>
      <c r="C1759" s="21" t="s">
        <v>265</v>
      </c>
      <c r="D1759" s="21" t="s">
        <v>406</v>
      </c>
      <c r="E1759" s="21" t="s">
        <v>146</v>
      </c>
      <c r="F1759" s="21" t="s">
        <v>147</v>
      </c>
      <c r="G1759" s="22">
        <v>37</v>
      </c>
      <c r="H1759" s="23" t="s">
        <v>1462</v>
      </c>
      <c r="I1759" s="14" t="str">
        <f t="shared" si="165"/>
        <v>=DISPIMG("ID_172B692460344D65BD9B1CFBD2F36E22",1)</v>
      </c>
    </row>
    <row r="1760" customHeight="1" spans="1:9">
      <c r="A1760" s="21" t="s">
        <v>381</v>
      </c>
      <c r="B1760" s="21" t="s">
        <v>264</v>
      </c>
      <c r="C1760" s="21" t="s">
        <v>265</v>
      </c>
      <c r="D1760" s="21" t="s">
        <v>406</v>
      </c>
      <c r="E1760" s="21" t="s">
        <v>146</v>
      </c>
      <c r="F1760" s="21" t="s">
        <v>147</v>
      </c>
      <c r="G1760" s="22">
        <v>38</v>
      </c>
      <c r="H1760" s="23" t="s">
        <v>1462</v>
      </c>
      <c r="I1760" s="14" t="str">
        <f t="shared" si="165"/>
        <v>=DISPIMG("ID_172B692460344D65BD9B1CFBD2F36E22",1)</v>
      </c>
    </row>
    <row r="1761" customHeight="1" spans="1:9">
      <c r="A1761" s="21" t="s">
        <v>388</v>
      </c>
      <c r="B1761" s="21" t="s">
        <v>264</v>
      </c>
      <c r="C1761" s="21" t="s">
        <v>265</v>
      </c>
      <c r="D1761" s="21" t="s">
        <v>406</v>
      </c>
      <c r="E1761" s="21" t="s">
        <v>146</v>
      </c>
      <c r="F1761" s="21" t="s">
        <v>147</v>
      </c>
      <c r="G1761" s="22">
        <v>39</v>
      </c>
      <c r="H1761" s="23" t="s">
        <v>1462</v>
      </c>
      <c r="I1761" s="14" t="str">
        <f t="shared" si="165"/>
        <v>=DISPIMG("ID_172B692460344D65BD9B1CFBD2F36E22",1)</v>
      </c>
    </row>
    <row r="1762" customHeight="1" spans="1:9">
      <c r="A1762" s="21" t="s">
        <v>389</v>
      </c>
      <c r="B1762" s="21" t="s">
        <v>264</v>
      </c>
      <c r="C1762" s="21" t="s">
        <v>265</v>
      </c>
      <c r="D1762" s="21" t="s">
        <v>406</v>
      </c>
      <c r="E1762" s="21" t="s">
        <v>146</v>
      </c>
      <c r="F1762" s="21" t="s">
        <v>147</v>
      </c>
      <c r="G1762" s="22">
        <v>40</v>
      </c>
      <c r="H1762" s="23" t="s">
        <v>1462</v>
      </c>
      <c r="I1762" s="14" t="str">
        <f t="shared" si="165"/>
        <v>=DISPIMG("ID_172B692460344D65BD9B1CFBD2F36E22",1)</v>
      </c>
    </row>
    <row r="1763" customHeight="1" spans="1:9">
      <c r="A1763" s="21" t="s">
        <v>390</v>
      </c>
      <c r="B1763" s="21" t="s">
        <v>264</v>
      </c>
      <c r="C1763" s="21" t="s">
        <v>265</v>
      </c>
      <c r="D1763" s="21" t="s">
        <v>406</v>
      </c>
      <c r="E1763" s="21" t="s">
        <v>146</v>
      </c>
      <c r="F1763" s="21" t="s">
        <v>147</v>
      </c>
      <c r="G1763" s="22">
        <v>41</v>
      </c>
      <c r="H1763" s="23" t="s">
        <v>1462</v>
      </c>
      <c r="I1763" s="14" t="str">
        <f t="shared" si="165"/>
        <v>=DISPIMG("ID_172B692460344D65BD9B1CFBD2F36E22",1)</v>
      </c>
    </row>
    <row r="1764" customHeight="1" spans="1:9">
      <c r="A1764" s="21" t="s">
        <v>391</v>
      </c>
      <c r="B1764" s="21" t="s">
        <v>264</v>
      </c>
      <c r="C1764" s="21" t="s">
        <v>265</v>
      </c>
      <c r="D1764" s="21" t="s">
        <v>406</v>
      </c>
      <c r="E1764" s="21" t="s">
        <v>146</v>
      </c>
      <c r="F1764" s="21" t="s">
        <v>147</v>
      </c>
      <c r="G1764" s="22">
        <v>42</v>
      </c>
      <c r="H1764" s="23" t="s">
        <v>1462</v>
      </c>
      <c r="I1764" s="14" t="str">
        <f t="shared" si="165"/>
        <v>=DISPIMG("ID_172B692460344D65BD9B1CFBD2F36E22",1)</v>
      </c>
    </row>
    <row r="1765" customHeight="1" spans="1:9">
      <c r="A1765" s="21" t="s">
        <v>395</v>
      </c>
      <c r="B1765" s="21" t="s">
        <v>316</v>
      </c>
      <c r="C1765" s="21" t="s">
        <v>317</v>
      </c>
      <c r="D1765" s="21" t="s">
        <v>374</v>
      </c>
      <c r="E1765" s="21" t="s">
        <v>146</v>
      </c>
      <c r="F1765" s="21" t="s">
        <v>147</v>
      </c>
      <c r="G1765" s="22">
        <v>25</v>
      </c>
      <c r="H1765" s="23" t="s">
        <v>1462</v>
      </c>
      <c r="I1765" s="14" t="str">
        <f t="shared" ref="I1765:I1770" si="166">_xlfn.DISPIMG("ID_AAB662020DAF401F8AA7412407FC4CD8",1)</f>
        <v>=DISPIMG("ID_AAB662020DAF401F8AA7412407FC4CD8",1)</v>
      </c>
    </row>
    <row r="1766" customHeight="1" spans="1:9">
      <c r="A1766" s="21" t="s">
        <v>399</v>
      </c>
      <c r="B1766" s="21" t="s">
        <v>316</v>
      </c>
      <c r="C1766" s="21" t="s">
        <v>317</v>
      </c>
      <c r="D1766" s="21" t="s">
        <v>374</v>
      </c>
      <c r="E1766" s="21" t="s">
        <v>146</v>
      </c>
      <c r="F1766" s="21" t="s">
        <v>147</v>
      </c>
      <c r="G1766" s="22">
        <v>26</v>
      </c>
      <c r="H1766" s="23" t="s">
        <v>1462</v>
      </c>
      <c r="I1766" s="14" t="str">
        <f t="shared" si="166"/>
        <v>=DISPIMG("ID_AAB662020DAF401F8AA7412407FC4CD8",1)</v>
      </c>
    </row>
    <row r="1767" customHeight="1" spans="1:9">
      <c r="A1767" s="21" t="s">
        <v>364</v>
      </c>
      <c r="B1767" s="21" t="s">
        <v>316</v>
      </c>
      <c r="C1767" s="21" t="s">
        <v>317</v>
      </c>
      <c r="D1767" s="21" t="s">
        <v>374</v>
      </c>
      <c r="E1767" s="21" t="s">
        <v>146</v>
      </c>
      <c r="F1767" s="21" t="s">
        <v>147</v>
      </c>
      <c r="G1767" s="22">
        <v>27</v>
      </c>
      <c r="H1767" s="23" t="s">
        <v>1462</v>
      </c>
      <c r="I1767" s="14" t="str">
        <f t="shared" si="166"/>
        <v>=DISPIMG("ID_AAB662020DAF401F8AA7412407FC4CD8",1)</v>
      </c>
    </row>
    <row r="1768" customHeight="1" spans="1:9">
      <c r="A1768" s="21" t="s">
        <v>371</v>
      </c>
      <c r="B1768" s="21" t="s">
        <v>316</v>
      </c>
      <c r="C1768" s="21" t="s">
        <v>317</v>
      </c>
      <c r="D1768" s="21" t="s">
        <v>374</v>
      </c>
      <c r="E1768" s="21" t="s">
        <v>146</v>
      </c>
      <c r="F1768" s="21" t="s">
        <v>147</v>
      </c>
      <c r="G1768" s="22">
        <v>28</v>
      </c>
      <c r="H1768" s="23" t="s">
        <v>1462</v>
      </c>
      <c r="I1768" s="14" t="str">
        <f t="shared" si="166"/>
        <v>=DISPIMG("ID_AAB662020DAF401F8AA7412407FC4CD8",1)</v>
      </c>
    </row>
    <row r="1769" customHeight="1" spans="1:9">
      <c r="A1769" s="21" t="s">
        <v>1461</v>
      </c>
      <c r="B1769" s="21" t="s">
        <v>316</v>
      </c>
      <c r="C1769" s="21" t="s">
        <v>317</v>
      </c>
      <c r="D1769" s="21" t="s">
        <v>374</v>
      </c>
      <c r="E1769" s="21" t="s">
        <v>146</v>
      </c>
      <c r="F1769" s="21" t="s">
        <v>147</v>
      </c>
      <c r="G1769" s="22">
        <v>20</v>
      </c>
      <c r="H1769" s="23" t="s">
        <v>1462</v>
      </c>
      <c r="I1769" s="14" t="str">
        <f t="shared" si="166"/>
        <v>=DISPIMG("ID_AAB662020DAF401F8AA7412407FC4CD8",1)</v>
      </c>
    </row>
    <row r="1770" customHeight="1" spans="1:9">
      <c r="A1770" s="21" t="s">
        <v>1464</v>
      </c>
      <c r="B1770" s="21" t="s">
        <v>316</v>
      </c>
      <c r="C1770" s="21" t="s">
        <v>317</v>
      </c>
      <c r="D1770" s="21" t="s">
        <v>374</v>
      </c>
      <c r="E1770" s="21" t="s">
        <v>146</v>
      </c>
      <c r="F1770" s="21" t="s">
        <v>147</v>
      </c>
      <c r="G1770" s="22">
        <v>21</v>
      </c>
      <c r="H1770" s="23" t="s">
        <v>1462</v>
      </c>
      <c r="I1770" s="14" t="str">
        <f t="shared" si="166"/>
        <v>=DISPIMG("ID_AAB662020DAF401F8AA7412407FC4CD8",1)</v>
      </c>
    </row>
    <row r="1771" customHeight="1" spans="1:9">
      <c r="A1771" s="21" t="s">
        <v>554</v>
      </c>
      <c r="B1771" s="21" t="s">
        <v>316</v>
      </c>
      <c r="C1771" s="21" t="s">
        <v>317</v>
      </c>
      <c r="D1771" s="21" t="s">
        <v>374</v>
      </c>
      <c r="E1771" s="21" t="s">
        <v>146</v>
      </c>
      <c r="F1771" s="21" t="s">
        <v>147</v>
      </c>
      <c r="G1771" s="22">
        <v>22</v>
      </c>
      <c r="H1771" s="23" t="s">
        <v>1462</v>
      </c>
      <c r="I1771" s="14" t="str">
        <f>_xlfn.DISPIMG("ID_99F4B461274C4AFD9253503D46E43FFB",1)</f>
        <v>=DISPIMG("ID_99F4B461274C4AFD9253503D46E43FFB",1)</v>
      </c>
    </row>
    <row r="1772" customHeight="1" spans="1:9">
      <c r="A1772" s="21" t="s">
        <v>395</v>
      </c>
      <c r="B1772" s="21" t="s">
        <v>356</v>
      </c>
      <c r="C1772" s="21" t="s">
        <v>357</v>
      </c>
      <c r="D1772" s="21" t="s">
        <v>406</v>
      </c>
      <c r="E1772" s="21" t="s">
        <v>146</v>
      </c>
      <c r="F1772" s="21" t="s">
        <v>147</v>
      </c>
      <c r="G1772" s="22">
        <v>21</v>
      </c>
      <c r="H1772" s="23" t="s">
        <v>1462</v>
      </c>
      <c r="I1772" s="14" t="str">
        <f t="shared" ref="I1772:I1777" si="167">_xlfn.DISPIMG("ID_A67671CD9B234A4EA2DAFA1E30F7807C",1)</f>
        <v>=DISPIMG("ID_A67671CD9B234A4EA2DAFA1E30F7807C",1)</v>
      </c>
    </row>
    <row r="1773" customHeight="1" spans="1:9">
      <c r="A1773" s="21" t="s">
        <v>399</v>
      </c>
      <c r="B1773" s="21" t="s">
        <v>356</v>
      </c>
      <c r="C1773" s="21" t="s">
        <v>357</v>
      </c>
      <c r="D1773" s="21" t="s">
        <v>406</v>
      </c>
      <c r="E1773" s="21" t="s">
        <v>146</v>
      </c>
      <c r="F1773" s="21" t="s">
        <v>147</v>
      </c>
      <c r="G1773" s="22">
        <v>22</v>
      </c>
      <c r="H1773" s="23" t="s">
        <v>1462</v>
      </c>
      <c r="I1773" s="14" t="str">
        <f t="shared" si="167"/>
        <v>=DISPIMG("ID_A67671CD9B234A4EA2DAFA1E30F7807C",1)</v>
      </c>
    </row>
    <row r="1774" customHeight="1" spans="1:9">
      <c r="A1774" s="21" t="s">
        <v>364</v>
      </c>
      <c r="B1774" s="21" t="s">
        <v>356</v>
      </c>
      <c r="C1774" s="21" t="s">
        <v>357</v>
      </c>
      <c r="D1774" s="21" t="s">
        <v>406</v>
      </c>
      <c r="E1774" s="21" t="s">
        <v>146</v>
      </c>
      <c r="F1774" s="21" t="s">
        <v>147</v>
      </c>
      <c r="G1774" s="22">
        <v>23</v>
      </c>
      <c r="H1774" s="23" t="s">
        <v>1462</v>
      </c>
      <c r="I1774" s="14" t="str">
        <f t="shared" si="167"/>
        <v>=DISPIMG("ID_A67671CD9B234A4EA2DAFA1E30F7807C",1)</v>
      </c>
    </row>
    <row r="1775" customHeight="1" spans="1:9">
      <c r="A1775" s="21" t="s">
        <v>371</v>
      </c>
      <c r="B1775" s="21" t="s">
        <v>356</v>
      </c>
      <c r="C1775" s="21" t="s">
        <v>357</v>
      </c>
      <c r="D1775" s="21" t="s">
        <v>406</v>
      </c>
      <c r="E1775" s="21" t="s">
        <v>146</v>
      </c>
      <c r="F1775" s="21" t="s">
        <v>147</v>
      </c>
      <c r="G1775" s="22">
        <v>24</v>
      </c>
      <c r="H1775" s="23" t="s">
        <v>1462</v>
      </c>
      <c r="I1775" s="14" t="str">
        <f t="shared" si="167"/>
        <v>=DISPIMG("ID_A67671CD9B234A4EA2DAFA1E30F7807C",1)</v>
      </c>
    </row>
    <row r="1776" customHeight="1" spans="1:9">
      <c r="A1776" s="21" t="s">
        <v>400</v>
      </c>
      <c r="B1776" s="21" t="s">
        <v>356</v>
      </c>
      <c r="C1776" s="21" t="s">
        <v>357</v>
      </c>
      <c r="D1776" s="21" t="s">
        <v>406</v>
      </c>
      <c r="E1776" s="21" t="s">
        <v>146</v>
      </c>
      <c r="F1776" s="21" t="s">
        <v>147</v>
      </c>
      <c r="G1776" s="22">
        <v>25</v>
      </c>
      <c r="H1776" s="23" t="s">
        <v>1462</v>
      </c>
      <c r="I1776" s="14" t="str">
        <f t="shared" si="167"/>
        <v>=DISPIMG("ID_A67671CD9B234A4EA2DAFA1E30F7807C",1)</v>
      </c>
    </row>
    <row r="1777" customHeight="1" spans="1:9">
      <c r="A1777" s="21" t="s">
        <v>416</v>
      </c>
      <c r="B1777" s="21" t="s">
        <v>356</v>
      </c>
      <c r="C1777" s="21" t="s">
        <v>357</v>
      </c>
      <c r="D1777" s="21" t="s">
        <v>406</v>
      </c>
      <c r="E1777" s="21" t="s">
        <v>146</v>
      </c>
      <c r="F1777" s="21" t="s">
        <v>147</v>
      </c>
      <c r="G1777" s="22">
        <v>26</v>
      </c>
      <c r="H1777" s="23" t="s">
        <v>1462</v>
      </c>
      <c r="I1777" s="14" t="str">
        <f t="shared" si="167"/>
        <v>=DISPIMG("ID_A67671CD9B234A4EA2DAFA1E30F7807C",1)</v>
      </c>
    </row>
    <row r="1778" customHeight="1" spans="1:9">
      <c r="A1778" s="21" t="s">
        <v>394</v>
      </c>
      <c r="B1778" s="21" t="s">
        <v>1689</v>
      </c>
      <c r="C1778" s="21" t="s">
        <v>1690</v>
      </c>
      <c r="D1778" s="21" t="s">
        <v>455</v>
      </c>
      <c r="E1778" s="21" t="s">
        <v>146</v>
      </c>
      <c r="F1778" s="21" t="s">
        <v>147</v>
      </c>
      <c r="G1778" s="22">
        <v>20</v>
      </c>
      <c r="H1778" s="23" t="s">
        <v>1462</v>
      </c>
      <c r="I1778" s="14" t="str">
        <f>_xlfn.DISPIMG("ID_6523D6105F484DF3B55B8645E7C5F71F",1)</f>
        <v>=DISPIMG("ID_6523D6105F484DF3B55B8645E7C5F71F",1)</v>
      </c>
    </row>
    <row r="1779" customHeight="1" spans="1:9">
      <c r="A1779" s="21" t="s">
        <v>371</v>
      </c>
      <c r="B1779" s="21" t="s">
        <v>1691</v>
      </c>
      <c r="C1779" s="21" t="s">
        <v>1692</v>
      </c>
      <c r="D1779" s="21" t="s">
        <v>406</v>
      </c>
      <c r="E1779" s="21" t="s">
        <v>146</v>
      </c>
      <c r="F1779" s="21" t="s">
        <v>147</v>
      </c>
      <c r="G1779" s="22">
        <v>20</v>
      </c>
      <c r="H1779" s="23" t="s">
        <v>1462</v>
      </c>
      <c r="I1779" s="14" t="str">
        <f>_xlfn.DISPIMG("ID_C59F8F5D8DA8495EB0AD4B66CBE9B686",1)</f>
        <v>=DISPIMG("ID_C59F8F5D8DA8495EB0AD4B66CBE9B686",1)</v>
      </c>
    </row>
    <row r="1780" customHeight="1" spans="1:9">
      <c r="A1780" s="21" t="s">
        <v>400</v>
      </c>
      <c r="B1780" s="21" t="s">
        <v>1691</v>
      </c>
      <c r="C1780" s="21" t="s">
        <v>1692</v>
      </c>
      <c r="D1780" s="21" t="s">
        <v>406</v>
      </c>
      <c r="E1780" s="21" t="s">
        <v>146</v>
      </c>
      <c r="F1780" s="21" t="s">
        <v>147</v>
      </c>
      <c r="G1780" s="22">
        <v>21</v>
      </c>
      <c r="H1780" s="23" t="s">
        <v>1462</v>
      </c>
      <c r="I1780" s="14" t="str">
        <f>_xlfn.DISPIMG("ID_C59F8F5D8DA8495EB0AD4B66CBE9B686",1)</f>
        <v>=DISPIMG("ID_C59F8F5D8DA8495EB0AD4B66CBE9B686",1)</v>
      </c>
    </row>
    <row r="1781" customHeight="1" spans="1:9">
      <c r="A1781" s="21" t="s">
        <v>402</v>
      </c>
      <c r="B1781" s="21" t="s">
        <v>1693</v>
      </c>
      <c r="C1781" s="21" t="s">
        <v>1694</v>
      </c>
      <c r="D1781" s="21" t="s">
        <v>432</v>
      </c>
      <c r="E1781" s="21" t="s">
        <v>146</v>
      </c>
      <c r="F1781" s="21" t="s">
        <v>147</v>
      </c>
      <c r="G1781" s="22">
        <v>20</v>
      </c>
      <c r="H1781" s="23" t="s">
        <v>1462</v>
      </c>
      <c r="I1781" s="14" t="str">
        <f>_xlfn.DISPIMG("ID_E59205AA94A64E4FB10E275154FFD297",1)</f>
        <v>=DISPIMG("ID_E59205AA94A64E4FB10E275154FFD297",1)</v>
      </c>
    </row>
    <row r="1782" customHeight="1" spans="1:9">
      <c r="A1782" s="21" t="s">
        <v>395</v>
      </c>
      <c r="B1782" s="21" t="s">
        <v>344</v>
      </c>
      <c r="C1782" s="21" t="s">
        <v>345</v>
      </c>
      <c r="D1782" s="21" t="s">
        <v>406</v>
      </c>
      <c r="E1782" s="21" t="s">
        <v>146</v>
      </c>
      <c r="F1782" s="21" t="s">
        <v>147</v>
      </c>
      <c r="G1782" s="22">
        <v>22</v>
      </c>
      <c r="H1782" s="23" t="s">
        <v>1462</v>
      </c>
      <c r="I1782" s="14" t="str">
        <f t="shared" ref="I1782:I1794" si="168">_xlfn.DISPIMG("ID_8286B9340292471195E3CDDF4FB5DB75",1)</f>
        <v>=DISPIMG("ID_8286B9340292471195E3CDDF4FB5DB75",1)</v>
      </c>
    </row>
    <row r="1783" customHeight="1" spans="1:9">
      <c r="A1783" s="21" t="s">
        <v>399</v>
      </c>
      <c r="B1783" s="21" t="s">
        <v>344</v>
      </c>
      <c r="C1783" s="21" t="s">
        <v>345</v>
      </c>
      <c r="D1783" s="21" t="s">
        <v>406</v>
      </c>
      <c r="E1783" s="21" t="s">
        <v>146</v>
      </c>
      <c r="F1783" s="21" t="s">
        <v>147</v>
      </c>
      <c r="G1783" s="22">
        <v>23</v>
      </c>
      <c r="H1783" s="23" t="s">
        <v>1462</v>
      </c>
      <c r="I1783" s="14" t="str">
        <f t="shared" si="168"/>
        <v>=DISPIMG("ID_8286B9340292471195E3CDDF4FB5DB75",1)</v>
      </c>
    </row>
    <row r="1784" customHeight="1" spans="1:9">
      <c r="A1784" s="21" t="s">
        <v>364</v>
      </c>
      <c r="B1784" s="21" t="s">
        <v>344</v>
      </c>
      <c r="C1784" s="21" t="s">
        <v>345</v>
      </c>
      <c r="D1784" s="21" t="s">
        <v>406</v>
      </c>
      <c r="E1784" s="21" t="s">
        <v>146</v>
      </c>
      <c r="F1784" s="21" t="s">
        <v>147</v>
      </c>
      <c r="G1784" s="22">
        <v>24</v>
      </c>
      <c r="H1784" s="23" t="s">
        <v>1462</v>
      </c>
      <c r="I1784" s="14" t="str">
        <f t="shared" si="168"/>
        <v>=DISPIMG("ID_8286B9340292471195E3CDDF4FB5DB75",1)</v>
      </c>
    </row>
    <row r="1785" customHeight="1" spans="1:9">
      <c r="A1785" s="21" t="s">
        <v>371</v>
      </c>
      <c r="B1785" s="21" t="s">
        <v>344</v>
      </c>
      <c r="C1785" s="21" t="s">
        <v>345</v>
      </c>
      <c r="D1785" s="21" t="s">
        <v>406</v>
      </c>
      <c r="E1785" s="21" t="s">
        <v>146</v>
      </c>
      <c r="F1785" s="21" t="s">
        <v>147</v>
      </c>
      <c r="G1785" s="22">
        <v>25</v>
      </c>
      <c r="H1785" s="23" t="s">
        <v>1462</v>
      </c>
      <c r="I1785" s="14" t="str">
        <f t="shared" si="168"/>
        <v>=DISPIMG("ID_8286B9340292471195E3CDDF4FB5DB75",1)</v>
      </c>
    </row>
    <row r="1786" customHeight="1" spans="1:9">
      <c r="A1786" s="21" t="s">
        <v>400</v>
      </c>
      <c r="B1786" s="21" t="s">
        <v>344</v>
      </c>
      <c r="C1786" s="21" t="s">
        <v>345</v>
      </c>
      <c r="D1786" s="21" t="s">
        <v>406</v>
      </c>
      <c r="E1786" s="21" t="s">
        <v>146</v>
      </c>
      <c r="F1786" s="21" t="s">
        <v>147</v>
      </c>
      <c r="G1786" s="22">
        <v>26</v>
      </c>
      <c r="H1786" s="23" t="s">
        <v>1462</v>
      </c>
      <c r="I1786" s="14" t="str">
        <f t="shared" si="168"/>
        <v>=DISPIMG("ID_8286B9340292471195E3CDDF4FB5DB75",1)</v>
      </c>
    </row>
    <row r="1787" customHeight="1" spans="1:9">
      <c r="A1787" s="21" t="s">
        <v>416</v>
      </c>
      <c r="B1787" s="21" t="s">
        <v>344</v>
      </c>
      <c r="C1787" s="21" t="s">
        <v>345</v>
      </c>
      <c r="D1787" s="21" t="s">
        <v>406</v>
      </c>
      <c r="E1787" s="21" t="s">
        <v>146</v>
      </c>
      <c r="F1787" s="21" t="s">
        <v>147</v>
      </c>
      <c r="G1787" s="22">
        <v>27</v>
      </c>
      <c r="H1787" s="23" t="s">
        <v>1462</v>
      </c>
      <c r="I1787" s="14" t="str">
        <f t="shared" si="168"/>
        <v>=DISPIMG("ID_8286B9340292471195E3CDDF4FB5DB75",1)</v>
      </c>
    </row>
    <row r="1788" customHeight="1" spans="1:9">
      <c r="A1788" s="21" t="s">
        <v>417</v>
      </c>
      <c r="B1788" s="21" t="s">
        <v>344</v>
      </c>
      <c r="C1788" s="21" t="s">
        <v>345</v>
      </c>
      <c r="D1788" s="21" t="s">
        <v>406</v>
      </c>
      <c r="E1788" s="21" t="s">
        <v>146</v>
      </c>
      <c r="F1788" s="21" t="s">
        <v>147</v>
      </c>
      <c r="G1788" s="22">
        <v>28</v>
      </c>
      <c r="H1788" s="23" t="s">
        <v>1462</v>
      </c>
      <c r="I1788" s="14" t="str">
        <f t="shared" si="168"/>
        <v>=DISPIMG("ID_8286B9340292471195E3CDDF4FB5DB75",1)</v>
      </c>
    </row>
    <row r="1789" customHeight="1" spans="1:9">
      <c r="A1789" s="21" t="s">
        <v>381</v>
      </c>
      <c r="B1789" s="21" t="s">
        <v>344</v>
      </c>
      <c r="C1789" s="21" t="s">
        <v>345</v>
      </c>
      <c r="D1789" s="21" t="s">
        <v>406</v>
      </c>
      <c r="E1789" s="21" t="s">
        <v>146</v>
      </c>
      <c r="F1789" s="21" t="s">
        <v>147</v>
      </c>
      <c r="G1789" s="22">
        <v>29</v>
      </c>
      <c r="H1789" s="23" t="s">
        <v>1462</v>
      </c>
      <c r="I1789" s="14" t="str">
        <f t="shared" si="168"/>
        <v>=DISPIMG("ID_8286B9340292471195E3CDDF4FB5DB75",1)</v>
      </c>
    </row>
    <row r="1790" customHeight="1" spans="1:9">
      <c r="A1790" s="21" t="s">
        <v>388</v>
      </c>
      <c r="B1790" s="21" t="s">
        <v>344</v>
      </c>
      <c r="C1790" s="21" t="s">
        <v>345</v>
      </c>
      <c r="D1790" s="21" t="s">
        <v>406</v>
      </c>
      <c r="E1790" s="21" t="s">
        <v>146</v>
      </c>
      <c r="F1790" s="21" t="s">
        <v>147</v>
      </c>
      <c r="G1790" s="22">
        <v>30</v>
      </c>
      <c r="H1790" s="23" t="s">
        <v>1462</v>
      </c>
      <c r="I1790" s="14" t="str">
        <f t="shared" si="168"/>
        <v>=DISPIMG("ID_8286B9340292471195E3CDDF4FB5DB75",1)</v>
      </c>
    </row>
    <row r="1791" customHeight="1" spans="1:9">
      <c r="A1791" s="21" t="s">
        <v>389</v>
      </c>
      <c r="B1791" s="21" t="s">
        <v>344</v>
      </c>
      <c r="C1791" s="21" t="s">
        <v>345</v>
      </c>
      <c r="D1791" s="21" t="s">
        <v>406</v>
      </c>
      <c r="E1791" s="21" t="s">
        <v>146</v>
      </c>
      <c r="F1791" s="21" t="s">
        <v>147</v>
      </c>
      <c r="G1791" s="22">
        <v>31</v>
      </c>
      <c r="H1791" s="23" t="s">
        <v>1462</v>
      </c>
      <c r="I1791" s="14" t="str">
        <f t="shared" si="168"/>
        <v>=DISPIMG("ID_8286B9340292471195E3CDDF4FB5DB75",1)</v>
      </c>
    </row>
    <row r="1792" customHeight="1" spans="1:9">
      <c r="A1792" s="21" t="s">
        <v>390</v>
      </c>
      <c r="B1792" s="21" t="s">
        <v>344</v>
      </c>
      <c r="C1792" s="21" t="s">
        <v>345</v>
      </c>
      <c r="D1792" s="21" t="s">
        <v>406</v>
      </c>
      <c r="E1792" s="21" t="s">
        <v>146</v>
      </c>
      <c r="F1792" s="21" t="s">
        <v>147</v>
      </c>
      <c r="G1792" s="22">
        <v>32</v>
      </c>
      <c r="H1792" s="23" t="s">
        <v>1462</v>
      </c>
      <c r="I1792" s="14" t="str">
        <f t="shared" si="168"/>
        <v>=DISPIMG("ID_8286B9340292471195E3CDDF4FB5DB75",1)</v>
      </c>
    </row>
    <row r="1793" customHeight="1" spans="1:9">
      <c r="A1793" s="21" t="s">
        <v>391</v>
      </c>
      <c r="B1793" s="21" t="s">
        <v>344</v>
      </c>
      <c r="C1793" s="21" t="s">
        <v>345</v>
      </c>
      <c r="D1793" s="21" t="s">
        <v>406</v>
      </c>
      <c r="E1793" s="21" t="s">
        <v>146</v>
      </c>
      <c r="F1793" s="21" t="s">
        <v>147</v>
      </c>
      <c r="G1793" s="22">
        <v>33</v>
      </c>
      <c r="H1793" s="23" t="s">
        <v>1462</v>
      </c>
      <c r="I1793" s="14" t="str">
        <f t="shared" si="168"/>
        <v>=DISPIMG("ID_8286B9340292471195E3CDDF4FB5DB75",1)</v>
      </c>
    </row>
    <row r="1794" customHeight="1" spans="1:9">
      <c r="A1794" s="21" t="s">
        <v>392</v>
      </c>
      <c r="B1794" s="21" t="s">
        <v>344</v>
      </c>
      <c r="C1794" s="21" t="s">
        <v>345</v>
      </c>
      <c r="D1794" s="21" t="s">
        <v>406</v>
      </c>
      <c r="E1794" s="21" t="s">
        <v>146</v>
      </c>
      <c r="F1794" s="21" t="s">
        <v>147</v>
      </c>
      <c r="G1794" s="22">
        <v>34</v>
      </c>
      <c r="H1794" s="23" t="s">
        <v>1462</v>
      </c>
      <c r="I1794" s="14" t="str">
        <f t="shared" si="168"/>
        <v>=DISPIMG("ID_8286B9340292471195E3CDDF4FB5DB75",1)</v>
      </c>
    </row>
    <row r="1795" customHeight="1" spans="1:9">
      <c r="A1795" s="21" t="s">
        <v>393</v>
      </c>
      <c r="B1795" s="21" t="s">
        <v>1695</v>
      </c>
      <c r="C1795" s="21" t="s">
        <v>1696</v>
      </c>
      <c r="D1795" s="21" t="s">
        <v>374</v>
      </c>
      <c r="E1795" s="21" t="s">
        <v>146</v>
      </c>
      <c r="F1795" s="21" t="s">
        <v>147</v>
      </c>
      <c r="G1795" s="22">
        <v>29</v>
      </c>
      <c r="H1795" s="23" t="s">
        <v>1462</v>
      </c>
      <c r="I1795" s="14" t="str">
        <f t="shared" ref="I1795:I1808" si="169">_xlfn.DISPIMG("ID_67A186DA86654AE2B8B32D6BE4084AFF",1)</f>
        <v>=DISPIMG("ID_67A186DA86654AE2B8B32D6BE4084AFF",1)</v>
      </c>
    </row>
    <row r="1796" customHeight="1" spans="1:9">
      <c r="A1796" s="21" t="s">
        <v>394</v>
      </c>
      <c r="B1796" s="21" t="s">
        <v>1695</v>
      </c>
      <c r="C1796" s="21" t="s">
        <v>1696</v>
      </c>
      <c r="D1796" s="21" t="s">
        <v>374</v>
      </c>
      <c r="E1796" s="21" t="s">
        <v>146</v>
      </c>
      <c r="F1796" s="21" t="s">
        <v>147</v>
      </c>
      <c r="G1796" s="22">
        <v>30</v>
      </c>
      <c r="H1796" s="23" t="s">
        <v>1462</v>
      </c>
      <c r="I1796" s="14" t="str">
        <f t="shared" si="169"/>
        <v>=DISPIMG("ID_67A186DA86654AE2B8B32D6BE4084AFF",1)</v>
      </c>
    </row>
    <row r="1797" customHeight="1" spans="1:9">
      <c r="A1797" s="21" t="s">
        <v>411</v>
      </c>
      <c r="B1797" s="21" t="s">
        <v>1695</v>
      </c>
      <c r="C1797" s="21" t="s">
        <v>1696</v>
      </c>
      <c r="D1797" s="21" t="s">
        <v>374</v>
      </c>
      <c r="E1797" s="21" t="s">
        <v>146</v>
      </c>
      <c r="F1797" s="21" t="s">
        <v>147</v>
      </c>
      <c r="G1797" s="22">
        <v>31</v>
      </c>
      <c r="H1797" s="23" t="s">
        <v>1462</v>
      </c>
      <c r="I1797" s="14" t="str">
        <f t="shared" si="169"/>
        <v>=DISPIMG("ID_67A186DA86654AE2B8B32D6BE4084AFF",1)</v>
      </c>
    </row>
    <row r="1798" customHeight="1" spans="1:9">
      <c r="A1798" s="21" t="s">
        <v>1467</v>
      </c>
      <c r="B1798" s="21" t="s">
        <v>1695</v>
      </c>
      <c r="C1798" s="21" t="s">
        <v>1696</v>
      </c>
      <c r="D1798" s="21" t="s">
        <v>374</v>
      </c>
      <c r="E1798" s="21" t="s">
        <v>146</v>
      </c>
      <c r="F1798" s="21" t="s">
        <v>147</v>
      </c>
      <c r="G1798" s="22">
        <v>32</v>
      </c>
      <c r="H1798" s="23" t="s">
        <v>1462</v>
      </c>
      <c r="I1798" s="14" t="str">
        <f t="shared" si="169"/>
        <v>=DISPIMG("ID_67A186DA86654AE2B8B32D6BE4084AFF",1)</v>
      </c>
    </row>
    <row r="1799" customHeight="1" spans="1:9">
      <c r="A1799" s="21" t="s">
        <v>490</v>
      </c>
      <c r="B1799" s="21" t="s">
        <v>1695</v>
      </c>
      <c r="C1799" s="21" t="s">
        <v>1696</v>
      </c>
      <c r="D1799" s="21" t="s">
        <v>374</v>
      </c>
      <c r="E1799" s="21" t="s">
        <v>146</v>
      </c>
      <c r="F1799" s="21" t="s">
        <v>147</v>
      </c>
      <c r="G1799" s="22">
        <v>33</v>
      </c>
      <c r="H1799" s="23" t="s">
        <v>1462</v>
      </c>
      <c r="I1799" s="14" t="str">
        <f t="shared" si="169"/>
        <v>=DISPIMG("ID_67A186DA86654AE2B8B32D6BE4084AFF",1)</v>
      </c>
    </row>
    <row r="1800" customHeight="1" spans="1:9">
      <c r="A1800" s="21" t="s">
        <v>407</v>
      </c>
      <c r="B1800" s="21" t="s">
        <v>1695</v>
      </c>
      <c r="C1800" s="21" t="s">
        <v>1696</v>
      </c>
      <c r="D1800" s="21" t="s">
        <v>374</v>
      </c>
      <c r="E1800" s="21" t="s">
        <v>146</v>
      </c>
      <c r="F1800" s="21" t="s">
        <v>147</v>
      </c>
      <c r="G1800" s="22">
        <v>34</v>
      </c>
      <c r="H1800" s="23" t="s">
        <v>1462</v>
      </c>
      <c r="I1800" s="14" t="str">
        <f t="shared" si="169"/>
        <v>=DISPIMG("ID_67A186DA86654AE2B8B32D6BE4084AFF",1)</v>
      </c>
    </row>
    <row r="1801" customHeight="1" spans="1:9">
      <c r="A1801" s="21" t="s">
        <v>410</v>
      </c>
      <c r="B1801" s="21" t="s">
        <v>1695</v>
      </c>
      <c r="C1801" s="21" t="s">
        <v>1696</v>
      </c>
      <c r="D1801" s="21" t="s">
        <v>374</v>
      </c>
      <c r="E1801" s="21" t="s">
        <v>146</v>
      </c>
      <c r="F1801" s="21" t="s">
        <v>147</v>
      </c>
      <c r="G1801" s="22">
        <v>35</v>
      </c>
      <c r="H1801" s="23" t="s">
        <v>1462</v>
      </c>
      <c r="I1801" s="14" t="str">
        <f t="shared" si="169"/>
        <v>=DISPIMG("ID_67A186DA86654AE2B8B32D6BE4084AFF",1)</v>
      </c>
    </row>
    <row r="1802" customHeight="1" spans="1:9">
      <c r="A1802" s="21" t="s">
        <v>401</v>
      </c>
      <c r="B1802" s="21" t="s">
        <v>1695</v>
      </c>
      <c r="C1802" s="21" t="s">
        <v>1696</v>
      </c>
      <c r="D1802" s="21" t="s">
        <v>374</v>
      </c>
      <c r="E1802" s="21" t="s">
        <v>146</v>
      </c>
      <c r="F1802" s="21" t="s">
        <v>147</v>
      </c>
      <c r="G1802" s="22">
        <v>36</v>
      </c>
      <c r="H1802" s="23" t="s">
        <v>1462</v>
      </c>
      <c r="I1802" s="14" t="str">
        <f t="shared" si="169"/>
        <v>=DISPIMG("ID_67A186DA86654AE2B8B32D6BE4084AFF",1)</v>
      </c>
    </row>
    <row r="1803" customHeight="1" spans="1:9">
      <c r="A1803" s="21" t="s">
        <v>402</v>
      </c>
      <c r="B1803" s="21" t="s">
        <v>1695</v>
      </c>
      <c r="C1803" s="21" t="s">
        <v>1696</v>
      </c>
      <c r="D1803" s="21" t="s">
        <v>374</v>
      </c>
      <c r="E1803" s="21" t="s">
        <v>146</v>
      </c>
      <c r="F1803" s="21" t="s">
        <v>147</v>
      </c>
      <c r="G1803" s="22">
        <v>37</v>
      </c>
      <c r="H1803" s="23" t="s">
        <v>1462</v>
      </c>
      <c r="I1803" s="14" t="str">
        <f t="shared" si="169"/>
        <v>=DISPIMG("ID_67A186DA86654AE2B8B32D6BE4084AFF",1)</v>
      </c>
    </row>
    <row r="1804" customHeight="1" spans="1:9">
      <c r="A1804" s="21" t="s">
        <v>403</v>
      </c>
      <c r="B1804" s="21" t="s">
        <v>1695</v>
      </c>
      <c r="C1804" s="21" t="s">
        <v>1696</v>
      </c>
      <c r="D1804" s="21" t="s">
        <v>374</v>
      </c>
      <c r="E1804" s="21" t="s">
        <v>146</v>
      </c>
      <c r="F1804" s="21" t="s">
        <v>147</v>
      </c>
      <c r="G1804" s="22">
        <v>38</v>
      </c>
      <c r="H1804" s="23" t="s">
        <v>1462</v>
      </c>
      <c r="I1804" s="14" t="str">
        <f t="shared" si="169"/>
        <v>=DISPIMG("ID_67A186DA86654AE2B8B32D6BE4084AFF",1)</v>
      </c>
    </row>
    <row r="1805" customHeight="1" spans="1:9">
      <c r="A1805" s="21" t="s">
        <v>450</v>
      </c>
      <c r="B1805" s="21" t="s">
        <v>1695</v>
      </c>
      <c r="C1805" s="21" t="s">
        <v>1696</v>
      </c>
      <c r="D1805" s="21" t="s">
        <v>374</v>
      </c>
      <c r="E1805" s="21" t="s">
        <v>146</v>
      </c>
      <c r="F1805" s="21" t="s">
        <v>147</v>
      </c>
      <c r="G1805" s="22">
        <v>39</v>
      </c>
      <c r="H1805" s="23" t="s">
        <v>1462</v>
      </c>
      <c r="I1805" s="14" t="str">
        <f t="shared" si="169"/>
        <v>=DISPIMG("ID_67A186DA86654AE2B8B32D6BE4084AFF",1)</v>
      </c>
    </row>
    <row r="1806" customHeight="1" spans="1:9">
      <c r="A1806" s="21" t="s">
        <v>451</v>
      </c>
      <c r="B1806" s="21" t="s">
        <v>1695</v>
      </c>
      <c r="C1806" s="21" t="s">
        <v>1696</v>
      </c>
      <c r="D1806" s="21" t="s">
        <v>374</v>
      </c>
      <c r="E1806" s="21" t="s">
        <v>146</v>
      </c>
      <c r="F1806" s="21" t="s">
        <v>147</v>
      </c>
      <c r="G1806" s="22">
        <v>40</v>
      </c>
      <c r="H1806" s="23" t="s">
        <v>1462</v>
      </c>
      <c r="I1806" s="14" t="str">
        <f t="shared" si="169"/>
        <v>=DISPIMG("ID_67A186DA86654AE2B8B32D6BE4084AFF",1)</v>
      </c>
    </row>
    <row r="1807" customHeight="1" spans="1:9">
      <c r="A1807" s="21" t="s">
        <v>452</v>
      </c>
      <c r="B1807" s="21" t="s">
        <v>1695</v>
      </c>
      <c r="C1807" s="21" t="s">
        <v>1696</v>
      </c>
      <c r="D1807" s="21" t="s">
        <v>374</v>
      </c>
      <c r="E1807" s="21" t="s">
        <v>146</v>
      </c>
      <c r="F1807" s="21" t="s">
        <v>147</v>
      </c>
      <c r="G1807" s="22">
        <v>41</v>
      </c>
      <c r="H1807" s="23" t="s">
        <v>1462</v>
      </c>
      <c r="I1807" s="14" t="str">
        <f t="shared" si="169"/>
        <v>=DISPIMG("ID_67A186DA86654AE2B8B32D6BE4084AFF",1)</v>
      </c>
    </row>
    <row r="1808" customHeight="1" spans="1:9">
      <c r="A1808" s="21" t="s">
        <v>1463</v>
      </c>
      <c r="B1808" s="21" t="s">
        <v>1695</v>
      </c>
      <c r="C1808" s="21" t="s">
        <v>1696</v>
      </c>
      <c r="D1808" s="21" t="s">
        <v>374</v>
      </c>
      <c r="E1808" s="21" t="s">
        <v>146</v>
      </c>
      <c r="F1808" s="21" t="s">
        <v>147</v>
      </c>
      <c r="G1808" s="22">
        <v>42</v>
      </c>
      <c r="H1808" s="23" t="s">
        <v>1462</v>
      </c>
      <c r="I1808" s="14" t="str">
        <f t="shared" si="169"/>
        <v>=DISPIMG("ID_67A186DA86654AE2B8B32D6BE4084AFF",1)</v>
      </c>
    </row>
    <row r="1809" customHeight="1" spans="1:9">
      <c r="A1809" s="21" t="s">
        <v>403</v>
      </c>
      <c r="B1809" s="21" t="s">
        <v>1697</v>
      </c>
      <c r="C1809" s="21" t="s">
        <v>1698</v>
      </c>
      <c r="D1809" s="21" t="s">
        <v>406</v>
      </c>
      <c r="E1809" s="21" t="s">
        <v>146</v>
      </c>
      <c r="F1809" s="21" t="s">
        <v>147</v>
      </c>
      <c r="G1809" s="22">
        <v>20</v>
      </c>
      <c r="H1809" s="23" t="s">
        <v>1462</v>
      </c>
      <c r="I1809" s="14" t="str">
        <f t="shared" ref="I1809:I1815" si="170">_xlfn.DISPIMG("ID_C3E2C7F0AAFC49388BA5AB0C2EA67A20",1)</f>
        <v>=DISPIMG("ID_C3E2C7F0AAFC49388BA5AB0C2EA67A20",1)</v>
      </c>
    </row>
    <row r="1810" customHeight="1" spans="1:9">
      <c r="A1810" s="21" t="s">
        <v>450</v>
      </c>
      <c r="B1810" s="21" t="s">
        <v>1697</v>
      </c>
      <c r="C1810" s="21" t="s">
        <v>1698</v>
      </c>
      <c r="D1810" s="21" t="s">
        <v>406</v>
      </c>
      <c r="E1810" s="21" t="s">
        <v>146</v>
      </c>
      <c r="F1810" s="21" t="s">
        <v>147</v>
      </c>
      <c r="G1810" s="22">
        <v>21</v>
      </c>
      <c r="H1810" s="23" t="s">
        <v>1462</v>
      </c>
      <c r="I1810" s="14" t="str">
        <f t="shared" si="170"/>
        <v>=DISPIMG("ID_C3E2C7F0AAFC49388BA5AB0C2EA67A20",1)</v>
      </c>
    </row>
    <row r="1811" customHeight="1" spans="1:9">
      <c r="A1811" s="21" t="s">
        <v>451</v>
      </c>
      <c r="B1811" s="21" t="s">
        <v>1697</v>
      </c>
      <c r="C1811" s="21" t="s">
        <v>1698</v>
      </c>
      <c r="D1811" s="21" t="s">
        <v>406</v>
      </c>
      <c r="E1811" s="21" t="s">
        <v>146</v>
      </c>
      <c r="F1811" s="21" t="s">
        <v>147</v>
      </c>
      <c r="G1811" s="22">
        <v>22</v>
      </c>
      <c r="H1811" s="23" t="s">
        <v>1462</v>
      </c>
      <c r="I1811" s="14" t="str">
        <f t="shared" si="170"/>
        <v>=DISPIMG("ID_C3E2C7F0AAFC49388BA5AB0C2EA67A20",1)</v>
      </c>
    </row>
    <row r="1812" customHeight="1" spans="1:9">
      <c r="A1812" s="21" t="s">
        <v>452</v>
      </c>
      <c r="B1812" s="21" t="s">
        <v>1697</v>
      </c>
      <c r="C1812" s="21" t="s">
        <v>1698</v>
      </c>
      <c r="D1812" s="21" t="s">
        <v>406</v>
      </c>
      <c r="E1812" s="21" t="s">
        <v>146</v>
      </c>
      <c r="F1812" s="21" t="s">
        <v>147</v>
      </c>
      <c r="G1812" s="22">
        <v>23</v>
      </c>
      <c r="H1812" s="23" t="s">
        <v>1462</v>
      </c>
      <c r="I1812" s="14" t="str">
        <f t="shared" si="170"/>
        <v>=DISPIMG("ID_C3E2C7F0AAFC49388BA5AB0C2EA67A20",1)</v>
      </c>
    </row>
    <row r="1813" customHeight="1" spans="1:9">
      <c r="A1813" s="21" t="s">
        <v>1463</v>
      </c>
      <c r="B1813" s="21" t="s">
        <v>1697</v>
      </c>
      <c r="C1813" s="21" t="s">
        <v>1698</v>
      </c>
      <c r="D1813" s="21" t="s">
        <v>406</v>
      </c>
      <c r="E1813" s="21" t="s">
        <v>146</v>
      </c>
      <c r="F1813" s="21" t="s">
        <v>147</v>
      </c>
      <c r="G1813" s="22">
        <v>24</v>
      </c>
      <c r="H1813" s="23" t="s">
        <v>1462</v>
      </c>
      <c r="I1813" s="14" t="str">
        <f t="shared" si="170"/>
        <v>=DISPIMG("ID_C3E2C7F0AAFC49388BA5AB0C2EA67A20",1)</v>
      </c>
    </row>
    <row r="1814" customHeight="1" spans="1:9">
      <c r="A1814" s="21" t="s">
        <v>1461</v>
      </c>
      <c r="B1814" s="21" t="s">
        <v>1697</v>
      </c>
      <c r="C1814" s="21" t="s">
        <v>1698</v>
      </c>
      <c r="D1814" s="21" t="s">
        <v>406</v>
      </c>
      <c r="E1814" s="21" t="s">
        <v>146</v>
      </c>
      <c r="F1814" s="21" t="s">
        <v>147</v>
      </c>
      <c r="G1814" s="22">
        <v>25</v>
      </c>
      <c r="H1814" s="23" t="s">
        <v>1462</v>
      </c>
      <c r="I1814" s="14" t="str">
        <f t="shared" si="170"/>
        <v>=DISPIMG("ID_C3E2C7F0AAFC49388BA5AB0C2EA67A20",1)</v>
      </c>
    </row>
    <row r="1815" customHeight="1" spans="1:9">
      <c r="A1815" s="21" t="s">
        <v>1464</v>
      </c>
      <c r="B1815" s="21" t="s">
        <v>1697</v>
      </c>
      <c r="C1815" s="21" t="s">
        <v>1698</v>
      </c>
      <c r="D1815" s="21" t="s">
        <v>406</v>
      </c>
      <c r="E1815" s="21" t="s">
        <v>146</v>
      </c>
      <c r="F1815" s="21" t="s">
        <v>147</v>
      </c>
      <c r="G1815" s="22">
        <v>26</v>
      </c>
      <c r="H1815" s="23" t="s">
        <v>1462</v>
      </c>
      <c r="I1815" s="14" t="str">
        <f t="shared" si="170"/>
        <v>=DISPIMG("ID_C3E2C7F0AAFC49388BA5AB0C2EA67A20",1)</v>
      </c>
    </row>
    <row r="1816" customHeight="1" spans="1:9">
      <c r="A1816" s="21" t="s">
        <v>554</v>
      </c>
      <c r="B1816" s="21" t="s">
        <v>1697</v>
      </c>
      <c r="C1816" s="21" t="s">
        <v>1698</v>
      </c>
      <c r="D1816" s="21" t="s">
        <v>406</v>
      </c>
      <c r="E1816" s="21" t="s">
        <v>146</v>
      </c>
      <c r="F1816" s="21" t="s">
        <v>147</v>
      </c>
      <c r="G1816" s="22">
        <v>27</v>
      </c>
      <c r="H1816" s="23" t="s">
        <v>1462</v>
      </c>
      <c r="I1816" s="14" t="str">
        <f>_xlfn.DISPIMG("ID_DD7017C448324C958F5731060C931D9E",1)</f>
        <v>=DISPIMG("ID_DD7017C448324C958F5731060C931D9E",1)</v>
      </c>
    </row>
    <row r="1817" customHeight="1" spans="1:9">
      <c r="A1817" s="21" t="s">
        <v>395</v>
      </c>
      <c r="B1817" s="21" t="s">
        <v>310</v>
      </c>
      <c r="C1817" s="21" t="s">
        <v>311</v>
      </c>
      <c r="D1817" s="21" t="s">
        <v>398</v>
      </c>
      <c r="E1817" s="21" t="s">
        <v>146</v>
      </c>
      <c r="F1817" s="21" t="s">
        <v>147</v>
      </c>
      <c r="G1817" s="22">
        <v>26</v>
      </c>
      <c r="H1817" s="23" t="s">
        <v>1462</v>
      </c>
      <c r="I1817" s="14" t="str">
        <f>_xlfn.DISPIMG("ID_8E44BC68FE484260B62B7DC2DCE903F9",1)</f>
        <v>=DISPIMG("ID_8E44BC68FE484260B62B7DC2DCE903F9",1)</v>
      </c>
    </row>
    <row r="1818" customHeight="1" spans="1:9">
      <c r="A1818" s="21" t="s">
        <v>399</v>
      </c>
      <c r="B1818" s="21" t="s">
        <v>310</v>
      </c>
      <c r="C1818" s="21" t="s">
        <v>311</v>
      </c>
      <c r="D1818" s="21" t="s">
        <v>398</v>
      </c>
      <c r="E1818" s="21" t="s">
        <v>146</v>
      </c>
      <c r="F1818" s="21" t="s">
        <v>147</v>
      </c>
      <c r="G1818" s="22">
        <v>27</v>
      </c>
      <c r="H1818" s="23" t="s">
        <v>1462</v>
      </c>
      <c r="I1818" s="14" t="str">
        <f>_xlfn.DISPIMG("ID_8E44BC68FE484260B62B7DC2DCE903F9",1)</f>
        <v>=DISPIMG("ID_8E44BC68FE484260B62B7DC2DCE903F9",1)</v>
      </c>
    </row>
    <row r="1819" customHeight="1" spans="1:9">
      <c r="A1819" s="21" t="s">
        <v>452</v>
      </c>
      <c r="B1819" s="21" t="s">
        <v>196</v>
      </c>
      <c r="C1819" s="21" t="s">
        <v>197</v>
      </c>
      <c r="D1819" s="21" t="s">
        <v>432</v>
      </c>
      <c r="E1819" s="21" t="s">
        <v>146</v>
      </c>
      <c r="F1819" s="21" t="s">
        <v>147</v>
      </c>
      <c r="G1819" s="22">
        <v>20</v>
      </c>
      <c r="H1819" s="23" t="s">
        <v>1462</v>
      </c>
      <c r="I1819" s="14" t="str">
        <f t="shared" ref="I1819:I1822" si="171">_xlfn.DISPIMG("ID_11A8433343114FAEB6D8398C135786F6",1)</f>
        <v>=DISPIMG("ID_11A8433343114FAEB6D8398C135786F6",1)</v>
      </c>
    </row>
    <row r="1820" customHeight="1" spans="1:9">
      <c r="A1820" s="21" t="s">
        <v>1463</v>
      </c>
      <c r="B1820" s="21" t="s">
        <v>196</v>
      </c>
      <c r="C1820" s="21" t="s">
        <v>197</v>
      </c>
      <c r="D1820" s="21" t="s">
        <v>432</v>
      </c>
      <c r="E1820" s="21" t="s">
        <v>146</v>
      </c>
      <c r="F1820" s="21" t="s">
        <v>147</v>
      </c>
      <c r="G1820" s="22">
        <v>21</v>
      </c>
      <c r="H1820" s="23" t="s">
        <v>1462</v>
      </c>
      <c r="I1820" s="14" t="str">
        <f t="shared" si="171"/>
        <v>=DISPIMG("ID_11A8433343114FAEB6D8398C135786F6",1)</v>
      </c>
    </row>
    <row r="1821" customHeight="1" spans="1:9">
      <c r="A1821" s="21" t="s">
        <v>1461</v>
      </c>
      <c r="B1821" s="21" t="s">
        <v>196</v>
      </c>
      <c r="C1821" s="21" t="s">
        <v>197</v>
      </c>
      <c r="D1821" s="21" t="s">
        <v>432</v>
      </c>
      <c r="E1821" s="21" t="s">
        <v>146</v>
      </c>
      <c r="F1821" s="21" t="s">
        <v>147</v>
      </c>
      <c r="G1821" s="22">
        <v>22</v>
      </c>
      <c r="H1821" s="23" t="s">
        <v>1462</v>
      </c>
      <c r="I1821" s="14" t="str">
        <f t="shared" si="171"/>
        <v>=DISPIMG("ID_11A8433343114FAEB6D8398C135786F6",1)</v>
      </c>
    </row>
    <row r="1822" customHeight="1" spans="1:9">
      <c r="A1822" s="21" t="s">
        <v>1464</v>
      </c>
      <c r="B1822" s="21" t="s">
        <v>196</v>
      </c>
      <c r="C1822" s="21" t="s">
        <v>197</v>
      </c>
      <c r="D1822" s="21" t="s">
        <v>432</v>
      </c>
      <c r="E1822" s="21" t="s">
        <v>146</v>
      </c>
      <c r="F1822" s="21" t="s">
        <v>147</v>
      </c>
      <c r="G1822" s="22">
        <v>23</v>
      </c>
      <c r="H1822" s="23" t="s">
        <v>1462</v>
      </c>
      <c r="I1822" s="14" t="str">
        <f t="shared" si="171"/>
        <v>=DISPIMG("ID_11A8433343114FAEB6D8398C135786F6",1)</v>
      </c>
    </row>
    <row r="1823" customHeight="1" spans="1:9">
      <c r="A1823" s="21" t="s">
        <v>554</v>
      </c>
      <c r="B1823" s="21" t="s">
        <v>196</v>
      </c>
      <c r="C1823" s="21" t="s">
        <v>197</v>
      </c>
      <c r="D1823" s="21" t="s">
        <v>432</v>
      </c>
      <c r="E1823" s="21" t="s">
        <v>146</v>
      </c>
      <c r="F1823" s="21" t="s">
        <v>147</v>
      </c>
      <c r="G1823" s="22">
        <v>24</v>
      </c>
      <c r="H1823" s="23" t="s">
        <v>1462</v>
      </c>
      <c r="I1823" s="14" t="str">
        <f>_xlfn.DISPIMG("ID_4713755C38F9420B935AD93087FEC8C9",1)</f>
        <v>=DISPIMG("ID_4713755C38F9420B935AD93087FEC8C9",1)</v>
      </c>
    </row>
    <row r="1824" customHeight="1" spans="1:9">
      <c r="A1824" s="21" t="s">
        <v>395</v>
      </c>
      <c r="B1824" s="21" t="s">
        <v>314</v>
      </c>
      <c r="C1824" s="21" t="s">
        <v>315</v>
      </c>
      <c r="D1824" s="21" t="s">
        <v>374</v>
      </c>
      <c r="E1824" s="21" t="s">
        <v>146</v>
      </c>
      <c r="F1824" s="21" t="s">
        <v>147</v>
      </c>
      <c r="G1824" s="22">
        <v>25</v>
      </c>
      <c r="H1824" s="23" t="s">
        <v>1462</v>
      </c>
      <c r="I1824" s="14" t="str">
        <f t="shared" ref="I1824:I1828" si="172">_xlfn.DISPIMG("ID_E7C2E99E952B40F9BC7219DB5FAC46AE",1)</f>
        <v>=DISPIMG("ID_E7C2E99E952B40F9BC7219DB5FAC46AE",1)</v>
      </c>
    </row>
    <row r="1825" customHeight="1" spans="1:9">
      <c r="A1825" s="21" t="s">
        <v>452</v>
      </c>
      <c r="B1825" s="21" t="s">
        <v>314</v>
      </c>
      <c r="C1825" s="21" t="s">
        <v>315</v>
      </c>
      <c r="D1825" s="21" t="s">
        <v>374</v>
      </c>
      <c r="E1825" s="21" t="s">
        <v>146</v>
      </c>
      <c r="F1825" s="21" t="s">
        <v>147</v>
      </c>
      <c r="G1825" s="22">
        <v>20</v>
      </c>
      <c r="H1825" s="23" t="s">
        <v>1462</v>
      </c>
      <c r="I1825" s="14" t="str">
        <f t="shared" si="172"/>
        <v>=DISPIMG("ID_E7C2E99E952B40F9BC7219DB5FAC46AE",1)</v>
      </c>
    </row>
    <row r="1826" customHeight="1" spans="1:9">
      <c r="A1826" s="21" t="s">
        <v>1463</v>
      </c>
      <c r="B1826" s="21" t="s">
        <v>314</v>
      </c>
      <c r="C1826" s="21" t="s">
        <v>315</v>
      </c>
      <c r="D1826" s="21" t="s">
        <v>374</v>
      </c>
      <c r="E1826" s="21" t="s">
        <v>146</v>
      </c>
      <c r="F1826" s="21" t="s">
        <v>147</v>
      </c>
      <c r="G1826" s="22">
        <v>21</v>
      </c>
      <c r="H1826" s="23" t="s">
        <v>1462</v>
      </c>
      <c r="I1826" s="14" t="str">
        <f t="shared" si="172"/>
        <v>=DISPIMG("ID_E7C2E99E952B40F9BC7219DB5FAC46AE",1)</v>
      </c>
    </row>
    <row r="1827" customHeight="1" spans="1:9">
      <c r="A1827" s="21" t="s">
        <v>1461</v>
      </c>
      <c r="B1827" s="21" t="s">
        <v>314</v>
      </c>
      <c r="C1827" s="21" t="s">
        <v>315</v>
      </c>
      <c r="D1827" s="21" t="s">
        <v>374</v>
      </c>
      <c r="E1827" s="21" t="s">
        <v>146</v>
      </c>
      <c r="F1827" s="21" t="s">
        <v>147</v>
      </c>
      <c r="G1827" s="22">
        <v>22</v>
      </c>
      <c r="H1827" s="23" t="s">
        <v>1462</v>
      </c>
      <c r="I1827" s="14" t="str">
        <f t="shared" si="172"/>
        <v>=DISPIMG("ID_E7C2E99E952B40F9BC7219DB5FAC46AE",1)</v>
      </c>
    </row>
    <row r="1828" customHeight="1" spans="1:9">
      <c r="A1828" s="21" t="s">
        <v>1464</v>
      </c>
      <c r="B1828" s="21" t="s">
        <v>314</v>
      </c>
      <c r="C1828" s="21" t="s">
        <v>315</v>
      </c>
      <c r="D1828" s="21" t="s">
        <v>374</v>
      </c>
      <c r="E1828" s="21" t="s">
        <v>146</v>
      </c>
      <c r="F1828" s="21" t="s">
        <v>147</v>
      </c>
      <c r="G1828" s="22">
        <v>23</v>
      </c>
      <c r="H1828" s="23" t="s">
        <v>1462</v>
      </c>
      <c r="I1828" s="14" t="str">
        <f t="shared" si="172"/>
        <v>=DISPIMG("ID_E7C2E99E952B40F9BC7219DB5FAC46AE",1)</v>
      </c>
    </row>
    <row r="1829" customHeight="1" spans="1:9">
      <c r="A1829" s="21" t="s">
        <v>390</v>
      </c>
      <c r="B1829" s="21" t="s">
        <v>1699</v>
      </c>
      <c r="C1829" s="21" t="s">
        <v>1700</v>
      </c>
      <c r="D1829" s="21" t="s">
        <v>406</v>
      </c>
      <c r="E1829" s="21" t="s">
        <v>146</v>
      </c>
      <c r="F1829" s="21" t="s">
        <v>147</v>
      </c>
      <c r="G1829" s="22">
        <v>27</v>
      </c>
      <c r="H1829" s="23" t="s">
        <v>1462</v>
      </c>
      <c r="I1829" s="14" t="str">
        <f t="shared" ref="I1829:I1835" si="173">_xlfn.DISPIMG("ID_37809C0FDCF74183B4B43140C16462D1",1)</f>
        <v>=DISPIMG("ID_37809C0FDCF74183B4B43140C16462D1",1)</v>
      </c>
    </row>
    <row r="1830" customHeight="1" spans="1:9">
      <c r="A1830" s="21" t="s">
        <v>391</v>
      </c>
      <c r="B1830" s="21" t="s">
        <v>1699</v>
      </c>
      <c r="C1830" s="21" t="s">
        <v>1700</v>
      </c>
      <c r="D1830" s="21" t="s">
        <v>406</v>
      </c>
      <c r="E1830" s="21" t="s">
        <v>146</v>
      </c>
      <c r="F1830" s="21" t="s">
        <v>147</v>
      </c>
      <c r="G1830" s="22">
        <v>28</v>
      </c>
      <c r="H1830" s="23" t="s">
        <v>1462</v>
      </c>
      <c r="I1830" s="14" t="str">
        <f t="shared" si="173"/>
        <v>=DISPIMG("ID_37809C0FDCF74183B4B43140C16462D1",1)</v>
      </c>
    </row>
    <row r="1831" customHeight="1" spans="1:9">
      <c r="A1831" s="21" t="s">
        <v>392</v>
      </c>
      <c r="B1831" s="21" t="s">
        <v>1699</v>
      </c>
      <c r="C1831" s="21" t="s">
        <v>1700</v>
      </c>
      <c r="D1831" s="21" t="s">
        <v>406</v>
      </c>
      <c r="E1831" s="21" t="s">
        <v>146</v>
      </c>
      <c r="F1831" s="21" t="s">
        <v>147</v>
      </c>
      <c r="G1831" s="22">
        <v>29</v>
      </c>
      <c r="H1831" s="23" t="s">
        <v>1462</v>
      </c>
      <c r="I1831" s="14" t="str">
        <f t="shared" si="173"/>
        <v>=DISPIMG("ID_37809C0FDCF74183B4B43140C16462D1",1)</v>
      </c>
    </row>
    <row r="1832" customHeight="1" spans="1:9">
      <c r="A1832" s="21" t="s">
        <v>393</v>
      </c>
      <c r="B1832" s="21" t="s">
        <v>1699</v>
      </c>
      <c r="C1832" s="21" t="s">
        <v>1700</v>
      </c>
      <c r="D1832" s="21" t="s">
        <v>406</v>
      </c>
      <c r="E1832" s="21" t="s">
        <v>146</v>
      </c>
      <c r="F1832" s="21" t="s">
        <v>147</v>
      </c>
      <c r="G1832" s="22">
        <v>30</v>
      </c>
      <c r="H1832" s="23" t="s">
        <v>1462</v>
      </c>
      <c r="I1832" s="14" t="str">
        <f t="shared" si="173"/>
        <v>=DISPIMG("ID_37809C0FDCF74183B4B43140C16462D1",1)</v>
      </c>
    </row>
    <row r="1833" customHeight="1" spans="1:9">
      <c r="A1833" s="21" t="s">
        <v>394</v>
      </c>
      <c r="B1833" s="21" t="s">
        <v>1699</v>
      </c>
      <c r="C1833" s="21" t="s">
        <v>1700</v>
      </c>
      <c r="D1833" s="21" t="s">
        <v>406</v>
      </c>
      <c r="E1833" s="21" t="s">
        <v>146</v>
      </c>
      <c r="F1833" s="21" t="s">
        <v>147</v>
      </c>
      <c r="G1833" s="22">
        <v>31</v>
      </c>
      <c r="H1833" s="23" t="s">
        <v>1462</v>
      </c>
      <c r="I1833" s="14" t="str">
        <f t="shared" si="173"/>
        <v>=DISPIMG("ID_37809C0FDCF74183B4B43140C16462D1",1)</v>
      </c>
    </row>
    <row r="1834" customHeight="1" spans="1:9">
      <c r="A1834" s="21" t="s">
        <v>411</v>
      </c>
      <c r="B1834" s="21" t="s">
        <v>1699</v>
      </c>
      <c r="C1834" s="21" t="s">
        <v>1700</v>
      </c>
      <c r="D1834" s="21" t="s">
        <v>406</v>
      </c>
      <c r="E1834" s="21" t="s">
        <v>146</v>
      </c>
      <c r="F1834" s="21" t="s">
        <v>147</v>
      </c>
      <c r="G1834" s="22">
        <v>32</v>
      </c>
      <c r="H1834" s="23" t="s">
        <v>1462</v>
      </c>
      <c r="I1834" s="14" t="str">
        <f t="shared" si="173"/>
        <v>=DISPIMG("ID_37809C0FDCF74183B4B43140C16462D1",1)</v>
      </c>
    </row>
    <row r="1835" customHeight="1" spans="1:9">
      <c r="A1835" s="21" t="s">
        <v>1467</v>
      </c>
      <c r="B1835" s="21" t="s">
        <v>1699</v>
      </c>
      <c r="C1835" s="21" t="s">
        <v>1700</v>
      </c>
      <c r="D1835" s="21" t="s">
        <v>406</v>
      </c>
      <c r="E1835" s="21" t="s">
        <v>146</v>
      </c>
      <c r="F1835" s="21" t="s">
        <v>147</v>
      </c>
      <c r="G1835" s="22">
        <v>33</v>
      </c>
      <c r="H1835" s="23" t="s">
        <v>1462</v>
      </c>
      <c r="I1835" s="14" t="str">
        <f t="shared" si="173"/>
        <v>=DISPIMG("ID_37809C0FDCF74183B4B43140C16462D1",1)</v>
      </c>
    </row>
    <row r="1836" customHeight="1" spans="1:9">
      <c r="A1836" s="21" t="s">
        <v>381</v>
      </c>
      <c r="B1836" s="21" t="s">
        <v>1701</v>
      </c>
      <c r="C1836" s="21" t="s">
        <v>1702</v>
      </c>
      <c r="D1836" s="21" t="s">
        <v>406</v>
      </c>
      <c r="E1836" s="21" t="s">
        <v>146</v>
      </c>
      <c r="F1836" s="21" t="s">
        <v>147</v>
      </c>
      <c r="G1836" s="22">
        <v>20</v>
      </c>
      <c r="H1836" s="23" t="s">
        <v>1462</v>
      </c>
      <c r="I1836" s="14" t="str">
        <f>_xlfn.DISPIMG("ID_8E3F4121B2C9469F8C8600BD039996EC",1)</f>
        <v>=DISPIMG("ID_8E3F4121B2C9469F8C8600BD039996EC",1)</v>
      </c>
    </row>
    <row r="1837" customHeight="1" spans="1:9">
      <c r="A1837" s="21" t="s">
        <v>388</v>
      </c>
      <c r="B1837" s="21" t="s">
        <v>1701</v>
      </c>
      <c r="C1837" s="21" t="s">
        <v>1702</v>
      </c>
      <c r="D1837" s="21" t="s">
        <v>406</v>
      </c>
      <c r="E1837" s="21" t="s">
        <v>146</v>
      </c>
      <c r="F1837" s="21" t="s">
        <v>147</v>
      </c>
      <c r="G1837" s="22">
        <v>21</v>
      </c>
      <c r="H1837" s="23" t="s">
        <v>1462</v>
      </c>
      <c r="I1837" s="14" t="str">
        <f>_xlfn.DISPIMG("ID_8E3F4121B2C9469F8C8600BD039996EC",1)</f>
        <v>=DISPIMG("ID_8E3F4121B2C9469F8C8600BD039996EC",1)</v>
      </c>
    </row>
    <row r="1838" customHeight="1" spans="1:9">
      <c r="A1838" s="21" t="s">
        <v>1461</v>
      </c>
      <c r="B1838" s="21" t="s">
        <v>1703</v>
      </c>
      <c r="C1838" s="21" t="s">
        <v>1704</v>
      </c>
      <c r="D1838" s="21" t="s">
        <v>469</v>
      </c>
      <c r="E1838" s="21" t="s">
        <v>146</v>
      </c>
      <c r="F1838" s="21" t="s">
        <v>147</v>
      </c>
      <c r="G1838" s="22">
        <v>20</v>
      </c>
      <c r="H1838" s="23" t="s">
        <v>1462</v>
      </c>
      <c r="I1838" s="14" t="str">
        <f>_xlfn.DISPIMG("ID_1D9AAC0ABDA5462DAEEB498FD69E8E66",1)</f>
        <v>=DISPIMG("ID_1D9AAC0ABDA5462DAEEB498FD69E8E66",1)</v>
      </c>
    </row>
    <row r="1839" customHeight="1" spans="1:9">
      <c r="A1839" s="21" t="s">
        <v>371</v>
      </c>
      <c r="B1839" s="21" t="s">
        <v>1705</v>
      </c>
      <c r="C1839" s="21" t="s">
        <v>1706</v>
      </c>
      <c r="D1839" s="21" t="s">
        <v>432</v>
      </c>
      <c r="E1839" s="21" t="s">
        <v>146</v>
      </c>
      <c r="F1839" s="21" t="s">
        <v>147</v>
      </c>
      <c r="G1839" s="22">
        <v>20</v>
      </c>
      <c r="H1839" s="23" t="s">
        <v>1462</v>
      </c>
      <c r="I1839" s="14" t="str">
        <f>_xlfn.DISPIMG("ID_1FAC035FADB44341B7AC64131C83EA5A",1)</f>
        <v>=DISPIMG("ID_1FAC035FADB44341B7AC64131C83EA5A",1)</v>
      </c>
    </row>
    <row r="1840" customHeight="1" spans="1:9">
      <c r="A1840" s="21" t="s">
        <v>400</v>
      </c>
      <c r="B1840" s="21" t="s">
        <v>1705</v>
      </c>
      <c r="C1840" s="21" t="s">
        <v>1706</v>
      </c>
      <c r="D1840" s="21" t="s">
        <v>432</v>
      </c>
      <c r="E1840" s="21" t="s">
        <v>146</v>
      </c>
      <c r="F1840" s="21" t="s">
        <v>147</v>
      </c>
      <c r="G1840" s="22">
        <v>21</v>
      </c>
      <c r="H1840" s="23" t="s">
        <v>1462</v>
      </c>
      <c r="I1840" s="14" t="str">
        <f>_xlfn.DISPIMG("ID_1FAC035FADB44341B7AC64131C83EA5A",1)</f>
        <v>=DISPIMG("ID_1FAC035FADB44341B7AC64131C83EA5A",1)</v>
      </c>
    </row>
    <row r="1841" customHeight="1" spans="1:9">
      <c r="A1841" s="21" t="s">
        <v>371</v>
      </c>
      <c r="B1841" s="21" t="s">
        <v>1707</v>
      </c>
      <c r="C1841" s="21" t="s">
        <v>1708</v>
      </c>
      <c r="D1841" s="21" t="s">
        <v>553</v>
      </c>
      <c r="E1841" s="21" t="s">
        <v>146</v>
      </c>
      <c r="F1841" s="21" t="s">
        <v>147</v>
      </c>
      <c r="G1841" s="22">
        <v>20</v>
      </c>
      <c r="H1841" s="23" t="s">
        <v>1462</v>
      </c>
      <c r="I1841" s="14" t="str">
        <f>_xlfn.DISPIMG("ID_B4C16D79CD56444D9FE34EC61FEF0CC8",1)</f>
        <v>=DISPIMG("ID_B4C16D79CD56444D9FE34EC61FEF0CC8",1)</v>
      </c>
    </row>
    <row r="1842" customHeight="1" spans="1:9">
      <c r="A1842" s="21" t="s">
        <v>401</v>
      </c>
      <c r="B1842" s="21" t="s">
        <v>204</v>
      </c>
      <c r="C1842" s="21" t="s">
        <v>205</v>
      </c>
      <c r="D1842" s="21" t="s">
        <v>406</v>
      </c>
      <c r="E1842" s="21" t="s">
        <v>146</v>
      </c>
      <c r="F1842" s="21" t="s">
        <v>147</v>
      </c>
      <c r="G1842" s="22">
        <v>20</v>
      </c>
      <c r="H1842" s="23" t="s">
        <v>1462</v>
      </c>
      <c r="I1842" s="14" t="str">
        <f t="shared" ref="I1842:I1846" si="174">_xlfn.DISPIMG("ID_A5CB4EA011884D918D3EF988C0A8A93B",1)</f>
        <v>=DISPIMG("ID_A5CB4EA011884D918D3EF988C0A8A93B",1)</v>
      </c>
    </row>
    <row r="1843" customHeight="1" spans="1:9">
      <c r="A1843" s="21" t="s">
        <v>402</v>
      </c>
      <c r="B1843" s="21" t="s">
        <v>204</v>
      </c>
      <c r="C1843" s="21" t="s">
        <v>205</v>
      </c>
      <c r="D1843" s="21" t="s">
        <v>406</v>
      </c>
      <c r="E1843" s="21" t="s">
        <v>146</v>
      </c>
      <c r="F1843" s="21" t="s">
        <v>147</v>
      </c>
      <c r="G1843" s="22">
        <v>21</v>
      </c>
      <c r="H1843" s="23" t="s">
        <v>1462</v>
      </c>
      <c r="I1843" s="14" t="str">
        <f t="shared" si="174"/>
        <v>=DISPIMG("ID_A5CB4EA011884D918D3EF988C0A8A93B",1)</v>
      </c>
    </row>
    <row r="1844" customHeight="1" spans="1:9">
      <c r="A1844" s="21" t="s">
        <v>403</v>
      </c>
      <c r="B1844" s="21" t="s">
        <v>204</v>
      </c>
      <c r="C1844" s="21" t="s">
        <v>205</v>
      </c>
      <c r="D1844" s="21" t="s">
        <v>406</v>
      </c>
      <c r="E1844" s="21" t="s">
        <v>146</v>
      </c>
      <c r="F1844" s="21" t="s">
        <v>147</v>
      </c>
      <c r="G1844" s="22">
        <v>22</v>
      </c>
      <c r="H1844" s="23" t="s">
        <v>1462</v>
      </c>
      <c r="I1844" s="14" t="str">
        <f t="shared" si="174"/>
        <v>=DISPIMG("ID_A5CB4EA011884D918D3EF988C0A8A93B",1)</v>
      </c>
    </row>
    <row r="1845" customHeight="1" spans="1:9">
      <c r="A1845" s="21" t="s">
        <v>450</v>
      </c>
      <c r="B1845" s="21" t="s">
        <v>204</v>
      </c>
      <c r="C1845" s="21" t="s">
        <v>205</v>
      </c>
      <c r="D1845" s="21" t="s">
        <v>406</v>
      </c>
      <c r="E1845" s="21" t="s">
        <v>146</v>
      </c>
      <c r="F1845" s="21" t="s">
        <v>147</v>
      </c>
      <c r="G1845" s="22">
        <v>23</v>
      </c>
      <c r="H1845" s="23" t="s">
        <v>1462</v>
      </c>
      <c r="I1845" s="14" t="str">
        <f t="shared" si="174"/>
        <v>=DISPIMG("ID_A5CB4EA011884D918D3EF988C0A8A93B",1)</v>
      </c>
    </row>
    <row r="1846" customHeight="1" spans="1:9">
      <c r="A1846" s="21" t="s">
        <v>451</v>
      </c>
      <c r="B1846" s="21" t="s">
        <v>204</v>
      </c>
      <c r="C1846" s="21" t="s">
        <v>205</v>
      </c>
      <c r="D1846" s="21" t="s">
        <v>406</v>
      </c>
      <c r="E1846" s="21" t="s">
        <v>146</v>
      </c>
      <c r="F1846" s="21" t="s">
        <v>147</v>
      </c>
      <c r="G1846" s="22">
        <v>24</v>
      </c>
      <c r="H1846" s="23" t="s">
        <v>1462</v>
      </c>
      <c r="I1846" s="14" t="str">
        <f t="shared" si="174"/>
        <v>=DISPIMG("ID_A5CB4EA011884D918D3EF988C0A8A93B",1)</v>
      </c>
    </row>
    <row r="1847" customHeight="1" spans="1:9">
      <c r="A1847" s="21" t="s">
        <v>364</v>
      </c>
      <c r="B1847" s="21" t="s">
        <v>1709</v>
      </c>
      <c r="C1847" s="21" t="s">
        <v>1710</v>
      </c>
      <c r="D1847" s="21" t="s">
        <v>462</v>
      </c>
      <c r="E1847" s="21" t="s">
        <v>146</v>
      </c>
      <c r="F1847" s="21" t="s">
        <v>147</v>
      </c>
      <c r="G1847" s="22">
        <v>20</v>
      </c>
      <c r="H1847" s="23" t="s">
        <v>1462</v>
      </c>
      <c r="I1847" s="14" t="str">
        <f t="shared" ref="I1847:I1851" si="175">_xlfn.DISPIMG("ID_59F6CEC199084CE8B029ED485C1A978F",1)</f>
        <v>=DISPIMG("ID_59F6CEC199084CE8B029ED485C1A978F",1)</v>
      </c>
    </row>
    <row r="1848" customHeight="1" spans="1:9">
      <c r="A1848" s="21" t="s">
        <v>371</v>
      </c>
      <c r="B1848" s="21" t="s">
        <v>1709</v>
      </c>
      <c r="C1848" s="21" t="s">
        <v>1710</v>
      </c>
      <c r="D1848" s="21" t="s">
        <v>462</v>
      </c>
      <c r="E1848" s="21" t="s">
        <v>146</v>
      </c>
      <c r="F1848" s="21" t="s">
        <v>147</v>
      </c>
      <c r="G1848" s="22">
        <v>21</v>
      </c>
      <c r="H1848" s="23" t="s">
        <v>1462</v>
      </c>
      <c r="I1848" s="14" t="str">
        <f t="shared" si="175"/>
        <v>=DISPIMG("ID_59F6CEC199084CE8B029ED485C1A978F",1)</v>
      </c>
    </row>
    <row r="1849" customHeight="1" spans="1:9">
      <c r="A1849" s="21" t="s">
        <v>400</v>
      </c>
      <c r="B1849" s="21" t="s">
        <v>1709</v>
      </c>
      <c r="C1849" s="21" t="s">
        <v>1710</v>
      </c>
      <c r="D1849" s="21" t="s">
        <v>462</v>
      </c>
      <c r="E1849" s="21" t="s">
        <v>146</v>
      </c>
      <c r="F1849" s="21" t="s">
        <v>147</v>
      </c>
      <c r="G1849" s="22">
        <v>22</v>
      </c>
      <c r="H1849" s="23" t="s">
        <v>1462</v>
      </c>
      <c r="I1849" s="14" t="str">
        <f t="shared" si="175"/>
        <v>=DISPIMG("ID_59F6CEC199084CE8B029ED485C1A978F",1)</v>
      </c>
    </row>
    <row r="1850" customHeight="1" spans="1:9">
      <c r="A1850" s="21" t="s">
        <v>416</v>
      </c>
      <c r="B1850" s="21" t="s">
        <v>1709</v>
      </c>
      <c r="C1850" s="21" t="s">
        <v>1710</v>
      </c>
      <c r="D1850" s="21" t="s">
        <v>462</v>
      </c>
      <c r="E1850" s="21" t="s">
        <v>146</v>
      </c>
      <c r="F1850" s="21" t="s">
        <v>147</v>
      </c>
      <c r="G1850" s="22">
        <v>23</v>
      </c>
      <c r="H1850" s="23" t="s">
        <v>1462</v>
      </c>
      <c r="I1850" s="14" t="str">
        <f t="shared" si="175"/>
        <v>=DISPIMG("ID_59F6CEC199084CE8B029ED485C1A978F",1)</v>
      </c>
    </row>
    <row r="1851" customHeight="1" spans="1:9">
      <c r="A1851" s="21" t="s">
        <v>417</v>
      </c>
      <c r="B1851" s="21" t="s">
        <v>1709</v>
      </c>
      <c r="C1851" s="21" t="s">
        <v>1710</v>
      </c>
      <c r="D1851" s="21" t="s">
        <v>462</v>
      </c>
      <c r="E1851" s="21" t="s">
        <v>146</v>
      </c>
      <c r="F1851" s="21" t="s">
        <v>147</v>
      </c>
      <c r="G1851" s="22">
        <v>24</v>
      </c>
      <c r="H1851" s="23" t="s">
        <v>1462</v>
      </c>
      <c r="I1851" s="14" t="str">
        <f t="shared" si="175"/>
        <v>=DISPIMG("ID_59F6CEC199084CE8B029ED485C1A978F",1)</v>
      </c>
    </row>
    <row r="1852" customHeight="1" spans="1:9">
      <c r="A1852" s="21" t="s">
        <v>395</v>
      </c>
      <c r="B1852" s="21" t="s">
        <v>286</v>
      </c>
      <c r="C1852" s="21" t="s">
        <v>287</v>
      </c>
      <c r="D1852" s="21" t="s">
        <v>406</v>
      </c>
      <c r="E1852" s="21" t="s">
        <v>146</v>
      </c>
      <c r="F1852" s="21" t="s">
        <v>147</v>
      </c>
      <c r="G1852" s="22">
        <v>31</v>
      </c>
      <c r="H1852" s="23" t="s">
        <v>1462</v>
      </c>
      <c r="I1852" s="14" t="str">
        <f t="shared" ref="I1852:I1864" si="176">_xlfn.DISPIMG("ID_79F93D6A0D8E4250A6ADF4E77018F615",1)</f>
        <v>=DISPIMG("ID_79F93D6A0D8E4250A6ADF4E77018F615",1)</v>
      </c>
    </row>
    <row r="1853" customHeight="1" spans="1:9">
      <c r="A1853" s="21" t="s">
        <v>399</v>
      </c>
      <c r="B1853" s="21" t="s">
        <v>286</v>
      </c>
      <c r="C1853" s="21" t="s">
        <v>287</v>
      </c>
      <c r="D1853" s="21" t="s">
        <v>406</v>
      </c>
      <c r="E1853" s="21" t="s">
        <v>146</v>
      </c>
      <c r="F1853" s="21" t="s">
        <v>147</v>
      </c>
      <c r="G1853" s="22">
        <v>32</v>
      </c>
      <c r="H1853" s="23" t="s">
        <v>1462</v>
      </c>
      <c r="I1853" s="14" t="str">
        <f t="shared" si="176"/>
        <v>=DISPIMG("ID_79F93D6A0D8E4250A6ADF4E77018F615",1)</v>
      </c>
    </row>
    <row r="1854" customHeight="1" spans="1:9">
      <c r="A1854" s="21" t="s">
        <v>364</v>
      </c>
      <c r="B1854" s="21" t="s">
        <v>286</v>
      </c>
      <c r="C1854" s="21" t="s">
        <v>287</v>
      </c>
      <c r="D1854" s="21" t="s">
        <v>406</v>
      </c>
      <c r="E1854" s="21" t="s">
        <v>146</v>
      </c>
      <c r="F1854" s="21" t="s">
        <v>147</v>
      </c>
      <c r="G1854" s="22">
        <v>33</v>
      </c>
      <c r="H1854" s="23" t="s">
        <v>1462</v>
      </c>
      <c r="I1854" s="14" t="str">
        <f t="shared" si="176"/>
        <v>=DISPIMG("ID_79F93D6A0D8E4250A6ADF4E77018F615",1)</v>
      </c>
    </row>
    <row r="1855" customHeight="1" spans="1:9">
      <c r="A1855" s="21" t="s">
        <v>371</v>
      </c>
      <c r="B1855" s="21" t="s">
        <v>286</v>
      </c>
      <c r="C1855" s="21" t="s">
        <v>287</v>
      </c>
      <c r="D1855" s="21" t="s">
        <v>406</v>
      </c>
      <c r="E1855" s="21" t="s">
        <v>146</v>
      </c>
      <c r="F1855" s="21" t="s">
        <v>147</v>
      </c>
      <c r="G1855" s="22">
        <v>34</v>
      </c>
      <c r="H1855" s="23" t="s">
        <v>1462</v>
      </c>
      <c r="I1855" s="14" t="str">
        <f t="shared" si="176"/>
        <v>=DISPIMG("ID_79F93D6A0D8E4250A6ADF4E77018F615",1)</v>
      </c>
    </row>
    <row r="1856" customHeight="1" spans="1:9">
      <c r="A1856" s="21" t="s">
        <v>400</v>
      </c>
      <c r="B1856" s="21" t="s">
        <v>286</v>
      </c>
      <c r="C1856" s="21" t="s">
        <v>287</v>
      </c>
      <c r="D1856" s="21" t="s">
        <v>406</v>
      </c>
      <c r="E1856" s="21" t="s">
        <v>146</v>
      </c>
      <c r="F1856" s="21" t="s">
        <v>147</v>
      </c>
      <c r="G1856" s="22">
        <v>35</v>
      </c>
      <c r="H1856" s="23" t="s">
        <v>1462</v>
      </c>
      <c r="I1856" s="14" t="str">
        <f t="shared" si="176"/>
        <v>=DISPIMG("ID_79F93D6A0D8E4250A6ADF4E77018F615",1)</v>
      </c>
    </row>
    <row r="1857" customHeight="1" spans="1:9">
      <c r="A1857" s="21" t="s">
        <v>416</v>
      </c>
      <c r="B1857" s="21" t="s">
        <v>286</v>
      </c>
      <c r="C1857" s="21" t="s">
        <v>287</v>
      </c>
      <c r="D1857" s="21" t="s">
        <v>406</v>
      </c>
      <c r="E1857" s="21" t="s">
        <v>146</v>
      </c>
      <c r="F1857" s="21" t="s">
        <v>147</v>
      </c>
      <c r="G1857" s="22">
        <v>36</v>
      </c>
      <c r="H1857" s="23" t="s">
        <v>1462</v>
      </c>
      <c r="I1857" s="14" t="str">
        <f t="shared" si="176"/>
        <v>=DISPIMG("ID_79F93D6A0D8E4250A6ADF4E77018F615",1)</v>
      </c>
    </row>
    <row r="1858" customHeight="1" spans="1:9">
      <c r="A1858" s="21" t="s">
        <v>417</v>
      </c>
      <c r="B1858" s="21" t="s">
        <v>286</v>
      </c>
      <c r="C1858" s="21" t="s">
        <v>287</v>
      </c>
      <c r="D1858" s="21" t="s">
        <v>406</v>
      </c>
      <c r="E1858" s="21" t="s">
        <v>146</v>
      </c>
      <c r="F1858" s="21" t="s">
        <v>147</v>
      </c>
      <c r="G1858" s="22">
        <v>37</v>
      </c>
      <c r="H1858" s="23" t="s">
        <v>1462</v>
      </c>
      <c r="I1858" s="14" t="str">
        <f t="shared" si="176"/>
        <v>=DISPIMG("ID_79F93D6A0D8E4250A6ADF4E77018F615",1)</v>
      </c>
    </row>
    <row r="1859" customHeight="1" spans="1:9">
      <c r="A1859" s="21" t="s">
        <v>381</v>
      </c>
      <c r="B1859" s="21" t="s">
        <v>286</v>
      </c>
      <c r="C1859" s="21" t="s">
        <v>287</v>
      </c>
      <c r="D1859" s="21" t="s">
        <v>406</v>
      </c>
      <c r="E1859" s="21" t="s">
        <v>146</v>
      </c>
      <c r="F1859" s="21" t="s">
        <v>147</v>
      </c>
      <c r="G1859" s="22">
        <v>38</v>
      </c>
      <c r="H1859" s="23" t="s">
        <v>1462</v>
      </c>
      <c r="I1859" s="14" t="str">
        <f t="shared" si="176"/>
        <v>=DISPIMG("ID_79F93D6A0D8E4250A6ADF4E77018F615",1)</v>
      </c>
    </row>
    <row r="1860" customHeight="1" spans="1:9">
      <c r="A1860" s="21" t="s">
        <v>388</v>
      </c>
      <c r="B1860" s="21" t="s">
        <v>286</v>
      </c>
      <c r="C1860" s="21" t="s">
        <v>287</v>
      </c>
      <c r="D1860" s="21" t="s">
        <v>406</v>
      </c>
      <c r="E1860" s="21" t="s">
        <v>146</v>
      </c>
      <c r="F1860" s="21" t="s">
        <v>147</v>
      </c>
      <c r="G1860" s="22">
        <v>39</v>
      </c>
      <c r="H1860" s="23" t="s">
        <v>1462</v>
      </c>
      <c r="I1860" s="14" t="str">
        <f t="shared" si="176"/>
        <v>=DISPIMG("ID_79F93D6A0D8E4250A6ADF4E77018F615",1)</v>
      </c>
    </row>
    <row r="1861" customHeight="1" spans="1:9">
      <c r="A1861" s="21" t="s">
        <v>389</v>
      </c>
      <c r="B1861" s="21" t="s">
        <v>286</v>
      </c>
      <c r="C1861" s="21" t="s">
        <v>287</v>
      </c>
      <c r="D1861" s="21" t="s">
        <v>406</v>
      </c>
      <c r="E1861" s="21" t="s">
        <v>146</v>
      </c>
      <c r="F1861" s="21" t="s">
        <v>147</v>
      </c>
      <c r="G1861" s="22">
        <v>40</v>
      </c>
      <c r="H1861" s="23" t="s">
        <v>1462</v>
      </c>
      <c r="I1861" s="14" t="str">
        <f t="shared" si="176"/>
        <v>=DISPIMG("ID_79F93D6A0D8E4250A6ADF4E77018F615",1)</v>
      </c>
    </row>
    <row r="1862" customHeight="1" spans="1:9">
      <c r="A1862" s="21" t="s">
        <v>390</v>
      </c>
      <c r="B1862" s="21" t="s">
        <v>286</v>
      </c>
      <c r="C1862" s="21" t="s">
        <v>287</v>
      </c>
      <c r="D1862" s="21" t="s">
        <v>406</v>
      </c>
      <c r="E1862" s="21" t="s">
        <v>146</v>
      </c>
      <c r="F1862" s="21" t="s">
        <v>147</v>
      </c>
      <c r="G1862" s="22">
        <v>41</v>
      </c>
      <c r="H1862" s="23" t="s">
        <v>1462</v>
      </c>
      <c r="I1862" s="14" t="str">
        <f t="shared" si="176"/>
        <v>=DISPIMG("ID_79F93D6A0D8E4250A6ADF4E77018F615",1)</v>
      </c>
    </row>
    <row r="1863" customHeight="1" spans="1:9">
      <c r="A1863" s="21" t="s">
        <v>391</v>
      </c>
      <c r="B1863" s="21" t="s">
        <v>286</v>
      </c>
      <c r="C1863" s="21" t="s">
        <v>287</v>
      </c>
      <c r="D1863" s="21" t="s">
        <v>406</v>
      </c>
      <c r="E1863" s="21" t="s">
        <v>146</v>
      </c>
      <c r="F1863" s="21" t="s">
        <v>147</v>
      </c>
      <c r="G1863" s="22">
        <v>42</v>
      </c>
      <c r="H1863" s="23" t="s">
        <v>1462</v>
      </c>
      <c r="I1863" s="14" t="str">
        <f t="shared" si="176"/>
        <v>=DISPIMG("ID_79F93D6A0D8E4250A6ADF4E77018F615",1)</v>
      </c>
    </row>
    <row r="1864" customHeight="1" spans="1:9">
      <c r="A1864" s="21" t="s">
        <v>392</v>
      </c>
      <c r="B1864" s="21" t="s">
        <v>286</v>
      </c>
      <c r="C1864" s="21" t="s">
        <v>287</v>
      </c>
      <c r="D1864" s="21" t="s">
        <v>406</v>
      </c>
      <c r="E1864" s="21" t="s">
        <v>146</v>
      </c>
      <c r="F1864" s="21" t="s">
        <v>147</v>
      </c>
      <c r="G1864" s="22">
        <v>43</v>
      </c>
      <c r="H1864" s="23" t="s">
        <v>1462</v>
      </c>
      <c r="I1864" s="14" t="str">
        <f t="shared" si="176"/>
        <v>=DISPIMG("ID_79F93D6A0D8E4250A6ADF4E77018F615",1)</v>
      </c>
    </row>
    <row r="1865" customHeight="1" spans="1:9">
      <c r="A1865" s="21" t="s">
        <v>401</v>
      </c>
      <c r="B1865" s="21" t="s">
        <v>230</v>
      </c>
      <c r="C1865" s="21" t="s">
        <v>231</v>
      </c>
      <c r="D1865" s="21" t="s">
        <v>432</v>
      </c>
      <c r="E1865" s="21" t="s">
        <v>146</v>
      </c>
      <c r="F1865" s="21" t="s">
        <v>147</v>
      </c>
      <c r="G1865" s="22">
        <v>20</v>
      </c>
      <c r="H1865" s="23" t="s">
        <v>1462</v>
      </c>
      <c r="I1865" s="14" t="str">
        <f t="shared" ref="I1865:I1867" si="177">_xlfn.DISPIMG("ID_9B25F79DBF624D94AD9C294D16A5E541",1)</f>
        <v>=DISPIMG("ID_9B25F79DBF624D94AD9C294D16A5E541",1)</v>
      </c>
    </row>
    <row r="1866" customHeight="1" spans="1:9">
      <c r="A1866" s="21" t="s">
        <v>402</v>
      </c>
      <c r="B1866" s="21" t="s">
        <v>230</v>
      </c>
      <c r="C1866" s="21" t="s">
        <v>231</v>
      </c>
      <c r="D1866" s="21" t="s">
        <v>432</v>
      </c>
      <c r="E1866" s="21" t="s">
        <v>146</v>
      </c>
      <c r="F1866" s="21" t="s">
        <v>147</v>
      </c>
      <c r="G1866" s="22">
        <v>21</v>
      </c>
      <c r="H1866" s="23" t="s">
        <v>1462</v>
      </c>
      <c r="I1866" s="14" t="str">
        <f t="shared" si="177"/>
        <v>=DISPIMG("ID_9B25F79DBF624D94AD9C294D16A5E541",1)</v>
      </c>
    </row>
    <row r="1867" customHeight="1" spans="1:9">
      <c r="A1867" s="21" t="s">
        <v>403</v>
      </c>
      <c r="B1867" s="21" t="s">
        <v>230</v>
      </c>
      <c r="C1867" s="21" t="s">
        <v>231</v>
      </c>
      <c r="D1867" s="21" t="s">
        <v>432</v>
      </c>
      <c r="E1867" s="21" t="s">
        <v>146</v>
      </c>
      <c r="F1867" s="21" t="s">
        <v>147</v>
      </c>
      <c r="G1867" s="22">
        <v>22</v>
      </c>
      <c r="H1867" s="23" t="s">
        <v>1462</v>
      </c>
      <c r="I1867" s="14" t="str">
        <f t="shared" si="177"/>
        <v>=DISPIMG("ID_9B25F79DBF624D94AD9C294D16A5E541",1)</v>
      </c>
    </row>
    <row r="1868" customHeight="1" spans="1:9">
      <c r="A1868" s="21" t="s">
        <v>395</v>
      </c>
      <c r="B1868" s="21" t="s">
        <v>296</v>
      </c>
      <c r="C1868" s="21" t="s">
        <v>297</v>
      </c>
      <c r="D1868" s="21" t="s">
        <v>406</v>
      </c>
      <c r="E1868" s="21" t="s">
        <v>146</v>
      </c>
      <c r="F1868" s="21" t="s">
        <v>147</v>
      </c>
      <c r="G1868" s="22">
        <v>28</v>
      </c>
      <c r="H1868" s="23" t="s">
        <v>1462</v>
      </c>
      <c r="I1868" s="14" t="str">
        <f t="shared" ref="I1868:I1874" si="178">_xlfn.DISPIMG("ID_CC1CDE1318F64180A659B5E9295DE63F",1)</f>
        <v>=DISPIMG("ID_CC1CDE1318F64180A659B5E9295DE63F",1)</v>
      </c>
    </row>
    <row r="1869" customHeight="1" spans="1:9">
      <c r="A1869" s="21" t="s">
        <v>399</v>
      </c>
      <c r="B1869" s="21" t="s">
        <v>296</v>
      </c>
      <c r="C1869" s="21" t="s">
        <v>297</v>
      </c>
      <c r="D1869" s="21" t="s">
        <v>406</v>
      </c>
      <c r="E1869" s="21" t="s">
        <v>146</v>
      </c>
      <c r="F1869" s="21" t="s">
        <v>147</v>
      </c>
      <c r="G1869" s="22">
        <v>29</v>
      </c>
      <c r="H1869" s="23" t="s">
        <v>1462</v>
      </c>
      <c r="I1869" s="14" t="str">
        <f t="shared" si="178"/>
        <v>=DISPIMG("ID_CC1CDE1318F64180A659B5E9295DE63F",1)</v>
      </c>
    </row>
    <row r="1870" customHeight="1" spans="1:9">
      <c r="A1870" s="21" t="s">
        <v>364</v>
      </c>
      <c r="B1870" s="21" t="s">
        <v>296</v>
      </c>
      <c r="C1870" s="21" t="s">
        <v>297</v>
      </c>
      <c r="D1870" s="21" t="s">
        <v>406</v>
      </c>
      <c r="E1870" s="21" t="s">
        <v>146</v>
      </c>
      <c r="F1870" s="21" t="s">
        <v>147</v>
      </c>
      <c r="G1870" s="22">
        <v>30</v>
      </c>
      <c r="H1870" s="23" t="s">
        <v>1462</v>
      </c>
      <c r="I1870" s="14" t="str">
        <f t="shared" si="178"/>
        <v>=DISPIMG("ID_CC1CDE1318F64180A659B5E9295DE63F",1)</v>
      </c>
    </row>
    <row r="1871" customHeight="1" spans="1:9">
      <c r="A1871" s="21" t="s">
        <v>371</v>
      </c>
      <c r="B1871" s="21" t="s">
        <v>296</v>
      </c>
      <c r="C1871" s="21" t="s">
        <v>297</v>
      </c>
      <c r="D1871" s="21" t="s">
        <v>406</v>
      </c>
      <c r="E1871" s="21" t="s">
        <v>146</v>
      </c>
      <c r="F1871" s="21" t="s">
        <v>147</v>
      </c>
      <c r="G1871" s="22">
        <v>31</v>
      </c>
      <c r="H1871" s="23" t="s">
        <v>1462</v>
      </c>
      <c r="I1871" s="14" t="str">
        <f t="shared" si="178"/>
        <v>=DISPIMG("ID_CC1CDE1318F64180A659B5E9295DE63F",1)</v>
      </c>
    </row>
    <row r="1872" customHeight="1" spans="1:9">
      <c r="A1872" s="21" t="s">
        <v>400</v>
      </c>
      <c r="B1872" s="21" t="s">
        <v>296</v>
      </c>
      <c r="C1872" s="21" t="s">
        <v>297</v>
      </c>
      <c r="D1872" s="21" t="s">
        <v>406</v>
      </c>
      <c r="E1872" s="21" t="s">
        <v>146</v>
      </c>
      <c r="F1872" s="21" t="s">
        <v>147</v>
      </c>
      <c r="G1872" s="22">
        <v>32</v>
      </c>
      <c r="H1872" s="23" t="s">
        <v>1462</v>
      </c>
      <c r="I1872" s="14" t="str">
        <f t="shared" si="178"/>
        <v>=DISPIMG("ID_CC1CDE1318F64180A659B5E9295DE63F",1)</v>
      </c>
    </row>
    <row r="1873" customHeight="1" spans="1:9">
      <c r="A1873" s="21" t="s">
        <v>416</v>
      </c>
      <c r="B1873" s="21" t="s">
        <v>296</v>
      </c>
      <c r="C1873" s="21" t="s">
        <v>297</v>
      </c>
      <c r="D1873" s="21" t="s">
        <v>406</v>
      </c>
      <c r="E1873" s="21" t="s">
        <v>146</v>
      </c>
      <c r="F1873" s="21" t="s">
        <v>147</v>
      </c>
      <c r="G1873" s="22">
        <v>33</v>
      </c>
      <c r="H1873" s="23" t="s">
        <v>1462</v>
      </c>
      <c r="I1873" s="14" t="str">
        <f t="shared" si="178"/>
        <v>=DISPIMG("ID_CC1CDE1318F64180A659B5E9295DE63F",1)</v>
      </c>
    </row>
    <row r="1874" customHeight="1" spans="1:9">
      <c r="A1874" s="21" t="s">
        <v>417</v>
      </c>
      <c r="B1874" s="21" t="s">
        <v>296</v>
      </c>
      <c r="C1874" s="21" t="s">
        <v>297</v>
      </c>
      <c r="D1874" s="21" t="s">
        <v>406</v>
      </c>
      <c r="E1874" s="21" t="s">
        <v>146</v>
      </c>
      <c r="F1874" s="21" t="s">
        <v>147</v>
      </c>
      <c r="G1874" s="22">
        <v>34</v>
      </c>
      <c r="H1874" s="23" t="s">
        <v>1462</v>
      </c>
      <c r="I1874" s="14" t="str">
        <f t="shared" si="178"/>
        <v>=DISPIMG("ID_CC1CDE1318F64180A659B5E9295DE63F",1)</v>
      </c>
    </row>
    <row r="1875" customHeight="1" spans="1:9">
      <c r="A1875" s="21" t="s">
        <v>395</v>
      </c>
      <c r="B1875" s="21" t="s">
        <v>350</v>
      </c>
      <c r="C1875" s="21" t="s">
        <v>351</v>
      </c>
      <c r="D1875" s="21" t="s">
        <v>455</v>
      </c>
      <c r="E1875" s="21" t="s">
        <v>146</v>
      </c>
      <c r="F1875" s="21" t="s">
        <v>147</v>
      </c>
      <c r="G1875" s="22">
        <v>21</v>
      </c>
      <c r="H1875" s="23" t="s">
        <v>1462</v>
      </c>
      <c r="I1875" s="14" t="str">
        <f t="shared" ref="I1875:I1883" si="179">_xlfn.DISPIMG("ID_0188AC2F4B4D435BA11948ED6178ADA1",1)</f>
        <v>=DISPIMG("ID_0188AC2F4B4D435BA11948ED6178ADA1",1)</v>
      </c>
    </row>
    <row r="1876" customHeight="1" spans="1:9">
      <c r="A1876" s="21" t="s">
        <v>399</v>
      </c>
      <c r="B1876" s="21" t="s">
        <v>350</v>
      </c>
      <c r="C1876" s="21" t="s">
        <v>351</v>
      </c>
      <c r="D1876" s="21" t="s">
        <v>455</v>
      </c>
      <c r="E1876" s="21" t="s">
        <v>146</v>
      </c>
      <c r="F1876" s="21" t="s">
        <v>147</v>
      </c>
      <c r="G1876" s="22">
        <v>22</v>
      </c>
      <c r="H1876" s="23" t="s">
        <v>1462</v>
      </c>
      <c r="I1876" s="14" t="str">
        <f t="shared" si="179"/>
        <v>=DISPIMG("ID_0188AC2F4B4D435BA11948ED6178ADA1",1)</v>
      </c>
    </row>
    <row r="1877" customHeight="1" spans="1:9">
      <c r="A1877" s="21" t="s">
        <v>364</v>
      </c>
      <c r="B1877" s="21" t="s">
        <v>350</v>
      </c>
      <c r="C1877" s="21" t="s">
        <v>351</v>
      </c>
      <c r="D1877" s="21" t="s">
        <v>455</v>
      </c>
      <c r="E1877" s="21" t="s">
        <v>146</v>
      </c>
      <c r="F1877" s="21" t="s">
        <v>147</v>
      </c>
      <c r="G1877" s="22">
        <v>23</v>
      </c>
      <c r="H1877" s="23" t="s">
        <v>1462</v>
      </c>
      <c r="I1877" s="14" t="str">
        <f t="shared" si="179"/>
        <v>=DISPIMG("ID_0188AC2F4B4D435BA11948ED6178ADA1",1)</v>
      </c>
    </row>
    <row r="1878" customHeight="1" spans="1:9">
      <c r="A1878" s="21" t="s">
        <v>371</v>
      </c>
      <c r="B1878" s="21" t="s">
        <v>350</v>
      </c>
      <c r="C1878" s="21" t="s">
        <v>351</v>
      </c>
      <c r="D1878" s="21" t="s">
        <v>455</v>
      </c>
      <c r="E1878" s="21" t="s">
        <v>146</v>
      </c>
      <c r="F1878" s="21" t="s">
        <v>147</v>
      </c>
      <c r="G1878" s="22">
        <v>24</v>
      </c>
      <c r="H1878" s="23" t="s">
        <v>1462</v>
      </c>
      <c r="I1878" s="14" t="str">
        <f t="shared" si="179"/>
        <v>=DISPIMG("ID_0188AC2F4B4D435BA11948ED6178ADA1",1)</v>
      </c>
    </row>
    <row r="1879" customHeight="1" spans="1:9">
      <c r="A1879" s="21" t="s">
        <v>400</v>
      </c>
      <c r="B1879" s="21" t="s">
        <v>350</v>
      </c>
      <c r="C1879" s="21" t="s">
        <v>351</v>
      </c>
      <c r="D1879" s="21" t="s">
        <v>455</v>
      </c>
      <c r="E1879" s="21" t="s">
        <v>146</v>
      </c>
      <c r="F1879" s="21" t="s">
        <v>147</v>
      </c>
      <c r="G1879" s="22">
        <v>25</v>
      </c>
      <c r="H1879" s="23" t="s">
        <v>1462</v>
      </c>
      <c r="I1879" s="14" t="str">
        <f t="shared" si="179"/>
        <v>=DISPIMG("ID_0188AC2F4B4D435BA11948ED6178ADA1",1)</v>
      </c>
    </row>
    <row r="1880" customHeight="1" spans="1:9">
      <c r="A1880" s="21" t="s">
        <v>416</v>
      </c>
      <c r="B1880" s="21" t="s">
        <v>350</v>
      </c>
      <c r="C1880" s="21" t="s">
        <v>351</v>
      </c>
      <c r="D1880" s="21" t="s">
        <v>455</v>
      </c>
      <c r="E1880" s="21" t="s">
        <v>146</v>
      </c>
      <c r="F1880" s="21" t="s">
        <v>147</v>
      </c>
      <c r="G1880" s="22">
        <v>26</v>
      </c>
      <c r="H1880" s="23" t="s">
        <v>1462</v>
      </c>
      <c r="I1880" s="14" t="str">
        <f t="shared" si="179"/>
        <v>=DISPIMG("ID_0188AC2F4B4D435BA11948ED6178ADA1",1)</v>
      </c>
    </row>
    <row r="1881" customHeight="1" spans="1:9">
      <c r="A1881" s="21" t="s">
        <v>417</v>
      </c>
      <c r="B1881" s="21" t="s">
        <v>350</v>
      </c>
      <c r="C1881" s="21" t="s">
        <v>351</v>
      </c>
      <c r="D1881" s="21" t="s">
        <v>455</v>
      </c>
      <c r="E1881" s="21" t="s">
        <v>146</v>
      </c>
      <c r="F1881" s="21" t="s">
        <v>147</v>
      </c>
      <c r="G1881" s="22">
        <v>27</v>
      </c>
      <c r="H1881" s="23" t="s">
        <v>1462</v>
      </c>
      <c r="I1881" s="14" t="str">
        <f t="shared" si="179"/>
        <v>=DISPIMG("ID_0188AC2F4B4D435BA11948ED6178ADA1",1)</v>
      </c>
    </row>
    <row r="1882" customHeight="1" spans="1:9">
      <c r="A1882" s="21" t="s">
        <v>381</v>
      </c>
      <c r="B1882" s="21" t="s">
        <v>350</v>
      </c>
      <c r="C1882" s="21" t="s">
        <v>351</v>
      </c>
      <c r="D1882" s="21" t="s">
        <v>455</v>
      </c>
      <c r="E1882" s="21" t="s">
        <v>146</v>
      </c>
      <c r="F1882" s="21" t="s">
        <v>147</v>
      </c>
      <c r="G1882" s="22">
        <v>28</v>
      </c>
      <c r="H1882" s="23" t="s">
        <v>1462</v>
      </c>
      <c r="I1882" s="14" t="str">
        <f t="shared" si="179"/>
        <v>=DISPIMG("ID_0188AC2F4B4D435BA11948ED6178ADA1",1)</v>
      </c>
    </row>
    <row r="1883" customHeight="1" spans="1:9">
      <c r="A1883" s="21" t="s">
        <v>388</v>
      </c>
      <c r="B1883" s="21" t="s">
        <v>350</v>
      </c>
      <c r="C1883" s="21" t="s">
        <v>351</v>
      </c>
      <c r="D1883" s="21" t="s">
        <v>455</v>
      </c>
      <c r="E1883" s="21" t="s">
        <v>146</v>
      </c>
      <c r="F1883" s="21" t="s">
        <v>147</v>
      </c>
      <c r="G1883" s="22">
        <v>29</v>
      </c>
      <c r="H1883" s="23" t="s">
        <v>1462</v>
      </c>
      <c r="I1883" s="14" t="str">
        <f t="shared" si="179"/>
        <v>=DISPIMG("ID_0188AC2F4B4D435BA11948ED6178ADA1",1)</v>
      </c>
    </row>
    <row r="1884" customHeight="1" spans="1:9">
      <c r="A1884" s="21" t="s">
        <v>364</v>
      </c>
      <c r="B1884" s="21" t="s">
        <v>1711</v>
      </c>
      <c r="C1884" s="21" t="s">
        <v>1712</v>
      </c>
      <c r="D1884" s="21" t="s">
        <v>367</v>
      </c>
      <c r="E1884" s="21" t="s">
        <v>146</v>
      </c>
      <c r="F1884" s="21" t="s">
        <v>147</v>
      </c>
      <c r="G1884" s="22">
        <v>20</v>
      </c>
      <c r="H1884" s="23" t="s">
        <v>1462</v>
      </c>
      <c r="I1884" s="14" t="str">
        <f t="shared" ref="I1884:I1888" si="180">_xlfn.DISPIMG("ID_F004DDE21A0F4DEF9D925E04E0FF925B",1)</f>
        <v>=DISPIMG("ID_F004DDE21A0F4DEF9D925E04E0FF925B",1)</v>
      </c>
    </row>
    <row r="1885" customHeight="1" spans="1:9">
      <c r="A1885" s="21" t="s">
        <v>371</v>
      </c>
      <c r="B1885" s="21" t="s">
        <v>1711</v>
      </c>
      <c r="C1885" s="21" t="s">
        <v>1712</v>
      </c>
      <c r="D1885" s="21" t="s">
        <v>367</v>
      </c>
      <c r="E1885" s="21" t="s">
        <v>146</v>
      </c>
      <c r="F1885" s="21" t="s">
        <v>147</v>
      </c>
      <c r="G1885" s="22">
        <v>21</v>
      </c>
      <c r="H1885" s="23" t="s">
        <v>1462</v>
      </c>
      <c r="I1885" s="14" t="str">
        <f t="shared" si="180"/>
        <v>=DISPIMG("ID_F004DDE21A0F4DEF9D925E04E0FF925B",1)</v>
      </c>
    </row>
    <row r="1886" customHeight="1" spans="1:9">
      <c r="A1886" s="21" t="s">
        <v>400</v>
      </c>
      <c r="B1886" s="21" t="s">
        <v>1711</v>
      </c>
      <c r="C1886" s="21" t="s">
        <v>1712</v>
      </c>
      <c r="D1886" s="21" t="s">
        <v>367</v>
      </c>
      <c r="E1886" s="21" t="s">
        <v>146</v>
      </c>
      <c r="F1886" s="21" t="s">
        <v>147</v>
      </c>
      <c r="G1886" s="22">
        <v>22</v>
      </c>
      <c r="H1886" s="23" t="s">
        <v>1462</v>
      </c>
      <c r="I1886" s="14" t="str">
        <f t="shared" si="180"/>
        <v>=DISPIMG("ID_F004DDE21A0F4DEF9D925E04E0FF925B",1)</v>
      </c>
    </row>
    <row r="1887" customHeight="1" spans="1:9">
      <c r="A1887" s="21" t="s">
        <v>416</v>
      </c>
      <c r="B1887" s="21" t="s">
        <v>1711</v>
      </c>
      <c r="C1887" s="21" t="s">
        <v>1712</v>
      </c>
      <c r="D1887" s="21" t="s">
        <v>367</v>
      </c>
      <c r="E1887" s="21" t="s">
        <v>146</v>
      </c>
      <c r="F1887" s="21" t="s">
        <v>147</v>
      </c>
      <c r="G1887" s="22">
        <v>23</v>
      </c>
      <c r="H1887" s="23" t="s">
        <v>1462</v>
      </c>
      <c r="I1887" s="14" t="str">
        <f t="shared" si="180"/>
        <v>=DISPIMG("ID_F004DDE21A0F4DEF9D925E04E0FF925B",1)</v>
      </c>
    </row>
    <row r="1888" customHeight="1" spans="1:9">
      <c r="A1888" s="21" t="s">
        <v>417</v>
      </c>
      <c r="B1888" s="21" t="s">
        <v>1711</v>
      </c>
      <c r="C1888" s="21" t="s">
        <v>1712</v>
      </c>
      <c r="D1888" s="21" t="s">
        <v>367</v>
      </c>
      <c r="E1888" s="21" t="s">
        <v>146</v>
      </c>
      <c r="F1888" s="21" t="s">
        <v>147</v>
      </c>
      <c r="G1888" s="22">
        <v>24</v>
      </c>
      <c r="H1888" s="23" t="s">
        <v>1462</v>
      </c>
      <c r="I1888" s="14" t="str">
        <f t="shared" si="180"/>
        <v>=DISPIMG("ID_F004DDE21A0F4DEF9D925E04E0FF925B",1)</v>
      </c>
    </row>
    <row r="1889" customHeight="1" spans="1:9">
      <c r="A1889" s="21" t="s">
        <v>395</v>
      </c>
      <c r="B1889" s="21" t="s">
        <v>338</v>
      </c>
      <c r="C1889" s="21" t="s">
        <v>339</v>
      </c>
      <c r="D1889" s="21" t="s">
        <v>406</v>
      </c>
      <c r="E1889" s="21" t="s">
        <v>146</v>
      </c>
      <c r="F1889" s="21" t="s">
        <v>147</v>
      </c>
      <c r="G1889" s="22">
        <v>23</v>
      </c>
      <c r="H1889" s="23" t="s">
        <v>1462</v>
      </c>
      <c r="I1889" s="14" t="str">
        <f t="shared" ref="I1889:I1891" si="181">_xlfn.DISPIMG("ID_382315F5CA2B4D7B92E61BC57CD113C6",1)</f>
        <v>=DISPIMG("ID_382315F5CA2B4D7B92E61BC57CD113C6",1)</v>
      </c>
    </row>
    <row r="1890" customHeight="1" spans="1:9">
      <c r="A1890" s="21" t="s">
        <v>399</v>
      </c>
      <c r="B1890" s="21" t="s">
        <v>338</v>
      </c>
      <c r="C1890" s="21" t="s">
        <v>339</v>
      </c>
      <c r="D1890" s="21" t="s">
        <v>406</v>
      </c>
      <c r="E1890" s="21" t="s">
        <v>146</v>
      </c>
      <c r="F1890" s="21" t="s">
        <v>147</v>
      </c>
      <c r="G1890" s="22">
        <v>24</v>
      </c>
      <c r="H1890" s="23" t="s">
        <v>1462</v>
      </c>
      <c r="I1890" s="14" t="str">
        <f t="shared" si="181"/>
        <v>=DISPIMG("ID_382315F5CA2B4D7B92E61BC57CD113C6",1)</v>
      </c>
    </row>
    <row r="1891" customHeight="1" spans="1:9">
      <c r="A1891" s="21" t="s">
        <v>364</v>
      </c>
      <c r="B1891" s="21" t="s">
        <v>338</v>
      </c>
      <c r="C1891" s="21" t="s">
        <v>339</v>
      </c>
      <c r="D1891" s="21" t="s">
        <v>406</v>
      </c>
      <c r="E1891" s="21" t="s">
        <v>146</v>
      </c>
      <c r="F1891" s="21" t="s">
        <v>147</v>
      </c>
      <c r="G1891" s="22">
        <v>25</v>
      </c>
      <c r="H1891" s="23" t="s">
        <v>1462</v>
      </c>
      <c r="I1891" s="14" t="str">
        <f t="shared" si="181"/>
        <v>=DISPIMG("ID_382315F5CA2B4D7B92E61BC57CD113C6",1)</v>
      </c>
    </row>
    <row r="1892" customHeight="1" spans="1:9">
      <c r="A1892" s="21" t="s">
        <v>364</v>
      </c>
      <c r="B1892" s="21" t="s">
        <v>1713</v>
      </c>
      <c r="C1892" s="21" t="s">
        <v>1714</v>
      </c>
      <c r="D1892" s="21" t="s">
        <v>406</v>
      </c>
      <c r="E1892" s="21" t="s">
        <v>146</v>
      </c>
      <c r="F1892" s="21" t="s">
        <v>147</v>
      </c>
      <c r="G1892" s="22">
        <v>20</v>
      </c>
      <c r="H1892" s="23" t="s">
        <v>1462</v>
      </c>
      <c r="I1892" s="14" t="str">
        <f t="shared" ref="I1892:I1903" si="182">_xlfn.DISPIMG("ID_C2696DABC8FA459AA5C4973622C8F111",1)</f>
        <v>=DISPIMG("ID_C2696DABC8FA459AA5C4973622C8F111",1)</v>
      </c>
    </row>
    <row r="1893" customHeight="1" spans="1:9">
      <c r="A1893" s="21" t="s">
        <v>371</v>
      </c>
      <c r="B1893" s="21" t="s">
        <v>1713</v>
      </c>
      <c r="C1893" s="21" t="s">
        <v>1714</v>
      </c>
      <c r="D1893" s="21" t="s">
        <v>406</v>
      </c>
      <c r="E1893" s="21" t="s">
        <v>146</v>
      </c>
      <c r="F1893" s="21" t="s">
        <v>147</v>
      </c>
      <c r="G1893" s="22">
        <v>21</v>
      </c>
      <c r="H1893" s="23" t="s">
        <v>1462</v>
      </c>
      <c r="I1893" s="14" t="str">
        <f t="shared" si="182"/>
        <v>=DISPIMG("ID_C2696DABC8FA459AA5C4973622C8F111",1)</v>
      </c>
    </row>
    <row r="1894" customHeight="1" spans="1:9">
      <c r="A1894" s="21" t="s">
        <v>400</v>
      </c>
      <c r="B1894" s="21" t="s">
        <v>1713</v>
      </c>
      <c r="C1894" s="21" t="s">
        <v>1714</v>
      </c>
      <c r="D1894" s="21" t="s">
        <v>406</v>
      </c>
      <c r="E1894" s="21" t="s">
        <v>146</v>
      </c>
      <c r="F1894" s="21" t="s">
        <v>147</v>
      </c>
      <c r="G1894" s="22">
        <v>22</v>
      </c>
      <c r="H1894" s="23" t="s">
        <v>1462</v>
      </c>
      <c r="I1894" s="14" t="str">
        <f t="shared" si="182"/>
        <v>=DISPIMG("ID_C2696DABC8FA459AA5C4973622C8F111",1)</v>
      </c>
    </row>
    <row r="1895" customHeight="1" spans="1:9">
      <c r="A1895" s="21" t="s">
        <v>416</v>
      </c>
      <c r="B1895" s="21" t="s">
        <v>1713</v>
      </c>
      <c r="C1895" s="21" t="s">
        <v>1714</v>
      </c>
      <c r="D1895" s="21" t="s">
        <v>406</v>
      </c>
      <c r="E1895" s="21" t="s">
        <v>146</v>
      </c>
      <c r="F1895" s="21" t="s">
        <v>147</v>
      </c>
      <c r="G1895" s="22">
        <v>23</v>
      </c>
      <c r="H1895" s="23" t="s">
        <v>1462</v>
      </c>
      <c r="I1895" s="14" t="str">
        <f t="shared" si="182"/>
        <v>=DISPIMG("ID_C2696DABC8FA459AA5C4973622C8F111",1)</v>
      </c>
    </row>
    <row r="1896" customHeight="1" spans="1:9">
      <c r="A1896" s="21" t="s">
        <v>417</v>
      </c>
      <c r="B1896" s="21" t="s">
        <v>1713</v>
      </c>
      <c r="C1896" s="21" t="s">
        <v>1714</v>
      </c>
      <c r="D1896" s="21" t="s">
        <v>406</v>
      </c>
      <c r="E1896" s="21" t="s">
        <v>146</v>
      </c>
      <c r="F1896" s="21" t="s">
        <v>147</v>
      </c>
      <c r="G1896" s="22">
        <v>24</v>
      </c>
      <c r="H1896" s="23" t="s">
        <v>1462</v>
      </c>
      <c r="I1896" s="14" t="str">
        <f t="shared" si="182"/>
        <v>=DISPIMG("ID_C2696DABC8FA459AA5C4973622C8F111",1)</v>
      </c>
    </row>
    <row r="1897" customHeight="1" spans="1:9">
      <c r="A1897" s="21" t="s">
        <v>381</v>
      </c>
      <c r="B1897" s="21" t="s">
        <v>1713</v>
      </c>
      <c r="C1897" s="21" t="s">
        <v>1714</v>
      </c>
      <c r="D1897" s="21" t="s">
        <v>406</v>
      </c>
      <c r="E1897" s="21" t="s">
        <v>146</v>
      </c>
      <c r="F1897" s="21" t="s">
        <v>147</v>
      </c>
      <c r="G1897" s="22">
        <v>25</v>
      </c>
      <c r="H1897" s="23" t="s">
        <v>1462</v>
      </c>
      <c r="I1897" s="14" t="str">
        <f t="shared" si="182"/>
        <v>=DISPIMG("ID_C2696DABC8FA459AA5C4973622C8F111",1)</v>
      </c>
    </row>
    <row r="1898" customHeight="1" spans="1:9">
      <c r="A1898" s="21" t="s">
        <v>388</v>
      </c>
      <c r="B1898" s="21" t="s">
        <v>1713</v>
      </c>
      <c r="C1898" s="21" t="s">
        <v>1714</v>
      </c>
      <c r="D1898" s="21" t="s">
        <v>406</v>
      </c>
      <c r="E1898" s="21" t="s">
        <v>146</v>
      </c>
      <c r="F1898" s="21" t="s">
        <v>147</v>
      </c>
      <c r="G1898" s="22">
        <v>26</v>
      </c>
      <c r="H1898" s="23" t="s">
        <v>1462</v>
      </c>
      <c r="I1898" s="14" t="str">
        <f t="shared" si="182"/>
        <v>=DISPIMG("ID_C2696DABC8FA459AA5C4973622C8F111",1)</v>
      </c>
    </row>
    <row r="1899" customHeight="1" spans="1:9">
      <c r="A1899" s="21" t="s">
        <v>389</v>
      </c>
      <c r="B1899" s="21" t="s">
        <v>1713</v>
      </c>
      <c r="C1899" s="21" t="s">
        <v>1714</v>
      </c>
      <c r="D1899" s="21" t="s">
        <v>406</v>
      </c>
      <c r="E1899" s="21" t="s">
        <v>146</v>
      </c>
      <c r="F1899" s="21" t="s">
        <v>147</v>
      </c>
      <c r="G1899" s="22">
        <v>27</v>
      </c>
      <c r="H1899" s="23" t="s">
        <v>1462</v>
      </c>
      <c r="I1899" s="14" t="str">
        <f t="shared" si="182"/>
        <v>=DISPIMG("ID_C2696DABC8FA459AA5C4973622C8F111",1)</v>
      </c>
    </row>
    <row r="1900" customHeight="1" spans="1:9">
      <c r="A1900" s="21" t="s">
        <v>390</v>
      </c>
      <c r="B1900" s="21" t="s">
        <v>1713</v>
      </c>
      <c r="C1900" s="21" t="s">
        <v>1714</v>
      </c>
      <c r="D1900" s="21" t="s">
        <v>406</v>
      </c>
      <c r="E1900" s="21" t="s">
        <v>146</v>
      </c>
      <c r="F1900" s="21" t="s">
        <v>147</v>
      </c>
      <c r="G1900" s="22">
        <v>28</v>
      </c>
      <c r="H1900" s="23" t="s">
        <v>1462</v>
      </c>
      <c r="I1900" s="14" t="str">
        <f t="shared" si="182"/>
        <v>=DISPIMG("ID_C2696DABC8FA459AA5C4973622C8F111",1)</v>
      </c>
    </row>
    <row r="1901" customHeight="1" spans="1:9">
      <c r="A1901" s="21" t="s">
        <v>391</v>
      </c>
      <c r="B1901" s="21" t="s">
        <v>1713</v>
      </c>
      <c r="C1901" s="21" t="s">
        <v>1714</v>
      </c>
      <c r="D1901" s="21" t="s">
        <v>406</v>
      </c>
      <c r="E1901" s="21" t="s">
        <v>146</v>
      </c>
      <c r="F1901" s="21" t="s">
        <v>147</v>
      </c>
      <c r="G1901" s="22">
        <v>29</v>
      </c>
      <c r="H1901" s="23" t="s">
        <v>1462</v>
      </c>
      <c r="I1901" s="14" t="str">
        <f t="shared" si="182"/>
        <v>=DISPIMG("ID_C2696DABC8FA459AA5C4973622C8F111",1)</v>
      </c>
    </row>
    <row r="1902" customHeight="1" spans="1:9">
      <c r="A1902" s="21" t="s">
        <v>392</v>
      </c>
      <c r="B1902" s="21" t="s">
        <v>1713</v>
      </c>
      <c r="C1902" s="21" t="s">
        <v>1714</v>
      </c>
      <c r="D1902" s="21" t="s">
        <v>406</v>
      </c>
      <c r="E1902" s="21" t="s">
        <v>146</v>
      </c>
      <c r="F1902" s="21" t="s">
        <v>147</v>
      </c>
      <c r="G1902" s="22">
        <v>30</v>
      </c>
      <c r="H1902" s="23" t="s">
        <v>1462</v>
      </c>
      <c r="I1902" s="14" t="str">
        <f t="shared" si="182"/>
        <v>=DISPIMG("ID_C2696DABC8FA459AA5C4973622C8F111",1)</v>
      </c>
    </row>
    <row r="1903" customHeight="1" spans="1:9">
      <c r="A1903" s="21" t="s">
        <v>393</v>
      </c>
      <c r="B1903" s="21" t="s">
        <v>1713</v>
      </c>
      <c r="C1903" s="21" t="s">
        <v>1714</v>
      </c>
      <c r="D1903" s="21" t="s">
        <v>406</v>
      </c>
      <c r="E1903" s="21" t="s">
        <v>146</v>
      </c>
      <c r="F1903" s="21" t="s">
        <v>147</v>
      </c>
      <c r="G1903" s="22">
        <v>31</v>
      </c>
      <c r="H1903" s="23" t="s">
        <v>1462</v>
      </c>
      <c r="I1903" s="14" t="str">
        <f t="shared" si="182"/>
        <v>=DISPIMG("ID_C2696DABC8FA459AA5C4973622C8F111",1)</v>
      </c>
    </row>
    <row r="1904" customHeight="1" spans="1:9">
      <c r="A1904" s="21" t="s">
        <v>554</v>
      </c>
      <c r="B1904" s="21" t="s">
        <v>1715</v>
      </c>
      <c r="C1904" s="21" t="s">
        <v>1716</v>
      </c>
      <c r="D1904" s="21" t="s">
        <v>367</v>
      </c>
      <c r="E1904" s="21" t="s">
        <v>146</v>
      </c>
      <c r="F1904" s="21" t="s">
        <v>147</v>
      </c>
      <c r="G1904" s="22">
        <v>20</v>
      </c>
      <c r="H1904" s="23" t="s">
        <v>1462</v>
      </c>
      <c r="I1904" s="14" t="str">
        <f>_xlfn.DISPIMG("ID_2D5CDCA56825409FB8E19FB625D38E50",1)</f>
        <v>=DISPIMG("ID_2D5CDCA56825409FB8E19FB625D38E50",1)</v>
      </c>
    </row>
    <row r="1905" customHeight="1" spans="1:9">
      <c r="A1905" s="21" t="s">
        <v>1463</v>
      </c>
      <c r="B1905" s="21" t="s">
        <v>1717</v>
      </c>
      <c r="C1905" s="21" t="s">
        <v>1718</v>
      </c>
      <c r="D1905" s="21" t="s">
        <v>432</v>
      </c>
      <c r="E1905" s="21" t="s">
        <v>146</v>
      </c>
      <c r="F1905" s="21" t="s">
        <v>147</v>
      </c>
      <c r="G1905" s="22">
        <v>20</v>
      </c>
      <c r="H1905" s="23" t="s">
        <v>1462</v>
      </c>
      <c r="I1905" s="14" t="str">
        <f>_xlfn.DISPIMG("ID_7C5BFC0CCD084FF09AD5B5ACC80E8BFD",1)</f>
        <v>=DISPIMG("ID_7C5BFC0CCD084FF09AD5B5ACC80E8BFD",1)</v>
      </c>
    </row>
    <row r="1906" customHeight="1" spans="1:9">
      <c r="A1906" s="21" t="s">
        <v>401</v>
      </c>
      <c r="B1906" s="21" t="s">
        <v>1719</v>
      </c>
      <c r="C1906" s="21" t="s">
        <v>1720</v>
      </c>
      <c r="D1906" s="21" t="s">
        <v>540</v>
      </c>
      <c r="E1906" s="21" t="s">
        <v>146</v>
      </c>
      <c r="F1906" s="21" t="s">
        <v>147</v>
      </c>
      <c r="G1906" s="22">
        <v>20</v>
      </c>
      <c r="H1906" s="23" t="s">
        <v>1462</v>
      </c>
      <c r="I1906" s="14" t="str">
        <f>_xlfn.DISPIMG("ID_39FF1607DF9344AB98B9F9362C808B3A",1)</f>
        <v>=DISPIMG("ID_39FF1607DF9344AB98B9F9362C808B3A",1)</v>
      </c>
    </row>
    <row r="1907" customHeight="1" spans="1:9">
      <c r="A1907" s="21" t="s">
        <v>395</v>
      </c>
      <c r="B1907" s="21" t="s">
        <v>340</v>
      </c>
      <c r="C1907" s="21" t="s">
        <v>341</v>
      </c>
      <c r="D1907" s="21" t="s">
        <v>374</v>
      </c>
      <c r="E1907" s="21" t="s">
        <v>146</v>
      </c>
      <c r="F1907" s="21" t="s">
        <v>147</v>
      </c>
      <c r="G1907" s="22">
        <v>23</v>
      </c>
      <c r="H1907" s="23" t="s">
        <v>1462</v>
      </c>
      <c r="I1907" s="14" t="str">
        <f t="shared" ref="I1907:I1910" si="183">_xlfn.DISPIMG("ID_886EE1E6861742E386D1F68BB909568F",1)</f>
        <v>=DISPIMG("ID_886EE1E6861742E386D1F68BB909568F",1)</v>
      </c>
    </row>
    <row r="1908" customHeight="1" spans="1:9">
      <c r="A1908" s="21" t="s">
        <v>399</v>
      </c>
      <c r="B1908" s="21" t="s">
        <v>340</v>
      </c>
      <c r="C1908" s="21" t="s">
        <v>341</v>
      </c>
      <c r="D1908" s="21" t="s">
        <v>374</v>
      </c>
      <c r="E1908" s="21" t="s">
        <v>146</v>
      </c>
      <c r="F1908" s="21" t="s">
        <v>147</v>
      </c>
      <c r="G1908" s="22">
        <v>24</v>
      </c>
      <c r="H1908" s="23" t="s">
        <v>1462</v>
      </c>
      <c r="I1908" s="14" t="str">
        <f t="shared" si="183"/>
        <v>=DISPIMG("ID_886EE1E6861742E386D1F68BB909568F",1)</v>
      </c>
    </row>
    <row r="1909" customHeight="1" spans="1:9">
      <c r="A1909" s="21" t="s">
        <v>364</v>
      </c>
      <c r="B1909" s="21" t="s">
        <v>340</v>
      </c>
      <c r="C1909" s="21" t="s">
        <v>341</v>
      </c>
      <c r="D1909" s="21" t="s">
        <v>374</v>
      </c>
      <c r="E1909" s="21" t="s">
        <v>146</v>
      </c>
      <c r="F1909" s="21" t="s">
        <v>147</v>
      </c>
      <c r="G1909" s="22">
        <v>25</v>
      </c>
      <c r="H1909" s="23" t="s">
        <v>1462</v>
      </c>
      <c r="I1909" s="14" t="str">
        <f t="shared" si="183"/>
        <v>=DISPIMG("ID_886EE1E6861742E386D1F68BB909568F",1)</v>
      </c>
    </row>
    <row r="1910" customHeight="1" spans="1:9">
      <c r="A1910" s="21" t="s">
        <v>371</v>
      </c>
      <c r="B1910" s="21" t="s">
        <v>340</v>
      </c>
      <c r="C1910" s="21" t="s">
        <v>341</v>
      </c>
      <c r="D1910" s="21" t="s">
        <v>374</v>
      </c>
      <c r="E1910" s="21" t="s">
        <v>146</v>
      </c>
      <c r="F1910" s="21" t="s">
        <v>147</v>
      </c>
      <c r="G1910" s="22">
        <v>26</v>
      </c>
      <c r="H1910" s="23" t="s">
        <v>1462</v>
      </c>
      <c r="I1910" s="14" t="str">
        <f t="shared" si="183"/>
        <v>=DISPIMG("ID_886EE1E6861742E386D1F68BB909568F",1)</v>
      </c>
    </row>
    <row r="1911" customHeight="1" spans="1:9">
      <c r="A1911" s="21" t="s">
        <v>381</v>
      </c>
      <c r="B1911" s="21" t="s">
        <v>1721</v>
      </c>
      <c r="C1911" s="21" t="s">
        <v>1722</v>
      </c>
      <c r="D1911" s="21" t="s">
        <v>553</v>
      </c>
      <c r="E1911" s="21" t="s">
        <v>146</v>
      </c>
      <c r="F1911" s="21" t="s">
        <v>147</v>
      </c>
      <c r="G1911" s="22">
        <v>20</v>
      </c>
      <c r="H1911" s="23" t="s">
        <v>1462</v>
      </c>
      <c r="I1911" s="14" t="str">
        <f>_xlfn.DISPIMG("ID_A934A90C6F7E4DD5B21E14DB52EDB343",1)</f>
        <v>=DISPIMG("ID_A934A90C6F7E4DD5B21E14DB52EDB343",1)</v>
      </c>
    </row>
    <row r="1912" customHeight="1" spans="1:9">
      <c r="A1912" s="21" t="s">
        <v>388</v>
      </c>
      <c r="B1912" s="21" t="s">
        <v>1721</v>
      </c>
      <c r="C1912" s="21" t="s">
        <v>1722</v>
      </c>
      <c r="D1912" s="21" t="s">
        <v>553</v>
      </c>
      <c r="E1912" s="21" t="s">
        <v>146</v>
      </c>
      <c r="F1912" s="21" t="s">
        <v>147</v>
      </c>
      <c r="G1912" s="22">
        <v>21</v>
      </c>
      <c r="H1912" s="23" t="s">
        <v>1462</v>
      </c>
      <c r="I1912" s="14" t="str">
        <f>_xlfn.DISPIMG("ID_A934A90C6F7E4DD5B21E14DB52EDB343",1)</f>
        <v>=DISPIMG("ID_A934A90C6F7E4DD5B21E14DB52EDB343",1)</v>
      </c>
    </row>
    <row r="1913" customHeight="1" spans="1:9">
      <c r="A1913" s="21" t="s">
        <v>391</v>
      </c>
      <c r="B1913" s="21" t="s">
        <v>240</v>
      </c>
      <c r="C1913" s="21" t="s">
        <v>241</v>
      </c>
      <c r="D1913" s="21" t="s">
        <v>455</v>
      </c>
      <c r="E1913" s="21" t="s">
        <v>146</v>
      </c>
      <c r="F1913" s="21" t="s">
        <v>147</v>
      </c>
      <c r="G1913" s="22">
        <v>20</v>
      </c>
      <c r="H1913" s="23" t="s">
        <v>1462</v>
      </c>
      <c r="I1913" s="14" t="str">
        <f t="shared" ref="I1913:I1925" si="184">_xlfn.DISPIMG("ID_DAE5F546A8DD4687BF60535903F0C577",1)</f>
        <v>=DISPIMG("ID_DAE5F546A8DD4687BF60535903F0C577",1)</v>
      </c>
    </row>
    <row r="1914" customHeight="1" spans="1:9">
      <c r="A1914" s="21" t="s">
        <v>392</v>
      </c>
      <c r="B1914" s="21" t="s">
        <v>240</v>
      </c>
      <c r="C1914" s="21" t="s">
        <v>241</v>
      </c>
      <c r="D1914" s="21" t="s">
        <v>455</v>
      </c>
      <c r="E1914" s="21" t="s">
        <v>146</v>
      </c>
      <c r="F1914" s="21" t="s">
        <v>147</v>
      </c>
      <c r="G1914" s="22">
        <v>21</v>
      </c>
      <c r="H1914" s="23" t="s">
        <v>1462</v>
      </c>
      <c r="I1914" s="14" t="str">
        <f t="shared" si="184"/>
        <v>=DISPIMG("ID_DAE5F546A8DD4687BF60535903F0C577",1)</v>
      </c>
    </row>
    <row r="1915" customHeight="1" spans="1:9">
      <c r="A1915" s="21" t="s">
        <v>393</v>
      </c>
      <c r="B1915" s="21" t="s">
        <v>240</v>
      </c>
      <c r="C1915" s="21" t="s">
        <v>241</v>
      </c>
      <c r="D1915" s="21" t="s">
        <v>455</v>
      </c>
      <c r="E1915" s="21" t="s">
        <v>146</v>
      </c>
      <c r="F1915" s="21" t="s">
        <v>147</v>
      </c>
      <c r="G1915" s="22">
        <v>22</v>
      </c>
      <c r="H1915" s="23" t="s">
        <v>1462</v>
      </c>
      <c r="I1915" s="14" t="str">
        <f t="shared" si="184"/>
        <v>=DISPIMG("ID_DAE5F546A8DD4687BF60535903F0C577",1)</v>
      </c>
    </row>
    <row r="1916" customHeight="1" spans="1:9">
      <c r="A1916" s="21" t="s">
        <v>394</v>
      </c>
      <c r="B1916" s="21" t="s">
        <v>240</v>
      </c>
      <c r="C1916" s="21" t="s">
        <v>241</v>
      </c>
      <c r="D1916" s="21" t="s">
        <v>455</v>
      </c>
      <c r="E1916" s="21" t="s">
        <v>146</v>
      </c>
      <c r="F1916" s="21" t="s">
        <v>147</v>
      </c>
      <c r="G1916" s="22">
        <v>23</v>
      </c>
      <c r="H1916" s="23" t="s">
        <v>1462</v>
      </c>
      <c r="I1916" s="14" t="str">
        <f t="shared" si="184"/>
        <v>=DISPIMG("ID_DAE5F546A8DD4687BF60535903F0C577",1)</v>
      </c>
    </row>
    <row r="1917" customHeight="1" spans="1:9">
      <c r="A1917" s="21" t="s">
        <v>411</v>
      </c>
      <c r="B1917" s="21" t="s">
        <v>240</v>
      </c>
      <c r="C1917" s="21" t="s">
        <v>241</v>
      </c>
      <c r="D1917" s="21" t="s">
        <v>455</v>
      </c>
      <c r="E1917" s="21" t="s">
        <v>146</v>
      </c>
      <c r="F1917" s="21" t="s">
        <v>147</v>
      </c>
      <c r="G1917" s="22">
        <v>24</v>
      </c>
      <c r="H1917" s="23" t="s">
        <v>1462</v>
      </c>
      <c r="I1917" s="14" t="str">
        <f t="shared" si="184"/>
        <v>=DISPIMG("ID_DAE5F546A8DD4687BF60535903F0C577",1)</v>
      </c>
    </row>
    <row r="1918" customHeight="1" spans="1:9">
      <c r="A1918" s="21" t="s">
        <v>1467</v>
      </c>
      <c r="B1918" s="21" t="s">
        <v>240</v>
      </c>
      <c r="C1918" s="21" t="s">
        <v>241</v>
      </c>
      <c r="D1918" s="21" t="s">
        <v>455</v>
      </c>
      <c r="E1918" s="21" t="s">
        <v>146</v>
      </c>
      <c r="F1918" s="21" t="s">
        <v>147</v>
      </c>
      <c r="G1918" s="22">
        <v>25</v>
      </c>
      <c r="H1918" s="23" t="s">
        <v>1462</v>
      </c>
      <c r="I1918" s="14" t="str">
        <f t="shared" si="184"/>
        <v>=DISPIMG("ID_DAE5F546A8DD4687BF60535903F0C577",1)</v>
      </c>
    </row>
    <row r="1919" customHeight="1" spans="1:9">
      <c r="A1919" s="21" t="s">
        <v>490</v>
      </c>
      <c r="B1919" s="21" t="s">
        <v>240</v>
      </c>
      <c r="C1919" s="21" t="s">
        <v>241</v>
      </c>
      <c r="D1919" s="21" t="s">
        <v>455</v>
      </c>
      <c r="E1919" s="21" t="s">
        <v>146</v>
      </c>
      <c r="F1919" s="21" t="s">
        <v>147</v>
      </c>
      <c r="G1919" s="22">
        <v>26</v>
      </c>
      <c r="H1919" s="23" t="s">
        <v>1462</v>
      </c>
      <c r="I1919" s="14" t="str">
        <f t="shared" si="184"/>
        <v>=DISPIMG("ID_DAE5F546A8DD4687BF60535903F0C577",1)</v>
      </c>
    </row>
    <row r="1920" customHeight="1" spans="1:9">
      <c r="A1920" s="21" t="s">
        <v>407</v>
      </c>
      <c r="B1920" s="21" t="s">
        <v>240</v>
      </c>
      <c r="C1920" s="21" t="s">
        <v>241</v>
      </c>
      <c r="D1920" s="21" t="s">
        <v>455</v>
      </c>
      <c r="E1920" s="21" t="s">
        <v>146</v>
      </c>
      <c r="F1920" s="21" t="s">
        <v>147</v>
      </c>
      <c r="G1920" s="22">
        <v>27</v>
      </c>
      <c r="H1920" s="23" t="s">
        <v>1462</v>
      </c>
      <c r="I1920" s="14" t="str">
        <f t="shared" si="184"/>
        <v>=DISPIMG("ID_DAE5F546A8DD4687BF60535903F0C577",1)</v>
      </c>
    </row>
    <row r="1921" customHeight="1" spans="1:9">
      <c r="A1921" s="21" t="s">
        <v>410</v>
      </c>
      <c r="B1921" s="21" t="s">
        <v>240</v>
      </c>
      <c r="C1921" s="21" t="s">
        <v>241</v>
      </c>
      <c r="D1921" s="21" t="s">
        <v>455</v>
      </c>
      <c r="E1921" s="21" t="s">
        <v>146</v>
      </c>
      <c r="F1921" s="21" t="s">
        <v>147</v>
      </c>
      <c r="G1921" s="22">
        <v>28</v>
      </c>
      <c r="H1921" s="23" t="s">
        <v>1462</v>
      </c>
      <c r="I1921" s="14" t="str">
        <f t="shared" si="184"/>
        <v>=DISPIMG("ID_DAE5F546A8DD4687BF60535903F0C577",1)</v>
      </c>
    </row>
    <row r="1922" customHeight="1" spans="1:9">
      <c r="A1922" s="21" t="s">
        <v>401</v>
      </c>
      <c r="B1922" s="21" t="s">
        <v>240</v>
      </c>
      <c r="C1922" s="21" t="s">
        <v>241</v>
      </c>
      <c r="D1922" s="21" t="s">
        <v>455</v>
      </c>
      <c r="E1922" s="21" t="s">
        <v>146</v>
      </c>
      <c r="F1922" s="21" t="s">
        <v>147</v>
      </c>
      <c r="G1922" s="22">
        <v>29</v>
      </c>
      <c r="H1922" s="23" t="s">
        <v>1462</v>
      </c>
      <c r="I1922" s="14" t="str">
        <f t="shared" si="184"/>
        <v>=DISPIMG("ID_DAE5F546A8DD4687BF60535903F0C577",1)</v>
      </c>
    </row>
    <row r="1923" customHeight="1" spans="1:9">
      <c r="A1923" s="21" t="s">
        <v>402</v>
      </c>
      <c r="B1923" s="21" t="s">
        <v>240</v>
      </c>
      <c r="C1923" s="21" t="s">
        <v>241</v>
      </c>
      <c r="D1923" s="21" t="s">
        <v>455</v>
      </c>
      <c r="E1923" s="21" t="s">
        <v>146</v>
      </c>
      <c r="F1923" s="21" t="s">
        <v>147</v>
      </c>
      <c r="G1923" s="22">
        <v>30</v>
      </c>
      <c r="H1923" s="23" t="s">
        <v>1462</v>
      </c>
      <c r="I1923" s="14" t="str">
        <f t="shared" si="184"/>
        <v>=DISPIMG("ID_DAE5F546A8DD4687BF60535903F0C577",1)</v>
      </c>
    </row>
    <row r="1924" customHeight="1" spans="1:9">
      <c r="A1924" s="21" t="s">
        <v>403</v>
      </c>
      <c r="B1924" s="21" t="s">
        <v>240</v>
      </c>
      <c r="C1924" s="21" t="s">
        <v>241</v>
      </c>
      <c r="D1924" s="21" t="s">
        <v>455</v>
      </c>
      <c r="E1924" s="21" t="s">
        <v>146</v>
      </c>
      <c r="F1924" s="21" t="s">
        <v>147</v>
      </c>
      <c r="G1924" s="22">
        <v>31</v>
      </c>
      <c r="H1924" s="23" t="s">
        <v>1462</v>
      </c>
      <c r="I1924" s="14" t="str">
        <f t="shared" si="184"/>
        <v>=DISPIMG("ID_DAE5F546A8DD4687BF60535903F0C577",1)</v>
      </c>
    </row>
    <row r="1925" customHeight="1" spans="1:9">
      <c r="A1925" s="21" t="s">
        <v>450</v>
      </c>
      <c r="B1925" s="21" t="s">
        <v>240</v>
      </c>
      <c r="C1925" s="21" t="s">
        <v>241</v>
      </c>
      <c r="D1925" s="21" t="s">
        <v>455</v>
      </c>
      <c r="E1925" s="21" t="s">
        <v>146</v>
      </c>
      <c r="F1925" s="21" t="s">
        <v>147</v>
      </c>
      <c r="G1925" s="22">
        <v>32</v>
      </c>
      <c r="H1925" s="23" t="s">
        <v>1462</v>
      </c>
      <c r="I1925" s="14" t="str">
        <f t="shared" si="184"/>
        <v>=DISPIMG("ID_DAE5F546A8DD4687BF60535903F0C577",1)</v>
      </c>
    </row>
    <row r="1926" customHeight="1" spans="1:9">
      <c r="A1926" s="21" t="s">
        <v>1463</v>
      </c>
      <c r="B1926" s="21" t="s">
        <v>1723</v>
      </c>
      <c r="C1926" s="21" t="s">
        <v>1724</v>
      </c>
      <c r="D1926" s="21" t="s">
        <v>432</v>
      </c>
      <c r="E1926" s="21" t="s">
        <v>146</v>
      </c>
      <c r="F1926" s="21" t="s">
        <v>147</v>
      </c>
      <c r="G1926" s="22">
        <v>20</v>
      </c>
      <c r="H1926" s="23" t="s">
        <v>1462</v>
      </c>
      <c r="I1926" s="14" t="str">
        <f>_xlfn.DISPIMG("ID_F102C86EFE964441B16817EF8CFDC1F6",1)</f>
        <v>=DISPIMG("ID_F102C86EFE964441B16817EF8CFDC1F6",1)</v>
      </c>
    </row>
    <row r="1927" customHeight="1" spans="1:9">
      <c r="A1927" s="21" t="s">
        <v>1464</v>
      </c>
      <c r="B1927" s="21" t="s">
        <v>1725</v>
      </c>
      <c r="C1927" s="21" t="s">
        <v>1726</v>
      </c>
      <c r="D1927" s="21" t="s">
        <v>406</v>
      </c>
      <c r="E1927" s="21" t="s">
        <v>146</v>
      </c>
      <c r="F1927" s="21" t="s">
        <v>147</v>
      </c>
      <c r="G1927" s="22">
        <v>20</v>
      </c>
      <c r="H1927" s="23" t="s">
        <v>1462</v>
      </c>
      <c r="I1927" s="14" t="str">
        <f>_xlfn.DISPIMG("ID_F2D47DB21D504BE8B7A0B65BDDF9BE52",1)</f>
        <v>=DISPIMG("ID_F2D47DB21D504BE8B7A0B65BDDF9BE52",1)</v>
      </c>
    </row>
    <row r="1928" customHeight="1" spans="1:9">
      <c r="A1928" s="21" t="s">
        <v>554</v>
      </c>
      <c r="B1928" s="21" t="s">
        <v>1725</v>
      </c>
      <c r="C1928" s="21" t="s">
        <v>1726</v>
      </c>
      <c r="D1928" s="21" t="s">
        <v>406</v>
      </c>
      <c r="E1928" s="21" t="s">
        <v>146</v>
      </c>
      <c r="F1928" s="21" t="s">
        <v>147</v>
      </c>
      <c r="G1928" s="22">
        <v>21</v>
      </c>
      <c r="H1928" s="23" t="s">
        <v>1462</v>
      </c>
      <c r="I1928" s="14" t="str">
        <f>_xlfn.DISPIMG("ID_3FC8EE02B46D4969A27BBD1171F82419",1)</f>
        <v>=DISPIMG("ID_3FC8EE02B46D4969A27BBD1171F82419",1)</v>
      </c>
    </row>
    <row r="1929" customHeight="1" spans="1:9">
      <c r="A1929" s="21" t="s">
        <v>371</v>
      </c>
      <c r="B1929" s="21" t="s">
        <v>1727</v>
      </c>
      <c r="C1929" s="21" t="s">
        <v>1728</v>
      </c>
      <c r="D1929" s="21" t="s">
        <v>406</v>
      </c>
      <c r="E1929" s="21" t="s">
        <v>146</v>
      </c>
      <c r="F1929" s="21" t="s">
        <v>147</v>
      </c>
      <c r="G1929" s="22">
        <v>20</v>
      </c>
      <c r="H1929" s="23" t="s">
        <v>1462</v>
      </c>
      <c r="I1929" s="14" t="str">
        <f t="shared" ref="I1929:I1939" si="185">_xlfn.DISPIMG("ID_64FE548E4A234FBB884AA6C3BEEECFD1",1)</f>
        <v>=DISPIMG("ID_64FE548E4A234FBB884AA6C3BEEECFD1",1)</v>
      </c>
    </row>
    <row r="1930" customHeight="1" spans="1:9">
      <c r="A1930" s="21" t="s">
        <v>400</v>
      </c>
      <c r="B1930" s="21" t="s">
        <v>1727</v>
      </c>
      <c r="C1930" s="21" t="s">
        <v>1728</v>
      </c>
      <c r="D1930" s="21" t="s">
        <v>406</v>
      </c>
      <c r="E1930" s="21" t="s">
        <v>146</v>
      </c>
      <c r="F1930" s="21" t="s">
        <v>147</v>
      </c>
      <c r="G1930" s="22">
        <v>21</v>
      </c>
      <c r="H1930" s="23" t="s">
        <v>1462</v>
      </c>
      <c r="I1930" s="14" t="str">
        <f t="shared" si="185"/>
        <v>=DISPIMG("ID_64FE548E4A234FBB884AA6C3BEEECFD1",1)</v>
      </c>
    </row>
    <row r="1931" customHeight="1" spans="1:9">
      <c r="A1931" s="21" t="s">
        <v>416</v>
      </c>
      <c r="B1931" s="21" t="s">
        <v>1727</v>
      </c>
      <c r="C1931" s="21" t="s">
        <v>1728</v>
      </c>
      <c r="D1931" s="21" t="s">
        <v>406</v>
      </c>
      <c r="E1931" s="21" t="s">
        <v>146</v>
      </c>
      <c r="F1931" s="21" t="s">
        <v>147</v>
      </c>
      <c r="G1931" s="22">
        <v>22</v>
      </c>
      <c r="H1931" s="23" t="s">
        <v>1462</v>
      </c>
      <c r="I1931" s="14" t="str">
        <f t="shared" si="185"/>
        <v>=DISPIMG("ID_64FE548E4A234FBB884AA6C3BEEECFD1",1)</v>
      </c>
    </row>
    <row r="1932" customHeight="1" spans="1:9">
      <c r="A1932" s="21" t="s">
        <v>417</v>
      </c>
      <c r="B1932" s="21" t="s">
        <v>1727</v>
      </c>
      <c r="C1932" s="21" t="s">
        <v>1728</v>
      </c>
      <c r="D1932" s="21" t="s">
        <v>406</v>
      </c>
      <c r="E1932" s="21" t="s">
        <v>146</v>
      </c>
      <c r="F1932" s="21" t="s">
        <v>147</v>
      </c>
      <c r="G1932" s="22">
        <v>23</v>
      </c>
      <c r="H1932" s="23" t="s">
        <v>1462</v>
      </c>
      <c r="I1932" s="14" t="str">
        <f t="shared" si="185"/>
        <v>=DISPIMG("ID_64FE548E4A234FBB884AA6C3BEEECFD1",1)</v>
      </c>
    </row>
    <row r="1933" customHeight="1" spans="1:9">
      <c r="A1933" s="21" t="s">
        <v>381</v>
      </c>
      <c r="B1933" s="21" t="s">
        <v>1727</v>
      </c>
      <c r="C1933" s="21" t="s">
        <v>1728</v>
      </c>
      <c r="D1933" s="21" t="s">
        <v>406</v>
      </c>
      <c r="E1933" s="21" t="s">
        <v>146</v>
      </c>
      <c r="F1933" s="21" t="s">
        <v>147</v>
      </c>
      <c r="G1933" s="22">
        <v>24</v>
      </c>
      <c r="H1933" s="23" t="s">
        <v>1462</v>
      </c>
      <c r="I1933" s="14" t="str">
        <f t="shared" si="185"/>
        <v>=DISPIMG("ID_64FE548E4A234FBB884AA6C3BEEECFD1",1)</v>
      </c>
    </row>
    <row r="1934" customHeight="1" spans="1:9">
      <c r="A1934" s="21" t="s">
        <v>388</v>
      </c>
      <c r="B1934" s="21" t="s">
        <v>1727</v>
      </c>
      <c r="C1934" s="21" t="s">
        <v>1728</v>
      </c>
      <c r="D1934" s="21" t="s">
        <v>406</v>
      </c>
      <c r="E1934" s="21" t="s">
        <v>146</v>
      </c>
      <c r="F1934" s="21" t="s">
        <v>147</v>
      </c>
      <c r="G1934" s="22">
        <v>25</v>
      </c>
      <c r="H1934" s="23" t="s">
        <v>1462</v>
      </c>
      <c r="I1934" s="14" t="str">
        <f t="shared" si="185"/>
        <v>=DISPIMG("ID_64FE548E4A234FBB884AA6C3BEEECFD1",1)</v>
      </c>
    </row>
    <row r="1935" customHeight="1" spans="1:9">
      <c r="A1935" s="21" t="s">
        <v>389</v>
      </c>
      <c r="B1935" s="21" t="s">
        <v>1727</v>
      </c>
      <c r="C1935" s="21" t="s">
        <v>1728</v>
      </c>
      <c r="D1935" s="21" t="s">
        <v>406</v>
      </c>
      <c r="E1935" s="21" t="s">
        <v>146</v>
      </c>
      <c r="F1935" s="21" t="s">
        <v>147</v>
      </c>
      <c r="G1935" s="22">
        <v>26</v>
      </c>
      <c r="H1935" s="23" t="s">
        <v>1462</v>
      </c>
      <c r="I1935" s="14" t="str">
        <f t="shared" si="185"/>
        <v>=DISPIMG("ID_64FE548E4A234FBB884AA6C3BEEECFD1",1)</v>
      </c>
    </row>
    <row r="1936" customHeight="1" spans="1:9">
      <c r="A1936" s="21" t="s">
        <v>390</v>
      </c>
      <c r="B1936" s="21" t="s">
        <v>1727</v>
      </c>
      <c r="C1936" s="21" t="s">
        <v>1728</v>
      </c>
      <c r="D1936" s="21" t="s">
        <v>406</v>
      </c>
      <c r="E1936" s="21" t="s">
        <v>146</v>
      </c>
      <c r="F1936" s="21" t="s">
        <v>147</v>
      </c>
      <c r="G1936" s="22">
        <v>27</v>
      </c>
      <c r="H1936" s="23" t="s">
        <v>1462</v>
      </c>
      <c r="I1936" s="14" t="str">
        <f t="shared" si="185"/>
        <v>=DISPIMG("ID_64FE548E4A234FBB884AA6C3BEEECFD1",1)</v>
      </c>
    </row>
    <row r="1937" customHeight="1" spans="1:9">
      <c r="A1937" s="21" t="s">
        <v>391</v>
      </c>
      <c r="B1937" s="21" t="s">
        <v>1727</v>
      </c>
      <c r="C1937" s="21" t="s">
        <v>1728</v>
      </c>
      <c r="D1937" s="21" t="s">
        <v>406</v>
      </c>
      <c r="E1937" s="21" t="s">
        <v>146</v>
      </c>
      <c r="F1937" s="21" t="s">
        <v>147</v>
      </c>
      <c r="G1937" s="22">
        <v>28</v>
      </c>
      <c r="H1937" s="23" t="s">
        <v>1462</v>
      </c>
      <c r="I1937" s="14" t="str">
        <f t="shared" si="185"/>
        <v>=DISPIMG("ID_64FE548E4A234FBB884AA6C3BEEECFD1",1)</v>
      </c>
    </row>
    <row r="1938" customHeight="1" spans="1:9">
      <c r="A1938" s="21" t="s">
        <v>392</v>
      </c>
      <c r="B1938" s="21" t="s">
        <v>1727</v>
      </c>
      <c r="C1938" s="21" t="s">
        <v>1728</v>
      </c>
      <c r="D1938" s="21" t="s">
        <v>406</v>
      </c>
      <c r="E1938" s="21" t="s">
        <v>146</v>
      </c>
      <c r="F1938" s="21" t="s">
        <v>147</v>
      </c>
      <c r="G1938" s="22">
        <v>29</v>
      </c>
      <c r="H1938" s="23" t="s">
        <v>1462</v>
      </c>
      <c r="I1938" s="14" t="str">
        <f t="shared" si="185"/>
        <v>=DISPIMG("ID_64FE548E4A234FBB884AA6C3BEEECFD1",1)</v>
      </c>
    </row>
    <row r="1939" customHeight="1" spans="1:9">
      <c r="A1939" s="21" t="s">
        <v>393</v>
      </c>
      <c r="B1939" s="21" t="s">
        <v>1727</v>
      </c>
      <c r="C1939" s="21" t="s">
        <v>1728</v>
      </c>
      <c r="D1939" s="21" t="s">
        <v>406</v>
      </c>
      <c r="E1939" s="21" t="s">
        <v>146</v>
      </c>
      <c r="F1939" s="21" t="s">
        <v>147</v>
      </c>
      <c r="G1939" s="22">
        <v>30</v>
      </c>
      <c r="H1939" s="23" t="s">
        <v>1462</v>
      </c>
      <c r="I1939" s="14" t="str">
        <f t="shared" si="185"/>
        <v>=DISPIMG("ID_64FE548E4A234FBB884AA6C3BEEECFD1",1)</v>
      </c>
    </row>
    <row r="1940" customHeight="1" spans="1:9">
      <c r="A1940" s="21" t="s">
        <v>403</v>
      </c>
      <c r="B1940" s="21" t="s">
        <v>1729</v>
      </c>
      <c r="C1940" s="21" t="s">
        <v>1730</v>
      </c>
      <c r="D1940" s="21" t="s">
        <v>924</v>
      </c>
      <c r="E1940" s="21" t="s">
        <v>146</v>
      </c>
      <c r="F1940" s="21" t="s">
        <v>147</v>
      </c>
      <c r="G1940" s="22">
        <v>20</v>
      </c>
      <c r="H1940" s="23" t="s">
        <v>1462</v>
      </c>
      <c r="I1940" s="14" t="str">
        <f>_xlfn.DISPIMG("ID_4A5195DD4B7B4F30BDF7E47964A4F5C4",1)</f>
        <v>=DISPIMG("ID_4A5195DD4B7B4F30BDF7E47964A4F5C4",1)</v>
      </c>
    </row>
    <row r="1941" customHeight="1" spans="1:9">
      <c r="A1941" s="21" t="s">
        <v>395</v>
      </c>
      <c r="B1941" s="21" t="s">
        <v>254</v>
      </c>
      <c r="C1941" s="21" t="s">
        <v>255</v>
      </c>
      <c r="D1941" s="21" t="s">
        <v>406</v>
      </c>
      <c r="E1941" s="21" t="s">
        <v>146</v>
      </c>
      <c r="F1941" s="21" t="s">
        <v>147</v>
      </c>
      <c r="G1941" s="22">
        <v>31</v>
      </c>
      <c r="H1941" s="23" t="s">
        <v>1462</v>
      </c>
      <c r="I1941" s="14" t="str">
        <f t="shared" ref="I1941:I1953" si="186">_xlfn.DISPIMG("ID_C7E7BEE0BEB1431F846E438EAB14E951",1)</f>
        <v>=DISPIMG("ID_C7E7BEE0BEB1431F846E438EAB14E951",1)</v>
      </c>
    </row>
    <row r="1942" customHeight="1" spans="1:9">
      <c r="A1942" s="21" t="s">
        <v>399</v>
      </c>
      <c r="B1942" s="21" t="s">
        <v>254</v>
      </c>
      <c r="C1942" s="21" t="s">
        <v>255</v>
      </c>
      <c r="D1942" s="21" t="s">
        <v>406</v>
      </c>
      <c r="E1942" s="21" t="s">
        <v>146</v>
      </c>
      <c r="F1942" s="21" t="s">
        <v>147</v>
      </c>
      <c r="G1942" s="22">
        <v>32</v>
      </c>
      <c r="H1942" s="23" t="s">
        <v>1462</v>
      </c>
      <c r="I1942" s="14" t="str">
        <f t="shared" si="186"/>
        <v>=DISPIMG("ID_C7E7BEE0BEB1431F846E438EAB14E951",1)</v>
      </c>
    </row>
    <row r="1943" customHeight="1" spans="1:9">
      <c r="A1943" s="21" t="s">
        <v>364</v>
      </c>
      <c r="B1943" s="21" t="s">
        <v>254</v>
      </c>
      <c r="C1943" s="21" t="s">
        <v>255</v>
      </c>
      <c r="D1943" s="21" t="s">
        <v>406</v>
      </c>
      <c r="E1943" s="21" t="s">
        <v>146</v>
      </c>
      <c r="F1943" s="21" t="s">
        <v>147</v>
      </c>
      <c r="G1943" s="22">
        <v>33</v>
      </c>
      <c r="H1943" s="23" t="s">
        <v>1462</v>
      </c>
      <c r="I1943" s="14" t="str">
        <f t="shared" si="186"/>
        <v>=DISPIMG("ID_C7E7BEE0BEB1431F846E438EAB14E951",1)</v>
      </c>
    </row>
    <row r="1944" customHeight="1" spans="1:9">
      <c r="A1944" s="21" t="s">
        <v>371</v>
      </c>
      <c r="B1944" s="21" t="s">
        <v>254</v>
      </c>
      <c r="C1944" s="21" t="s">
        <v>255</v>
      </c>
      <c r="D1944" s="21" t="s">
        <v>406</v>
      </c>
      <c r="E1944" s="21" t="s">
        <v>146</v>
      </c>
      <c r="F1944" s="21" t="s">
        <v>147</v>
      </c>
      <c r="G1944" s="22">
        <v>34</v>
      </c>
      <c r="H1944" s="23" t="s">
        <v>1462</v>
      </c>
      <c r="I1944" s="14" t="str">
        <f t="shared" si="186"/>
        <v>=DISPIMG("ID_C7E7BEE0BEB1431F846E438EAB14E951",1)</v>
      </c>
    </row>
    <row r="1945" customHeight="1" spans="1:9">
      <c r="A1945" s="21" t="s">
        <v>400</v>
      </c>
      <c r="B1945" s="21" t="s">
        <v>254</v>
      </c>
      <c r="C1945" s="21" t="s">
        <v>255</v>
      </c>
      <c r="D1945" s="21" t="s">
        <v>406</v>
      </c>
      <c r="E1945" s="21" t="s">
        <v>146</v>
      </c>
      <c r="F1945" s="21" t="s">
        <v>147</v>
      </c>
      <c r="G1945" s="22">
        <v>35</v>
      </c>
      <c r="H1945" s="23" t="s">
        <v>1462</v>
      </c>
      <c r="I1945" s="14" t="str">
        <f t="shared" si="186"/>
        <v>=DISPIMG("ID_C7E7BEE0BEB1431F846E438EAB14E951",1)</v>
      </c>
    </row>
    <row r="1946" customHeight="1" spans="1:9">
      <c r="A1946" s="21" t="s">
        <v>416</v>
      </c>
      <c r="B1946" s="21" t="s">
        <v>254</v>
      </c>
      <c r="C1946" s="21" t="s">
        <v>255</v>
      </c>
      <c r="D1946" s="21" t="s">
        <v>406</v>
      </c>
      <c r="E1946" s="21" t="s">
        <v>146</v>
      </c>
      <c r="F1946" s="21" t="s">
        <v>147</v>
      </c>
      <c r="G1946" s="22">
        <v>36</v>
      </c>
      <c r="H1946" s="23" t="s">
        <v>1462</v>
      </c>
      <c r="I1946" s="14" t="str">
        <f t="shared" si="186"/>
        <v>=DISPIMG("ID_C7E7BEE0BEB1431F846E438EAB14E951",1)</v>
      </c>
    </row>
    <row r="1947" customHeight="1" spans="1:9">
      <c r="A1947" s="21" t="s">
        <v>417</v>
      </c>
      <c r="B1947" s="21" t="s">
        <v>254</v>
      </c>
      <c r="C1947" s="21" t="s">
        <v>255</v>
      </c>
      <c r="D1947" s="21" t="s">
        <v>406</v>
      </c>
      <c r="E1947" s="21" t="s">
        <v>146</v>
      </c>
      <c r="F1947" s="21" t="s">
        <v>147</v>
      </c>
      <c r="G1947" s="22">
        <v>37</v>
      </c>
      <c r="H1947" s="23" t="s">
        <v>1462</v>
      </c>
      <c r="I1947" s="14" t="str">
        <f t="shared" si="186"/>
        <v>=DISPIMG("ID_C7E7BEE0BEB1431F846E438EAB14E951",1)</v>
      </c>
    </row>
    <row r="1948" customHeight="1" spans="1:9">
      <c r="A1948" s="21" t="s">
        <v>381</v>
      </c>
      <c r="B1948" s="21" t="s">
        <v>254</v>
      </c>
      <c r="C1948" s="21" t="s">
        <v>255</v>
      </c>
      <c r="D1948" s="21" t="s">
        <v>406</v>
      </c>
      <c r="E1948" s="21" t="s">
        <v>146</v>
      </c>
      <c r="F1948" s="21" t="s">
        <v>147</v>
      </c>
      <c r="G1948" s="22">
        <v>38</v>
      </c>
      <c r="H1948" s="23" t="s">
        <v>1462</v>
      </c>
      <c r="I1948" s="14" t="str">
        <f t="shared" si="186"/>
        <v>=DISPIMG("ID_C7E7BEE0BEB1431F846E438EAB14E951",1)</v>
      </c>
    </row>
    <row r="1949" customHeight="1" spans="1:9">
      <c r="A1949" s="21" t="s">
        <v>388</v>
      </c>
      <c r="B1949" s="21" t="s">
        <v>254</v>
      </c>
      <c r="C1949" s="21" t="s">
        <v>255</v>
      </c>
      <c r="D1949" s="21" t="s">
        <v>406</v>
      </c>
      <c r="E1949" s="21" t="s">
        <v>146</v>
      </c>
      <c r="F1949" s="21" t="s">
        <v>147</v>
      </c>
      <c r="G1949" s="22">
        <v>39</v>
      </c>
      <c r="H1949" s="23" t="s">
        <v>1462</v>
      </c>
      <c r="I1949" s="14" t="str">
        <f t="shared" si="186"/>
        <v>=DISPIMG("ID_C7E7BEE0BEB1431F846E438EAB14E951",1)</v>
      </c>
    </row>
    <row r="1950" customHeight="1" spans="1:9">
      <c r="A1950" s="21" t="s">
        <v>389</v>
      </c>
      <c r="B1950" s="21" t="s">
        <v>254</v>
      </c>
      <c r="C1950" s="21" t="s">
        <v>255</v>
      </c>
      <c r="D1950" s="21" t="s">
        <v>406</v>
      </c>
      <c r="E1950" s="21" t="s">
        <v>146</v>
      </c>
      <c r="F1950" s="21" t="s">
        <v>147</v>
      </c>
      <c r="G1950" s="22">
        <v>40</v>
      </c>
      <c r="H1950" s="23" t="s">
        <v>1462</v>
      </c>
      <c r="I1950" s="14" t="str">
        <f t="shared" si="186"/>
        <v>=DISPIMG("ID_C7E7BEE0BEB1431F846E438EAB14E951",1)</v>
      </c>
    </row>
    <row r="1951" customHeight="1" spans="1:9">
      <c r="A1951" s="21" t="s">
        <v>390</v>
      </c>
      <c r="B1951" s="21" t="s">
        <v>254</v>
      </c>
      <c r="C1951" s="21" t="s">
        <v>255</v>
      </c>
      <c r="D1951" s="21" t="s">
        <v>406</v>
      </c>
      <c r="E1951" s="21" t="s">
        <v>146</v>
      </c>
      <c r="F1951" s="21" t="s">
        <v>147</v>
      </c>
      <c r="G1951" s="22">
        <v>41</v>
      </c>
      <c r="H1951" s="23" t="s">
        <v>1462</v>
      </c>
      <c r="I1951" s="14" t="str">
        <f t="shared" si="186"/>
        <v>=DISPIMG("ID_C7E7BEE0BEB1431F846E438EAB14E951",1)</v>
      </c>
    </row>
    <row r="1952" customHeight="1" spans="1:9">
      <c r="A1952" s="21" t="s">
        <v>391</v>
      </c>
      <c r="B1952" s="21" t="s">
        <v>254</v>
      </c>
      <c r="C1952" s="21" t="s">
        <v>255</v>
      </c>
      <c r="D1952" s="21" t="s">
        <v>406</v>
      </c>
      <c r="E1952" s="21" t="s">
        <v>146</v>
      </c>
      <c r="F1952" s="21" t="s">
        <v>147</v>
      </c>
      <c r="G1952" s="22">
        <v>42</v>
      </c>
      <c r="H1952" s="23" t="s">
        <v>1462</v>
      </c>
      <c r="I1952" s="14" t="str">
        <f t="shared" si="186"/>
        <v>=DISPIMG("ID_C7E7BEE0BEB1431F846E438EAB14E951",1)</v>
      </c>
    </row>
    <row r="1953" customHeight="1" spans="1:9">
      <c r="A1953" s="21" t="s">
        <v>392</v>
      </c>
      <c r="B1953" s="21" t="s">
        <v>254</v>
      </c>
      <c r="C1953" s="21" t="s">
        <v>255</v>
      </c>
      <c r="D1953" s="21" t="s">
        <v>406</v>
      </c>
      <c r="E1953" s="21" t="s">
        <v>146</v>
      </c>
      <c r="F1953" s="21" t="s">
        <v>147</v>
      </c>
      <c r="G1953" s="22">
        <v>43</v>
      </c>
      <c r="H1953" s="23" t="s">
        <v>1462</v>
      </c>
      <c r="I1953" s="14" t="str">
        <f t="shared" si="186"/>
        <v>=DISPIMG("ID_C7E7BEE0BEB1431F846E438EAB14E951",1)</v>
      </c>
    </row>
    <row r="1954" customHeight="1" spans="1:9">
      <c r="A1954" s="21" t="s">
        <v>1464</v>
      </c>
      <c r="B1954" s="21" t="s">
        <v>1731</v>
      </c>
      <c r="C1954" s="21" t="s">
        <v>1732</v>
      </c>
      <c r="D1954" s="21" t="s">
        <v>374</v>
      </c>
      <c r="E1954" s="21" t="s">
        <v>146</v>
      </c>
      <c r="F1954" s="21" t="s">
        <v>147</v>
      </c>
      <c r="G1954" s="22">
        <v>20</v>
      </c>
      <c r="H1954" s="23" t="s">
        <v>1462</v>
      </c>
      <c r="I1954" s="14" t="str">
        <f>_xlfn.DISPIMG("ID_4DA3F7D5DFD449369BA459D0945D9A7C",1)</f>
        <v>=DISPIMG("ID_4DA3F7D5DFD449369BA459D0945D9A7C",1)</v>
      </c>
    </row>
    <row r="1955" customHeight="1" spans="1:9">
      <c r="A1955" s="21" t="s">
        <v>554</v>
      </c>
      <c r="B1955" s="21" t="s">
        <v>1731</v>
      </c>
      <c r="C1955" s="21" t="s">
        <v>1732</v>
      </c>
      <c r="D1955" s="21" t="s">
        <v>374</v>
      </c>
      <c r="E1955" s="21" t="s">
        <v>146</v>
      </c>
      <c r="F1955" s="21" t="s">
        <v>147</v>
      </c>
      <c r="G1955" s="22">
        <v>21</v>
      </c>
      <c r="H1955" s="23" t="s">
        <v>1462</v>
      </c>
      <c r="I1955" s="14" t="str">
        <f>_xlfn.DISPIMG("ID_19E20245B3394FA0ACADACDDEFFDAD85",1)</f>
        <v>=DISPIMG("ID_19E20245B3394FA0ACADACDDEFFDAD85",1)</v>
      </c>
    </row>
    <row r="1956" customHeight="1" spans="1:9">
      <c r="A1956" s="21" t="s">
        <v>450</v>
      </c>
      <c r="B1956" s="21" t="s">
        <v>1733</v>
      </c>
      <c r="C1956" s="21" t="s">
        <v>1734</v>
      </c>
      <c r="D1956" s="21" t="s">
        <v>374</v>
      </c>
      <c r="E1956" s="21" t="s">
        <v>146</v>
      </c>
      <c r="F1956" s="21" t="s">
        <v>147</v>
      </c>
      <c r="G1956" s="22">
        <v>20</v>
      </c>
      <c r="H1956" s="23" t="s">
        <v>1462</v>
      </c>
      <c r="I1956" s="14" t="str">
        <f t="shared" ref="I1956:I1959" si="187">_xlfn.DISPIMG("ID_DAEC9DB7ECE3452487C8F15BD104CDF9",1)</f>
        <v>=DISPIMG("ID_DAEC9DB7ECE3452487C8F15BD104CDF9",1)</v>
      </c>
    </row>
    <row r="1957" customHeight="1" spans="1:9">
      <c r="A1957" s="21" t="s">
        <v>451</v>
      </c>
      <c r="B1957" s="21" t="s">
        <v>1733</v>
      </c>
      <c r="C1957" s="21" t="s">
        <v>1734</v>
      </c>
      <c r="D1957" s="21" t="s">
        <v>374</v>
      </c>
      <c r="E1957" s="21" t="s">
        <v>146</v>
      </c>
      <c r="F1957" s="21" t="s">
        <v>147</v>
      </c>
      <c r="G1957" s="22">
        <v>21</v>
      </c>
      <c r="H1957" s="23" t="s">
        <v>1462</v>
      </c>
      <c r="I1957" s="14" t="str">
        <f t="shared" si="187"/>
        <v>=DISPIMG("ID_DAEC9DB7ECE3452487C8F15BD104CDF9",1)</v>
      </c>
    </row>
    <row r="1958" customHeight="1" spans="1:9">
      <c r="A1958" s="21" t="s">
        <v>452</v>
      </c>
      <c r="B1958" s="21" t="s">
        <v>1733</v>
      </c>
      <c r="C1958" s="21" t="s">
        <v>1734</v>
      </c>
      <c r="D1958" s="21" t="s">
        <v>374</v>
      </c>
      <c r="E1958" s="21" t="s">
        <v>146</v>
      </c>
      <c r="F1958" s="21" t="s">
        <v>147</v>
      </c>
      <c r="G1958" s="22">
        <v>22</v>
      </c>
      <c r="H1958" s="23" t="s">
        <v>1462</v>
      </c>
      <c r="I1958" s="14" t="str">
        <f t="shared" si="187"/>
        <v>=DISPIMG("ID_DAEC9DB7ECE3452487C8F15BD104CDF9",1)</v>
      </c>
    </row>
    <row r="1959" customHeight="1" spans="1:9">
      <c r="A1959" s="21" t="s">
        <v>1463</v>
      </c>
      <c r="B1959" s="21" t="s">
        <v>1733</v>
      </c>
      <c r="C1959" s="21" t="s">
        <v>1734</v>
      </c>
      <c r="D1959" s="21" t="s">
        <v>374</v>
      </c>
      <c r="E1959" s="21" t="s">
        <v>146</v>
      </c>
      <c r="F1959" s="21" t="s">
        <v>147</v>
      </c>
      <c r="G1959" s="22">
        <v>23</v>
      </c>
      <c r="H1959" s="23" t="s">
        <v>1462</v>
      </c>
      <c r="I1959" s="14" t="str">
        <f t="shared" si="187"/>
        <v>=DISPIMG("ID_DAEC9DB7ECE3452487C8F15BD104CDF9",1)</v>
      </c>
    </row>
    <row r="1960" customHeight="1" spans="1:9">
      <c r="A1960" s="21" t="s">
        <v>401</v>
      </c>
      <c r="B1960" s="21" t="s">
        <v>1735</v>
      </c>
      <c r="C1960" s="21" t="s">
        <v>1736</v>
      </c>
      <c r="D1960" s="21" t="s">
        <v>374</v>
      </c>
      <c r="E1960" s="21" t="s">
        <v>146</v>
      </c>
      <c r="F1960" s="21" t="s">
        <v>147</v>
      </c>
      <c r="G1960" s="22">
        <v>20</v>
      </c>
      <c r="H1960" s="23" t="s">
        <v>1462</v>
      </c>
      <c r="I1960" s="14" t="str">
        <f>_xlfn.DISPIMG("ID_E21B01C78FB54EF3806D7269C5CA05FF",1)</f>
        <v>=DISPIMG("ID_E21B01C78FB54EF3806D7269C5CA05FF",1)</v>
      </c>
    </row>
    <row r="1961" customHeight="1" spans="1:9">
      <c r="A1961" s="21" t="s">
        <v>402</v>
      </c>
      <c r="B1961" s="21" t="s">
        <v>1735</v>
      </c>
      <c r="C1961" s="21" t="s">
        <v>1736</v>
      </c>
      <c r="D1961" s="21" t="s">
        <v>374</v>
      </c>
      <c r="E1961" s="21" t="s">
        <v>146</v>
      </c>
      <c r="F1961" s="21" t="s">
        <v>147</v>
      </c>
      <c r="G1961" s="22">
        <v>21</v>
      </c>
      <c r="H1961" s="23" t="s">
        <v>1462</v>
      </c>
      <c r="I1961" s="14" t="str">
        <f>_xlfn.DISPIMG("ID_E21B01C78FB54EF3806D7269C5CA05FF",1)</f>
        <v>=DISPIMG("ID_E21B01C78FB54EF3806D7269C5CA05FF",1)</v>
      </c>
    </row>
    <row r="1962" customHeight="1" spans="1:9">
      <c r="A1962" s="21" t="s">
        <v>401</v>
      </c>
      <c r="B1962" s="21" t="s">
        <v>1737</v>
      </c>
      <c r="C1962" s="21" t="s">
        <v>1738</v>
      </c>
      <c r="D1962" s="21" t="s">
        <v>432</v>
      </c>
      <c r="E1962" s="21" t="s">
        <v>146</v>
      </c>
      <c r="F1962" s="21" t="s">
        <v>147</v>
      </c>
      <c r="G1962" s="22">
        <v>20</v>
      </c>
      <c r="H1962" s="23" t="s">
        <v>1462</v>
      </c>
      <c r="I1962" s="14" t="str">
        <f t="shared" ref="I1962:I1970" si="188">_xlfn.DISPIMG("ID_A16ECDAED7B04FF3A165DA2021F6EFB5",1)</f>
        <v>=DISPIMG("ID_A16ECDAED7B04FF3A165DA2021F6EFB5",1)</v>
      </c>
    </row>
    <row r="1963" customHeight="1" spans="1:9">
      <c r="A1963" s="21" t="s">
        <v>402</v>
      </c>
      <c r="B1963" s="21" t="s">
        <v>1737</v>
      </c>
      <c r="C1963" s="21" t="s">
        <v>1738</v>
      </c>
      <c r="D1963" s="21" t="s">
        <v>432</v>
      </c>
      <c r="E1963" s="21" t="s">
        <v>146</v>
      </c>
      <c r="F1963" s="21" t="s">
        <v>147</v>
      </c>
      <c r="G1963" s="22">
        <v>21</v>
      </c>
      <c r="H1963" s="23" t="s">
        <v>1462</v>
      </c>
      <c r="I1963" s="14" t="str">
        <f t="shared" si="188"/>
        <v>=DISPIMG("ID_A16ECDAED7B04FF3A165DA2021F6EFB5",1)</v>
      </c>
    </row>
    <row r="1964" customHeight="1" spans="1:9">
      <c r="A1964" s="21" t="s">
        <v>403</v>
      </c>
      <c r="B1964" s="21" t="s">
        <v>1737</v>
      </c>
      <c r="C1964" s="21" t="s">
        <v>1738</v>
      </c>
      <c r="D1964" s="21" t="s">
        <v>432</v>
      </c>
      <c r="E1964" s="21" t="s">
        <v>146</v>
      </c>
      <c r="F1964" s="21" t="s">
        <v>147</v>
      </c>
      <c r="G1964" s="22">
        <v>22</v>
      </c>
      <c r="H1964" s="23" t="s">
        <v>1462</v>
      </c>
      <c r="I1964" s="14" t="str">
        <f t="shared" si="188"/>
        <v>=DISPIMG("ID_A16ECDAED7B04FF3A165DA2021F6EFB5",1)</v>
      </c>
    </row>
    <row r="1965" customHeight="1" spans="1:9">
      <c r="A1965" s="21" t="s">
        <v>450</v>
      </c>
      <c r="B1965" s="21" t="s">
        <v>1737</v>
      </c>
      <c r="C1965" s="21" t="s">
        <v>1738</v>
      </c>
      <c r="D1965" s="21" t="s">
        <v>432</v>
      </c>
      <c r="E1965" s="21" t="s">
        <v>146</v>
      </c>
      <c r="F1965" s="21" t="s">
        <v>147</v>
      </c>
      <c r="G1965" s="22">
        <v>23</v>
      </c>
      <c r="H1965" s="23" t="s">
        <v>1462</v>
      </c>
      <c r="I1965" s="14" t="str">
        <f t="shared" si="188"/>
        <v>=DISPIMG("ID_A16ECDAED7B04FF3A165DA2021F6EFB5",1)</v>
      </c>
    </row>
    <row r="1966" customHeight="1" spans="1:9">
      <c r="A1966" s="21" t="s">
        <v>451</v>
      </c>
      <c r="B1966" s="21" t="s">
        <v>1737</v>
      </c>
      <c r="C1966" s="21" t="s">
        <v>1738</v>
      </c>
      <c r="D1966" s="21" t="s">
        <v>432</v>
      </c>
      <c r="E1966" s="21" t="s">
        <v>146</v>
      </c>
      <c r="F1966" s="21" t="s">
        <v>147</v>
      </c>
      <c r="G1966" s="22">
        <v>24</v>
      </c>
      <c r="H1966" s="23" t="s">
        <v>1462</v>
      </c>
      <c r="I1966" s="14" t="str">
        <f t="shared" si="188"/>
        <v>=DISPIMG("ID_A16ECDAED7B04FF3A165DA2021F6EFB5",1)</v>
      </c>
    </row>
    <row r="1967" customHeight="1" spans="1:9">
      <c r="A1967" s="21" t="s">
        <v>452</v>
      </c>
      <c r="B1967" s="21" t="s">
        <v>1737</v>
      </c>
      <c r="C1967" s="21" t="s">
        <v>1738</v>
      </c>
      <c r="D1967" s="21" t="s">
        <v>432</v>
      </c>
      <c r="E1967" s="21" t="s">
        <v>146</v>
      </c>
      <c r="F1967" s="21" t="s">
        <v>147</v>
      </c>
      <c r="G1967" s="22">
        <v>25</v>
      </c>
      <c r="H1967" s="23" t="s">
        <v>1462</v>
      </c>
      <c r="I1967" s="14" t="str">
        <f t="shared" si="188"/>
        <v>=DISPIMG("ID_A16ECDAED7B04FF3A165DA2021F6EFB5",1)</v>
      </c>
    </row>
    <row r="1968" customHeight="1" spans="1:9">
      <c r="A1968" s="21" t="s">
        <v>1463</v>
      </c>
      <c r="B1968" s="21" t="s">
        <v>1737</v>
      </c>
      <c r="C1968" s="21" t="s">
        <v>1738</v>
      </c>
      <c r="D1968" s="21" t="s">
        <v>432</v>
      </c>
      <c r="E1968" s="21" t="s">
        <v>146</v>
      </c>
      <c r="F1968" s="21" t="s">
        <v>147</v>
      </c>
      <c r="G1968" s="22">
        <v>26</v>
      </c>
      <c r="H1968" s="23" t="s">
        <v>1462</v>
      </c>
      <c r="I1968" s="14" t="str">
        <f t="shared" si="188"/>
        <v>=DISPIMG("ID_A16ECDAED7B04FF3A165DA2021F6EFB5",1)</v>
      </c>
    </row>
    <row r="1969" customHeight="1" spans="1:9">
      <c r="A1969" s="21" t="s">
        <v>1461</v>
      </c>
      <c r="B1969" s="21" t="s">
        <v>1737</v>
      </c>
      <c r="C1969" s="21" t="s">
        <v>1738</v>
      </c>
      <c r="D1969" s="21" t="s">
        <v>432</v>
      </c>
      <c r="E1969" s="21" t="s">
        <v>146</v>
      </c>
      <c r="F1969" s="21" t="s">
        <v>147</v>
      </c>
      <c r="G1969" s="22">
        <v>27</v>
      </c>
      <c r="H1969" s="23" t="s">
        <v>1462</v>
      </c>
      <c r="I1969" s="14" t="str">
        <f t="shared" si="188"/>
        <v>=DISPIMG("ID_A16ECDAED7B04FF3A165DA2021F6EFB5",1)</v>
      </c>
    </row>
    <row r="1970" customHeight="1" spans="1:9">
      <c r="A1970" s="21" t="s">
        <v>1464</v>
      </c>
      <c r="B1970" s="21" t="s">
        <v>1737</v>
      </c>
      <c r="C1970" s="21" t="s">
        <v>1738</v>
      </c>
      <c r="D1970" s="21" t="s">
        <v>432</v>
      </c>
      <c r="E1970" s="21" t="s">
        <v>146</v>
      </c>
      <c r="F1970" s="21" t="s">
        <v>147</v>
      </c>
      <c r="G1970" s="22">
        <v>28</v>
      </c>
      <c r="H1970" s="23" t="s">
        <v>1462</v>
      </c>
      <c r="I1970" s="14" t="str">
        <f t="shared" si="188"/>
        <v>=DISPIMG("ID_A16ECDAED7B04FF3A165DA2021F6EFB5",1)</v>
      </c>
    </row>
    <row r="1971" customHeight="1" spans="1:9">
      <c r="A1971" s="21" t="s">
        <v>554</v>
      </c>
      <c r="B1971" s="21" t="s">
        <v>1737</v>
      </c>
      <c r="C1971" s="21" t="s">
        <v>1738</v>
      </c>
      <c r="D1971" s="21" t="s">
        <v>432</v>
      </c>
      <c r="E1971" s="21" t="s">
        <v>146</v>
      </c>
      <c r="F1971" s="21" t="s">
        <v>147</v>
      </c>
      <c r="G1971" s="22">
        <v>29</v>
      </c>
      <c r="H1971" s="23" t="s">
        <v>1462</v>
      </c>
      <c r="I1971" s="14" t="str">
        <f>_xlfn.DISPIMG("ID_1B23BABD9F6648FCA8D602C82913CA65",1)</f>
        <v>=DISPIMG("ID_1B23BABD9F6648FCA8D602C82913CA65",1)</v>
      </c>
    </row>
    <row r="1972" customHeight="1" spans="1:9">
      <c r="A1972" s="21" t="s">
        <v>1464</v>
      </c>
      <c r="B1972" s="21" t="s">
        <v>1739</v>
      </c>
      <c r="C1972" s="21" t="s">
        <v>1740</v>
      </c>
      <c r="D1972" s="21" t="s">
        <v>367</v>
      </c>
      <c r="E1972" s="21" t="s">
        <v>146</v>
      </c>
      <c r="F1972" s="21" t="s">
        <v>147</v>
      </c>
      <c r="G1972" s="22">
        <v>20</v>
      </c>
      <c r="H1972" s="23" t="s">
        <v>1462</v>
      </c>
      <c r="I1972" s="14" t="str">
        <f>_xlfn.DISPIMG("ID_74925338921E46A5AAE4DFAF1E38751B",1)</f>
        <v>=DISPIMG("ID_74925338921E46A5AAE4DFAF1E38751B",1)</v>
      </c>
    </row>
    <row r="1973" customHeight="1" spans="1:9">
      <c r="A1973" s="21" t="s">
        <v>554</v>
      </c>
      <c r="B1973" s="21" t="s">
        <v>1739</v>
      </c>
      <c r="C1973" s="21" t="s">
        <v>1740</v>
      </c>
      <c r="D1973" s="21" t="s">
        <v>367</v>
      </c>
      <c r="E1973" s="21" t="s">
        <v>146</v>
      </c>
      <c r="F1973" s="21" t="s">
        <v>147</v>
      </c>
      <c r="G1973" s="22">
        <v>21</v>
      </c>
      <c r="H1973" s="23" t="s">
        <v>1462</v>
      </c>
      <c r="I1973" s="14" t="str">
        <f>_xlfn.DISPIMG("ID_67AAA082258644289DA94C70C0DA9170",1)</f>
        <v>=DISPIMG("ID_67AAA082258644289DA94C70C0DA9170",1)</v>
      </c>
    </row>
    <row r="1974" customHeight="1" spans="1:9">
      <c r="A1974" s="4" t="s">
        <v>393</v>
      </c>
      <c r="B1974" s="4" t="s">
        <v>1741</v>
      </c>
      <c r="C1974" s="4" t="s">
        <v>1742</v>
      </c>
      <c r="D1974" s="4" t="s">
        <v>384</v>
      </c>
      <c r="E1974" s="4" t="s">
        <v>1743</v>
      </c>
      <c r="F1974" s="4" t="s">
        <v>1744</v>
      </c>
      <c r="G1974" s="4" t="s">
        <v>1745</v>
      </c>
      <c r="H1974" s="4" t="s">
        <v>1746</v>
      </c>
      <c r="I1974" s="6"/>
    </row>
    <row r="1975" customHeight="1" spans="1:9">
      <c r="A1975" s="4" t="s">
        <v>394</v>
      </c>
      <c r="B1975" s="4" t="s">
        <v>1747</v>
      </c>
      <c r="C1975" s="4" t="s">
        <v>1748</v>
      </c>
      <c r="D1975" s="4" t="s">
        <v>374</v>
      </c>
      <c r="E1975" s="4" t="s">
        <v>1743</v>
      </c>
      <c r="F1975" s="4" t="s">
        <v>1744</v>
      </c>
      <c r="G1975" s="4" t="s">
        <v>1749</v>
      </c>
      <c r="H1975" s="4" t="s">
        <v>1750</v>
      </c>
      <c r="I1975" s="6"/>
    </row>
    <row r="1976" customHeight="1" spans="1:9">
      <c r="A1976" s="4" t="s">
        <v>394</v>
      </c>
      <c r="B1976" s="4" t="s">
        <v>1751</v>
      </c>
      <c r="C1976" s="4" t="s">
        <v>1752</v>
      </c>
      <c r="D1976" s="4" t="s">
        <v>374</v>
      </c>
      <c r="E1976" s="4" t="s">
        <v>1743</v>
      </c>
      <c r="F1976" s="4" t="s">
        <v>1744</v>
      </c>
      <c r="G1976" s="4" t="s">
        <v>1753</v>
      </c>
      <c r="H1976" s="4" t="s">
        <v>1750</v>
      </c>
      <c r="I1976" s="6"/>
    </row>
    <row r="1977" customHeight="1" spans="1:9">
      <c r="A1977" s="4" t="s">
        <v>394</v>
      </c>
      <c r="B1977" s="4" t="s">
        <v>1754</v>
      </c>
      <c r="C1977" s="4" t="s">
        <v>1755</v>
      </c>
      <c r="D1977" s="4" t="s">
        <v>384</v>
      </c>
      <c r="E1977" s="4" t="s">
        <v>1743</v>
      </c>
      <c r="F1977" s="4" t="s">
        <v>1744</v>
      </c>
      <c r="G1977" s="4" t="s">
        <v>1756</v>
      </c>
      <c r="H1977" s="4" t="s">
        <v>1750</v>
      </c>
      <c r="I1977" s="6"/>
    </row>
    <row r="1978" customHeight="1" spans="1:9">
      <c r="A1978" s="4" t="s">
        <v>394</v>
      </c>
      <c r="B1978" s="4" t="s">
        <v>1757</v>
      </c>
      <c r="C1978" s="4" t="s">
        <v>1758</v>
      </c>
      <c r="D1978" s="4" t="s">
        <v>384</v>
      </c>
      <c r="E1978" s="4" t="s">
        <v>1743</v>
      </c>
      <c r="F1978" s="4" t="s">
        <v>1744</v>
      </c>
      <c r="G1978" s="4" t="s">
        <v>1756</v>
      </c>
      <c r="H1978" s="4" t="s">
        <v>1750</v>
      </c>
      <c r="I1978" s="6"/>
    </row>
    <row r="1979" customHeight="1" spans="1:9">
      <c r="A1979" s="4" t="s">
        <v>394</v>
      </c>
      <c r="B1979" s="4" t="s">
        <v>1759</v>
      </c>
      <c r="C1979" s="4" t="s">
        <v>1760</v>
      </c>
      <c r="D1979" s="4" t="s">
        <v>384</v>
      </c>
      <c r="E1979" s="4" t="s">
        <v>1743</v>
      </c>
      <c r="F1979" s="4" t="s">
        <v>1744</v>
      </c>
      <c r="G1979" s="4" t="s">
        <v>1756</v>
      </c>
      <c r="H1979" s="4" t="s">
        <v>1750</v>
      </c>
      <c r="I1979" s="6"/>
    </row>
    <row r="1980" customHeight="1" spans="1:9">
      <c r="A1980" s="4" t="s">
        <v>394</v>
      </c>
      <c r="B1980" s="4" t="s">
        <v>1761</v>
      </c>
      <c r="C1980" s="4" t="s">
        <v>1762</v>
      </c>
      <c r="D1980" s="4" t="s">
        <v>384</v>
      </c>
      <c r="E1980" s="4" t="s">
        <v>1743</v>
      </c>
      <c r="F1980" s="4" t="s">
        <v>1744</v>
      </c>
      <c r="G1980" s="4" t="s">
        <v>1763</v>
      </c>
      <c r="H1980" s="4" t="s">
        <v>1750</v>
      </c>
      <c r="I1980" s="6"/>
    </row>
    <row r="1981" customHeight="1" spans="1:9">
      <c r="A1981" s="4" t="s">
        <v>394</v>
      </c>
      <c r="B1981" s="4" t="s">
        <v>1764</v>
      </c>
      <c r="C1981" s="4" t="s">
        <v>1765</v>
      </c>
      <c r="D1981" s="4" t="s">
        <v>384</v>
      </c>
      <c r="E1981" s="4" t="s">
        <v>1743</v>
      </c>
      <c r="F1981" s="4" t="s">
        <v>1744</v>
      </c>
      <c r="G1981" s="4" t="s">
        <v>1763</v>
      </c>
      <c r="H1981" s="4" t="s">
        <v>1750</v>
      </c>
      <c r="I1981" s="6"/>
    </row>
    <row r="1982" customHeight="1" spans="1:9">
      <c r="A1982" s="4" t="s">
        <v>394</v>
      </c>
      <c r="B1982" s="4" t="s">
        <v>1766</v>
      </c>
      <c r="C1982" s="4" t="s">
        <v>1767</v>
      </c>
      <c r="D1982" s="4" t="s">
        <v>384</v>
      </c>
      <c r="E1982" s="4" t="s">
        <v>1743</v>
      </c>
      <c r="F1982" s="4" t="s">
        <v>1744</v>
      </c>
      <c r="G1982" s="4" t="s">
        <v>1768</v>
      </c>
      <c r="H1982" s="4" t="s">
        <v>1750</v>
      </c>
      <c r="I1982" s="6"/>
    </row>
    <row r="1983" customHeight="1" spans="1:9">
      <c r="A1983" s="4" t="s">
        <v>394</v>
      </c>
      <c r="B1983" s="4" t="s">
        <v>1769</v>
      </c>
      <c r="C1983" s="4" t="s">
        <v>1770</v>
      </c>
      <c r="D1983" s="4" t="s">
        <v>597</v>
      </c>
      <c r="E1983" s="4" t="s">
        <v>1743</v>
      </c>
      <c r="F1983" s="4" t="s">
        <v>1744</v>
      </c>
      <c r="G1983" s="4" t="s">
        <v>1771</v>
      </c>
      <c r="H1983" s="4" t="s">
        <v>1750</v>
      </c>
      <c r="I1983" s="6"/>
    </row>
    <row r="1984" customHeight="1" spans="1:9">
      <c r="A1984" s="4" t="s">
        <v>394</v>
      </c>
      <c r="B1984" s="4" t="s">
        <v>1772</v>
      </c>
      <c r="C1984" s="4" t="s">
        <v>1773</v>
      </c>
      <c r="D1984" s="4" t="s">
        <v>1774</v>
      </c>
      <c r="E1984" s="4" t="s">
        <v>1743</v>
      </c>
      <c r="F1984" s="4" t="s">
        <v>1744</v>
      </c>
      <c r="G1984" s="4" t="s">
        <v>1775</v>
      </c>
      <c r="H1984" s="4" t="s">
        <v>1750</v>
      </c>
      <c r="I1984" s="6"/>
    </row>
    <row r="1985" customHeight="1" spans="1:9">
      <c r="A1985" s="4" t="s">
        <v>394</v>
      </c>
      <c r="B1985" s="4" t="s">
        <v>1776</v>
      </c>
      <c r="C1985" s="4" t="s">
        <v>1777</v>
      </c>
      <c r="D1985" s="4" t="s">
        <v>429</v>
      </c>
      <c r="E1985" s="4" t="s">
        <v>1743</v>
      </c>
      <c r="F1985" s="4" t="s">
        <v>1744</v>
      </c>
      <c r="G1985" s="4" t="s">
        <v>1775</v>
      </c>
      <c r="H1985" s="4" t="s">
        <v>1750</v>
      </c>
      <c r="I1985" s="6"/>
    </row>
    <row r="1986" customHeight="1" spans="1:9">
      <c r="A1986" s="4" t="s">
        <v>394</v>
      </c>
      <c r="B1986" s="4" t="s">
        <v>1778</v>
      </c>
      <c r="C1986" s="4" t="s">
        <v>1779</v>
      </c>
      <c r="D1986" s="4" t="s">
        <v>540</v>
      </c>
      <c r="E1986" s="4" t="s">
        <v>1743</v>
      </c>
      <c r="F1986" s="4" t="s">
        <v>1744</v>
      </c>
      <c r="G1986" s="4" t="s">
        <v>1780</v>
      </c>
      <c r="H1986" s="4" t="s">
        <v>1750</v>
      </c>
      <c r="I1986" s="6"/>
    </row>
    <row r="1987" customHeight="1" spans="1:9">
      <c r="A1987" s="4" t="s">
        <v>394</v>
      </c>
      <c r="B1987" s="4" t="s">
        <v>1781</v>
      </c>
      <c r="C1987" s="4" t="s">
        <v>1782</v>
      </c>
      <c r="D1987" s="4" t="s">
        <v>540</v>
      </c>
      <c r="E1987" s="4" t="s">
        <v>1743</v>
      </c>
      <c r="F1987" s="4" t="s">
        <v>1744</v>
      </c>
      <c r="G1987" s="4" t="s">
        <v>1783</v>
      </c>
      <c r="H1987" s="4" t="s">
        <v>1750</v>
      </c>
      <c r="I1987" s="6"/>
    </row>
    <row r="1988" customHeight="1" spans="1:9">
      <c r="A1988" s="4" t="s">
        <v>394</v>
      </c>
      <c r="B1988" s="4" t="s">
        <v>1784</v>
      </c>
      <c r="C1988" s="4" t="s">
        <v>1785</v>
      </c>
      <c r="D1988" s="4" t="s">
        <v>1774</v>
      </c>
      <c r="E1988" s="4" t="s">
        <v>1743</v>
      </c>
      <c r="F1988" s="4" t="s">
        <v>1744</v>
      </c>
      <c r="G1988" s="4" t="s">
        <v>1783</v>
      </c>
      <c r="H1988" s="4" t="s">
        <v>1750</v>
      </c>
      <c r="I1988" s="6"/>
    </row>
    <row r="1989" customHeight="1" spans="1:9">
      <c r="A1989" s="4" t="s">
        <v>394</v>
      </c>
      <c r="B1989" s="4" t="s">
        <v>1786</v>
      </c>
      <c r="C1989" s="4" t="s">
        <v>1787</v>
      </c>
      <c r="D1989" s="4" t="s">
        <v>367</v>
      </c>
      <c r="E1989" s="4" t="s">
        <v>1743</v>
      </c>
      <c r="F1989" s="4" t="s">
        <v>1744</v>
      </c>
      <c r="G1989" s="4" t="s">
        <v>1788</v>
      </c>
      <c r="H1989" s="4" t="s">
        <v>1750</v>
      </c>
      <c r="I1989" s="6"/>
    </row>
    <row r="1990" customHeight="1" spans="1:9">
      <c r="A1990" s="4" t="s">
        <v>394</v>
      </c>
      <c r="B1990" s="4" t="s">
        <v>1789</v>
      </c>
      <c r="C1990" s="4" t="s">
        <v>1790</v>
      </c>
      <c r="D1990" s="4" t="s">
        <v>374</v>
      </c>
      <c r="E1990" s="4" t="s">
        <v>1743</v>
      </c>
      <c r="F1990" s="4" t="s">
        <v>1744</v>
      </c>
      <c r="G1990" s="4" t="s">
        <v>1788</v>
      </c>
      <c r="H1990" s="4" t="s">
        <v>1750</v>
      </c>
      <c r="I1990" s="6"/>
    </row>
    <row r="1991" customHeight="1" spans="1:9">
      <c r="A1991" s="4" t="s">
        <v>394</v>
      </c>
      <c r="B1991" s="4" t="s">
        <v>1791</v>
      </c>
      <c r="C1991" s="4" t="s">
        <v>1792</v>
      </c>
      <c r="D1991" s="4" t="s">
        <v>367</v>
      </c>
      <c r="E1991" s="4" t="s">
        <v>1743</v>
      </c>
      <c r="F1991" s="4" t="s">
        <v>1744</v>
      </c>
      <c r="G1991" s="4" t="s">
        <v>1793</v>
      </c>
      <c r="H1991" s="4" t="s">
        <v>1750</v>
      </c>
      <c r="I1991" s="6"/>
    </row>
    <row r="1992" customHeight="1" spans="1:9">
      <c r="A1992" s="4" t="s">
        <v>394</v>
      </c>
      <c r="B1992" s="4" t="s">
        <v>1794</v>
      </c>
      <c r="C1992" s="4" t="s">
        <v>1795</v>
      </c>
      <c r="D1992" s="4" t="s">
        <v>374</v>
      </c>
      <c r="E1992" s="4" t="s">
        <v>1743</v>
      </c>
      <c r="F1992" s="4" t="s">
        <v>1744</v>
      </c>
      <c r="G1992" s="4" t="s">
        <v>1793</v>
      </c>
      <c r="H1992" s="4" t="s">
        <v>1750</v>
      </c>
      <c r="I1992" s="6"/>
    </row>
    <row r="1993" customHeight="1" spans="1:9">
      <c r="A1993" s="4" t="s">
        <v>394</v>
      </c>
      <c r="B1993" s="4" t="s">
        <v>1796</v>
      </c>
      <c r="C1993" s="4" t="s">
        <v>1797</v>
      </c>
      <c r="D1993" s="4" t="s">
        <v>597</v>
      </c>
      <c r="E1993" s="4" t="s">
        <v>1743</v>
      </c>
      <c r="F1993" s="4" t="s">
        <v>1744</v>
      </c>
      <c r="G1993" s="4" t="s">
        <v>1793</v>
      </c>
      <c r="H1993" s="4" t="s">
        <v>1750</v>
      </c>
      <c r="I1993" s="6"/>
    </row>
    <row r="1994" customHeight="1" spans="1:9">
      <c r="A1994" s="4" t="s">
        <v>394</v>
      </c>
      <c r="B1994" s="4" t="s">
        <v>1798</v>
      </c>
      <c r="C1994" s="4" t="s">
        <v>1799</v>
      </c>
      <c r="D1994" s="4" t="s">
        <v>367</v>
      </c>
      <c r="E1994" s="4" t="s">
        <v>1743</v>
      </c>
      <c r="F1994" s="4" t="s">
        <v>1744</v>
      </c>
      <c r="G1994" s="4" t="s">
        <v>1800</v>
      </c>
      <c r="H1994" s="4" t="s">
        <v>1750</v>
      </c>
      <c r="I1994" s="6"/>
    </row>
    <row r="1995" customHeight="1" spans="1:9">
      <c r="A1995" s="4" t="s">
        <v>394</v>
      </c>
      <c r="B1995" s="4" t="s">
        <v>1801</v>
      </c>
      <c r="C1995" s="4" t="s">
        <v>1802</v>
      </c>
      <c r="D1995" s="4" t="s">
        <v>367</v>
      </c>
      <c r="E1995" s="4" t="s">
        <v>1743</v>
      </c>
      <c r="F1995" s="4" t="s">
        <v>1744</v>
      </c>
      <c r="G1995" s="4" t="s">
        <v>1803</v>
      </c>
      <c r="H1995" s="4" t="s">
        <v>1750</v>
      </c>
      <c r="I1995" s="6"/>
    </row>
    <row r="1996" customHeight="1" spans="1:9">
      <c r="A1996" s="4" t="s">
        <v>394</v>
      </c>
      <c r="B1996" s="4" t="s">
        <v>1804</v>
      </c>
      <c r="C1996" s="4" t="s">
        <v>1805</v>
      </c>
      <c r="D1996" s="4" t="s">
        <v>1345</v>
      </c>
      <c r="E1996" s="4" t="s">
        <v>1743</v>
      </c>
      <c r="F1996" s="4" t="s">
        <v>1744</v>
      </c>
      <c r="G1996" s="4" t="s">
        <v>1806</v>
      </c>
      <c r="H1996" s="4" t="s">
        <v>1750</v>
      </c>
      <c r="I1996" s="6"/>
    </row>
    <row r="1997" customHeight="1" spans="1:9">
      <c r="A1997" s="4" t="s">
        <v>394</v>
      </c>
      <c r="B1997" s="4" t="s">
        <v>1807</v>
      </c>
      <c r="C1997" s="4" t="s">
        <v>1808</v>
      </c>
      <c r="D1997" s="4" t="s">
        <v>367</v>
      </c>
      <c r="E1997" s="4" t="s">
        <v>1743</v>
      </c>
      <c r="F1997" s="4" t="s">
        <v>1744</v>
      </c>
      <c r="G1997" s="4" t="s">
        <v>1806</v>
      </c>
      <c r="H1997" s="4" t="s">
        <v>1750</v>
      </c>
      <c r="I1997" s="6"/>
    </row>
    <row r="1998" customHeight="1" spans="1:9">
      <c r="A1998" s="4" t="s">
        <v>394</v>
      </c>
      <c r="B1998" s="4" t="s">
        <v>1809</v>
      </c>
      <c r="C1998" s="4" t="s">
        <v>1810</v>
      </c>
      <c r="D1998" s="4" t="s">
        <v>455</v>
      </c>
      <c r="E1998" s="4" t="s">
        <v>1743</v>
      </c>
      <c r="F1998" s="4" t="s">
        <v>1744</v>
      </c>
      <c r="G1998" s="4" t="s">
        <v>1811</v>
      </c>
      <c r="H1998" s="4" t="s">
        <v>1750</v>
      </c>
      <c r="I1998" s="6"/>
    </row>
    <row r="1999" customHeight="1" spans="1:9">
      <c r="A1999" s="4" t="s">
        <v>394</v>
      </c>
      <c r="B1999" s="4" t="s">
        <v>1812</v>
      </c>
      <c r="C1999" s="4" t="s">
        <v>1813</v>
      </c>
      <c r="D1999" s="4" t="s">
        <v>483</v>
      </c>
      <c r="E1999" s="4" t="s">
        <v>1743</v>
      </c>
      <c r="F1999" s="4" t="s">
        <v>1744</v>
      </c>
      <c r="G1999" s="4" t="s">
        <v>1811</v>
      </c>
      <c r="H1999" s="4" t="s">
        <v>1750</v>
      </c>
      <c r="I1999" s="6"/>
    </row>
    <row r="2000" customHeight="1" spans="1:9">
      <c r="A2000" s="4" t="s">
        <v>394</v>
      </c>
      <c r="B2000" s="4" t="s">
        <v>1814</v>
      </c>
      <c r="C2000" s="4" t="s">
        <v>1815</v>
      </c>
      <c r="D2000" s="4" t="s">
        <v>455</v>
      </c>
      <c r="E2000" s="4" t="s">
        <v>1743</v>
      </c>
      <c r="F2000" s="4" t="s">
        <v>1744</v>
      </c>
      <c r="G2000" s="4" t="s">
        <v>1816</v>
      </c>
      <c r="H2000" s="4" t="s">
        <v>1750</v>
      </c>
      <c r="I2000" s="6"/>
    </row>
    <row r="2001" customHeight="1" spans="1:9">
      <c r="A2001" s="4" t="s">
        <v>394</v>
      </c>
      <c r="B2001" s="4" t="s">
        <v>1817</v>
      </c>
      <c r="C2001" s="4" t="s">
        <v>1818</v>
      </c>
      <c r="D2001" s="4" t="s">
        <v>455</v>
      </c>
      <c r="E2001" s="4" t="s">
        <v>1743</v>
      </c>
      <c r="F2001" s="4" t="s">
        <v>1744</v>
      </c>
      <c r="G2001" s="4" t="s">
        <v>1819</v>
      </c>
      <c r="H2001" s="4" t="s">
        <v>1750</v>
      </c>
      <c r="I2001" s="6"/>
    </row>
    <row r="2002" customHeight="1" spans="1:9">
      <c r="A2002" s="4" t="s">
        <v>394</v>
      </c>
      <c r="B2002" s="4" t="s">
        <v>1820</v>
      </c>
      <c r="C2002" s="4" t="s">
        <v>1821</v>
      </c>
      <c r="D2002" s="4" t="s">
        <v>455</v>
      </c>
      <c r="E2002" s="4" t="s">
        <v>1743</v>
      </c>
      <c r="F2002" s="4" t="s">
        <v>1744</v>
      </c>
      <c r="G2002" s="4" t="s">
        <v>1822</v>
      </c>
      <c r="H2002" s="4" t="s">
        <v>1750</v>
      </c>
      <c r="I2002" s="6"/>
    </row>
    <row r="2003" customHeight="1" spans="1:9">
      <c r="A2003" s="4" t="s">
        <v>394</v>
      </c>
      <c r="B2003" s="4" t="s">
        <v>1823</v>
      </c>
      <c r="C2003" s="4" t="s">
        <v>1824</v>
      </c>
      <c r="D2003" s="4" t="s">
        <v>374</v>
      </c>
      <c r="E2003" s="4" t="s">
        <v>1743</v>
      </c>
      <c r="F2003" s="4" t="s">
        <v>1744</v>
      </c>
      <c r="G2003" s="4" t="s">
        <v>1822</v>
      </c>
      <c r="H2003" s="4" t="s">
        <v>1750</v>
      </c>
      <c r="I2003" s="6"/>
    </row>
    <row r="2004" customHeight="1" spans="1:9">
      <c r="A2004" s="4" t="s">
        <v>411</v>
      </c>
      <c r="B2004" s="4" t="s">
        <v>1825</v>
      </c>
      <c r="C2004" s="4" t="s">
        <v>1826</v>
      </c>
      <c r="D2004" s="4" t="s">
        <v>540</v>
      </c>
      <c r="E2004" s="4" t="s">
        <v>1743</v>
      </c>
      <c r="F2004" s="4" t="s">
        <v>1744</v>
      </c>
      <c r="G2004" s="4" t="s">
        <v>1827</v>
      </c>
      <c r="H2004" s="4" t="s">
        <v>1750</v>
      </c>
      <c r="I2004" s="6"/>
    </row>
    <row r="2005" customHeight="1" spans="1:9">
      <c r="A2005" s="4" t="s">
        <v>490</v>
      </c>
      <c r="B2005" s="4" t="s">
        <v>1828</v>
      </c>
      <c r="C2005" s="4" t="s">
        <v>1829</v>
      </c>
      <c r="D2005" s="4" t="s">
        <v>462</v>
      </c>
      <c r="E2005" s="4" t="s">
        <v>1743</v>
      </c>
      <c r="F2005" s="4" t="s">
        <v>1744</v>
      </c>
      <c r="G2005" s="4" t="s">
        <v>1745</v>
      </c>
      <c r="H2005" s="4" t="s">
        <v>1830</v>
      </c>
      <c r="I2005" s="6" t="str">
        <f t="shared" ref="I2005:I2008" si="189">_xlfn.DISPIMG("ID_F72E7F9C2EB046B180FDE4524D907ADF",1)</f>
        <v>=DISPIMG("ID_F72E7F9C2EB046B180FDE4524D907ADF",1)</v>
      </c>
    </row>
    <row r="2006" customHeight="1" spans="1:9">
      <c r="A2006" s="4" t="s">
        <v>402</v>
      </c>
      <c r="B2006" s="4" t="s">
        <v>1831</v>
      </c>
      <c r="C2006" s="4" t="s">
        <v>1832</v>
      </c>
      <c r="D2006" s="4" t="s">
        <v>462</v>
      </c>
      <c r="E2006" s="4" t="s">
        <v>1743</v>
      </c>
      <c r="F2006" s="4" t="s">
        <v>1744</v>
      </c>
      <c r="G2006" s="4" t="s">
        <v>1745</v>
      </c>
      <c r="H2006" s="4" t="s">
        <v>1833</v>
      </c>
      <c r="I2006" s="6"/>
    </row>
    <row r="2007" customHeight="1" spans="1:9">
      <c r="A2007" s="4" t="s">
        <v>403</v>
      </c>
      <c r="B2007" s="4" t="s">
        <v>1834</v>
      </c>
      <c r="C2007" s="4" t="s">
        <v>1835</v>
      </c>
      <c r="D2007" s="4" t="s">
        <v>384</v>
      </c>
      <c r="E2007" s="4" t="s">
        <v>1743</v>
      </c>
      <c r="F2007" s="4" t="s">
        <v>1744</v>
      </c>
      <c r="G2007" s="4" t="s">
        <v>1745</v>
      </c>
      <c r="H2007" s="4" t="s">
        <v>1830</v>
      </c>
      <c r="I2007" s="6" t="str">
        <f t="shared" si="189"/>
        <v>=DISPIMG("ID_F72E7F9C2EB046B180FDE4524D907ADF",1)</v>
      </c>
    </row>
    <row r="2008" customHeight="1" spans="1:9">
      <c r="A2008" s="4" t="s">
        <v>1463</v>
      </c>
      <c r="B2008" s="4" t="s">
        <v>1836</v>
      </c>
      <c r="C2008" s="4" t="s">
        <v>1837</v>
      </c>
      <c r="D2008" s="4" t="s">
        <v>384</v>
      </c>
      <c r="E2008" s="4" t="s">
        <v>1743</v>
      </c>
      <c r="F2008" s="4" t="s">
        <v>1744</v>
      </c>
      <c r="G2008" s="4" t="s">
        <v>1745</v>
      </c>
      <c r="H2008" s="4" t="s">
        <v>1830</v>
      </c>
      <c r="I2008" s="6" t="str">
        <f t="shared" si="189"/>
        <v>=DISPIMG("ID_F72E7F9C2EB046B180FDE4524D907ADF",1)</v>
      </c>
    </row>
    <row r="2009" customHeight="1" spans="1:9">
      <c r="A2009" s="4" t="s">
        <v>1463</v>
      </c>
      <c r="B2009" s="4" t="s">
        <v>1838</v>
      </c>
      <c r="C2009" s="4" t="s">
        <v>1839</v>
      </c>
      <c r="D2009" s="4" t="s">
        <v>462</v>
      </c>
      <c r="E2009" s="4" t="s">
        <v>1743</v>
      </c>
      <c r="F2009" s="4" t="s">
        <v>1744</v>
      </c>
      <c r="G2009" s="4" t="s">
        <v>1745</v>
      </c>
      <c r="H2009" s="4" t="s">
        <v>1746</v>
      </c>
      <c r="I2009" s="6"/>
    </row>
    <row r="2010" customHeight="1" spans="1:9">
      <c r="A2010" s="4" t="s">
        <v>554</v>
      </c>
      <c r="B2010" s="4" t="s">
        <v>1840</v>
      </c>
      <c r="C2010" s="4" t="s">
        <v>1841</v>
      </c>
      <c r="D2010" s="4" t="s">
        <v>367</v>
      </c>
      <c r="E2010" s="4" t="s">
        <v>1743</v>
      </c>
      <c r="F2010" s="4" t="s">
        <v>1744</v>
      </c>
      <c r="G2010" s="4" t="s">
        <v>1745</v>
      </c>
      <c r="H2010" s="4" t="s">
        <v>1830</v>
      </c>
      <c r="I2010" s="6" t="str">
        <f>_xlfn.DISPIMG("ID_F72E7F9C2EB046B180FDE4524D907ADF",1)</f>
        <v>=DISPIMG("ID_F72E7F9C2EB046B180FDE4524D907ADF",1)</v>
      </c>
    </row>
    <row r="2011" customHeight="1" spans="1:9">
      <c r="A2011" s="4" t="s">
        <v>554</v>
      </c>
      <c r="B2011" s="4" t="s">
        <v>1842</v>
      </c>
      <c r="C2011" s="4" t="s">
        <v>1843</v>
      </c>
      <c r="D2011" s="4" t="s">
        <v>1455</v>
      </c>
      <c r="E2011" s="4" t="s">
        <v>1743</v>
      </c>
      <c r="F2011" s="4" t="s">
        <v>1744</v>
      </c>
      <c r="G2011" s="4" t="s">
        <v>1745</v>
      </c>
      <c r="H2011" s="4" t="s">
        <v>1830</v>
      </c>
      <c r="I2011" s="6" t="str">
        <f>_xlfn.DISPIMG("ID_F72E7F9C2EB046B180FDE4524D907ADF",1)</f>
        <v>=DISPIMG("ID_F72E7F9C2EB046B180FDE4524D907ADF",1)</v>
      </c>
    </row>
    <row r="2012" customHeight="1" spans="1:9">
      <c r="A2012" s="4" t="s">
        <v>554</v>
      </c>
      <c r="B2012" s="4" t="s">
        <v>1844</v>
      </c>
      <c r="C2012" s="4" t="s">
        <v>1845</v>
      </c>
      <c r="D2012" s="4" t="s">
        <v>429</v>
      </c>
      <c r="E2012" s="4" t="s">
        <v>1743</v>
      </c>
      <c r="F2012" s="4" t="s">
        <v>1744</v>
      </c>
      <c r="G2012" s="4" t="s">
        <v>1846</v>
      </c>
      <c r="H2012" s="4" t="s">
        <v>1750</v>
      </c>
      <c r="I2012" s="6"/>
    </row>
    <row r="2013" customHeight="1" spans="1:9">
      <c r="A2013" s="4" t="s">
        <v>554</v>
      </c>
      <c r="B2013" s="4" t="s">
        <v>1847</v>
      </c>
      <c r="C2013" s="4" t="s">
        <v>1848</v>
      </c>
      <c r="D2013" s="4" t="s">
        <v>384</v>
      </c>
      <c r="E2013" s="4" t="s">
        <v>1743</v>
      </c>
      <c r="F2013" s="4" t="s">
        <v>1744</v>
      </c>
      <c r="G2013" s="4" t="s">
        <v>1793</v>
      </c>
      <c r="H2013" s="4" t="s">
        <v>1750</v>
      </c>
      <c r="I2013" s="6"/>
    </row>
    <row r="2014" customHeight="1" spans="1:9">
      <c r="A2014" s="4" t="s">
        <v>554</v>
      </c>
      <c r="B2014" s="4" t="s">
        <v>1849</v>
      </c>
      <c r="C2014" s="4" t="s">
        <v>1850</v>
      </c>
      <c r="D2014" s="4" t="s">
        <v>1851</v>
      </c>
      <c r="E2014" s="4" t="s">
        <v>1743</v>
      </c>
      <c r="F2014" s="4" t="s">
        <v>1744</v>
      </c>
      <c r="G2014" s="4" t="s">
        <v>1803</v>
      </c>
      <c r="H2014" s="4" t="s">
        <v>1750</v>
      </c>
      <c r="I2014" s="6"/>
    </row>
    <row r="2015" customHeight="1" spans="1:9">
      <c r="A2015" s="4" t="s">
        <v>554</v>
      </c>
      <c r="B2015" s="4" t="s">
        <v>1852</v>
      </c>
      <c r="C2015" s="4" t="s">
        <v>1853</v>
      </c>
      <c r="D2015" s="4" t="s">
        <v>469</v>
      </c>
      <c r="E2015" s="4" t="s">
        <v>1743</v>
      </c>
      <c r="F2015" s="4" t="s">
        <v>1744</v>
      </c>
      <c r="G2015" s="4" t="s">
        <v>1803</v>
      </c>
      <c r="H2015" s="4" t="s">
        <v>1750</v>
      </c>
      <c r="I2015" s="6"/>
    </row>
    <row r="2016" customHeight="1" spans="1:9">
      <c r="A2016" s="4" t="s">
        <v>554</v>
      </c>
      <c r="B2016" s="4" t="s">
        <v>1854</v>
      </c>
      <c r="C2016" s="4" t="s">
        <v>1855</v>
      </c>
      <c r="D2016" s="4" t="s">
        <v>432</v>
      </c>
      <c r="E2016" s="4" t="s">
        <v>1743</v>
      </c>
      <c r="F2016" s="4" t="s">
        <v>1744</v>
      </c>
      <c r="G2016" s="4" t="s">
        <v>1803</v>
      </c>
      <c r="H2016" s="4" t="s">
        <v>1750</v>
      </c>
      <c r="I2016" s="6"/>
    </row>
    <row r="2017" customHeight="1" spans="1:9">
      <c r="A2017" s="4" t="s">
        <v>554</v>
      </c>
      <c r="B2017" s="4" t="s">
        <v>1856</v>
      </c>
      <c r="C2017" s="4" t="s">
        <v>1857</v>
      </c>
      <c r="D2017" s="4" t="s">
        <v>1774</v>
      </c>
      <c r="E2017" s="4" t="s">
        <v>1743</v>
      </c>
      <c r="F2017" s="4" t="s">
        <v>1744</v>
      </c>
      <c r="G2017" s="4" t="s">
        <v>1806</v>
      </c>
      <c r="H2017" s="4" t="s">
        <v>1750</v>
      </c>
      <c r="I2017" s="6"/>
    </row>
    <row r="2018" customHeight="1" spans="1:9">
      <c r="A2018" s="4" t="s">
        <v>554</v>
      </c>
      <c r="B2018" s="4" t="s">
        <v>1858</v>
      </c>
      <c r="C2018" s="4" t="s">
        <v>1859</v>
      </c>
      <c r="D2018" s="4" t="s">
        <v>1774</v>
      </c>
      <c r="E2018" s="4" t="s">
        <v>1743</v>
      </c>
      <c r="F2018" s="4" t="s">
        <v>1744</v>
      </c>
      <c r="G2018" s="4" t="s">
        <v>1806</v>
      </c>
      <c r="H2018" s="4" t="s">
        <v>1750</v>
      </c>
      <c r="I2018" s="6"/>
    </row>
    <row r="2019" customHeight="1" spans="1:9">
      <c r="A2019" s="4" t="s">
        <v>554</v>
      </c>
      <c r="B2019" s="4" t="s">
        <v>1860</v>
      </c>
      <c r="C2019" s="4" t="s">
        <v>1861</v>
      </c>
      <c r="D2019" s="4" t="s">
        <v>367</v>
      </c>
      <c r="E2019" s="4" t="s">
        <v>1743</v>
      </c>
      <c r="F2019" s="4" t="s">
        <v>1744</v>
      </c>
      <c r="G2019" s="4" t="s">
        <v>1811</v>
      </c>
      <c r="H2019" s="4" t="s">
        <v>1750</v>
      </c>
      <c r="I2019" s="6"/>
    </row>
    <row r="2020" customHeight="1" spans="1:9">
      <c r="A2020" s="4" t="s">
        <v>554</v>
      </c>
      <c r="B2020" s="4" t="s">
        <v>1834</v>
      </c>
      <c r="C2020" s="4" t="s">
        <v>1835</v>
      </c>
      <c r="D2020" s="4" t="s">
        <v>384</v>
      </c>
      <c r="E2020" s="4" t="s">
        <v>1743</v>
      </c>
      <c r="F2020" s="4" t="s">
        <v>1744</v>
      </c>
      <c r="G2020" s="4" t="s">
        <v>1811</v>
      </c>
      <c r="H2020" s="4" t="s">
        <v>1750</v>
      </c>
      <c r="I2020" s="6"/>
    </row>
    <row r="2021" customHeight="1" spans="1:9">
      <c r="A2021" s="4" t="s">
        <v>554</v>
      </c>
      <c r="B2021" s="4" t="s">
        <v>1862</v>
      </c>
      <c r="C2021" s="4" t="s">
        <v>1863</v>
      </c>
      <c r="D2021" s="4" t="s">
        <v>1774</v>
      </c>
      <c r="E2021" s="4" t="s">
        <v>1743</v>
      </c>
      <c r="F2021" s="4" t="s">
        <v>1744</v>
      </c>
      <c r="G2021" s="4" t="s">
        <v>1811</v>
      </c>
      <c r="H2021" s="4" t="s">
        <v>1750</v>
      </c>
      <c r="I2021" s="6"/>
    </row>
    <row r="2022" customHeight="1" spans="1:9">
      <c r="A2022" s="4" t="s">
        <v>554</v>
      </c>
      <c r="B2022" s="4" t="s">
        <v>1864</v>
      </c>
      <c r="C2022" s="4" t="s">
        <v>1865</v>
      </c>
      <c r="D2022" s="4" t="s">
        <v>1774</v>
      </c>
      <c r="E2022" s="4" t="s">
        <v>1743</v>
      </c>
      <c r="F2022" s="4" t="s">
        <v>1744</v>
      </c>
      <c r="G2022" s="4" t="s">
        <v>1811</v>
      </c>
      <c r="H2022" s="4" t="s">
        <v>1750</v>
      </c>
      <c r="I2022" s="6"/>
    </row>
    <row r="2023" customHeight="1" spans="1:9">
      <c r="A2023" s="4" t="s">
        <v>554</v>
      </c>
      <c r="B2023" s="4" t="s">
        <v>1866</v>
      </c>
      <c r="C2023" s="4" t="s">
        <v>1867</v>
      </c>
      <c r="D2023" s="4" t="s">
        <v>374</v>
      </c>
      <c r="E2023" s="4" t="s">
        <v>1743</v>
      </c>
      <c r="F2023" s="4" t="s">
        <v>1744</v>
      </c>
      <c r="G2023" s="4" t="s">
        <v>1816</v>
      </c>
      <c r="H2023" s="4" t="s">
        <v>1750</v>
      </c>
      <c r="I2023" s="6"/>
    </row>
    <row r="2024" customHeight="1" spans="1:9">
      <c r="A2024" s="4" t="s">
        <v>554</v>
      </c>
      <c r="B2024" s="4" t="s">
        <v>1868</v>
      </c>
      <c r="C2024" s="4" t="s">
        <v>1869</v>
      </c>
      <c r="D2024" s="4" t="s">
        <v>398</v>
      </c>
      <c r="E2024" s="4" t="s">
        <v>1743</v>
      </c>
      <c r="F2024" s="4" t="s">
        <v>1744</v>
      </c>
      <c r="G2024" s="4" t="s">
        <v>1819</v>
      </c>
      <c r="H2024" s="4" t="s">
        <v>1750</v>
      </c>
      <c r="I2024" s="6"/>
    </row>
    <row r="2025" customHeight="1" spans="1:9">
      <c r="A2025" s="4" t="s">
        <v>554</v>
      </c>
      <c r="B2025" s="4" t="s">
        <v>1870</v>
      </c>
      <c r="C2025" s="4" t="s">
        <v>1871</v>
      </c>
      <c r="D2025" s="4" t="s">
        <v>374</v>
      </c>
      <c r="E2025" s="4" t="s">
        <v>1743</v>
      </c>
      <c r="F2025" s="4" t="s">
        <v>1744</v>
      </c>
      <c r="G2025" s="4" t="s">
        <v>1822</v>
      </c>
      <c r="H2025" s="4" t="s">
        <v>1750</v>
      </c>
      <c r="I2025" s="6"/>
    </row>
    <row r="2026" customHeight="1" spans="1:9">
      <c r="A2026" s="4" t="s">
        <v>554</v>
      </c>
      <c r="B2026" s="4" t="s">
        <v>1872</v>
      </c>
      <c r="C2026" s="4" t="s">
        <v>1873</v>
      </c>
      <c r="D2026" s="4" t="s">
        <v>553</v>
      </c>
      <c r="E2026" s="4" t="s">
        <v>1743</v>
      </c>
      <c r="F2026" s="4" t="s">
        <v>1744</v>
      </c>
      <c r="G2026" s="4" t="s">
        <v>1822</v>
      </c>
      <c r="H2026" s="4" t="s">
        <v>1750</v>
      </c>
      <c r="I2026" s="6"/>
    </row>
    <row r="2027" customHeight="1" spans="1:9">
      <c r="A2027" s="4" t="s">
        <v>554</v>
      </c>
      <c r="B2027" s="4" t="s">
        <v>1874</v>
      </c>
      <c r="C2027" s="4" t="s">
        <v>1875</v>
      </c>
      <c r="D2027" s="4" t="s">
        <v>367</v>
      </c>
      <c r="E2027" s="4" t="s">
        <v>1743</v>
      </c>
      <c r="F2027" s="4" t="s">
        <v>1744</v>
      </c>
      <c r="G2027" s="4" t="s">
        <v>1876</v>
      </c>
      <c r="H2027" s="4" t="s">
        <v>1750</v>
      </c>
      <c r="I2027" s="6"/>
    </row>
    <row r="2028" customHeight="1" spans="1:9">
      <c r="A2028" s="4" t="s">
        <v>554</v>
      </c>
      <c r="B2028" s="4" t="s">
        <v>1877</v>
      </c>
      <c r="C2028" s="4" t="s">
        <v>1878</v>
      </c>
      <c r="D2028" s="4" t="s">
        <v>384</v>
      </c>
      <c r="E2028" s="4" t="s">
        <v>1743</v>
      </c>
      <c r="F2028" s="4" t="s">
        <v>1744</v>
      </c>
      <c r="G2028" s="4" t="s">
        <v>1876</v>
      </c>
      <c r="H2028" s="4" t="s">
        <v>1750</v>
      </c>
      <c r="I2028" s="6"/>
    </row>
    <row r="2029" customHeight="1" spans="1:9">
      <c r="A2029" s="4" t="s">
        <v>554</v>
      </c>
      <c r="B2029" s="4" t="s">
        <v>1879</v>
      </c>
      <c r="C2029" s="4" t="s">
        <v>1880</v>
      </c>
      <c r="D2029" s="4" t="s">
        <v>384</v>
      </c>
      <c r="E2029" s="4" t="s">
        <v>1743</v>
      </c>
      <c r="F2029" s="4" t="s">
        <v>1744</v>
      </c>
      <c r="G2029" s="4" t="s">
        <v>1881</v>
      </c>
      <c r="H2029" s="4" t="s">
        <v>1750</v>
      </c>
      <c r="I2029" s="6"/>
    </row>
    <row r="2030" customHeight="1" spans="1:9">
      <c r="A2030" s="4" t="s">
        <v>554</v>
      </c>
      <c r="B2030" s="4" t="s">
        <v>1882</v>
      </c>
      <c r="C2030" s="4" t="s">
        <v>1883</v>
      </c>
      <c r="D2030" s="4" t="s">
        <v>483</v>
      </c>
      <c r="E2030" s="4" t="s">
        <v>1743</v>
      </c>
      <c r="F2030" s="4" t="s">
        <v>1744</v>
      </c>
      <c r="G2030" s="4" t="s">
        <v>1881</v>
      </c>
      <c r="H2030" s="4" t="s">
        <v>1750</v>
      </c>
      <c r="I2030" s="6"/>
    </row>
    <row r="2031" customHeight="1" spans="1:9">
      <c r="A2031" s="4" t="s">
        <v>554</v>
      </c>
      <c r="B2031" s="4" t="s">
        <v>1884</v>
      </c>
      <c r="C2031" s="4" t="s">
        <v>1885</v>
      </c>
      <c r="D2031" s="4" t="s">
        <v>367</v>
      </c>
      <c r="E2031" s="4" t="s">
        <v>1743</v>
      </c>
      <c r="F2031" s="4" t="s">
        <v>1744</v>
      </c>
      <c r="G2031" s="4" t="s">
        <v>1881</v>
      </c>
      <c r="H2031" s="4" t="s">
        <v>1750</v>
      </c>
      <c r="I2031" s="6"/>
    </row>
    <row r="2032" customHeight="1" spans="1:9">
      <c r="A2032" s="4" t="s">
        <v>554</v>
      </c>
      <c r="B2032" s="4" t="s">
        <v>1886</v>
      </c>
      <c r="C2032" s="4" t="s">
        <v>1887</v>
      </c>
      <c r="D2032" s="4" t="s">
        <v>384</v>
      </c>
      <c r="E2032" s="4" t="s">
        <v>1743</v>
      </c>
      <c r="F2032" s="4" t="s">
        <v>1744</v>
      </c>
      <c r="G2032" s="4" t="s">
        <v>1888</v>
      </c>
      <c r="H2032" s="4" t="s">
        <v>1750</v>
      </c>
      <c r="I2032" s="6"/>
    </row>
    <row r="2033" customHeight="1" spans="1:9">
      <c r="A2033" s="4" t="s">
        <v>554</v>
      </c>
      <c r="B2033" s="4" t="s">
        <v>1889</v>
      </c>
      <c r="C2033" s="4" t="s">
        <v>519</v>
      </c>
      <c r="D2033" s="4" t="s">
        <v>374</v>
      </c>
      <c r="E2033" s="4" t="s">
        <v>1743</v>
      </c>
      <c r="F2033" s="4" t="s">
        <v>1744</v>
      </c>
      <c r="G2033" s="4" t="s">
        <v>1888</v>
      </c>
      <c r="H2033" s="4" t="s">
        <v>1750</v>
      </c>
      <c r="I2033" s="6"/>
    </row>
    <row r="2034" customHeight="1" spans="1:9">
      <c r="A2034" s="4" t="s">
        <v>554</v>
      </c>
      <c r="B2034" s="4" t="s">
        <v>1890</v>
      </c>
      <c r="C2034" s="4" t="s">
        <v>1891</v>
      </c>
      <c r="D2034" s="4" t="s">
        <v>367</v>
      </c>
      <c r="E2034" s="4" t="s">
        <v>1743</v>
      </c>
      <c r="F2034" s="4" t="s">
        <v>1744</v>
      </c>
      <c r="G2034" s="4" t="s">
        <v>1892</v>
      </c>
      <c r="H2034" s="4" t="s">
        <v>1750</v>
      </c>
      <c r="I2034" s="6"/>
    </row>
    <row r="2035" customHeight="1" spans="1:9">
      <c r="A2035" s="4" t="s">
        <v>554</v>
      </c>
      <c r="B2035" s="4" t="s">
        <v>1893</v>
      </c>
      <c r="C2035" s="4" t="s">
        <v>1894</v>
      </c>
      <c r="D2035" s="4" t="s">
        <v>374</v>
      </c>
      <c r="E2035" s="4" t="s">
        <v>1743</v>
      </c>
      <c r="F2035" s="4" t="s">
        <v>1744</v>
      </c>
      <c r="G2035" s="4" t="s">
        <v>1892</v>
      </c>
      <c r="H2035" s="4" t="s">
        <v>1750</v>
      </c>
      <c r="I2035" s="6"/>
    </row>
    <row r="2036" customHeight="1" spans="1:9">
      <c r="A2036" s="4" t="s">
        <v>554</v>
      </c>
      <c r="B2036" s="4" t="s">
        <v>1895</v>
      </c>
      <c r="C2036" s="4" t="s">
        <v>1896</v>
      </c>
      <c r="D2036" s="4" t="s">
        <v>429</v>
      </c>
      <c r="E2036" s="4" t="s">
        <v>1743</v>
      </c>
      <c r="F2036" s="4" t="s">
        <v>1744</v>
      </c>
      <c r="G2036" s="4" t="s">
        <v>1892</v>
      </c>
      <c r="H2036" s="4" t="s">
        <v>1750</v>
      </c>
      <c r="I2036" s="6"/>
    </row>
    <row r="2037" customHeight="1" spans="1:9">
      <c r="A2037" s="4" t="s">
        <v>554</v>
      </c>
      <c r="B2037" s="4" t="s">
        <v>1897</v>
      </c>
      <c r="C2037" s="4" t="s">
        <v>1898</v>
      </c>
      <c r="D2037" s="4" t="s">
        <v>374</v>
      </c>
      <c r="E2037" s="4" t="s">
        <v>1743</v>
      </c>
      <c r="F2037" s="4" t="s">
        <v>1744</v>
      </c>
      <c r="G2037" s="4" t="s">
        <v>1899</v>
      </c>
      <c r="H2037" s="4" t="s">
        <v>1750</v>
      </c>
      <c r="I2037" s="6"/>
    </row>
    <row r="2038" customHeight="1" spans="1:9">
      <c r="A2038" s="4" t="s">
        <v>554</v>
      </c>
      <c r="B2038" s="4" t="s">
        <v>1900</v>
      </c>
      <c r="C2038" s="4" t="s">
        <v>1901</v>
      </c>
      <c r="D2038" s="4" t="s">
        <v>455</v>
      </c>
      <c r="E2038" s="4" t="s">
        <v>1743</v>
      </c>
      <c r="F2038" s="4" t="s">
        <v>1744</v>
      </c>
      <c r="G2038" s="4" t="s">
        <v>1899</v>
      </c>
      <c r="H2038" s="4" t="s">
        <v>1750</v>
      </c>
      <c r="I2038" s="6"/>
    </row>
    <row r="2039" customHeight="1" spans="1:9">
      <c r="A2039" s="4" t="s">
        <v>554</v>
      </c>
      <c r="B2039" s="4" t="s">
        <v>1902</v>
      </c>
      <c r="C2039" s="4" t="s">
        <v>1903</v>
      </c>
      <c r="D2039" s="4" t="s">
        <v>367</v>
      </c>
      <c r="E2039" s="4" t="s">
        <v>1743</v>
      </c>
      <c r="F2039" s="4" t="s">
        <v>1744</v>
      </c>
      <c r="G2039" s="4" t="s">
        <v>1899</v>
      </c>
      <c r="H2039" s="4" t="s">
        <v>1750</v>
      </c>
      <c r="I2039" s="6"/>
    </row>
    <row r="2040" customHeight="1" spans="1:9">
      <c r="A2040" s="4" t="s">
        <v>554</v>
      </c>
      <c r="B2040" s="4" t="s">
        <v>1904</v>
      </c>
      <c r="C2040" s="4" t="s">
        <v>1905</v>
      </c>
      <c r="D2040" s="4" t="s">
        <v>374</v>
      </c>
      <c r="E2040" s="4" t="s">
        <v>1743</v>
      </c>
      <c r="F2040" s="4" t="s">
        <v>1744</v>
      </c>
      <c r="G2040" s="4" t="s">
        <v>1899</v>
      </c>
      <c r="H2040" s="4" t="s">
        <v>1750</v>
      </c>
      <c r="I2040" s="6"/>
    </row>
    <row r="2041" customHeight="1" spans="1:9">
      <c r="A2041" s="24">
        <v>46202</v>
      </c>
      <c r="B2041" s="41" t="s">
        <v>1906</v>
      </c>
      <c r="C2041" s="24" t="s">
        <v>1907</v>
      </c>
      <c r="D2041" s="24" t="s">
        <v>406</v>
      </c>
      <c r="E2041" s="4" t="s">
        <v>1908</v>
      </c>
      <c r="F2041" s="4" t="s">
        <v>1909</v>
      </c>
      <c r="G2041" s="4">
        <v>19</v>
      </c>
      <c r="H2041" s="4" t="s">
        <v>1910</v>
      </c>
      <c r="I2041" s="6" t="str">
        <f>_xlfn.DISPIMG("ID_A90B00D8809345D986F79A1B6AC33C68",1)</f>
        <v>=DISPIMG("ID_A90B00D8809345D986F79A1B6AC33C68",1)</v>
      </c>
    </row>
    <row r="2042" customHeight="1" spans="1:9">
      <c r="A2042" s="24">
        <v>46193</v>
      </c>
      <c r="B2042" s="41" t="s">
        <v>1911</v>
      </c>
      <c r="C2042" s="24" t="s">
        <v>1912</v>
      </c>
      <c r="D2042" s="24" t="s">
        <v>406</v>
      </c>
      <c r="E2042" s="4" t="s">
        <v>1908</v>
      </c>
      <c r="F2042" s="4" t="s">
        <v>1909</v>
      </c>
      <c r="G2042" s="4">
        <v>19</v>
      </c>
      <c r="H2042" s="25" t="s">
        <v>1913</v>
      </c>
      <c r="I2042" s="6" t="str">
        <f>_xlfn.DISPIMG("ID_C9396988416F41B495C4CA52017B1BE9",1)</f>
        <v>=DISPIMG("ID_C9396988416F41B495C4CA52017B1BE9",1)</v>
      </c>
    </row>
    <row r="2043" customHeight="1" spans="1:9">
      <c r="A2043" s="24">
        <v>46198</v>
      </c>
      <c r="B2043" s="41" t="s">
        <v>1914</v>
      </c>
      <c r="C2043" s="24" t="s">
        <v>1915</v>
      </c>
      <c r="D2043" s="24" t="s">
        <v>420</v>
      </c>
      <c r="E2043" s="4" t="s">
        <v>1908</v>
      </c>
      <c r="F2043" s="4" t="s">
        <v>1909</v>
      </c>
      <c r="G2043" s="4">
        <v>19</v>
      </c>
      <c r="H2043" s="25" t="s">
        <v>1916</v>
      </c>
      <c r="I2043" s="6" t="str">
        <f>_xlfn.DISPIMG("ID_A50D6BAEC6E34BB0A49E4706C116A220",1)</f>
        <v>=DISPIMG("ID_A50D6BAEC6E34BB0A49E4706C116A220",1)</v>
      </c>
    </row>
    <row r="2044" customHeight="1" spans="1:9">
      <c r="A2044" s="24">
        <v>46203</v>
      </c>
      <c r="B2044" s="41" t="s">
        <v>1917</v>
      </c>
      <c r="C2044" s="24" t="s">
        <v>1918</v>
      </c>
      <c r="D2044" s="24" t="s">
        <v>540</v>
      </c>
      <c r="E2044" s="4" t="s">
        <v>1908</v>
      </c>
      <c r="F2044" s="4" t="s">
        <v>1909</v>
      </c>
      <c r="G2044" s="4">
        <v>19</v>
      </c>
      <c r="H2044" s="25" t="s">
        <v>1919</v>
      </c>
      <c r="I2044" s="6" t="str">
        <f>_xlfn.DISPIMG("ID_DE648259EA03482097E0969B190E95AA",1)</f>
        <v>=DISPIMG("ID_DE648259EA03482097E0969B190E95AA",1)</v>
      </c>
    </row>
    <row r="2045" customHeight="1" spans="1:9">
      <c r="A2045" s="24">
        <v>46203</v>
      </c>
      <c r="B2045" s="41" t="s">
        <v>1920</v>
      </c>
      <c r="C2045" s="24" t="s">
        <v>1921</v>
      </c>
      <c r="D2045" s="24" t="s">
        <v>406</v>
      </c>
      <c r="E2045" s="4" t="s">
        <v>1908</v>
      </c>
      <c r="F2045" s="4" t="s">
        <v>1909</v>
      </c>
      <c r="G2045" s="4">
        <v>19</v>
      </c>
      <c r="H2045" s="25" t="s">
        <v>1919</v>
      </c>
      <c r="I2045" s="6" t="str">
        <f>_xlfn.DISPIMG("ID_153823F89AE44EF4997AA8162FE8CF9F",1)</f>
        <v>=DISPIMG("ID_153823F89AE44EF4997AA8162FE8CF9F",1)</v>
      </c>
    </row>
    <row r="2046" customHeight="1" spans="1:9">
      <c r="A2046" s="24">
        <v>46200</v>
      </c>
      <c r="B2046" s="41" t="s">
        <v>1922</v>
      </c>
      <c r="C2046" s="24" t="s">
        <v>1923</v>
      </c>
      <c r="D2046" s="24" t="s">
        <v>445</v>
      </c>
      <c r="E2046" s="4" t="s">
        <v>1908</v>
      </c>
      <c r="F2046" s="4" t="s">
        <v>1909</v>
      </c>
      <c r="G2046" s="4">
        <v>18</v>
      </c>
      <c r="H2046" s="25" t="s">
        <v>1924</v>
      </c>
      <c r="I2046" s="6" t="str">
        <f>_xlfn.DISPIMG("ID_CFAE599471AF4E22A3A7FF15562CB936",1)</f>
        <v>=DISPIMG("ID_CFAE599471AF4E22A3A7FF15562CB936",1)</v>
      </c>
    </row>
    <row r="2047" customHeight="1" spans="1:9">
      <c r="A2047" s="24">
        <v>46203</v>
      </c>
      <c r="B2047" s="41" t="s">
        <v>1925</v>
      </c>
      <c r="C2047" s="24" t="s">
        <v>1926</v>
      </c>
      <c r="D2047" s="24" t="s">
        <v>374</v>
      </c>
      <c r="E2047" s="4" t="s">
        <v>1908</v>
      </c>
      <c r="F2047" s="4" t="s">
        <v>1909</v>
      </c>
      <c r="G2047" s="4">
        <v>17</v>
      </c>
      <c r="H2047" s="25" t="s">
        <v>1919</v>
      </c>
      <c r="I2047" s="6" t="str">
        <f>_xlfn.DISPIMG("ID_CD447C60E29649C78586B310E955C145",1)</f>
        <v>=DISPIMG("ID_CD447C60E29649C78586B310E955C145",1)</v>
      </c>
    </row>
    <row r="2048" customHeight="1" spans="1:9">
      <c r="A2048" s="24">
        <v>46199</v>
      </c>
      <c r="B2048" s="41" t="s">
        <v>1927</v>
      </c>
      <c r="C2048" s="24" t="s">
        <v>1928</v>
      </c>
      <c r="D2048" s="24" t="s">
        <v>374</v>
      </c>
      <c r="E2048" s="4" t="s">
        <v>1908</v>
      </c>
      <c r="F2048" s="4" t="s">
        <v>1909</v>
      </c>
      <c r="G2048" s="4">
        <v>17</v>
      </c>
      <c r="H2048" s="4" t="s">
        <v>1929</v>
      </c>
      <c r="I2048" s="6" t="str">
        <f>_xlfn.DISPIMG("ID_A7A5025CEFAE4247A7D5E9892ED09989",1)</f>
        <v>=DISPIMG("ID_A7A5025CEFAE4247A7D5E9892ED09989",1)</v>
      </c>
    </row>
    <row r="2049" customHeight="1" spans="1:9">
      <c r="A2049" s="24">
        <v>46202</v>
      </c>
      <c r="B2049" s="41" t="s">
        <v>1930</v>
      </c>
      <c r="C2049" s="24" t="s">
        <v>1931</v>
      </c>
      <c r="D2049" s="24" t="s">
        <v>374</v>
      </c>
      <c r="E2049" s="4" t="s">
        <v>1908</v>
      </c>
      <c r="F2049" s="4" t="s">
        <v>1909</v>
      </c>
      <c r="G2049" s="4">
        <v>17</v>
      </c>
      <c r="H2049" s="4" t="s">
        <v>1910</v>
      </c>
      <c r="I2049" s="6" t="str">
        <f>_xlfn.DISPIMG("ID_A22EDD0C99B048B0ACC2B7172F35AEA7",1)</f>
        <v>=DISPIMG("ID_A22EDD0C99B048B0ACC2B7172F35AEA7",1)</v>
      </c>
    </row>
    <row r="2050" customHeight="1" spans="1:9">
      <c r="A2050" s="24">
        <v>46201</v>
      </c>
      <c r="B2050" s="41" t="s">
        <v>1932</v>
      </c>
      <c r="C2050" s="24" t="s">
        <v>1933</v>
      </c>
      <c r="D2050" s="24" t="s">
        <v>406</v>
      </c>
      <c r="E2050" s="4" t="s">
        <v>1908</v>
      </c>
      <c r="F2050" s="4" t="s">
        <v>1909</v>
      </c>
      <c r="G2050" s="4">
        <v>16</v>
      </c>
      <c r="H2050" s="4" t="s">
        <v>1934</v>
      </c>
      <c r="I2050" s="6" t="str">
        <f>_xlfn.DISPIMG("ID_B88899F97D524A49BF4E7275A01E5043",1)</f>
        <v>=DISPIMG("ID_B88899F97D524A49BF4E7275A01E5043",1)</v>
      </c>
    </row>
    <row r="2051" customHeight="1" spans="1:9">
      <c r="A2051" s="26" t="s">
        <v>381</v>
      </c>
      <c r="B2051" s="26" t="s">
        <v>1935</v>
      </c>
      <c r="C2051" s="26" t="s">
        <v>1936</v>
      </c>
      <c r="D2051" s="26" t="s">
        <v>420</v>
      </c>
      <c r="E2051" s="26" t="s">
        <v>1937</v>
      </c>
      <c r="F2051" s="26" t="s">
        <v>1938</v>
      </c>
      <c r="G2051" s="27">
        <v>15</v>
      </c>
      <c r="H2051" s="4" t="s">
        <v>1939</v>
      </c>
      <c r="I2051" s="28" t="str">
        <f t="shared" ref="I2051:I2057" si="190">_xlfn.DISPIMG("ID_2B5CD22CF87A424D87DD861AFE97CB91",1)</f>
        <v>=DISPIMG("ID_2B5CD22CF87A424D87DD861AFE97CB91",1)</v>
      </c>
    </row>
    <row r="2052" customHeight="1" spans="1:9">
      <c r="A2052" s="26" t="s">
        <v>388</v>
      </c>
      <c r="B2052" s="26" t="s">
        <v>1935</v>
      </c>
      <c r="C2052" s="26" t="s">
        <v>1936</v>
      </c>
      <c r="D2052" s="26" t="s">
        <v>420</v>
      </c>
      <c r="E2052" s="26" t="s">
        <v>1937</v>
      </c>
      <c r="F2052" s="26" t="s">
        <v>1938</v>
      </c>
      <c r="G2052" s="27">
        <v>16</v>
      </c>
      <c r="H2052" s="4" t="s">
        <v>1939</v>
      </c>
      <c r="I2052" s="28" t="str">
        <f t="shared" si="190"/>
        <v>=DISPIMG("ID_2B5CD22CF87A424D87DD861AFE97CB91",1)</v>
      </c>
    </row>
    <row r="2053" customHeight="1" spans="1:9">
      <c r="A2053" s="26" t="s">
        <v>389</v>
      </c>
      <c r="B2053" s="26" t="s">
        <v>1935</v>
      </c>
      <c r="C2053" s="26" t="s">
        <v>1936</v>
      </c>
      <c r="D2053" s="26" t="s">
        <v>420</v>
      </c>
      <c r="E2053" s="26" t="s">
        <v>1937</v>
      </c>
      <c r="F2053" s="26" t="s">
        <v>1938</v>
      </c>
      <c r="G2053" s="27">
        <v>17</v>
      </c>
      <c r="H2053" s="4" t="s">
        <v>1939</v>
      </c>
      <c r="I2053" s="28" t="str">
        <f t="shared" si="190"/>
        <v>=DISPIMG("ID_2B5CD22CF87A424D87DD861AFE97CB91",1)</v>
      </c>
    </row>
    <row r="2054" customHeight="1" spans="1:9">
      <c r="A2054" s="26" t="s">
        <v>390</v>
      </c>
      <c r="B2054" s="26" t="s">
        <v>1935</v>
      </c>
      <c r="C2054" s="26" t="s">
        <v>1936</v>
      </c>
      <c r="D2054" s="26" t="s">
        <v>420</v>
      </c>
      <c r="E2054" s="26" t="s">
        <v>1937</v>
      </c>
      <c r="F2054" s="26" t="s">
        <v>1938</v>
      </c>
      <c r="G2054" s="27">
        <v>18</v>
      </c>
      <c r="H2054" s="4" t="s">
        <v>1939</v>
      </c>
      <c r="I2054" s="28" t="str">
        <f t="shared" si="190"/>
        <v>=DISPIMG("ID_2B5CD22CF87A424D87DD861AFE97CB91",1)</v>
      </c>
    </row>
    <row r="2055" customHeight="1" spans="1:9">
      <c r="A2055" s="26" t="s">
        <v>391</v>
      </c>
      <c r="B2055" s="26" t="s">
        <v>1935</v>
      </c>
      <c r="C2055" s="26" t="s">
        <v>1936</v>
      </c>
      <c r="D2055" s="26" t="s">
        <v>420</v>
      </c>
      <c r="E2055" s="26" t="s">
        <v>1937</v>
      </c>
      <c r="F2055" s="26" t="s">
        <v>1938</v>
      </c>
      <c r="G2055" s="27">
        <v>19</v>
      </c>
      <c r="H2055" s="4" t="s">
        <v>1939</v>
      </c>
      <c r="I2055" s="28" t="str">
        <f t="shared" si="190"/>
        <v>=DISPIMG("ID_2B5CD22CF87A424D87DD861AFE97CB91",1)</v>
      </c>
    </row>
    <row r="2056" customHeight="1" spans="1:9">
      <c r="A2056" s="26" t="s">
        <v>392</v>
      </c>
      <c r="B2056" s="26" t="s">
        <v>1935</v>
      </c>
      <c r="C2056" s="26" t="s">
        <v>1936</v>
      </c>
      <c r="D2056" s="26" t="s">
        <v>420</v>
      </c>
      <c r="E2056" s="26" t="s">
        <v>1937</v>
      </c>
      <c r="F2056" s="26" t="s">
        <v>1938</v>
      </c>
      <c r="G2056" s="27">
        <v>20</v>
      </c>
      <c r="H2056" s="4" t="s">
        <v>1939</v>
      </c>
      <c r="I2056" s="28" t="str">
        <f t="shared" si="190"/>
        <v>=DISPIMG("ID_2B5CD22CF87A424D87DD861AFE97CB91",1)</v>
      </c>
    </row>
    <row r="2057" customHeight="1" spans="1:9">
      <c r="A2057" s="26" t="s">
        <v>393</v>
      </c>
      <c r="B2057" s="26" t="s">
        <v>1935</v>
      </c>
      <c r="C2057" s="26" t="s">
        <v>1936</v>
      </c>
      <c r="D2057" s="26" t="s">
        <v>420</v>
      </c>
      <c r="E2057" s="26" t="s">
        <v>1937</v>
      </c>
      <c r="F2057" s="26" t="s">
        <v>1938</v>
      </c>
      <c r="G2057" s="27">
        <v>21</v>
      </c>
      <c r="H2057" s="4" t="s">
        <v>1939</v>
      </c>
      <c r="I2057" s="28" t="str">
        <f t="shared" si="190"/>
        <v>=DISPIMG("ID_2B5CD22CF87A424D87DD861AFE97CB91",1)</v>
      </c>
    </row>
    <row r="2058" customHeight="1" spans="1:9">
      <c r="A2058" s="26" t="s">
        <v>451</v>
      </c>
      <c r="B2058" s="26" t="s">
        <v>1935</v>
      </c>
      <c r="C2058" s="26" t="s">
        <v>1936</v>
      </c>
      <c r="D2058" s="26" t="s">
        <v>420</v>
      </c>
      <c r="E2058" s="26" t="s">
        <v>1937</v>
      </c>
      <c r="F2058" s="26" t="s">
        <v>1938</v>
      </c>
      <c r="G2058" s="27">
        <v>32</v>
      </c>
      <c r="H2058" s="4" t="s">
        <v>1939</v>
      </c>
      <c r="I2058" s="28" t="str">
        <f t="shared" ref="I2058:I2063" si="191">_xlfn.DISPIMG("ID_DEC6C2A909BC46DE89552C0E67EEFF1D",1)</f>
        <v>=DISPIMG("ID_DEC6C2A909BC46DE89552C0E67EEFF1D",1)</v>
      </c>
    </row>
    <row r="2059" customHeight="1" spans="1:9">
      <c r="A2059" s="26" t="s">
        <v>452</v>
      </c>
      <c r="B2059" s="26" t="s">
        <v>1935</v>
      </c>
      <c r="C2059" s="26" t="s">
        <v>1936</v>
      </c>
      <c r="D2059" s="26" t="s">
        <v>420</v>
      </c>
      <c r="E2059" s="26" t="s">
        <v>1937</v>
      </c>
      <c r="F2059" s="26" t="s">
        <v>1938</v>
      </c>
      <c r="G2059" s="27">
        <v>33</v>
      </c>
      <c r="H2059" s="4" t="s">
        <v>1939</v>
      </c>
      <c r="I2059" s="28" t="str">
        <f t="shared" si="191"/>
        <v>=DISPIMG("ID_DEC6C2A909BC46DE89552C0E67EEFF1D",1)</v>
      </c>
    </row>
    <row r="2060" customHeight="1" spans="1:9">
      <c r="A2060" s="26" t="s">
        <v>1463</v>
      </c>
      <c r="B2060" s="26" t="s">
        <v>1935</v>
      </c>
      <c r="C2060" s="26" t="s">
        <v>1936</v>
      </c>
      <c r="D2060" s="26" t="s">
        <v>420</v>
      </c>
      <c r="E2060" s="26" t="s">
        <v>1937</v>
      </c>
      <c r="F2060" s="26" t="s">
        <v>1938</v>
      </c>
      <c r="G2060" s="27">
        <v>34</v>
      </c>
      <c r="H2060" s="4" t="s">
        <v>1939</v>
      </c>
      <c r="I2060" s="28" t="str">
        <f t="shared" si="191"/>
        <v>=DISPIMG("ID_DEC6C2A909BC46DE89552C0E67EEFF1D",1)</v>
      </c>
    </row>
    <row r="2061" customHeight="1" spans="1:9">
      <c r="A2061" s="26" t="s">
        <v>1461</v>
      </c>
      <c r="B2061" s="26" t="s">
        <v>1935</v>
      </c>
      <c r="C2061" s="26" t="s">
        <v>1936</v>
      </c>
      <c r="D2061" s="26" t="s">
        <v>420</v>
      </c>
      <c r="E2061" s="26" t="s">
        <v>1937</v>
      </c>
      <c r="F2061" s="26" t="s">
        <v>1938</v>
      </c>
      <c r="G2061" s="27">
        <v>35</v>
      </c>
      <c r="H2061" s="4" t="s">
        <v>1939</v>
      </c>
      <c r="I2061" s="28" t="str">
        <f t="shared" si="191"/>
        <v>=DISPIMG("ID_DEC6C2A909BC46DE89552C0E67EEFF1D",1)</v>
      </c>
    </row>
    <row r="2062" customHeight="1" spans="1:9">
      <c r="A2062" s="26" t="s">
        <v>1464</v>
      </c>
      <c r="B2062" s="26" t="s">
        <v>1935</v>
      </c>
      <c r="C2062" s="26" t="s">
        <v>1936</v>
      </c>
      <c r="D2062" s="26" t="s">
        <v>420</v>
      </c>
      <c r="E2062" s="26" t="s">
        <v>1937</v>
      </c>
      <c r="F2062" s="26" t="s">
        <v>1938</v>
      </c>
      <c r="G2062" s="27">
        <v>36</v>
      </c>
      <c r="H2062" s="4" t="s">
        <v>1939</v>
      </c>
      <c r="I2062" s="28" t="str">
        <f t="shared" si="191"/>
        <v>=DISPIMG("ID_DEC6C2A909BC46DE89552C0E67EEFF1D",1)</v>
      </c>
    </row>
    <row r="2063" customHeight="1" spans="1:9">
      <c r="A2063" s="26" t="s">
        <v>554</v>
      </c>
      <c r="B2063" s="26" t="s">
        <v>1935</v>
      </c>
      <c r="C2063" s="26" t="s">
        <v>1936</v>
      </c>
      <c r="D2063" s="26" t="s">
        <v>420</v>
      </c>
      <c r="E2063" s="26" t="s">
        <v>1937</v>
      </c>
      <c r="F2063" s="26" t="s">
        <v>1938</v>
      </c>
      <c r="G2063" s="27">
        <v>37</v>
      </c>
      <c r="H2063" s="4" t="s">
        <v>1939</v>
      </c>
      <c r="I2063" s="28" t="str">
        <f t="shared" si="191"/>
        <v>=DISPIMG("ID_DEC6C2A909BC46DE89552C0E67EEFF1D",1)</v>
      </c>
    </row>
    <row r="2064" customHeight="1" spans="1:9">
      <c r="A2064" s="26" t="s">
        <v>392</v>
      </c>
      <c r="B2064" s="26" t="s">
        <v>1940</v>
      </c>
      <c r="C2064" s="26" t="s">
        <v>1941</v>
      </c>
      <c r="D2064" s="26" t="s">
        <v>455</v>
      </c>
      <c r="E2064" s="26" t="s">
        <v>1937</v>
      </c>
      <c r="F2064" s="26" t="s">
        <v>1938</v>
      </c>
      <c r="G2064" s="27">
        <v>16</v>
      </c>
      <c r="H2064" s="4" t="s">
        <v>1939</v>
      </c>
      <c r="I2064" s="28" t="str">
        <f t="shared" ref="I2064:I2066" si="192">_xlfn.DISPIMG("ID_3A2EC1FE127645409DA1BE41C122BE71",1)</f>
        <v>=DISPIMG("ID_3A2EC1FE127645409DA1BE41C122BE71",1)</v>
      </c>
    </row>
    <row r="2065" customHeight="1" spans="1:9">
      <c r="A2065" s="26" t="s">
        <v>393</v>
      </c>
      <c r="B2065" s="26" t="s">
        <v>1940</v>
      </c>
      <c r="C2065" s="26" t="s">
        <v>1941</v>
      </c>
      <c r="D2065" s="26" t="s">
        <v>455</v>
      </c>
      <c r="E2065" s="26" t="s">
        <v>1937</v>
      </c>
      <c r="F2065" s="26" t="s">
        <v>1938</v>
      </c>
      <c r="G2065" s="27">
        <v>17</v>
      </c>
      <c r="H2065" s="4" t="s">
        <v>1939</v>
      </c>
      <c r="I2065" s="28" t="str">
        <f t="shared" si="192"/>
        <v>=DISPIMG("ID_3A2EC1FE127645409DA1BE41C122BE71",1)</v>
      </c>
    </row>
    <row r="2066" customHeight="1" spans="1:9">
      <c r="A2066" s="26" t="s">
        <v>394</v>
      </c>
      <c r="B2066" s="26" t="s">
        <v>1940</v>
      </c>
      <c r="C2066" s="26" t="s">
        <v>1941</v>
      </c>
      <c r="D2066" s="26" t="s">
        <v>455</v>
      </c>
      <c r="E2066" s="26" t="s">
        <v>1937</v>
      </c>
      <c r="F2066" s="26" t="s">
        <v>1938</v>
      </c>
      <c r="G2066" s="27">
        <v>18</v>
      </c>
      <c r="H2066" s="4" t="s">
        <v>1939</v>
      </c>
      <c r="I2066" s="28" t="str">
        <f t="shared" si="192"/>
        <v>=DISPIMG("ID_3A2EC1FE127645409DA1BE41C122BE71",1)</v>
      </c>
    </row>
    <row r="2067" customHeight="1" spans="1:9">
      <c r="A2067" s="26" t="s">
        <v>416</v>
      </c>
      <c r="B2067" s="26" t="s">
        <v>1942</v>
      </c>
      <c r="C2067" s="26" t="s">
        <v>1943</v>
      </c>
      <c r="D2067" s="26" t="s">
        <v>432</v>
      </c>
      <c r="E2067" s="26" t="s">
        <v>1937</v>
      </c>
      <c r="F2067" s="26" t="s">
        <v>1938</v>
      </c>
      <c r="G2067" s="27">
        <v>34</v>
      </c>
      <c r="H2067" s="4" t="s">
        <v>1939</v>
      </c>
      <c r="I2067" s="28" t="str">
        <f t="shared" ref="I2067:I2076" si="193">_xlfn.DISPIMG("ID_54374CB0AA614778BAF9D854002DD1C4",1)</f>
        <v>=DISPIMG("ID_54374CB0AA614778BAF9D854002DD1C4",1)</v>
      </c>
    </row>
    <row r="2068" customHeight="1" spans="1:9">
      <c r="A2068" s="26" t="s">
        <v>417</v>
      </c>
      <c r="B2068" s="26" t="s">
        <v>1942</v>
      </c>
      <c r="C2068" s="26" t="s">
        <v>1943</v>
      </c>
      <c r="D2068" s="26" t="s">
        <v>432</v>
      </c>
      <c r="E2068" s="26" t="s">
        <v>1937</v>
      </c>
      <c r="F2068" s="26" t="s">
        <v>1938</v>
      </c>
      <c r="G2068" s="27">
        <v>35</v>
      </c>
      <c r="H2068" s="4" t="s">
        <v>1939</v>
      </c>
      <c r="I2068" s="28" t="str">
        <f t="shared" si="193"/>
        <v>=DISPIMG("ID_54374CB0AA614778BAF9D854002DD1C4",1)</v>
      </c>
    </row>
    <row r="2069" customHeight="1" spans="1:9">
      <c r="A2069" s="26" t="s">
        <v>381</v>
      </c>
      <c r="B2069" s="26" t="s">
        <v>1942</v>
      </c>
      <c r="C2069" s="26" t="s">
        <v>1943</v>
      </c>
      <c r="D2069" s="26" t="s">
        <v>432</v>
      </c>
      <c r="E2069" s="26" t="s">
        <v>1937</v>
      </c>
      <c r="F2069" s="26" t="s">
        <v>1938</v>
      </c>
      <c r="G2069" s="27">
        <v>36</v>
      </c>
      <c r="H2069" s="4" t="s">
        <v>1939</v>
      </c>
      <c r="I2069" s="28" t="str">
        <f t="shared" si="193"/>
        <v>=DISPIMG("ID_54374CB0AA614778BAF9D854002DD1C4",1)</v>
      </c>
    </row>
    <row r="2070" customHeight="1" spans="1:9">
      <c r="A2070" s="26" t="s">
        <v>388</v>
      </c>
      <c r="B2070" s="26" t="s">
        <v>1942</v>
      </c>
      <c r="C2070" s="26" t="s">
        <v>1943</v>
      </c>
      <c r="D2070" s="26" t="s">
        <v>432</v>
      </c>
      <c r="E2070" s="26" t="s">
        <v>1937</v>
      </c>
      <c r="F2070" s="26" t="s">
        <v>1938</v>
      </c>
      <c r="G2070" s="27">
        <v>37</v>
      </c>
      <c r="H2070" s="4" t="s">
        <v>1939</v>
      </c>
      <c r="I2070" s="28" t="str">
        <f t="shared" si="193"/>
        <v>=DISPIMG("ID_54374CB0AA614778BAF9D854002DD1C4",1)</v>
      </c>
    </row>
    <row r="2071" customHeight="1" spans="1:9">
      <c r="A2071" s="26" t="s">
        <v>389</v>
      </c>
      <c r="B2071" s="26" t="s">
        <v>1942</v>
      </c>
      <c r="C2071" s="26" t="s">
        <v>1943</v>
      </c>
      <c r="D2071" s="26" t="s">
        <v>432</v>
      </c>
      <c r="E2071" s="26" t="s">
        <v>1937</v>
      </c>
      <c r="F2071" s="26" t="s">
        <v>1938</v>
      </c>
      <c r="G2071" s="27">
        <v>38</v>
      </c>
      <c r="H2071" s="4" t="s">
        <v>1939</v>
      </c>
      <c r="I2071" s="28" t="str">
        <f t="shared" si="193"/>
        <v>=DISPIMG("ID_54374CB0AA614778BAF9D854002DD1C4",1)</v>
      </c>
    </row>
    <row r="2072" customHeight="1" spans="1:9">
      <c r="A2072" s="26" t="s">
        <v>390</v>
      </c>
      <c r="B2072" s="26" t="s">
        <v>1942</v>
      </c>
      <c r="C2072" s="26" t="s">
        <v>1943</v>
      </c>
      <c r="D2072" s="26" t="s">
        <v>432</v>
      </c>
      <c r="E2072" s="26" t="s">
        <v>1937</v>
      </c>
      <c r="F2072" s="26" t="s">
        <v>1938</v>
      </c>
      <c r="G2072" s="27">
        <v>39</v>
      </c>
      <c r="H2072" s="4" t="s">
        <v>1939</v>
      </c>
      <c r="I2072" s="28" t="str">
        <f t="shared" si="193"/>
        <v>=DISPIMG("ID_54374CB0AA614778BAF9D854002DD1C4",1)</v>
      </c>
    </row>
    <row r="2073" customHeight="1" spans="1:9">
      <c r="A2073" s="26" t="s">
        <v>391</v>
      </c>
      <c r="B2073" s="26" t="s">
        <v>1942</v>
      </c>
      <c r="C2073" s="26" t="s">
        <v>1943</v>
      </c>
      <c r="D2073" s="26" t="s">
        <v>432</v>
      </c>
      <c r="E2073" s="26" t="s">
        <v>1937</v>
      </c>
      <c r="F2073" s="26" t="s">
        <v>1938</v>
      </c>
      <c r="G2073" s="27">
        <v>40</v>
      </c>
      <c r="H2073" s="4" t="s">
        <v>1939</v>
      </c>
      <c r="I2073" s="28" t="str">
        <f t="shared" si="193"/>
        <v>=DISPIMG("ID_54374CB0AA614778BAF9D854002DD1C4",1)</v>
      </c>
    </row>
    <row r="2074" customHeight="1" spans="1:9">
      <c r="A2074" s="26" t="s">
        <v>392</v>
      </c>
      <c r="B2074" s="26" t="s">
        <v>1942</v>
      </c>
      <c r="C2074" s="26" t="s">
        <v>1943</v>
      </c>
      <c r="D2074" s="26" t="s">
        <v>432</v>
      </c>
      <c r="E2074" s="26" t="s">
        <v>1937</v>
      </c>
      <c r="F2074" s="26" t="s">
        <v>1938</v>
      </c>
      <c r="G2074" s="27">
        <v>41</v>
      </c>
      <c r="H2074" s="4" t="s">
        <v>1939</v>
      </c>
      <c r="I2074" s="28" t="str">
        <f t="shared" si="193"/>
        <v>=DISPIMG("ID_54374CB0AA614778BAF9D854002DD1C4",1)</v>
      </c>
    </row>
    <row r="2075" customHeight="1" spans="1:9">
      <c r="A2075" s="26" t="s">
        <v>393</v>
      </c>
      <c r="B2075" s="26" t="s">
        <v>1942</v>
      </c>
      <c r="C2075" s="26" t="s">
        <v>1943</v>
      </c>
      <c r="D2075" s="26" t="s">
        <v>432</v>
      </c>
      <c r="E2075" s="26" t="s">
        <v>1937</v>
      </c>
      <c r="F2075" s="26" t="s">
        <v>1938</v>
      </c>
      <c r="G2075" s="27">
        <v>42</v>
      </c>
      <c r="H2075" s="4" t="s">
        <v>1939</v>
      </c>
      <c r="I2075" s="28" t="str">
        <f t="shared" si="193"/>
        <v>=DISPIMG("ID_54374CB0AA614778BAF9D854002DD1C4",1)</v>
      </c>
    </row>
    <row r="2076" customHeight="1" spans="1:9">
      <c r="A2076" s="26" t="s">
        <v>394</v>
      </c>
      <c r="B2076" s="26" t="s">
        <v>1942</v>
      </c>
      <c r="C2076" s="26" t="s">
        <v>1943</v>
      </c>
      <c r="D2076" s="26" t="s">
        <v>432</v>
      </c>
      <c r="E2076" s="26" t="s">
        <v>1937</v>
      </c>
      <c r="F2076" s="26" t="s">
        <v>1938</v>
      </c>
      <c r="G2076" s="27">
        <v>43</v>
      </c>
      <c r="H2076" s="4" t="s">
        <v>1939</v>
      </c>
      <c r="I2076" s="28" t="str">
        <f t="shared" si="193"/>
        <v>=DISPIMG("ID_54374CB0AA614778BAF9D854002DD1C4",1)</v>
      </c>
    </row>
    <row r="2077" customHeight="1" spans="1:9">
      <c r="A2077" s="26" t="s">
        <v>364</v>
      </c>
      <c r="B2077" s="26" t="s">
        <v>1944</v>
      </c>
      <c r="C2077" s="26" t="s">
        <v>1945</v>
      </c>
      <c r="D2077" s="26" t="s">
        <v>420</v>
      </c>
      <c r="E2077" s="26" t="s">
        <v>1937</v>
      </c>
      <c r="F2077" s="26" t="s">
        <v>1938</v>
      </c>
      <c r="G2077" s="27">
        <v>26</v>
      </c>
      <c r="H2077" s="4" t="s">
        <v>1939</v>
      </c>
      <c r="I2077" s="28" t="str">
        <f t="shared" ref="I2077:I2088" si="194">_xlfn.DISPIMG("ID_D50E7FE354C641BF8CAAB5A9CB97BB28",1)</f>
        <v>=DISPIMG("ID_D50E7FE354C641BF8CAAB5A9CB97BB28",1)</v>
      </c>
    </row>
    <row r="2078" customHeight="1" spans="1:9">
      <c r="A2078" s="26" t="s">
        <v>371</v>
      </c>
      <c r="B2078" s="26" t="s">
        <v>1944</v>
      </c>
      <c r="C2078" s="26" t="s">
        <v>1945</v>
      </c>
      <c r="D2078" s="26" t="s">
        <v>420</v>
      </c>
      <c r="E2078" s="26" t="s">
        <v>1937</v>
      </c>
      <c r="F2078" s="26" t="s">
        <v>1938</v>
      </c>
      <c r="G2078" s="27">
        <v>27</v>
      </c>
      <c r="H2078" s="4" t="s">
        <v>1939</v>
      </c>
      <c r="I2078" s="28" t="str">
        <f t="shared" si="194"/>
        <v>=DISPIMG("ID_D50E7FE354C641BF8CAAB5A9CB97BB28",1)</v>
      </c>
    </row>
    <row r="2079" customHeight="1" spans="1:9">
      <c r="A2079" s="26" t="s">
        <v>400</v>
      </c>
      <c r="B2079" s="26" t="s">
        <v>1944</v>
      </c>
      <c r="C2079" s="26" t="s">
        <v>1945</v>
      </c>
      <c r="D2079" s="26" t="s">
        <v>420</v>
      </c>
      <c r="E2079" s="26" t="s">
        <v>1937</v>
      </c>
      <c r="F2079" s="26" t="s">
        <v>1938</v>
      </c>
      <c r="G2079" s="27">
        <v>28</v>
      </c>
      <c r="H2079" s="4" t="s">
        <v>1939</v>
      </c>
      <c r="I2079" s="28" t="str">
        <f t="shared" si="194"/>
        <v>=DISPIMG("ID_D50E7FE354C641BF8CAAB5A9CB97BB28",1)</v>
      </c>
    </row>
    <row r="2080" customHeight="1" spans="1:9">
      <c r="A2080" s="26" t="s">
        <v>416</v>
      </c>
      <c r="B2080" s="26" t="s">
        <v>1944</v>
      </c>
      <c r="C2080" s="26" t="s">
        <v>1945</v>
      </c>
      <c r="D2080" s="26" t="s">
        <v>420</v>
      </c>
      <c r="E2080" s="26" t="s">
        <v>1937</v>
      </c>
      <c r="F2080" s="26" t="s">
        <v>1938</v>
      </c>
      <c r="G2080" s="27">
        <v>29</v>
      </c>
      <c r="H2080" s="4" t="s">
        <v>1939</v>
      </c>
      <c r="I2080" s="28" t="str">
        <f t="shared" si="194"/>
        <v>=DISPIMG("ID_D50E7FE354C641BF8CAAB5A9CB97BB28",1)</v>
      </c>
    </row>
    <row r="2081" customHeight="1" spans="1:9">
      <c r="A2081" s="26" t="s">
        <v>417</v>
      </c>
      <c r="B2081" s="26" t="s">
        <v>1944</v>
      </c>
      <c r="C2081" s="26" t="s">
        <v>1945</v>
      </c>
      <c r="D2081" s="26" t="s">
        <v>420</v>
      </c>
      <c r="E2081" s="26" t="s">
        <v>1937</v>
      </c>
      <c r="F2081" s="26" t="s">
        <v>1938</v>
      </c>
      <c r="G2081" s="27">
        <v>30</v>
      </c>
      <c r="H2081" s="4" t="s">
        <v>1939</v>
      </c>
      <c r="I2081" s="28" t="str">
        <f t="shared" si="194"/>
        <v>=DISPIMG("ID_D50E7FE354C641BF8CAAB5A9CB97BB28",1)</v>
      </c>
    </row>
    <row r="2082" customHeight="1" spans="1:9">
      <c r="A2082" s="26" t="s">
        <v>381</v>
      </c>
      <c r="B2082" s="26" t="s">
        <v>1944</v>
      </c>
      <c r="C2082" s="26" t="s">
        <v>1945</v>
      </c>
      <c r="D2082" s="26" t="s">
        <v>420</v>
      </c>
      <c r="E2082" s="26" t="s">
        <v>1937</v>
      </c>
      <c r="F2082" s="26" t="s">
        <v>1938</v>
      </c>
      <c r="G2082" s="27">
        <v>31</v>
      </c>
      <c r="H2082" s="4" t="s">
        <v>1939</v>
      </c>
      <c r="I2082" s="28" t="str">
        <f t="shared" si="194"/>
        <v>=DISPIMG("ID_D50E7FE354C641BF8CAAB5A9CB97BB28",1)</v>
      </c>
    </row>
    <row r="2083" customHeight="1" spans="1:9">
      <c r="A2083" s="26" t="s">
        <v>388</v>
      </c>
      <c r="B2083" s="26" t="s">
        <v>1944</v>
      </c>
      <c r="C2083" s="26" t="s">
        <v>1945</v>
      </c>
      <c r="D2083" s="26" t="s">
        <v>420</v>
      </c>
      <c r="E2083" s="26" t="s">
        <v>1937</v>
      </c>
      <c r="F2083" s="26" t="s">
        <v>1938</v>
      </c>
      <c r="G2083" s="27">
        <v>32</v>
      </c>
      <c r="H2083" s="4" t="s">
        <v>1939</v>
      </c>
      <c r="I2083" s="28" t="str">
        <f t="shared" si="194"/>
        <v>=DISPIMG("ID_D50E7FE354C641BF8CAAB5A9CB97BB28",1)</v>
      </c>
    </row>
    <row r="2084" customHeight="1" spans="1:9">
      <c r="A2084" s="26" t="s">
        <v>389</v>
      </c>
      <c r="B2084" s="26" t="s">
        <v>1944</v>
      </c>
      <c r="C2084" s="26" t="s">
        <v>1945</v>
      </c>
      <c r="D2084" s="26" t="s">
        <v>420</v>
      </c>
      <c r="E2084" s="26" t="s">
        <v>1937</v>
      </c>
      <c r="F2084" s="26" t="s">
        <v>1938</v>
      </c>
      <c r="G2084" s="27">
        <v>33</v>
      </c>
      <c r="H2084" s="4" t="s">
        <v>1939</v>
      </c>
      <c r="I2084" s="28" t="str">
        <f t="shared" si="194"/>
        <v>=DISPIMG("ID_D50E7FE354C641BF8CAAB5A9CB97BB28",1)</v>
      </c>
    </row>
    <row r="2085" customHeight="1" spans="1:9">
      <c r="A2085" s="26" t="s">
        <v>390</v>
      </c>
      <c r="B2085" s="26" t="s">
        <v>1944</v>
      </c>
      <c r="C2085" s="26" t="s">
        <v>1945</v>
      </c>
      <c r="D2085" s="26" t="s">
        <v>420</v>
      </c>
      <c r="E2085" s="26" t="s">
        <v>1937</v>
      </c>
      <c r="F2085" s="26" t="s">
        <v>1938</v>
      </c>
      <c r="G2085" s="27">
        <v>34</v>
      </c>
      <c r="H2085" s="4" t="s">
        <v>1939</v>
      </c>
      <c r="I2085" s="28" t="str">
        <f t="shared" si="194"/>
        <v>=DISPIMG("ID_D50E7FE354C641BF8CAAB5A9CB97BB28",1)</v>
      </c>
    </row>
    <row r="2086" customHeight="1" spans="1:9">
      <c r="A2086" s="26" t="s">
        <v>391</v>
      </c>
      <c r="B2086" s="26" t="s">
        <v>1944</v>
      </c>
      <c r="C2086" s="26" t="s">
        <v>1945</v>
      </c>
      <c r="D2086" s="26" t="s">
        <v>420</v>
      </c>
      <c r="E2086" s="26" t="s">
        <v>1937</v>
      </c>
      <c r="F2086" s="26" t="s">
        <v>1938</v>
      </c>
      <c r="G2086" s="27">
        <v>35</v>
      </c>
      <c r="H2086" s="4" t="s">
        <v>1939</v>
      </c>
      <c r="I2086" s="28" t="str">
        <f t="shared" si="194"/>
        <v>=DISPIMG("ID_D50E7FE354C641BF8CAAB5A9CB97BB28",1)</v>
      </c>
    </row>
    <row r="2087" customHeight="1" spans="1:9">
      <c r="A2087" s="26" t="s">
        <v>392</v>
      </c>
      <c r="B2087" s="26" t="s">
        <v>1944</v>
      </c>
      <c r="C2087" s="26" t="s">
        <v>1945</v>
      </c>
      <c r="D2087" s="26" t="s">
        <v>420</v>
      </c>
      <c r="E2087" s="26" t="s">
        <v>1937</v>
      </c>
      <c r="F2087" s="26" t="s">
        <v>1938</v>
      </c>
      <c r="G2087" s="27">
        <v>36</v>
      </c>
      <c r="H2087" s="4" t="s">
        <v>1939</v>
      </c>
      <c r="I2087" s="28" t="str">
        <f t="shared" si="194"/>
        <v>=DISPIMG("ID_D50E7FE354C641BF8CAAB5A9CB97BB28",1)</v>
      </c>
    </row>
    <row r="2088" customHeight="1" spans="1:9">
      <c r="A2088" s="26" t="s">
        <v>393</v>
      </c>
      <c r="B2088" s="26" t="s">
        <v>1944</v>
      </c>
      <c r="C2088" s="26" t="s">
        <v>1945</v>
      </c>
      <c r="D2088" s="26" t="s">
        <v>420</v>
      </c>
      <c r="E2088" s="26" t="s">
        <v>1937</v>
      </c>
      <c r="F2088" s="26" t="s">
        <v>1938</v>
      </c>
      <c r="G2088" s="27">
        <v>37</v>
      </c>
      <c r="H2088" s="4" t="s">
        <v>1939</v>
      </c>
      <c r="I2088" s="28" t="str">
        <f t="shared" si="194"/>
        <v>=DISPIMG("ID_D50E7FE354C641BF8CAAB5A9CB97BB28",1)</v>
      </c>
    </row>
    <row r="2089" customHeight="1" spans="1:9">
      <c r="A2089" s="26" t="s">
        <v>389</v>
      </c>
      <c r="B2089" s="26" t="s">
        <v>1946</v>
      </c>
      <c r="C2089" s="26" t="s">
        <v>1947</v>
      </c>
      <c r="D2089" s="26" t="s">
        <v>384</v>
      </c>
      <c r="E2089" s="26" t="s">
        <v>1937</v>
      </c>
      <c r="F2089" s="26" t="s">
        <v>1938</v>
      </c>
      <c r="G2089" s="27">
        <v>15</v>
      </c>
      <c r="H2089" s="4" t="s">
        <v>1939</v>
      </c>
      <c r="I2089" s="28" t="str">
        <f t="shared" ref="I2089:I2092" si="195">_xlfn.DISPIMG("ID_715D4BA252A349F8A1B36F1832CFD6B9",1)</f>
        <v>=DISPIMG("ID_715D4BA252A349F8A1B36F1832CFD6B9",1)</v>
      </c>
    </row>
    <row r="2090" customHeight="1" spans="1:9">
      <c r="A2090" s="26" t="s">
        <v>390</v>
      </c>
      <c r="B2090" s="26" t="s">
        <v>1946</v>
      </c>
      <c r="C2090" s="26" t="s">
        <v>1947</v>
      </c>
      <c r="D2090" s="26" t="s">
        <v>384</v>
      </c>
      <c r="E2090" s="26" t="s">
        <v>1937</v>
      </c>
      <c r="F2090" s="26" t="s">
        <v>1938</v>
      </c>
      <c r="G2090" s="27">
        <v>16</v>
      </c>
      <c r="H2090" s="4" t="s">
        <v>1939</v>
      </c>
      <c r="I2090" s="28" t="str">
        <f t="shared" si="195"/>
        <v>=DISPIMG("ID_715D4BA252A349F8A1B36F1832CFD6B9",1)</v>
      </c>
    </row>
    <row r="2091" customHeight="1" spans="1:9">
      <c r="A2091" s="26" t="s">
        <v>391</v>
      </c>
      <c r="B2091" s="26" t="s">
        <v>1946</v>
      </c>
      <c r="C2091" s="26" t="s">
        <v>1947</v>
      </c>
      <c r="D2091" s="26" t="s">
        <v>384</v>
      </c>
      <c r="E2091" s="26" t="s">
        <v>1937</v>
      </c>
      <c r="F2091" s="26" t="s">
        <v>1938</v>
      </c>
      <c r="G2091" s="27">
        <v>17</v>
      </c>
      <c r="H2091" s="4" t="s">
        <v>1939</v>
      </c>
      <c r="I2091" s="28" t="str">
        <f t="shared" si="195"/>
        <v>=DISPIMG("ID_715D4BA252A349F8A1B36F1832CFD6B9",1)</v>
      </c>
    </row>
    <row r="2092" customHeight="1" spans="1:9">
      <c r="A2092" s="26" t="s">
        <v>392</v>
      </c>
      <c r="B2092" s="26" t="s">
        <v>1946</v>
      </c>
      <c r="C2092" s="26" t="s">
        <v>1947</v>
      </c>
      <c r="D2092" s="26" t="s">
        <v>384</v>
      </c>
      <c r="E2092" s="26" t="s">
        <v>1937</v>
      </c>
      <c r="F2092" s="26" t="s">
        <v>1938</v>
      </c>
      <c r="G2092" s="27">
        <v>18</v>
      </c>
      <c r="H2092" s="4" t="s">
        <v>1939</v>
      </c>
      <c r="I2092" s="28" t="str">
        <f t="shared" si="195"/>
        <v>=DISPIMG("ID_715D4BA252A349F8A1B36F1832CFD6B9",1)</v>
      </c>
    </row>
    <row r="2093" customHeight="1" spans="1:9">
      <c r="A2093" s="26" t="s">
        <v>399</v>
      </c>
      <c r="B2093" s="26" t="s">
        <v>1948</v>
      </c>
      <c r="C2093" s="26" t="s">
        <v>1949</v>
      </c>
      <c r="D2093" s="26" t="s">
        <v>553</v>
      </c>
      <c r="E2093" s="26" t="s">
        <v>1937</v>
      </c>
      <c r="F2093" s="26" t="s">
        <v>1938</v>
      </c>
      <c r="G2093" s="27">
        <v>21</v>
      </c>
      <c r="H2093" s="4" t="s">
        <v>1939</v>
      </c>
      <c r="I2093" s="28" t="str">
        <f t="shared" ref="I2093:I2104" si="196">_xlfn.DISPIMG("ID_BC390C95D6B0406489070F25B69EBE6C",1)</f>
        <v>=DISPIMG("ID_BC390C95D6B0406489070F25B69EBE6C",1)</v>
      </c>
    </row>
    <row r="2094" customHeight="1" spans="1:9">
      <c r="A2094" s="26" t="s">
        <v>364</v>
      </c>
      <c r="B2094" s="26" t="s">
        <v>1948</v>
      </c>
      <c r="C2094" s="26" t="s">
        <v>1949</v>
      </c>
      <c r="D2094" s="26" t="s">
        <v>553</v>
      </c>
      <c r="E2094" s="26" t="s">
        <v>1937</v>
      </c>
      <c r="F2094" s="26" t="s">
        <v>1938</v>
      </c>
      <c r="G2094" s="27">
        <v>22</v>
      </c>
      <c r="H2094" s="4" t="s">
        <v>1939</v>
      </c>
      <c r="I2094" s="28" t="str">
        <f t="shared" si="196"/>
        <v>=DISPIMG("ID_BC390C95D6B0406489070F25B69EBE6C",1)</v>
      </c>
    </row>
    <row r="2095" customHeight="1" spans="1:9">
      <c r="A2095" s="26" t="s">
        <v>371</v>
      </c>
      <c r="B2095" s="26" t="s">
        <v>1948</v>
      </c>
      <c r="C2095" s="26" t="s">
        <v>1949</v>
      </c>
      <c r="D2095" s="26" t="s">
        <v>553</v>
      </c>
      <c r="E2095" s="26" t="s">
        <v>1937</v>
      </c>
      <c r="F2095" s="26" t="s">
        <v>1938</v>
      </c>
      <c r="G2095" s="27">
        <v>23</v>
      </c>
      <c r="H2095" s="4" t="s">
        <v>1939</v>
      </c>
      <c r="I2095" s="28" t="str">
        <f t="shared" si="196"/>
        <v>=DISPIMG("ID_BC390C95D6B0406489070F25B69EBE6C",1)</v>
      </c>
    </row>
    <row r="2096" customHeight="1" spans="1:9">
      <c r="A2096" s="26" t="s">
        <v>400</v>
      </c>
      <c r="B2096" s="26" t="s">
        <v>1948</v>
      </c>
      <c r="C2096" s="26" t="s">
        <v>1949</v>
      </c>
      <c r="D2096" s="26" t="s">
        <v>553</v>
      </c>
      <c r="E2096" s="26" t="s">
        <v>1937</v>
      </c>
      <c r="F2096" s="26" t="s">
        <v>1938</v>
      </c>
      <c r="G2096" s="27">
        <v>24</v>
      </c>
      <c r="H2096" s="4" t="s">
        <v>1939</v>
      </c>
      <c r="I2096" s="28" t="str">
        <f t="shared" si="196"/>
        <v>=DISPIMG("ID_BC390C95D6B0406489070F25B69EBE6C",1)</v>
      </c>
    </row>
    <row r="2097" customHeight="1" spans="1:9">
      <c r="A2097" s="26" t="s">
        <v>416</v>
      </c>
      <c r="B2097" s="26" t="s">
        <v>1948</v>
      </c>
      <c r="C2097" s="26" t="s">
        <v>1949</v>
      </c>
      <c r="D2097" s="26" t="s">
        <v>553</v>
      </c>
      <c r="E2097" s="26" t="s">
        <v>1937</v>
      </c>
      <c r="F2097" s="26" t="s">
        <v>1938</v>
      </c>
      <c r="G2097" s="27">
        <v>25</v>
      </c>
      <c r="H2097" s="4" t="s">
        <v>1939</v>
      </c>
      <c r="I2097" s="28" t="str">
        <f t="shared" si="196"/>
        <v>=DISPIMG("ID_BC390C95D6B0406489070F25B69EBE6C",1)</v>
      </c>
    </row>
    <row r="2098" customHeight="1" spans="1:9">
      <c r="A2098" s="26" t="s">
        <v>417</v>
      </c>
      <c r="B2098" s="26" t="s">
        <v>1948</v>
      </c>
      <c r="C2098" s="26" t="s">
        <v>1949</v>
      </c>
      <c r="D2098" s="26" t="s">
        <v>553</v>
      </c>
      <c r="E2098" s="26" t="s">
        <v>1937</v>
      </c>
      <c r="F2098" s="26" t="s">
        <v>1938</v>
      </c>
      <c r="G2098" s="27">
        <v>26</v>
      </c>
      <c r="H2098" s="4" t="s">
        <v>1939</v>
      </c>
      <c r="I2098" s="28" t="str">
        <f t="shared" si="196"/>
        <v>=DISPIMG("ID_BC390C95D6B0406489070F25B69EBE6C",1)</v>
      </c>
    </row>
    <row r="2099" customHeight="1" spans="1:9">
      <c r="A2099" s="26" t="s">
        <v>381</v>
      </c>
      <c r="B2099" s="26" t="s">
        <v>1948</v>
      </c>
      <c r="C2099" s="26" t="s">
        <v>1949</v>
      </c>
      <c r="D2099" s="26" t="s">
        <v>553</v>
      </c>
      <c r="E2099" s="26" t="s">
        <v>1937</v>
      </c>
      <c r="F2099" s="26" t="s">
        <v>1938</v>
      </c>
      <c r="G2099" s="27">
        <v>27</v>
      </c>
      <c r="H2099" s="4" t="s">
        <v>1939</v>
      </c>
      <c r="I2099" s="28" t="str">
        <f t="shared" si="196"/>
        <v>=DISPIMG("ID_BC390C95D6B0406489070F25B69EBE6C",1)</v>
      </c>
    </row>
    <row r="2100" customHeight="1" spans="1:9">
      <c r="A2100" s="26" t="s">
        <v>388</v>
      </c>
      <c r="B2100" s="26" t="s">
        <v>1948</v>
      </c>
      <c r="C2100" s="26" t="s">
        <v>1949</v>
      </c>
      <c r="D2100" s="26" t="s">
        <v>553</v>
      </c>
      <c r="E2100" s="26" t="s">
        <v>1937</v>
      </c>
      <c r="F2100" s="26" t="s">
        <v>1938</v>
      </c>
      <c r="G2100" s="27">
        <v>28</v>
      </c>
      <c r="H2100" s="4" t="s">
        <v>1939</v>
      </c>
      <c r="I2100" s="28" t="str">
        <f t="shared" si="196"/>
        <v>=DISPIMG("ID_BC390C95D6B0406489070F25B69EBE6C",1)</v>
      </c>
    </row>
    <row r="2101" customHeight="1" spans="1:9">
      <c r="A2101" s="26" t="s">
        <v>389</v>
      </c>
      <c r="B2101" s="26" t="s">
        <v>1948</v>
      </c>
      <c r="C2101" s="26" t="s">
        <v>1949</v>
      </c>
      <c r="D2101" s="26" t="s">
        <v>553</v>
      </c>
      <c r="E2101" s="26" t="s">
        <v>1937</v>
      </c>
      <c r="F2101" s="26" t="s">
        <v>1938</v>
      </c>
      <c r="G2101" s="27">
        <v>29</v>
      </c>
      <c r="H2101" s="4" t="s">
        <v>1939</v>
      </c>
      <c r="I2101" s="28" t="str">
        <f t="shared" si="196"/>
        <v>=DISPIMG("ID_BC390C95D6B0406489070F25B69EBE6C",1)</v>
      </c>
    </row>
    <row r="2102" customHeight="1" spans="1:9">
      <c r="A2102" s="26" t="s">
        <v>390</v>
      </c>
      <c r="B2102" s="26" t="s">
        <v>1948</v>
      </c>
      <c r="C2102" s="26" t="s">
        <v>1949</v>
      </c>
      <c r="D2102" s="26" t="s">
        <v>553</v>
      </c>
      <c r="E2102" s="26" t="s">
        <v>1937</v>
      </c>
      <c r="F2102" s="26" t="s">
        <v>1938</v>
      </c>
      <c r="G2102" s="27">
        <v>30</v>
      </c>
      <c r="H2102" s="4" t="s">
        <v>1939</v>
      </c>
      <c r="I2102" s="28" t="str">
        <f t="shared" si="196"/>
        <v>=DISPIMG("ID_BC390C95D6B0406489070F25B69EBE6C",1)</v>
      </c>
    </row>
    <row r="2103" customHeight="1" spans="1:9">
      <c r="A2103" s="26" t="s">
        <v>391</v>
      </c>
      <c r="B2103" s="26" t="s">
        <v>1948</v>
      </c>
      <c r="C2103" s="26" t="s">
        <v>1949</v>
      </c>
      <c r="D2103" s="26" t="s">
        <v>553</v>
      </c>
      <c r="E2103" s="26" t="s">
        <v>1937</v>
      </c>
      <c r="F2103" s="26" t="s">
        <v>1938</v>
      </c>
      <c r="G2103" s="27">
        <v>31</v>
      </c>
      <c r="H2103" s="4" t="s">
        <v>1939</v>
      </c>
      <c r="I2103" s="28" t="str">
        <f t="shared" si="196"/>
        <v>=DISPIMG("ID_BC390C95D6B0406489070F25B69EBE6C",1)</v>
      </c>
    </row>
    <row r="2104" customHeight="1" spans="1:9">
      <c r="A2104" s="26" t="s">
        <v>392</v>
      </c>
      <c r="B2104" s="26" t="s">
        <v>1948</v>
      </c>
      <c r="C2104" s="26" t="s">
        <v>1949</v>
      </c>
      <c r="D2104" s="26" t="s">
        <v>553</v>
      </c>
      <c r="E2104" s="26" t="s">
        <v>1937</v>
      </c>
      <c r="F2104" s="26" t="s">
        <v>1938</v>
      </c>
      <c r="G2104" s="27">
        <v>32</v>
      </c>
      <c r="H2104" s="4" t="s">
        <v>1939</v>
      </c>
      <c r="I2104" s="28" t="str">
        <f t="shared" si="196"/>
        <v>=DISPIMG("ID_BC390C95D6B0406489070F25B69EBE6C",1)</v>
      </c>
    </row>
    <row r="2105" customHeight="1" spans="1:9">
      <c r="A2105" s="26" t="s">
        <v>364</v>
      </c>
      <c r="B2105" s="26" t="s">
        <v>1950</v>
      </c>
      <c r="C2105" s="26" t="s">
        <v>1951</v>
      </c>
      <c r="D2105" s="26" t="s">
        <v>384</v>
      </c>
      <c r="E2105" s="26" t="s">
        <v>1937</v>
      </c>
      <c r="F2105" s="26" t="s">
        <v>1938</v>
      </c>
      <c r="G2105" s="27">
        <v>19</v>
      </c>
      <c r="H2105" s="4" t="s">
        <v>1939</v>
      </c>
      <c r="I2105" s="28" t="str">
        <f t="shared" ref="I2105:I2114" si="197">_xlfn.DISPIMG("ID_2C11D31DEB444EF7B65211733D5D5041",1)</f>
        <v>=DISPIMG("ID_2C11D31DEB444EF7B65211733D5D5041",1)</v>
      </c>
    </row>
    <row r="2106" customHeight="1" spans="1:9">
      <c r="A2106" s="26" t="s">
        <v>371</v>
      </c>
      <c r="B2106" s="26" t="s">
        <v>1950</v>
      </c>
      <c r="C2106" s="26" t="s">
        <v>1951</v>
      </c>
      <c r="D2106" s="26" t="s">
        <v>384</v>
      </c>
      <c r="E2106" s="26" t="s">
        <v>1937</v>
      </c>
      <c r="F2106" s="26" t="s">
        <v>1938</v>
      </c>
      <c r="G2106" s="27">
        <v>20</v>
      </c>
      <c r="H2106" s="4" t="s">
        <v>1939</v>
      </c>
      <c r="I2106" s="28" t="str">
        <f t="shared" si="197"/>
        <v>=DISPIMG("ID_2C11D31DEB444EF7B65211733D5D5041",1)</v>
      </c>
    </row>
    <row r="2107" customHeight="1" spans="1:9">
      <c r="A2107" s="26" t="s">
        <v>400</v>
      </c>
      <c r="B2107" s="26" t="s">
        <v>1950</v>
      </c>
      <c r="C2107" s="26" t="s">
        <v>1951</v>
      </c>
      <c r="D2107" s="26" t="s">
        <v>384</v>
      </c>
      <c r="E2107" s="26" t="s">
        <v>1937</v>
      </c>
      <c r="F2107" s="26" t="s">
        <v>1938</v>
      </c>
      <c r="G2107" s="27">
        <v>21</v>
      </c>
      <c r="H2107" s="4" t="s">
        <v>1939</v>
      </c>
      <c r="I2107" s="28" t="str">
        <f t="shared" si="197"/>
        <v>=DISPIMG("ID_2C11D31DEB444EF7B65211733D5D5041",1)</v>
      </c>
    </row>
    <row r="2108" customHeight="1" spans="1:9">
      <c r="A2108" s="26" t="s">
        <v>416</v>
      </c>
      <c r="B2108" s="26" t="s">
        <v>1950</v>
      </c>
      <c r="C2108" s="26" t="s">
        <v>1951</v>
      </c>
      <c r="D2108" s="26" t="s">
        <v>384</v>
      </c>
      <c r="E2108" s="26" t="s">
        <v>1937</v>
      </c>
      <c r="F2108" s="26" t="s">
        <v>1938</v>
      </c>
      <c r="G2108" s="27">
        <v>22</v>
      </c>
      <c r="H2108" s="4" t="s">
        <v>1939</v>
      </c>
      <c r="I2108" s="28" t="str">
        <f t="shared" si="197"/>
        <v>=DISPIMG("ID_2C11D31DEB444EF7B65211733D5D5041",1)</v>
      </c>
    </row>
    <row r="2109" customHeight="1" spans="1:9">
      <c r="A2109" s="26" t="s">
        <v>417</v>
      </c>
      <c r="B2109" s="26" t="s">
        <v>1950</v>
      </c>
      <c r="C2109" s="26" t="s">
        <v>1951</v>
      </c>
      <c r="D2109" s="26" t="s">
        <v>384</v>
      </c>
      <c r="E2109" s="26" t="s">
        <v>1937</v>
      </c>
      <c r="F2109" s="26" t="s">
        <v>1938</v>
      </c>
      <c r="G2109" s="27">
        <v>23</v>
      </c>
      <c r="H2109" s="4" t="s">
        <v>1939</v>
      </c>
      <c r="I2109" s="28" t="str">
        <f t="shared" si="197"/>
        <v>=DISPIMG("ID_2C11D31DEB444EF7B65211733D5D5041",1)</v>
      </c>
    </row>
    <row r="2110" customHeight="1" spans="1:9">
      <c r="A2110" s="26" t="s">
        <v>381</v>
      </c>
      <c r="B2110" s="26" t="s">
        <v>1950</v>
      </c>
      <c r="C2110" s="26" t="s">
        <v>1951</v>
      </c>
      <c r="D2110" s="26" t="s">
        <v>384</v>
      </c>
      <c r="E2110" s="26" t="s">
        <v>1937</v>
      </c>
      <c r="F2110" s="26" t="s">
        <v>1938</v>
      </c>
      <c r="G2110" s="27">
        <v>24</v>
      </c>
      <c r="H2110" s="4" t="s">
        <v>1939</v>
      </c>
      <c r="I2110" s="28" t="str">
        <f t="shared" si="197"/>
        <v>=DISPIMG("ID_2C11D31DEB444EF7B65211733D5D5041",1)</v>
      </c>
    </row>
    <row r="2111" customHeight="1" spans="1:9">
      <c r="A2111" s="26" t="s">
        <v>388</v>
      </c>
      <c r="B2111" s="26" t="s">
        <v>1950</v>
      </c>
      <c r="C2111" s="26" t="s">
        <v>1951</v>
      </c>
      <c r="D2111" s="26" t="s">
        <v>384</v>
      </c>
      <c r="E2111" s="26" t="s">
        <v>1937</v>
      </c>
      <c r="F2111" s="26" t="s">
        <v>1938</v>
      </c>
      <c r="G2111" s="27">
        <v>25</v>
      </c>
      <c r="H2111" s="4" t="s">
        <v>1939</v>
      </c>
      <c r="I2111" s="28" t="str">
        <f t="shared" si="197"/>
        <v>=DISPIMG("ID_2C11D31DEB444EF7B65211733D5D5041",1)</v>
      </c>
    </row>
    <row r="2112" customHeight="1" spans="1:9">
      <c r="A2112" s="26" t="s">
        <v>391</v>
      </c>
      <c r="B2112" s="26" t="s">
        <v>1952</v>
      </c>
      <c r="C2112" s="26" t="s">
        <v>1953</v>
      </c>
      <c r="D2112" s="26" t="s">
        <v>398</v>
      </c>
      <c r="E2112" s="26" t="s">
        <v>1937</v>
      </c>
      <c r="F2112" s="26" t="s">
        <v>1938</v>
      </c>
      <c r="G2112" s="27">
        <v>15</v>
      </c>
      <c r="H2112" s="4" t="s">
        <v>1939</v>
      </c>
      <c r="I2112" s="28" t="str">
        <f t="shared" si="197"/>
        <v>=DISPIMG("ID_2C11D31DEB444EF7B65211733D5D5041",1)</v>
      </c>
    </row>
    <row r="2113" customHeight="1" spans="1:9">
      <c r="A2113" s="26" t="s">
        <v>392</v>
      </c>
      <c r="B2113" s="26" t="s">
        <v>1952</v>
      </c>
      <c r="C2113" s="26" t="s">
        <v>1953</v>
      </c>
      <c r="D2113" s="26" t="s">
        <v>398</v>
      </c>
      <c r="E2113" s="26" t="s">
        <v>1937</v>
      </c>
      <c r="F2113" s="26" t="s">
        <v>1938</v>
      </c>
      <c r="G2113" s="27">
        <v>16</v>
      </c>
      <c r="H2113" s="4" t="s">
        <v>1939</v>
      </c>
      <c r="I2113" s="28" t="str">
        <f t="shared" si="197"/>
        <v>=DISPIMG("ID_2C11D31DEB444EF7B65211733D5D5041",1)</v>
      </c>
    </row>
    <row r="2114" customHeight="1" spans="1:9">
      <c r="A2114" s="26" t="s">
        <v>393</v>
      </c>
      <c r="B2114" s="26" t="s">
        <v>1952</v>
      </c>
      <c r="C2114" s="26" t="s">
        <v>1953</v>
      </c>
      <c r="D2114" s="26" t="s">
        <v>398</v>
      </c>
      <c r="E2114" s="26" t="s">
        <v>1937</v>
      </c>
      <c r="F2114" s="26" t="s">
        <v>1938</v>
      </c>
      <c r="G2114" s="27">
        <v>17</v>
      </c>
      <c r="H2114" s="4" t="s">
        <v>1939</v>
      </c>
      <c r="I2114" s="28" t="str">
        <f t="shared" si="197"/>
        <v>=DISPIMG("ID_2C11D31DEB444EF7B65211733D5D5041",1)</v>
      </c>
    </row>
    <row r="2115" customHeight="1" spans="1:9">
      <c r="A2115" s="26" t="s">
        <v>391</v>
      </c>
      <c r="B2115" s="26" t="s">
        <v>1954</v>
      </c>
      <c r="C2115" s="26" t="s">
        <v>1955</v>
      </c>
      <c r="D2115" s="26" t="s">
        <v>432</v>
      </c>
      <c r="E2115" s="26" t="s">
        <v>1937</v>
      </c>
      <c r="F2115" s="26" t="s">
        <v>1938</v>
      </c>
      <c r="G2115" s="27">
        <v>15</v>
      </c>
      <c r="H2115" s="4" t="s">
        <v>1939</v>
      </c>
      <c r="I2115" s="28" t="str">
        <f t="shared" ref="I2115:I2118" si="198">_xlfn.DISPIMG("ID_BFF6EF3E100449CBB0A063EB42CBED83",1)</f>
        <v>=DISPIMG("ID_BFF6EF3E100449CBB0A063EB42CBED83",1)</v>
      </c>
    </row>
    <row r="2116" customHeight="1" spans="1:9">
      <c r="A2116" s="26" t="s">
        <v>392</v>
      </c>
      <c r="B2116" s="26" t="s">
        <v>1954</v>
      </c>
      <c r="C2116" s="26" t="s">
        <v>1955</v>
      </c>
      <c r="D2116" s="26" t="s">
        <v>432</v>
      </c>
      <c r="E2116" s="26" t="s">
        <v>1937</v>
      </c>
      <c r="F2116" s="26" t="s">
        <v>1938</v>
      </c>
      <c r="G2116" s="27">
        <v>16</v>
      </c>
      <c r="H2116" s="4" t="s">
        <v>1939</v>
      </c>
      <c r="I2116" s="28" t="str">
        <f t="shared" si="198"/>
        <v>=DISPIMG("ID_BFF6EF3E100449CBB0A063EB42CBED83",1)</v>
      </c>
    </row>
    <row r="2117" customHeight="1" spans="1:9">
      <c r="A2117" s="26" t="s">
        <v>393</v>
      </c>
      <c r="B2117" s="26" t="s">
        <v>1954</v>
      </c>
      <c r="C2117" s="26" t="s">
        <v>1955</v>
      </c>
      <c r="D2117" s="26" t="s">
        <v>432</v>
      </c>
      <c r="E2117" s="26" t="s">
        <v>1937</v>
      </c>
      <c r="F2117" s="26" t="s">
        <v>1938</v>
      </c>
      <c r="G2117" s="27">
        <v>17</v>
      </c>
      <c r="H2117" s="4" t="s">
        <v>1939</v>
      </c>
      <c r="I2117" s="28" t="str">
        <f t="shared" si="198"/>
        <v>=DISPIMG("ID_BFF6EF3E100449CBB0A063EB42CBED83",1)</v>
      </c>
    </row>
    <row r="2118" customHeight="1" spans="1:9">
      <c r="A2118" s="26" t="s">
        <v>394</v>
      </c>
      <c r="B2118" s="26" t="s">
        <v>1954</v>
      </c>
      <c r="C2118" s="26" t="s">
        <v>1955</v>
      </c>
      <c r="D2118" s="26" t="s">
        <v>432</v>
      </c>
      <c r="E2118" s="26" t="s">
        <v>1937</v>
      </c>
      <c r="F2118" s="26" t="s">
        <v>1938</v>
      </c>
      <c r="G2118" s="27">
        <v>18</v>
      </c>
      <c r="H2118" s="4" t="s">
        <v>1939</v>
      </c>
      <c r="I2118" s="28" t="str">
        <f t="shared" si="198"/>
        <v>=DISPIMG("ID_BFF6EF3E100449CBB0A063EB42CBED83",1)</v>
      </c>
    </row>
    <row r="2119" customHeight="1" spans="1:9">
      <c r="A2119" s="26" t="s">
        <v>391</v>
      </c>
      <c r="B2119" s="26" t="s">
        <v>1956</v>
      </c>
      <c r="C2119" s="26" t="s">
        <v>1957</v>
      </c>
      <c r="D2119" s="26" t="s">
        <v>432</v>
      </c>
      <c r="E2119" s="26" t="s">
        <v>1937</v>
      </c>
      <c r="F2119" s="26" t="s">
        <v>1938</v>
      </c>
      <c r="G2119" s="27">
        <v>31</v>
      </c>
      <c r="H2119" s="4" t="s">
        <v>1939</v>
      </c>
      <c r="I2119" s="28" t="str">
        <f t="shared" ref="I2119:I2122" si="199">_xlfn.DISPIMG("ID_FD9B52DD576443EAAB67F23002059C0F",1)</f>
        <v>=DISPIMG("ID_FD9B52DD576443EAAB67F23002059C0F",1)</v>
      </c>
    </row>
    <row r="2120" customHeight="1" spans="1:9">
      <c r="A2120" s="26" t="s">
        <v>392</v>
      </c>
      <c r="B2120" s="26" t="s">
        <v>1956</v>
      </c>
      <c r="C2120" s="26" t="s">
        <v>1957</v>
      </c>
      <c r="D2120" s="26" t="s">
        <v>432</v>
      </c>
      <c r="E2120" s="26" t="s">
        <v>1937</v>
      </c>
      <c r="F2120" s="26" t="s">
        <v>1938</v>
      </c>
      <c r="G2120" s="27">
        <v>32</v>
      </c>
      <c r="H2120" s="4" t="s">
        <v>1939</v>
      </c>
      <c r="I2120" s="28" t="str">
        <f t="shared" si="199"/>
        <v>=DISPIMG("ID_FD9B52DD576443EAAB67F23002059C0F",1)</v>
      </c>
    </row>
    <row r="2121" customHeight="1" spans="1:9">
      <c r="A2121" s="26" t="s">
        <v>393</v>
      </c>
      <c r="B2121" s="26" t="s">
        <v>1956</v>
      </c>
      <c r="C2121" s="26" t="s">
        <v>1957</v>
      </c>
      <c r="D2121" s="26" t="s">
        <v>432</v>
      </c>
      <c r="E2121" s="26" t="s">
        <v>1937</v>
      </c>
      <c r="F2121" s="26" t="s">
        <v>1938</v>
      </c>
      <c r="G2121" s="27">
        <v>33</v>
      </c>
      <c r="H2121" s="4" t="s">
        <v>1939</v>
      </c>
      <c r="I2121" s="28" t="str">
        <f t="shared" si="199"/>
        <v>=DISPIMG("ID_FD9B52DD576443EAAB67F23002059C0F",1)</v>
      </c>
    </row>
    <row r="2122" customHeight="1" spans="1:9">
      <c r="A2122" s="26" t="s">
        <v>394</v>
      </c>
      <c r="B2122" s="26" t="s">
        <v>1956</v>
      </c>
      <c r="C2122" s="26" t="s">
        <v>1957</v>
      </c>
      <c r="D2122" s="26" t="s">
        <v>432</v>
      </c>
      <c r="E2122" s="26" t="s">
        <v>1937</v>
      </c>
      <c r="F2122" s="26" t="s">
        <v>1938</v>
      </c>
      <c r="G2122" s="27">
        <v>34</v>
      </c>
      <c r="H2122" s="4" t="s">
        <v>1939</v>
      </c>
      <c r="I2122" s="28" t="str">
        <f t="shared" si="199"/>
        <v>=DISPIMG("ID_FD9B52DD576443EAAB67F23002059C0F",1)</v>
      </c>
    </row>
    <row r="2123" customHeight="1" spans="1:9">
      <c r="A2123" s="26" t="s">
        <v>399</v>
      </c>
      <c r="B2123" s="26" t="s">
        <v>1958</v>
      </c>
      <c r="C2123" s="26" t="s">
        <v>1959</v>
      </c>
      <c r="D2123" s="26" t="s">
        <v>556</v>
      </c>
      <c r="E2123" s="26" t="s">
        <v>1937</v>
      </c>
      <c r="F2123" s="26" t="s">
        <v>1938</v>
      </c>
      <c r="G2123" s="27">
        <v>15</v>
      </c>
      <c r="H2123" s="4" t="s">
        <v>1939</v>
      </c>
      <c r="I2123" s="28" t="str">
        <f t="shared" ref="I2123:I2128" si="200">_xlfn.DISPIMG("ID_31072B7904364AAB8061EF9DFC13F466",1)</f>
        <v>=DISPIMG("ID_31072B7904364AAB8061EF9DFC13F466",1)</v>
      </c>
    </row>
    <row r="2124" customHeight="1" spans="1:9">
      <c r="A2124" s="26" t="s">
        <v>364</v>
      </c>
      <c r="B2124" s="26" t="s">
        <v>1958</v>
      </c>
      <c r="C2124" s="26" t="s">
        <v>1959</v>
      </c>
      <c r="D2124" s="26" t="s">
        <v>556</v>
      </c>
      <c r="E2124" s="26" t="s">
        <v>1937</v>
      </c>
      <c r="F2124" s="26" t="s">
        <v>1938</v>
      </c>
      <c r="G2124" s="27">
        <v>16</v>
      </c>
      <c r="H2124" s="4" t="s">
        <v>1939</v>
      </c>
      <c r="I2124" s="28" t="str">
        <f t="shared" si="200"/>
        <v>=DISPIMG("ID_31072B7904364AAB8061EF9DFC13F466",1)</v>
      </c>
    </row>
    <row r="2125" customHeight="1" spans="1:9">
      <c r="A2125" s="26" t="s">
        <v>371</v>
      </c>
      <c r="B2125" s="26" t="s">
        <v>1958</v>
      </c>
      <c r="C2125" s="26" t="s">
        <v>1959</v>
      </c>
      <c r="D2125" s="26" t="s">
        <v>556</v>
      </c>
      <c r="E2125" s="26" t="s">
        <v>1937</v>
      </c>
      <c r="F2125" s="26" t="s">
        <v>1938</v>
      </c>
      <c r="G2125" s="27">
        <v>17</v>
      </c>
      <c r="H2125" s="4" t="s">
        <v>1939</v>
      </c>
      <c r="I2125" s="28" t="str">
        <f t="shared" si="200"/>
        <v>=DISPIMG("ID_31072B7904364AAB8061EF9DFC13F466",1)</v>
      </c>
    </row>
    <row r="2126" customHeight="1" spans="1:9">
      <c r="A2126" s="26" t="s">
        <v>400</v>
      </c>
      <c r="B2126" s="26" t="s">
        <v>1958</v>
      </c>
      <c r="C2126" s="26" t="s">
        <v>1959</v>
      </c>
      <c r="D2126" s="26" t="s">
        <v>556</v>
      </c>
      <c r="E2126" s="26" t="s">
        <v>1937</v>
      </c>
      <c r="F2126" s="26" t="s">
        <v>1938</v>
      </c>
      <c r="G2126" s="27">
        <v>18</v>
      </c>
      <c r="H2126" s="4" t="s">
        <v>1939</v>
      </c>
      <c r="I2126" s="28" t="str">
        <f t="shared" si="200"/>
        <v>=DISPIMG("ID_31072B7904364AAB8061EF9DFC13F466",1)</v>
      </c>
    </row>
    <row r="2127" customHeight="1" spans="1:9">
      <c r="A2127" s="26" t="s">
        <v>416</v>
      </c>
      <c r="B2127" s="26" t="s">
        <v>1958</v>
      </c>
      <c r="C2127" s="26" t="s">
        <v>1959</v>
      </c>
      <c r="D2127" s="26" t="s">
        <v>556</v>
      </c>
      <c r="E2127" s="26" t="s">
        <v>1937</v>
      </c>
      <c r="F2127" s="26" t="s">
        <v>1938</v>
      </c>
      <c r="G2127" s="27">
        <v>19</v>
      </c>
      <c r="H2127" s="4" t="s">
        <v>1939</v>
      </c>
      <c r="I2127" s="28" t="str">
        <f t="shared" si="200"/>
        <v>=DISPIMG("ID_31072B7904364AAB8061EF9DFC13F466",1)</v>
      </c>
    </row>
    <row r="2128" customHeight="1" spans="1:9">
      <c r="A2128" s="26" t="s">
        <v>417</v>
      </c>
      <c r="B2128" s="26" t="s">
        <v>1958</v>
      </c>
      <c r="C2128" s="26" t="s">
        <v>1959</v>
      </c>
      <c r="D2128" s="26" t="s">
        <v>556</v>
      </c>
      <c r="E2128" s="26" t="s">
        <v>1937</v>
      </c>
      <c r="F2128" s="26" t="s">
        <v>1938</v>
      </c>
      <c r="G2128" s="27">
        <v>20</v>
      </c>
      <c r="H2128" s="4" t="s">
        <v>1939</v>
      </c>
      <c r="I2128" s="28" t="str">
        <f t="shared" si="200"/>
        <v>=DISPIMG("ID_31072B7904364AAB8061EF9DFC13F466",1)</v>
      </c>
    </row>
    <row r="2129" customHeight="1" spans="1:9">
      <c r="A2129" s="26" t="s">
        <v>381</v>
      </c>
      <c r="B2129" s="26" t="s">
        <v>1958</v>
      </c>
      <c r="C2129" s="26" t="s">
        <v>1959</v>
      </c>
      <c r="D2129" s="26" t="s">
        <v>556</v>
      </c>
      <c r="E2129" s="26" t="s">
        <v>1937</v>
      </c>
      <c r="F2129" s="26" t="s">
        <v>1938</v>
      </c>
      <c r="G2129" s="27">
        <v>21</v>
      </c>
      <c r="H2129" s="4" t="s">
        <v>1939</v>
      </c>
      <c r="I2129" s="28" t="str">
        <f t="shared" ref="I2129:I2136" si="201">_xlfn.DISPIMG("ID_6A96824C9CFF4B7D8DA0D4EEEA9DD852",1)</f>
        <v>=DISPIMG("ID_6A96824C9CFF4B7D8DA0D4EEEA9DD852",1)</v>
      </c>
    </row>
    <row r="2130" customHeight="1" spans="1:9">
      <c r="A2130" s="26" t="s">
        <v>388</v>
      </c>
      <c r="B2130" s="26" t="s">
        <v>1958</v>
      </c>
      <c r="C2130" s="26" t="s">
        <v>1959</v>
      </c>
      <c r="D2130" s="26" t="s">
        <v>556</v>
      </c>
      <c r="E2130" s="26" t="s">
        <v>1937</v>
      </c>
      <c r="F2130" s="26" t="s">
        <v>1938</v>
      </c>
      <c r="G2130" s="27">
        <v>22</v>
      </c>
      <c r="H2130" s="4" t="s">
        <v>1939</v>
      </c>
      <c r="I2130" s="28" t="str">
        <f t="shared" si="201"/>
        <v>=DISPIMG("ID_6A96824C9CFF4B7D8DA0D4EEEA9DD852",1)</v>
      </c>
    </row>
    <row r="2131" customHeight="1" spans="1:9">
      <c r="A2131" s="26" t="s">
        <v>389</v>
      </c>
      <c r="B2131" s="26" t="s">
        <v>1958</v>
      </c>
      <c r="C2131" s="26" t="s">
        <v>1959</v>
      </c>
      <c r="D2131" s="26" t="s">
        <v>556</v>
      </c>
      <c r="E2131" s="26" t="s">
        <v>1937</v>
      </c>
      <c r="F2131" s="26" t="s">
        <v>1938</v>
      </c>
      <c r="G2131" s="27">
        <v>23</v>
      </c>
      <c r="H2131" s="4" t="s">
        <v>1939</v>
      </c>
      <c r="I2131" s="28" t="str">
        <f t="shared" si="201"/>
        <v>=DISPIMG("ID_6A96824C9CFF4B7D8DA0D4EEEA9DD852",1)</v>
      </c>
    </row>
    <row r="2132" customHeight="1" spans="1:9">
      <c r="A2132" s="26" t="s">
        <v>390</v>
      </c>
      <c r="B2132" s="26" t="s">
        <v>1958</v>
      </c>
      <c r="C2132" s="26" t="s">
        <v>1959</v>
      </c>
      <c r="D2132" s="26" t="s">
        <v>556</v>
      </c>
      <c r="E2132" s="26" t="s">
        <v>1937</v>
      </c>
      <c r="F2132" s="26" t="s">
        <v>1938</v>
      </c>
      <c r="G2132" s="27">
        <v>24</v>
      </c>
      <c r="H2132" s="4" t="s">
        <v>1939</v>
      </c>
      <c r="I2132" s="28" t="str">
        <f t="shared" si="201"/>
        <v>=DISPIMG("ID_6A96824C9CFF4B7D8DA0D4EEEA9DD852",1)</v>
      </c>
    </row>
    <row r="2133" customHeight="1" spans="1:9">
      <c r="A2133" s="26" t="s">
        <v>391</v>
      </c>
      <c r="B2133" s="26" t="s">
        <v>1958</v>
      </c>
      <c r="C2133" s="26" t="s">
        <v>1959</v>
      </c>
      <c r="D2133" s="26" t="s">
        <v>556</v>
      </c>
      <c r="E2133" s="26" t="s">
        <v>1937</v>
      </c>
      <c r="F2133" s="26" t="s">
        <v>1938</v>
      </c>
      <c r="G2133" s="27">
        <v>25</v>
      </c>
      <c r="H2133" s="4" t="s">
        <v>1939</v>
      </c>
      <c r="I2133" s="28" t="str">
        <f t="shared" si="201"/>
        <v>=DISPIMG("ID_6A96824C9CFF4B7D8DA0D4EEEA9DD852",1)</v>
      </c>
    </row>
    <row r="2134" customHeight="1" spans="1:9">
      <c r="A2134" s="26" t="s">
        <v>392</v>
      </c>
      <c r="B2134" s="26" t="s">
        <v>1958</v>
      </c>
      <c r="C2134" s="26" t="s">
        <v>1959</v>
      </c>
      <c r="D2134" s="26" t="s">
        <v>556</v>
      </c>
      <c r="E2134" s="26" t="s">
        <v>1937</v>
      </c>
      <c r="F2134" s="26" t="s">
        <v>1938</v>
      </c>
      <c r="G2134" s="27">
        <v>26</v>
      </c>
      <c r="H2134" s="4" t="s">
        <v>1939</v>
      </c>
      <c r="I2134" s="28" t="str">
        <f t="shared" si="201"/>
        <v>=DISPIMG("ID_6A96824C9CFF4B7D8DA0D4EEEA9DD852",1)</v>
      </c>
    </row>
    <row r="2135" customHeight="1" spans="1:9">
      <c r="A2135" s="26" t="s">
        <v>393</v>
      </c>
      <c r="B2135" s="26" t="s">
        <v>1958</v>
      </c>
      <c r="C2135" s="26" t="s">
        <v>1959</v>
      </c>
      <c r="D2135" s="26" t="s">
        <v>556</v>
      </c>
      <c r="E2135" s="26" t="s">
        <v>1937</v>
      </c>
      <c r="F2135" s="26" t="s">
        <v>1938</v>
      </c>
      <c r="G2135" s="27">
        <v>27</v>
      </c>
      <c r="H2135" s="4" t="s">
        <v>1939</v>
      </c>
      <c r="I2135" s="28" t="str">
        <f t="shared" si="201"/>
        <v>=DISPIMG("ID_6A96824C9CFF4B7D8DA0D4EEEA9DD852",1)</v>
      </c>
    </row>
    <row r="2136" customHeight="1" spans="1:9">
      <c r="A2136" s="26" t="s">
        <v>490</v>
      </c>
      <c r="B2136" s="26" t="s">
        <v>1958</v>
      </c>
      <c r="C2136" s="26" t="s">
        <v>1959</v>
      </c>
      <c r="D2136" s="26" t="s">
        <v>556</v>
      </c>
      <c r="E2136" s="26" t="s">
        <v>1937</v>
      </c>
      <c r="F2136" s="26" t="s">
        <v>1938</v>
      </c>
      <c r="G2136" s="27">
        <v>31</v>
      </c>
      <c r="H2136" s="4" t="s">
        <v>1939</v>
      </c>
      <c r="I2136" s="28" t="str">
        <f t="shared" si="201"/>
        <v>=DISPIMG("ID_6A96824C9CFF4B7D8DA0D4EEEA9DD852",1)</v>
      </c>
    </row>
    <row r="2137" customHeight="1" spans="1:9">
      <c r="A2137" s="26" t="s">
        <v>451</v>
      </c>
      <c r="B2137" s="26" t="s">
        <v>1960</v>
      </c>
      <c r="C2137" s="26" t="s">
        <v>1961</v>
      </c>
      <c r="D2137" s="26" t="s">
        <v>570</v>
      </c>
      <c r="E2137" s="26" t="s">
        <v>1937</v>
      </c>
      <c r="F2137" s="26" t="s">
        <v>1938</v>
      </c>
      <c r="G2137" s="27">
        <v>36</v>
      </c>
      <c r="H2137" s="4" t="s">
        <v>1939</v>
      </c>
      <c r="I2137" s="28" t="str">
        <f t="shared" ref="I2137:I2142" si="202">_xlfn.DISPIMG("ID_9849F2CB025A41A2A620CB875AA2551A",1)</f>
        <v>=DISPIMG("ID_9849F2CB025A41A2A620CB875AA2551A",1)</v>
      </c>
    </row>
    <row r="2138" customHeight="1" spans="1:9">
      <c r="A2138" s="26" t="s">
        <v>452</v>
      </c>
      <c r="B2138" s="26" t="s">
        <v>1960</v>
      </c>
      <c r="C2138" s="26" t="s">
        <v>1961</v>
      </c>
      <c r="D2138" s="26" t="s">
        <v>570</v>
      </c>
      <c r="E2138" s="26" t="s">
        <v>1937</v>
      </c>
      <c r="F2138" s="26" t="s">
        <v>1938</v>
      </c>
      <c r="G2138" s="27">
        <v>37</v>
      </c>
      <c r="H2138" s="4" t="s">
        <v>1939</v>
      </c>
      <c r="I2138" s="28" t="str">
        <f t="shared" si="202"/>
        <v>=DISPIMG("ID_9849F2CB025A41A2A620CB875AA2551A",1)</v>
      </c>
    </row>
    <row r="2139" customHeight="1" spans="1:9">
      <c r="A2139" s="26" t="s">
        <v>1463</v>
      </c>
      <c r="B2139" s="26" t="s">
        <v>1960</v>
      </c>
      <c r="C2139" s="26" t="s">
        <v>1961</v>
      </c>
      <c r="D2139" s="26" t="s">
        <v>570</v>
      </c>
      <c r="E2139" s="26" t="s">
        <v>1937</v>
      </c>
      <c r="F2139" s="26" t="s">
        <v>1938</v>
      </c>
      <c r="G2139" s="27">
        <v>38</v>
      </c>
      <c r="H2139" s="4" t="s">
        <v>1939</v>
      </c>
      <c r="I2139" s="28" t="str">
        <f t="shared" si="202"/>
        <v>=DISPIMG("ID_9849F2CB025A41A2A620CB875AA2551A",1)</v>
      </c>
    </row>
    <row r="2140" customHeight="1" spans="1:9">
      <c r="A2140" s="26" t="s">
        <v>1461</v>
      </c>
      <c r="B2140" s="26" t="s">
        <v>1960</v>
      </c>
      <c r="C2140" s="26" t="s">
        <v>1961</v>
      </c>
      <c r="D2140" s="26" t="s">
        <v>570</v>
      </c>
      <c r="E2140" s="26" t="s">
        <v>1937</v>
      </c>
      <c r="F2140" s="26" t="s">
        <v>1938</v>
      </c>
      <c r="G2140" s="27">
        <v>39</v>
      </c>
      <c r="H2140" s="4" t="s">
        <v>1939</v>
      </c>
      <c r="I2140" s="28" t="str">
        <f t="shared" si="202"/>
        <v>=DISPIMG("ID_9849F2CB025A41A2A620CB875AA2551A",1)</v>
      </c>
    </row>
    <row r="2141" customHeight="1" spans="1:9">
      <c r="A2141" s="26" t="s">
        <v>1464</v>
      </c>
      <c r="B2141" s="26" t="s">
        <v>1960</v>
      </c>
      <c r="C2141" s="26" t="s">
        <v>1961</v>
      </c>
      <c r="D2141" s="26" t="s">
        <v>570</v>
      </c>
      <c r="E2141" s="26" t="s">
        <v>1937</v>
      </c>
      <c r="F2141" s="26" t="s">
        <v>1938</v>
      </c>
      <c r="G2141" s="27">
        <v>40</v>
      </c>
      <c r="H2141" s="4" t="s">
        <v>1939</v>
      </c>
      <c r="I2141" s="28" t="str">
        <f t="shared" si="202"/>
        <v>=DISPIMG("ID_9849F2CB025A41A2A620CB875AA2551A",1)</v>
      </c>
    </row>
    <row r="2142" customHeight="1" spans="1:9">
      <c r="A2142" s="26" t="s">
        <v>554</v>
      </c>
      <c r="B2142" s="26" t="s">
        <v>1960</v>
      </c>
      <c r="C2142" s="26" t="s">
        <v>1961</v>
      </c>
      <c r="D2142" s="26" t="s">
        <v>570</v>
      </c>
      <c r="E2142" s="26" t="s">
        <v>1937</v>
      </c>
      <c r="F2142" s="26" t="s">
        <v>1938</v>
      </c>
      <c r="G2142" s="27">
        <v>41</v>
      </c>
      <c r="H2142" s="4" t="s">
        <v>1939</v>
      </c>
      <c r="I2142" s="28" t="str">
        <f t="shared" si="202"/>
        <v>=DISPIMG("ID_9849F2CB025A41A2A620CB875AA2551A",1)</v>
      </c>
    </row>
    <row r="2143" customHeight="1" spans="1:9">
      <c r="A2143" s="26" t="s">
        <v>395</v>
      </c>
      <c r="B2143" s="26" t="s">
        <v>1962</v>
      </c>
      <c r="C2143" s="26" t="s">
        <v>1963</v>
      </c>
      <c r="D2143" s="26" t="s">
        <v>420</v>
      </c>
      <c r="E2143" s="26" t="s">
        <v>1937</v>
      </c>
      <c r="F2143" s="26" t="s">
        <v>1938</v>
      </c>
      <c r="G2143" s="27">
        <v>30</v>
      </c>
      <c r="H2143" s="4" t="s">
        <v>1939</v>
      </c>
      <c r="I2143" s="28" t="str">
        <f t="shared" ref="I2143:I2149" si="203">_xlfn.DISPIMG("ID_4C084E62F207408BA8AC08CCAC1A8A2D",1)</f>
        <v>=DISPIMG("ID_4C084E62F207408BA8AC08CCAC1A8A2D",1)</v>
      </c>
    </row>
    <row r="2144" customHeight="1" spans="1:9">
      <c r="A2144" s="26" t="s">
        <v>399</v>
      </c>
      <c r="B2144" s="26" t="s">
        <v>1962</v>
      </c>
      <c r="C2144" s="26" t="s">
        <v>1963</v>
      </c>
      <c r="D2144" s="26" t="s">
        <v>420</v>
      </c>
      <c r="E2144" s="26" t="s">
        <v>1937</v>
      </c>
      <c r="F2144" s="26" t="s">
        <v>1938</v>
      </c>
      <c r="G2144" s="27">
        <v>31</v>
      </c>
      <c r="H2144" s="4" t="s">
        <v>1939</v>
      </c>
      <c r="I2144" s="28" t="str">
        <f t="shared" si="203"/>
        <v>=DISPIMG("ID_4C084E62F207408BA8AC08CCAC1A8A2D",1)</v>
      </c>
    </row>
    <row r="2145" customHeight="1" spans="1:9">
      <c r="A2145" s="26" t="s">
        <v>364</v>
      </c>
      <c r="B2145" s="26" t="s">
        <v>1962</v>
      </c>
      <c r="C2145" s="26" t="s">
        <v>1963</v>
      </c>
      <c r="D2145" s="26" t="s">
        <v>420</v>
      </c>
      <c r="E2145" s="26" t="s">
        <v>1937</v>
      </c>
      <c r="F2145" s="26" t="s">
        <v>1938</v>
      </c>
      <c r="G2145" s="27">
        <v>32</v>
      </c>
      <c r="H2145" s="4" t="s">
        <v>1939</v>
      </c>
      <c r="I2145" s="28" t="str">
        <f t="shared" si="203"/>
        <v>=DISPIMG("ID_4C084E62F207408BA8AC08CCAC1A8A2D",1)</v>
      </c>
    </row>
    <row r="2146" customHeight="1" spans="1:9">
      <c r="A2146" s="26" t="s">
        <v>371</v>
      </c>
      <c r="B2146" s="26" t="s">
        <v>1962</v>
      </c>
      <c r="C2146" s="26" t="s">
        <v>1963</v>
      </c>
      <c r="D2146" s="26" t="s">
        <v>420</v>
      </c>
      <c r="E2146" s="26" t="s">
        <v>1937</v>
      </c>
      <c r="F2146" s="26" t="s">
        <v>1938</v>
      </c>
      <c r="G2146" s="27">
        <v>33</v>
      </c>
      <c r="H2146" s="4" t="s">
        <v>1939</v>
      </c>
      <c r="I2146" s="28" t="str">
        <f t="shared" si="203"/>
        <v>=DISPIMG("ID_4C084E62F207408BA8AC08CCAC1A8A2D",1)</v>
      </c>
    </row>
    <row r="2147" customHeight="1" spans="1:9">
      <c r="A2147" s="26" t="s">
        <v>400</v>
      </c>
      <c r="B2147" s="26" t="s">
        <v>1962</v>
      </c>
      <c r="C2147" s="26" t="s">
        <v>1963</v>
      </c>
      <c r="D2147" s="26" t="s">
        <v>420</v>
      </c>
      <c r="E2147" s="26" t="s">
        <v>1937</v>
      </c>
      <c r="F2147" s="26" t="s">
        <v>1938</v>
      </c>
      <c r="G2147" s="27">
        <v>34</v>
      </c>
      <c r="H2147" s="4" t="s">
        <v>1939</v>
      </c>
      <c r="I2147" s="28" t="str">
        <f t="shared" si="203"/>
        <v>=DISPIMG("ID_4C084E62F207408BA8AC08CCAC1A8A2D",1)</v>
      </c>
    </row>
    <row r="2148" customHeight="1" spans="1:9">
      <c r="A2148" s="26" t="s">
        <v>416</v>
      </c>
      <c r="B2148" s="26" t="s">
        <v>1962</v>
      </c>
      <c r="C2148" s="26" t="s">
        <v>1963</v>
      </c>
      <c r="D2148" s="26" t="s">
        <v>420</v>
      </c>
      <c r="E2148" s="26" t="s">
        <v>1937</v>
      </c>
      <c r="F2148" s="26" t="s">
        <v>1938</v>
      </c>
      <c r="G2148" s="27">
        <v>35</v>
      </c>
      <c r="H2148" s="4" t="s">
        <v>1939</v>
      </c>
      <c r="I2148" s="28" t="str">
        <f t="shared" si="203"/>
        <v>=DISPIMG("ID_4C084E62F207408BA8AC08CCAC1A8A2D",1)</v>
      </c>
    </row>
    <row r="2149" customHeight="1" spans="1:9">
      <c r="A2149" s="26" t="s">
        <v>417</v>
      </c>
      <c r="B2149" s="26" t="s">
        <v>1962</v>
      </c>
      <c r="C2149" s="26" t="s">
        <v>1963</v>
      </c>
      <c r="D2149" s="26" t="s">
        <v>420</v>
      </c>
      <c r="E2149" s="26" t="s">
        <v>1937</v>
      </c>
      <c r="F2149" s="26" t="s">
        <v>1938</v>
      </c>
      <c r="G2149" s="27">
        <v>36</v>
      </c>
      <c r="H2149" s="4" t="s">
        <v>1939</v>
      </c>
      <c r="I2149" s="28" t="str">
        <f t="shared" si="203"/>
        <v>=DISPIMG("ID_4C084E62F207408BA8AC08CCAC1A8A2D",1)</v>
      </c>
    </row>
    <row r="2150" customHeight="1" spans="1:9">
      <c r="A2150" s="26" t="s">
        <v>399</v>
      </c>
      <c r="B2150" s="26" t="s">
        <v>1964</v>
      </c>
      <c r="C2150" s="26" t="s">
        <v>1965</v>
      </c>
      <c r="D2150" s="26" t="s">
        <v>367</v>
      </c>
      <c r="E2150" s="26" t="s">
        <v>1937</v>
      </c>
      <c r="F2150" s="26" t="s">
        <v>1938</v>
      </c>
      <c r="G2150" s="27">
        <v>17</v>
      </c>
      <c r="H2150" s="4" t="s">
        <v>1939</v>
      </c>
      <c r="I2150" s="28" t="str">
        <f>_xlfn.DISPIMG("ID_34AE9363377440ACAF8BC8E6E6EDD9A5",1)</f>
        <v>=DISPIMG("ID_34AE9363377440ACAF8BC8E6E6EDD9A5",1)</v>
      </c>
    </row>
    <row r="2151" customHeight="1" spans="1:9">
      <c r="A2151" s="26" t="s">
        <v>395</v>
      </c>
      <c r="B2151" s="26" t="s">
        <v>1966</v>
      </c>
      <c r="C2151" s="26" t="s">
        <v>1967</v>
      </c>
      <c r="D2151" s="26" t="s">
        <v>540</v>
      </c>
      <c r="E2151" s="26" t="s">
        <v>1937</v>
      </c>
      <c r="F2151" s="26" t="s">
        <v>1938</v>
      </c>
      <c r="G2151" s="27">
        <v>63</v>
      </c>
      <c r="H2151" s="4" t="s">
        <v>1939</v>
      </c>
      <c r="I2151" s="28" t="str">
        <f t="shared" ref="I2151:I2164" si="204">_xlfn.DISPIMG("ID_F25119FF552E41FFA21271BF0655F05C",1)</f>
        <v>=DISPIMG("ID_F25119FF552E41FFA21271BF0655F05C",1)</v>
      </c>
    </row>
    <row r="2152" customHeight="1" spans="1:9">
      <c r="A2152" s="26" t="s">
        <v>399</v>
      </c>
      <c r="B2152" s="26" t="s">
        <v>1966</v>
      </c>
      <c r="C2152" s="26" t="s">
        <v>1967</v>
      </c>
      <c r="D2152" s="26" t="s">
        <v>540</v>
      </c>
      <c r="E2152" s="26" t="s">
        <v>1937</v>
      </c>
      <c r="F2152" s="26" t="s">
        <v>1938</v>
      </c>
      <c r="G2152" s="27">
        <v>64</v>
      </c>
      <c r="H2152" s="4" t="s">
        <v>1939</v>
      </c>
      <c r="I2152" s="28" t="str">
        <f t="shared" si="204"/>
        <v>=DISPIMG("ID_F25119FF552E41FFA21271BF0655F05C",1)</v>
      </c>
    </row>
    <row r="2153" customHeight="1" spans="1:9">
      <c r="A2153" s="26" t="s">
        <v>364</v>
      </c>
      <c r="B2153" s="26" t="s">
        <v>1966</v>
      </c>
      <c r="C2153" s="26" t="s">
        <v>1967</v>
      </c>
      <c r="D2153" s="26" t="s">
        <v>540</v>
      </c>
      <c r="E2153" s="26" t="s">
        <v>1937</v>
      </c>
      <c r="F2153" s="26" t="s">
        <v>1938</v>
      </c>
      <c r="G2153" s="27">
        <v>65</v>
      </c>
      <c r="H2153" s="4" t="s">
        <v>1939</v>
      </c>
      <c r="I2153" s="28" t="str">
        <f t="shared" si="204"/>
        <v>=DISPIMG("ID_F25119FF552E41FFA21271BF0655F05C",1)</v>
      </c>
    </row>
    <row r="2154" customHeight="1" spans="1:9">
      <c r="A2154" s="26" t="s">
        <v>371</v>
      </c>
      <c r="B2154" s="26" t="s">
        <v>1966</v>
      </c>
      <c r="C2154" s="26" t="s">
        <v>1967</v>
      </c>
      <c r="D2154" s="26" t="s">
        <v>540</v>
      </c>
      <c r="E2154" s="26" t="s">
        <v>1937</v>
      </c>
      <c r="F2154" s="26" t="s">
        <v>1938</v>
      </c>
      <c r="G2154" s="27">
        <v>66</v>
      </c>
      <c r="H2154" s="4" t="s">
        <v>1939</v>
      </c>
      <c r="I2154" s="28" t="str">
        <f t="shared" si="204"/>
        <v>=DISPIMG("ID_F25119FF552E41FFA21271BF0655F05C",1)</v>
      </c>
    </row>
    <row r="2155" customHeight="1" spans="1:9">
      <c r="A2155" s="26" t="s">
        <v>400</v>
      </c>
      <c r="B2155" s="26" t="s">
        <v>1966</v>
      </c>
      <c r="C2155" s="26" t="s">
        <v>1967</v>
      </c>
      <c r="D2155" s="26" t="s">
        <v>540</v>
      </c>
      <c r="E2155" s="26" t="s">
        <v>1937</v>
      </c>
      <c r="F2155" s="26" t="s">
        <v>1938</v>
      </c>
      <c r="G2155" s="27">
        <v>67</v>
      </c>
      <c r="H2155" s="4" t="s">
        <v>1939</v>
      </c>
      <c r="I2155" s="28" t="str">
        <f t="shared" si="204"/>
        <v>=DISPIMG("ID_F25119FF552E41FFA21271BF0655F05C",1)</v>
      </c>
    </row>
    <row r="2156" customHeight="1" spans="1:9">
      <c r="A2156" s="26" t="s">
        <v>416</v>
      </c>
      <c r="B2156" s="26" t="s">
        <v>1966</v>
      </c>
      <c r="C2156" s="26" t="s">
        <v>1967</v>
      </c>
      <c r="D2156" s="26" t="s">
        <v>540</v>
      </c>
      <c r="E2156" s="26" t="s">
        <v>1937</v>
      </c>
      <c r="F2156" s="26" t="s">
        <v>1938</v>
      </c>
      <c r="G2156" s="27">
        <v>68</v>
      </c>
      <c r="H2156" s="4" t="s">
        <v>1939</v>
      </c>
      <c r="I2156" s="28" t="str">
        <f t="shared" si="204"/>
        <v>=DISPIMG("ID_F25119FF552E41FFA21271BF0655F05C",1)</v>
      </c>
    </row>
    <row r="2157" customHeight="1" spans="1:9">
      <c r="A2157" s="26" t="s">
        <v>417</v>
      </c>
      <c r="B2157" s="26" t="s">
        <v>1966</v>
      </c>
      <c r="C2157" s="26" t="s">
        <v>1967</v>
      </c>
      <c r="D2157" s="26" t="s">
        <v>540</v>
      </c>
      <c r="E2157" s="26" t="s">
        <v>1937</v>
      </c>
      <c r="F2157" s="26" t="s">
        <v>1938</v>
      </c>
      <c r="G2157" s="27">
        <v>69</v>
      </c>
      <c r="H2157" s="4" t="s">
        <v>1939</v>
      </c>
      <c r="I2157" s="28" t="str">
        <f t="shared" si="204"/>
        <v>=DISPIMG("ID_F25119FF552E41FFA21271BF0655F05C",1)</v>
      </c>
    </row>
    <row r="2158" customHeight="1" spans="1:9">
      <c r="A2158" s="26" t="s">
        <v>381</v>
      </c>
      <c r="B2158" s="26" t="s">
        <v>1966</v>
      </c>
      <c r="C2158" s="26" t="s">
        <v>1967</v>
      </c>
      <c r="D2158" s="26" t="s">
        <v>540</v>
      </c>
      <c r="E2158" s="26" t="s">
        <v>1937</v>
      </c>
      <c r="F2158" s="26" t="s">
        <v>1938</v>
      </c>
      <c r="G2158" s="27">
        <v>70</v>
      </c>
      <c r="H2158" s="4" t="s">
        <v>1939</v>
      </c>
      <c r="I2158" s="28" t="str">
        <f t="shared" si="204"/>
        <v>=DISPIMG("ID_F25119FF552E41FFA21271BF0655F05C",1)</v>
      </c>
    </row>
    <row r="2159" customHeight="1" spans="1:9">
      <c r="A2159" s="26" t="s">
        <v>388</v>
      </c>
      <c r="B2159" s="26" t="s">
        <v>1966</v>
      </c>
      <c r="C2159" s="26" t="s">
        <v>1967</v>
      </c>
      <c r="D2159" s="26" t="s">
        <v>540</v>
      </c>
      <c r="E2159" s="26" t="s">
        <v>1937</v>
      </c>
      <c r="F2159" s="26" t="s">
        <v>1938</v>
      </c>
      <c r="G2159" s="27">
        <v>71</v>
      </c>
      <c r="H2159" s="4" t="s">
        <v>1939</v>
      </c>
      <c r="I2159" s="28" t="str">
        <f t="shared" si="204"/>
        <v>=DISPIMG("ID_F25119FF552E41FFA21271BF0655F05C",1)</v>
      </c>
    </row>
    <row r="2160" customHeight="1" spans="1:9">
      <c r="A2160" s="26" t="s">
        <v>389</v>
      </c>
      <c r="B2160" s="26" t="s">
        <v>1966</v>
      </c>
      <c r="C2160" s="26" t="s">
        <v>1967</v>
      </c>
      <c r="D2160" s="26" t="s">
        <v>540</v>
      </c>
      <c r="E2160" s="26" t="s">
        <v>1937</v>
      </c>
      <c r="F2160" s="26" t="s">
        <v>1938</v>
      </c>
      <c r="G2160" s="27">
        <v>72</v>
      </c>
      <c r="H2160" s="4" t="s">
        <v>1939</v>
      </c>
      <c r="I2160" s="28" t="str">
        <f t="shared" si="204"/>
        <v>=DISPIMG("ID_F25119FF552E41FFA21271BF0655F05C",1)</v>
      </c>
    </row>
    <row r="2161" customHeight="1" spans="1:9">
      <c r="A2161" s="26" t="s">
        <v>390</v>
      </c>
      <c r="B2161" s="26" t="s">
        <v>1966</v>
      </c>
      <c r="C2161" s="26" t="s">
        <v>1967</v>
      </c>
      <c r="D2161" s="26" t="s">
        <v>540</v>
      </c>
      <c r="E2161" s="26" t="s">
        <v>1937</v>
      </c>
      <c r="F2161" s="26" t="s">
        <v>1938</v>
      </c>
      <c r="G2161" s="27">
        <v>73</v>
      </c>
      <c r="H2161" s="4" t="s">
        <v>1939</v>
      </c>
      <c r="I2161" s="28" t="str">
        <f t="shared" si="204"/>
        <v>=DISPIMG("ID_F25119FF552E41FFA21271BF0655F05C",1)</v>
      </c>
    </row>
    <row r="2162" customHeight="1" spans="1:9">
      <c r="A2162" s="26" t="s">
        <v>391</v>
      </c>
      <c r="B2162" s="26" t="s">
        <v>1966</v>
      </c>
      <c r="C2162" s="26" t="s">
        <v>1967</v>
      </c>
      <c r="D2162" s="26" t="s">
        <v>540</v>
      </c>
      <c r="E2162" s="26" t="s">
        <v>1937</v>
      </c>
      <c r="F2162" s="26" t="s">
        <v>1938</v>
      </c>
      <c r="G2162" s="27">
        <v>74</v>
      </c>
      <c r="H2162" s="4" t="s">
        <v>1939</v>
      </c>
      <c r="I2162" s="28" t="str">
        <f t="shared" si="204"/>
        <v>=DISPIMG("ID_F25119FF552E41FFA21271BF0655F05C",1)</v>
      </c>
    </row>
    <row r="2163" customHeight="1" spans="1:9">
      <c r="A2163" s="26" t="s">
        <v>392</v>
      </c>
      <c r="B2163" s="26" t="s">
        <v>1966</v>
      </c>
      <c r="C2163" s="26" t="s">
        <v>1967</v>
      </c>
      <c r="D2163" s="26" t="s">
        <v>540</v>
      </c>
      <c r="E2163" s="26" t="s">
        <v>1937</v>
      </c>
      <c r="F2163" s="26" t="s">
        <v>1938</v>
      </c>
      <c r="G2163" s="27">
        <v>75</v>
      </c>
      <c r="H2163" s="4" t="s">
        <v>1939</v>
      </c>
      <c r="I2163" s="28" t="str">
        <f t="shared" si="204"/>
        <v>=DISPIMG("ID_F25119FF552E41FFA21271BF0655F05C",1)</v>
      </c>
    </row>
    <row r="2164" customHeight="1" spans="1:9">
      <c r="A2164" s="26" t="s">
        <v>393</v>
      </c>
      <c r="B2164" s="26" t="s">
        <v>1966</v>
      </c>
      <c r="C2164" s="26" t="s">
        <v>1967</v>
      </c>
      <c r="D2164" s="26" t="s">
        <v>540</v>
      </c>
      <c r="E2164" s="26" t="s">
        <v>1937</v>
      </c>
      <c r="F2164" s="26" t="s">
        <v>1938</v>
      </c>
      <c r="G2164" s="27">
        <v>76</v>
      </c>
      <c r="H2164" s="4" t="s">
        <v>1939</v>
      </c>
      <c r="I2164" s="28" t="str">
        <f t="shared" si="204"/>
        <v>=DISPIMG("ID_F25119FF552E41FFA21271BF0655F05C",1)</v>
      </c>
    </row>
    <row r="2165" customHeight="1" spans="1:9">
      <c r="A2165" s="26" t="s">
        <v>392</v>
      </c>
      <c r="B2165" s="26" t="s">
        <v>1968</v>
      </c>
      <c r="C2165" s="26" t="s">
        <v>1969</v>
      </c>
      <c r="D2165" s="26" t="s">
        <v>455</v>
      </c>
      <c r="E2165" s="26" t="s">
        <v>1937</v>
      </c>
      <c r="F2165" s="26" t="s">
        <v>1938</v>
      </c>
      <c r="G2165" s="27">
        <v>30</v>
      </c>
      <c r="H2165" s="4" t="s">
        <v>1939</v>
      </c>
      <c r="I2165" s="28" t="str">
        <f t="shared" ref="I2165:I2167" si="205">_xlfn.DISPIMG("ID_92C7F82F9BF449E3A8C6C0946396E1C3",1)</f>
        <v>=DISPIMG("ID_92C7F82F9BF449E3A8C6C0946396E1C3",1)</v>
      </c>
    </row>
    <row r="2166" customHeight="1" spans="1:9">
      <c r="A2166" s="26" t="s">
        <v>393</v>
      </c>
      <c r="B2166" s="26" t="s">
        <v>1968</v>
      </c>
      <c r="C2166" s="26" t="s">
        <v>1969</v>
      </c>
      <c r="D2166" s="26" t="s">
        <v>455</v>
      </c>
      <c r="E2166" s="26" t="s">
        <v>1937</v>
      </c>
      <c r="F2166" s="26" t="s">
        <v>1938</v>
      </c>
      <c r="G2166" s="27">
        <v>31</v>
      </c>
      <c r="H2166" s="4" t="s">
        <v>1939</v>
      </c>
      <c r="I2166" s="28" t="str">
        <f t="shared" si="205"/>
        <v>=DISPIMG("ID_92C7F82F9BF449E3A8C6C0946396E1C3",1)</v>
      </c>
    </row>
    <row r="2167" customHeight="1" spans="1:9">
      <c r="A2167" s="26" t="s">
        <v>394</v>
      </c>
      <c r="B2167" s="26" t="s">
        <v>1968</v>
      </c>
      <c r="C2167" s="26" t="s">
        <v>1969</v>
      </c>
      <c r="D2167" s="26" t="s">
        <v>455</v>
      </c>
      <c r="E2167" s="26" t="s">
        <v>1937</v>
      </c>
      <c r="F2167" s="26" t="s">
        <v>1938</v>
      </c>
      <c r="G2167" s="27">
        <v>32</v>
      </c>
      <c r="H2167" s="4" t="s">
        <v>1939</v>
      </c>
      <c r="I2167" s="28" t="str">
        <f t="shared" si="205"/>
        <v>=DISPIMG("ID_92C7F82F9BF449E3A8C6C0946396E1C3",1)</v>
      </c>
    </row>
    <row r="2168" customHeight="1" spans="1:9">
      <c r="A2168" s="26" t="s">
        <v>1467</v>
      </c>
      <c r="B2168" s="26" t="s">
        <v>1970</v>
      </c>
      <c r="C2168" s="26" t="s">
        <v>1971</v>
      </c>
      <c r="D2168" s="26" t="s">
        <v>540</v>
      </c>
      <c r="E2168" s="26" t="s">
        <v>1937</v>
      </c>
      <c r="F2168" s="26" t="s">
        <v>1938</v>
      </c>
      <c r="G2168" s="27">
        <v>26</v>
      </c>
      <c r="H2168" s="4" t="s">
        <v>1939</v>
      </c>
      <c r="I2168" s="28" t="str">
        <f>_xlfn.DISPIMG("ID_8A3ADC1B77934116A71631628CEED13B",1)</f>
        <v>=DISPIMG("ID_8A3ADC1B77934116A71631628CEED13B",1)</v>
      </c>
    </row>
    <row r="2169" customHeight="1" spans="1:9">
      <c r="A2169" s="26" t="s">
        <v>417</v>
      </c>
      <c r="B2169" s="26" t="s">
        <v>1972</v>
      </c>
      <c r="C2169" s="26" t="s">
        <v>1973</v>
      </c>
      <c r="D2169" s="26" t="s">
        <v>432</v>
      </c>
      <c r="E2169" s="26" t="s">
        <v>1937</v>
      </c>
      <c r="F2169" s="26" t="s">
        <v>1938</v>
      </c>
      <c r="G2169" s="27">
        <v>22</v>
      </c>
      <c r="H2169" s="4" t="s">
        <v>1939</v>
      </c>
      <c r="I2169" s="28" t="str">
        <f t="shared" ref="I2169:I2172" si="206">_xlfn.DISPIMG("ID_39033FFC73194FA79CA6718ED42615D6",1)</f>
        <v>=DISPIMG("ID_39033FFC73194FA79CA6718ED42615D6",1)</v>
      </c>
    </row>
    <row r="2170" customHeight="1" spans="1:9">
      <c r="A2170" s="26" t="s">
        <v>381</v>
      </c>
      <c r="B2170" s="26" t="s">
        <v>1972</v>
      </c>
      <c r="C2170" s="26" t="s">
        <v>1973</v>
      </c>
      <c r="D2170" s="26" t="s">
        <v>432</v>
      </c>
      <c r="E2170" s="26" t="s">
        <v>1937</v>
      </c>
      <c r="F2170" s="26" t="s">
        <v>1938</v>
      </c>
      <c r="G2170" s="27">
        <v>23</v>
      </c>
      <c r="H2170" s="4" t="s">
        <v>1939</v>
      </c>
      <c r="I2170" s="28" t="str">
        <f t="shared" si="206"/>
        <v>=DISPIMG("ID_39033FFC73194FA79CA6718ED42615D6",1)</v>
      </c>
    </row>
    <row r="2171" customHeight="1" spans="1:9">
      <c r="A2171" s="26" t="s">
        <v>388</v>
      </c>
      <c r="B2171" s="26" t="s">
        <v>1972</v>
      </c>
      <c r="C2171" s="26" t="s">
        <v>1973</v>
      </c>
      <c r="D2171" s="26" t="s">
        <v>432</v>
      </c>
      <c r="E2171" s="26" t="s">
        <v>1937</v>
      </c>
      <c r="F2171" s="26" t="s">
        <v>1938</v>
      </c>
      <c r="G2171" s="27">
        <v>24</v>
      </c>
      <c r="H2171" s="4" t="s">
        <v>1939</v>
      </c>
      <c r="I2171" s="28" t="str">
        <f t="shared" si="206"/>
        <v>=DISPIMG("ID_39033FFC73194FA79CA6718ED42615D6",1)</v>
      </c>
    </row>
    <row r="2172" customHeight="1" spans="1:9">
      <c r="A2172" s="26" t="s">
        <v>389</v>
      </c>
      <c r="B2172" s="26" t="s">
        <v>1972</v>
      </c>
      <c r="C2172" s="26" t="s">
        <v>1973</v>
      </c>
      <c r="D2172" s="26" t="s">
        <v>432</v>
      </c>
      <c r="E2172" s="26" t="s">
        <v>1937</v>
      </c>
      <c r="F2172" s="26" t="s">
        <v>1938</v>
      </c>
      <c r="G2172" s="27">
        <v>25</v>
      </c>
      <c r="H2172" s="4" t="s">
        <v>1939</v>
      </c>
      <c r="I2172" s="28" t="str">
        <f t="shared" si="206"/>
        <v>=DISPIMG("ID_39033FFC73194FA79CA6718ED42615D6",1)</v>
      </c>
    </row>
    <row r="2173" customHeight="1" spans="1:9">
      <c r="A2173" s="26" t="s">
        <v>416</v>
      </c>
      <c r="B2173" s="26" t="s">
        <v>1974</v>
      </c>
      <c r="C2173" s="26" t="s">
        <v>1975</v>
      </c>
      <c r="D2173" s="26" t="s">
        <v>420</v>
      </c>
      <c r="E2173" s="26" t="s">
        <v>1937</v>
      </c>
      <c r="F2173" s="26" t="s">
        <v>1938</v>
      </c>
      <c r="G2173" s="27">
        <v>61</v>
      </c>
      <c r="H2173" s="4" t="s">
        <v>1939</v>
      </c>
      <c r="I2173" s="28" t="str">
        <f t="shared" ref="I2173:I2182" si="207">_xlfn.DISPIMG("ID_B0CD8B40137548ED97F83D6056EDF927",1)</f>
        <v>=DISPIMG("ID_B0CD8B40137548ED97F83D6056EDF927",1)</v>
      </c>
    </row>
    <row r="2174" customHeight="1" spans="1:9">
      <c r="A2174" s="26" t="s">
        <v>417</v>
      </c>
      <c r="B2174" s="26" t="s">
        <v>1974</v>
      </c>
      <c r="C2174" s="26" t="s">
        <v>1975</v>
      </c>
      <c r="D2174" s="26" t="s">
        <v>420</v>
      </c>
      <c r="E2174" s="26" t="s">
        <v>1937</v>
      </c>
      <c r="F2174" s="26" t="s">
        <v>1938</v>
      </c>
      <c r="G2174" s="27">
        <v>62</v>
      </c>
      <c r="H2174" s="4" t="s">
        <v>1939</v>
      </c>
      <c r="I2174" s="28" t="str">
        <f t="shared" si="207"/>
        <v>=DISPIMG("ID_B0CD8B40137548ED97F83D6056EDF927",1)</v>
      </c>
    </row>
    <row r="2175" customHeight="1" spans="1:9">
      <c r="A2175" s="26" t="s">
        <v>381</v>
      </c>
      <c r="B2175" s="26" t="s">
        <v>1974</v>
      </c>
      <c r="C2175" s="26" t="s">
        <v>1975</v>
      </c>
      <c r="D2175" s="26" t="s">
        <v>420</v>
      </c>
      <c r="E2175" s="26" t="s">
        <v>1937</v>
      </c>
      <c r="F2175" s="26" t="s">
        <v>1938</v>
      </c>
      <c r="G2175" s="27">
        <v>63</v>
      </c>
      <c r="H2175" s="4" t="s">
        <v>1939</v>
      </c>
      <c r="I2175" s="28" t="str">
        <f t="shared" si="207"/>
        <v>=DISPIMG("ID_B0CD8B40137548ED97F83D6056EDF927",1)</v>
      </c>
    </row>
    <row r="2176" customHeight="1" spans="1:9">
      <c r="A2176" s="26" t="s">
        <v>388</v>
      </c>
      <c r="B2176" s="26" t="s">
        <v>1974</v>
      </c>
      <c r="C2176" s="26" t="s">
        <v>1975</v>
      </c>
      <c r="D2176" s="26" t="s">
        <v>420</v>
      </c>
      <c r="E2176" s="26" t="s">
        <v>1937</v>
      </c>
      <c r="F2176" s="26" t="s">
        <v>1938</v>
      </c>
      <c r="G2176" s="27">
        <v>64</v>
      </c>
      <c r="H2176" s="4" t="s">
        <v>1939</v>
      </c>
      <c r="I2176" s="28" t="str">
        <f t="shared" si="207"/>
        <v>=DISPIMG("ID_B0CD8B40137548ED97F83D6056EDF927",1)</v>
      </c>
    </row>
    <row r="2177" customHeight="1" spans="1:9">
      <c r="A2177" s="26" t="s">
        <v>389</v>
      </c>
      <c r="B2177" s="26" t="s">
        <v>1974</v>
      </c>
      <c r="C2177" s="26" t="s">
        <v>1975</v>
      </c>
      <c r="D2177" s="26" t="s">
        <v>420</v>
      </c>
      <c r="E2177" s="26" t="s">
        <v>1937</v>
      </c>
      <c r="F2177" s="26" t="s">
        <v>1938</v>
      </c>
      <c r="G2177" s="27">
        <v>65</v>
      </c>
      <c r="H2177" s="4" t="s">
        <v>1939</v>
      </c>
      <c r="I2177" s="28" t="str">
        <f t="shared" si="207"/>
        <v>=DISPIMG("ID_B0CD8B40137548ED97F83D6056EDF927",1)</v>
      </c>
    </row>
    <row r="2178" customHeight="1" spans="1:9">
      <c r="A2178" s="26" t="s">
        <v>390</v>
      </c>
      <c r="B2178" s="26" t="s">
        <v>1974</v>
      </c>
      <c r="C2178" s="26" t="s">
        <v>1975</v>
      </c>
      <c r="D2178" s="26" t="s">
        <v>420</v>
      </c>
      <c r="E2178" s="26" t="s">
        <v>1937</v>
      </c>
      <c r="F2178" s="26" t="s">
        <v>1938</v>
      </c>
      <c r="G2178" s="27">
        <v>66</v>
      </c>
      <c r="H2178" s="4" t="s">
        <v>1939</v>
      </c>
      <c r="I2178" s="28" t="str">
        <f t="shared" si="207"/>
        <v>=DISPIMG("ID_B0CD8B40137548ED97F83D6056EDF927",1)</v>
      </c>
    </row>
    <row r="2179" customHeight="1" spans="1:9">
      <c r="A2179" s="26" t="s">
        <v>391</v>
      </c>
      <c r="B2179" s="26" t="s">
        <v>1974</v>
      </c>
      <c r="C2179" s="26" t="s">
        <v>1975</v>
      </c>
      <c r="D2179" s="26" t="s">
        <v>420</v>
      </c>
      <c r="E2179" s="26" t="s">
        <v>1937</v>
      </c>
      <c r="F2179" s="26" t="s">
        <v>1938</v>
      </c>
      <c r="G2179" s="27">
        <v>67</v>
      </c>
      <c r="H2179" s="4" t="s">
        <v>1939</v>
      </c>
      <c r="I2179" s="28" t="str">
        <f t="shared" si="207"/>
        <v>=DISPIMG("ID_B0CD8B40137548ED97F83D6056EDF927",1)</v>
      </c>
    </row>
    <row r="2180" customHeight="1" spans="1:9">
      <c r="A2180" s="26" t="s">
        <v>392</v>
      </c>
      <c r="B2180" s="26" t="s">
        <v>1974</v>
      </c>
      <c r="C2180" s="26" t="s">
        <v>1975</v>
      </c>
      <c r="D2180" s="26" t="s">
        <v>420</v>
      </c>
      <c r="E2180" s="26" t="s">
        <v>1937</v>
      </c>
      <c r="F2180" s="26" t="s">
        <v>1938</v>
      </c>
      <c r="G2180" s="27">
        <v>68</v>
      </c>
      <c r="H2180" s="4" t="s">
        <v>1939</v>
      </c>
      <c r="I2180" s="28" t="str">
        <f t="shared" si="207"/>
        <v>=DISPIMG("ID_B0CD8B40137548ED97F83D6056EDF927",1)</v>
      </c>
    </row>
    <row r="2181" customHeight="1" spans="1:9">
      <c r="A2181" s="26" t="s">
        <v>393</v>
      </c>
      <c r="B2181" s="26" t="s">
        <v>1974</v>
      </c>
      <c r="C2181" s="26" t="s">
        <v>1975</v>
      </c>
      <c r="D2181" s="26" t="s">
        <v>420</v>
      </c>
      <c r="E2181" s="26" t="s">
        <v>1937</v>
      </c>
      <c r="F2181" s="26" t="s">
        <v>1938</v>
      </c>
      <c r="G2181" s="27">
        <v>69</v>
      </c>
      <c r="H2181" s="4" t="s">
        <v>1939</v>
      </c>
      <c r="I2181" s="28" t="str">
        <f t="shared" si="207"/>
        <v>=DISPIMG("ID_B0CD8B40137548ED97F83D6056EDF927",1)</v>
      </c>
    </row>
    <row r="2182" customHeight="1" spans="1:9">
      <c r="A2182" s="26" t="s">
        <v>394</v>
      </c>
      <c r="B2182" s="26" t="s">
        <v>1974</v>
      </c>
      <c r="C2182" s="26" t="s">
        <v>1975</v>
      </c>
      <c r="D2182" s="26" t="s">
        <v>420</v>
      </c>
      <c r="E2182" s="26" t="s">
        <v>1937</v>
      </c>
      <c r="F2182" s="26" t="s">
        <v>1938</v>
      </c>
      <c r="G2182" s="27">
        <v>70</v>
      </c>
      <c r="H2182" s="4" t="s">
        <v>1939</v>
      </c>
      <c r="I2182" s="28" t="str">
        <f t="shared" si="207"/>
        <v>=DISPIMG("ID_B0CD8B40137548ED97F83D6056EDF927",1)</v>
      </c>
    </row>
    <row r="2183" customHeight="1" spans="1:9">
      <c r="A2183" s="26" t="s">
        <v>394</v>
      </c>
      <c r="B2183" s="26" t="s">
        <v>1976</v>
      </c>
      <c r="C2183" s="26" t="s">
        <v>1857</v>
      </c>
      <c r="D2183" s="26" t="s">
        <v>398</v>
      </c>
      <c r="E2183" s="26" t="s">
        <v>1937</v>
      </c>
      <c r="F2183" s="26" t="s">
        <v>1938</v>
      </c>
      <c r="G2183" s="27">
        <v>15</v>
      </c>
      <c r="H2183" s="4" t="s">
        <v>1939</v>
      </c>
      <c r="I2183" s="28" t="str">
        <f>_xlfn.DISPIMG("ID_1D8E128BA1CB43958F1107B503F906D8",1)</f>
        <v>=DISPIMG("ID_1D8E128BA1CB43958F1107B503F906D8",1)</v>
      </c>
    </row>
    <row r="2184" customHeight="1" spans="1:9">
      <c r="A2184" s="26" t="s">
        <v>389</v>
      </c>
      <c r="B2184" s="26" t="s">
        <v>1977</v>
      </c>
      <c r="C2184" s="26" t="s">
        <v>1978</v>
      </c>
      <c r="D2184" s="26" t="s">
        <v>570</v>
      </c>
      <c r="E2184" s="26" t="s">
        <v>1937</v>
      </c>
      <c r="F2184" s="26" t="s">
        <v>1938</v>
      </c>
      <c r="G2184" s="27">
        <v>15</v>
      </c>
      <c r="H2184" s="4" t="s">
        <v>1939</v>
      </c>
      <c r="I2184" s="28" t="str">
        <f t="shared" ref="I2184:I2189" si="208">_xlfn.DISPIMG("ID_9805F915EC414560AB3CD1D8326C9448",1)</f>
        <v>=DISPIMG("ID_9805F915EC414560AB3CD1D8326C9448",1)</v>
      </c>
    </row>
    <row r="2185" customHeight="1" spans="1:9">
      <c r="A2185" s="26" t="s">
        <v>390</v>
      </c>
      <c r="B2185" s="26" t="s">
        <v>1977</v>
      </c>
      <c r="C2185" s="26" t="s">
        <v>1978</v>
      </c>
      <c r="D2185" s="26" t="s">
        <v>570</v>
      </c>
      <c r="E2185" s="26" t="s">
        <v>1937</v>
      </c>
      <c r="F2185" s="26" t="s">
        <v>1938</v>
      </c>
      <c r="G2185" s="27">
        <v>16</v>
      </c>
      <c r="H2185" s="4" t="s">
        <v>1939</v>
      </c>
      <c r="I2185" s="28" t="str">
        <f t="shared" si="208"/>
        <v>=DISPIMG("ID_9805F915EC414560AB3CD1D8326C9448",1)</v>
      </c>
    </row>
    <row r="2186" customHeight="1" spans="1:9">
      <c r="A2186" s="26" t="s">
        <v>391</v>
      </c>
      <c r="B2186" s="26" t="s">
        <v>1977</v>
      </c>
      <c r="C2186" s="26" t="s">
        <v>1978</v>
      </c>
      <c r="D2186" s="26" t="s">
        <v>570</v>
      </c>
      <c r="E2186" s="26" t="s">
        <v>1937</v>
      </c>
      <c r="F2186" s="26" t="s">
        <v>1938</v>
      </c>
      <c r="G2186" s="27">
        <v>17</v>
      </c>
      <c r="H2186" s="4" t="s">
        <v>1939</v>
      </c>
      <c r="I2186" s="28" t="str">
        <f t="shared" si="208"/>
        <v>=DISPIMG("ID_9805F915EC414560AB3CD1D8326C9448",1)</v>
      </c>
    </row>
    <row r="2187" customHeight="1" spans="1:9">
      <c r="A2187" s="26" t="s">
        <v>392</v>
      </c>
      <c r="B2187" s="26" t="s">
        <v>1977</v>
      </c>
      <c r="C2187" s="26" t="s">
        <v>1978</v>
      </c>
      <c r="D2187" s="26" t="s">
        <v>570</v>
      </c>
      <c r="E2187" s="26" t="s">
        <v>1937</v>
      </c>
      <c r="F2187" s="26" t="s">
        <v>1938</v>
      </c>
      <c r="G2187" s="27">
        <v>18</v>
      </c>
      <c r="H2187" s="4" t="s">
        <v>1939</v>
      </c>
      <c r="I2187" s="28" t="str">
        <f t="shared" si="208"/>
        <v>=DISPIMG("ID_9805F915EC414560AB3CD1D8326C9448",1)</v>
      </c>
    </row>
    <row r="2188" customHeight="1" spans="1:9">
      <c r="A2188" s="26" t="s">
        <v>393</v>
      </c>
      <c r="B2188" s="26" t="s">
        <v>1977</v>
      </c>
      <c r="C2188" s="26" t="s">
        <v>1978</v>
      </c>
      <c r="D2188" s="26" t="s">
        <v>570</v>
      </c>
      <c r="E2188" s="26" t="s">
        <v>1937</v>
      </c>
      <c r="F2188" s="26" t="s">
        <v>1938</v>
      </c>
      <c r="G2188" s="27">
        <v>19</v>
      </c>
      <c r="H2188" s="4" t="s">
        <v>1939</v>
      </c>
      <c r="I2188" s="28" t="str">
        <f t="shared" si="208"/>
        <v>=DISPIMG("ID_9805F915EC414560AB3CD1D8326C9448",1)</v>
      </c>
    </row>
    <row r="2189" customHeight="1" spans="1:9">
      <c r="A2189" s="26" t="s">
        <v>394</v>
      </c>
      <c r="B2189" s="26" t="s">
        <v>1977</v>
      </c>
      <c r="C2189" s="26" t="s">
        <v>1978</v>
      </c>
      <c r="D2189" s="26" t="s">
        <v>570</v>
      </c>
      <c r="E2189" s="26" t="s">
        <v>1937</v>
      </c>
      <c r="F2189" s="26" t="s">
        <v>1938</v>
      </c>
      <c r="G2189" s="27">
        <v>20</v>
      </c>
      <c r="H2189" s="4" t="s">
        <v>1939</v>
      </c>
      <c r="I2189" s="28" t="str">
        <f t="shared" si="208"/>
        <v>=DISPIMG("ID_9805F915EC414560AB3CD1D8326C9448",1)</v>
      </c>
    </row>
    <row r="2190" customHeight="1" spans="1:9">
      <c r="A2190" s="26" t="s">
        <v>1467</v>
      </c>
      <c r="B2190" s="26" t="s">
        <v>1977</v>
      </c>
      <c r="C2190" s="26" t="s">
        <v>1978</v>
      </c>
      <c r="D2190" s="26" t="s">
        <v>570</v>
      </c>
      <c r="E2190" s="26" t="s">
        <v>1937</v>
      </c>
      <c r="F2190" s="26" t="s">
        <v>1938</v>
      </c>
      <c r="G2190" s="27">
        <v>22</v>
      </c>
      <c r="H2190" s="4" t="s">
        <v>1939</v>
      </c>
      <c r="I2190" s="28" t="str">
        <f t="shared" ref="I2190:I2192" si="209">_xlfn.DISPIMG("ID_B68882BA8AC143E6B65879664AAFE4BF",1)</f>
        <v>=DISPIMG("ID_B68882BA8AC143E6B65879664AAFE4BF",1)</v>
      </c>
    </row>
    <row r="2191" customHeight="1" spans="1:9">
      <c r="A2191" s="26" t="s">
        <v>490</v>
      </c>
      <c r="B2191" s="26" t="s">
        <v>1977</v>
      </c>
      <c r="C2191" s="26" t="s">
        <v>1978</v>
      </c>
      <c r="D2191" s="26" t="s">
        <v>570</v>
      </c>
      <c r="E2191" s="26" t="s">
        <v>1937</v>
      </c>
      <c r="F2191" s="26" t="s">
        <v>1938</v>
      </c>
      <c r="G2191" s="27">
        <v>23</v>
      </c>
      <c r="H2191" s="4" t="s">
        <v>1939</v>
      </c>
      <c r="I2191" s="28" t="str">
        <f t="shared" si="209"/>
        <v>=DISPIMG("ID_B68882BA8AC143E6B65879664AAFE4BF",1)</v>
      </c>
    </row>
    <row r="2192" customHeight="1" spans="1:9">
      <c r="A2192" s="26" t="s">
        <v>407</v>
      </c>
      <c r="B2192" s="26" t="s">
        <v>1977</v>
      </c>
      <c r="C2192" s="26" t="s">
        <v>1978</v>
      </c>
      <c r="D2192" s="26" t="s">
        <v>570</v>
      </c>
      <c r="E2192" s="26" t="s">
        <v>1937</v>
      </c>
      <c r="F2192" s="26" t="s">
        <v>1938</v>
      </c>
      <c r="G2192" s="27">
        <v>24</v>
      </c>
      <c r="H2192" s="4" t="s">
        <v>1939</v>
      </c>
      <c r="I2192" s="28" t="str">
        <f t="shared" si="209"/>
        <v>=DISPIMG("ID_B68882BA8AC143E6B65879664AAFE4BF",1)</v>
      </c>
    </row>
    <row r="2193" customHeight="1" spans="1:9">
      <c r="A2193" s="26" t="s">
        <v>450</v>
      </c>
      <c r="B2193" s="26" t="s">
        <v>1979</v>
      </c>
      <c r="C2193" s="26" t="s">
        <v>1980</v>
      </c>
      <c r="D2193" s="26" t="s">
        <v>398</v>
      </c>
      <c r="E2193" s="26" t="s">
        <v>1937</v>
      </c>
      <c r="F2193" s="26" t="s">
        <v>1938</v>
      </c>
      <c r="G2193" s="27">
        <v>52</v>
      </c>
      <c r="H2193" s="4" t="s">
        <v>1939</v>
      </c>
      <c r="I2193" s="28" t="str">
        <f>_xlfn.DISPIMG("ID_8619314C6C754A0494ED3940E0C054B3",1)</f>
        <v>=DISPIMG("ID_8619314C6C754A0494ED3940E0C054B3",1)</v>
      </c>
    </row>
    <row r="2194" customHeight="1" spans="1:9">
      <c r="A2194" s="26" t="s">
        <v>381</v>
      </c>
      <c r="B2194" s="26" t="s">
        <v>1981</v>
      </c>
      <c r="C2194" s="26" t="s">
        <v>1982</v>
      </c>
      <c r="D2194" s="26" t="s">
        <v>432</v>
      </c>
      <c r="E2194" s="26" t="s">
        <v>1937</v>
      </c>
      <c r="F2194" s="26" t="s">
        <v>1938</v>
      </c>
      <c r="G2194" s="27">
        <v>23</v>
      </c>
      <c r="H2194" s="4" t="s">
        <v>1939</v>
      </c>
      <c r="I2194" s="28" t="str">
        <f t="shared" ref="I2194:I2201" si="210">_xlfn.DISPIMG("ID_8876AD01D51F465EAEEF5EF9BDE85D40",1)</f>
        <v>=DISPIMG("ID_8876AD01D51F465EAEEF5EF9BDE85D40",1)</v>
      </c>
    </row>
    <row r="2195" customHeight="1" spans="1:9">
      <c r="A2195" s="26" t="s">
        <v>388</v>
      </c>
      <c r="B2195" s="26" t="s">
        <v>1981</v>
      </c>
      <c r="C2195" s="26" t="s">
        <v>1982</v>
      </c>
      <c r="D2195" s="26" t="s">
        <v>432</v>
      </c>
      <c r="E2195" s="26" t="s">
        <v>1937</v>
      </c>
      <c r="F2195" s="26" t="s">
        <v>1938</v>
      </c>
      <c r="G2195" s="27">
        <v>24</v>
      </c>
      <c r="H2195" s="4" t="s">
        <v>1939</v>
      </c>
      <c r="I2195" s="28" t="str">
        <f t="shared" si="210"/>
        <v>=DISPIMG("ID_8876AD01D51F465EAEEF5EF9BDE85D40",1)</v>
      </c>
    </row>
    <row r="2196" customHeight="1" spans="1:9">
      <c r="A2196" s="26" t="s">
        <v>389</v>
      </c>
      <c r="B2196" s="26" t="s">
        <v>1981</v>
      </c>
      <c r="C2196" s="26" t="s">
        <v>1982</v>
      </c>
      <c r="D2196" s="26" t="s">
        <v>432</v>
      </c>
      <c r="E2196" s="26" t="s">
        <v>1937</v>
      </c>
      <c r="F2196" s="26" t="s">
        <v>1938</v>
      </c>
      <c r="G2196" s="27">
        <v>25</v>
      </c>
      <c r="H2196" s="4" t="s">
        <v>1939</v>
      </c>
      <c r="I2196" s="28" t="str">
        <f t="shared" si="210"/>
        <v>=DISPIMG("ID_8876AD01D51F465EAEEF5EF9BDE85D40",1)</v>
      </c>
    </row>
    <row r="2197" customHeight="1" spans="1:9">
      <c r="A2197" s="26" t="s">
        <v>390</v>
      </c>
      <c r="B2197" s="26" t="s">
        <v>1981</v>
      </c>
      <c r="C2197" s="26" t="s">
        <v>1982</v>
      </c>
      <c r="D2197" s="26" t="s">
        <v>432</v>
      </c>
      <c r="E2197" s="26" t="s">
        <v>1937</v>
      </c>
      <c r="F2197" s="26" t="s">
        <v>1938</v>
      </c>
      <c r="G2197" s="27">
        <v>26</v>
      </c>
      <c r="H2197" s="4" t="s">
        <v>1939</v>
      </c>
      <c r="I2197" s="28" t="str">
        <f t="shared" si="210"/>
        <v>=DISPIMG("ID_8876AD01D51F465EAEEF5EF9BDE85D40",1)</v>
      </c>
    </row>
    <row r="2198" customHeight="1" spans="1:9">
      <c r="A2198" s="26" t="s">
        <v>391</v>
      </c>
      <c r="B2198" s="26" t="s">
        <v>1981</v>
      </c>
      <c r="C2198" s="26" t="s">
        <v>1982</v>
      </c>
      <c r="D2198" s="26" t="s">
        <v>432</v>
      </c>
      <c r="E2198" s="26" t="s">
        <v>1937</v>
      </c>
      <c r="F2198" s="26" t="s">
        <v>1938</v>
      </c>
      <c r="G2198" s="27">
        <v>27</v>
      </c>
      <c r="H2198" s="4" t="s">
        <v>1939</v>
      </c>
      <c r="I2198" s="28" t="str">
        <f t="shared" si="210"/>
        <v>=DISPIMG("ID_8876AD01D51F465EAEEF5EF9BDE85D40",1)</v>
      </c>
    </row>
    <row r="2199" customHeight="1" spans="1:9">
      <c r="A2199" s="26" t="s">
        <v>392</v>
      </c>
      <c r="B2199" s="26" t="s">
        <v>1981</v>
      </c>
      <c r="C2199" s="26" t="s">
        <v>1982</v>
      </c>
      <c r="D2199" s="26" t="s">
        <v>432</v>
      </c>
      <c r="E2199" s="26" t="s">
        <v>1937</v>
      </c>
      <c r="F2199" s="26" t="s">
        <v>1938</v>
      </c>
      <c r="G2199" s="27">
        <v>28</v>
      </c>
      <c r="H2199" s="4" t="s">
        <v>1939</v>
      </c>
      <c r="I2199" s="28" t="str">
        <f t="shared" si="210"/>
        <v>=DISPIMG("ID_8876AD01D51F465EAEEF5EF9BDE85D40",1)</v>
      </c>
    </row>
    <row r="2200" customHeight="1" spans="1:9">
      <c r="A2200" s="26" t="s">
        <v>393</v>
      </c>
      <c r="B2200" s="26" t="s">
        <v>1981</v>
      </c>
      <c r="C2200" s="26" t="s">
        <v>1982</v>
      </c>
      <c r="D2200" s="26" t="s">
        <v>432</v>
      </c>
      <c r="E2200" s="26" t="s">
        <v>1937</v>
      </c>
      <c r="F2200" s="26" t="s">
        <v>1938</v>
      </c>
      <c r="G2200" s="27">
        <v>29</v>
      </c>
      <c r="H2200" s="4" t="s">
        <v>1939</v>
      </c>
      <c r="I2200" s="28" t="str">
        <f t="shared" si="210"/>
        <v>=DISPIMG("ID_8876AD01D51F465EAEEF5EF9BDE85D40",1)</v>
      </c>
    </row>
    <row r="2201" customHeight="1" spans="1:9">
      <c r="A2201" s="26" t="s">
        <v>394</v>
      </c>
      <c r="B2201" s="26" t="s">
        <v>1981</v>
      </c>
      <c r="C2201" s="26" t="s">
        <v>1982</v>
      </c>
      <c r="D2201" s="26" t="s">
        <v>432</v>
      </c>
      <c r="E2201" s="26" t="s">
        <v>1937</v>
      </c>
      <c r="F2201" s="26" t="s">
        <v>1938</v>
      </c>
      <c r="G2201" s="27">
        <v>30</v>
      </c>
      <c r="H2201" s="4" t="s">
        <v>1939</v>
      </c>
      <c r="I2201" s="28" t="str">
        <f t="shared" si="210"/>
        <v>=DISPIMG("ID_8876AD01D51F465EAEEF5EF9BDE85D40",1)</v>
      </c>
    </row>
    <row r="2202" customHeight="1" spans="1:9">
      <c r="A2202" s="26" t="s">
        <v>371</v>
      </c>
      <c r="B2202" s="26" t="s">
        <v>1983</v>
      </c>
      <c r="C2202" s="26" t="s">
        <v>1984</v>
      </c>
      <c r="D2202" s="26" t="s">
        <v>420</v>
      </c>
      <c r="E2202" s="26" t="s">
        <v>1937</v>
      </c>
      <c r="F2202" s="26" t="s">
        <v>1938</v>
      </c>
      <c r="G2202" s="27">
        <v>19</v>
      </c>
      <c r="H2202" s="4" t="s">
        <v>1939</v>
      </c>
      <c r="I2202" s="28" t="str">
        <f t="shared" ref="I2202:I2213" si="211">_xlfn.DISPIMG("ID_D58DCD9172F44844AA0903DEC7B6B94C",1)</f>
        <v>=DISPIMG("ID_D58DCD9172F44844AA0903DEC7B6B94C",1)</v>
      </c>
    </row>
    <row r="2203" customHeight="1" spans="1:9">
      <c r="A2203" s="26" t="s">
        <v>400</v>
      </c>
      <c r="B2203" s="26" t="s">
        <v>1983</v>
      </c>
      <c r="C2203" s="26" t="s">
        <v>1984</v>
      </c>
      <c r="D2203" s="26" t="s">
        <v>420</v>
      </c>
      <c r="E2203" s="26" t="s">
        <v>1937</v>
      </c>
      <c r="F2203" s="26" t="s">
        <v>1938</v>
      </c>
      <c r="G2203" s="27">
        <v>20</v>
      </c>
      <c r="H2203" s="4" t="s">
        <v>1939</v>
      </c>
      <c r="I2203" s="28" t="str">
        <f t="shared" si="211"/>
        <v>=DISPIMG("ID_D58DCD9172F44844AA0903DEC7B6B94C",1)</v>
      </c>
    </row>
    <row r="2204" customHeight="1" spans="1:9">
      <c r="A2204" s="26" t="s">
        <v>416</v>
      </c>
      <c r="B2204" s="26" t="s">
        <v>1983</v>
      </c>
      <c r="C2204" s="26" t="s">
        <v>1984</v>
      </c>
      <c r="D2204" s="26" t="s">
        <v>420</v>
      </c>
      <c r="E2204" s="26" t="s">
        <v>1937</v>
      </c>
      <c r="F2204" s="26" t="s">
        <v>1938</v>
      </c>
      <c r="G2204" s="27">
        <v>21</v>
      </c>
      <c r="H2204" s="4" t="s">
        <v>1939</v>
      </c>
      <c r="I2204" s="28" t="str">
        <f t="shared" si="211"/>
        <v>=DISPIMG("ID_D58DCD9172F44844AA0903DEC7B6B94C",1)</v>
      </c>
    </row>
    <row r="2205" customHeight="1" spans="1:9">
      <c r="A2205" s="26" t="s">
        <v>417</v>
      </c>
      <c r="B2205" s="26" t="s">
        <v>1983</v>
      </c>
      <c r="C2205" s="26" t="s">
        <v>1984</v>
      </c>
      <c r="D2205" s="26" t="s">
        <v>420</v>
      </c>
      <c r="E2205" s="26" t="s">
        <v>1937</v>
      </c>
      <c r="F2205" s="26" t="s">
        <v>1938</v>
      </c>
      <c r="G2205" s="27">
        <v>22</v>
      </c>
      <c r="H2205" s="4" t="s">
        <v>1939</v>
      </c>
      <c r="I2205" s="28" t="str">
        <f t="shared" si="211"/>
        <v>=DISPIMG("ID_D58DCD9172F44844AA0903DEC7B6B94C",1)</v>
      </c>
    </row>
    <row r="2206" customHeight="1" spans="1:9">
      <c r="A2206" s="26" t="s">
        <v>381</v>
      </c>
      <c r="B2206" s="26" t="s">
        <v>1983</v>
      </c>
      <c r="C2206" s="26" t="s">
        <v>1984</v>
      </c>
      <c r="D2206" s="26" t="s">
        <v>420</v>
      </c>
      <c r="E2206" s="26" t="s">
        <v>1937</v>
      </c>
      <c r="F2206" s="26" t="s">
        <v>1938</v>
      </c>
      <c r="G2206" s="27">
        <v>23</v>
      </c>
      <c r="H2206" s="4" t="s">
        <v>1939</v>
      </c>
      <c r="I2206" s="28" t="str">
        <f t="shared" si="211"/>
        <v>=DISPIMG("ID_D58DCD9172F44844AA0903DEC7B6B94C",1)</v>
      </c>
    </row>
    <row r="2207" customHeight="1" spans="1:9">
      <c r="A2207" s="26" t="s">
        <v>388</v>
      </c>
      <c r="B2207" s="26" t="s">
        <v>1983</v>
      </c>
      <c r="C2207" s="26" t="s">
        <v>1984</v>
      </c>
      <c r="D2207" s="26" t="s">
        <v>420</v>
      </c>
      <c r="E2207" s="26" t="s">
        <v>1937</v>
      </c>
      <c r="F2207" s="26" t="s">
        <v>1938</v>
      </c>
      <c r="G2207" s="27">
        <v>24</v>
      </c>
      <c r="H2207" s="4" t="s">
        <v>1939</v>
      </c>
      <c r="I2207" s="28" t="str">
        <f t="shared" si="211"/>
        <v>=DISPIMG("ID_D58DCD9172F44844AA0903DEC7B6B94C",1)</v>
      </c>
    </row>
    <row r="2208" customHeight="1" spans="1:9">
      <c r="A2208" s="26" t="s">
        <v>389</v>
      </c>
      <c r="B2208" s="26" t="s">
        <v>1983</v>
      </c>
      <c r="C2208" s="26" t="s">
        <v>1984</v>
      </c>
      <c r="D2208" s="26" t="s">
        <v>420</v>
      </c>
      <c r="E2208" s="26" t="s">
        <v>1937</v>
      </c>
      <c r="F2208" s="26" t="s">
        <v>1938</v>
      </c>
      <c r="G2208" s="27">
        <v>25</v>
      </c>
      <c r="H2208" s="4" t="s">
        <v>1939</v>
      </c>
      <c r="I2208" s="28" t="str">
        <f t="shared" si="211"/>
        <v>=DISPIMG("ID_D58DCD9172F44844AA0903DEC7B6B94C",1)</v>
      </c>
    </row>
    <row r="2209" customHeight="1" spans="1:9">
      <c r="A2209" s="26" t="s">
        <v>390</v>
      </c>
      <c r="B2209" s="26" t="s">
        <v>1983</v>
      </c>
      <c r="C2209" s="26" t="s">
        <v>1984</v>
      </c>
      <c r="D2209" s="26" t="s">
        <v>420</v>
      </c>
      <c r="E2209" s="26" t="s">
        <v>1937</v>
      </c>
      <c r="F2209" s="26" t="s">
        <v>1938</v>
      </c>
      <c r="G2209" s="27">
        <v>26</v>
      </c>
      <c r="H2209" s="4" t="s">
        <v>1939</v>
      </c>
      <c r="I2209" s="28" t="str">
        <f t="shared" si="211"/>
        <v>=DISPIMG("ID_D58DCD9172F44844AA0903DEC7B6B94C",1)</v>
      </c>
    </row>
    <row r="2210" customHeight="1" spans="1:9">
      <c r="A2210" s="26" t="s">
        <v>391</v>
      </c>
      <c r="B2210" s="26" t="s">
        <v>1983</v>
      </c>
      <c r="C2210" s="26" t="s">
        <v>1984</v>
      </c>
      <c r="D2210" s="26" t="s">
        <v>420</v>
      </c>
      <c r="E2210" s="26" t="s">
        <v>1937</v>
      </c>
      <c r="F2210" s="26" t="s">
        <v>1938</v>
      </c>
      <c r="G2210" s="27">
        <v>27</v>
      </c>
      <c r="H2210" s="4" t="s">
        <v>1939</v>
      </c>
      <c r="I2210" s="28" t="str">
        <f t="shared" si="211"/>
        <v>=DISPIMG("ID_D58DCD9172F44844AA0903DEC7B6B94C",1)</v>
      </c>
    </row>
    <row r="2211" customHeight="1" spans="1:9">
      <c r="A2211" s="26" t="s">
        <v>392</v>
      </c>
      <c r="B2211" s="26" t="s">
        <v>1983</v>
      </c>
      <c r="C2211" s="26" t="s">
        <v>1984</v>
      </c>
      <c r="D2211" s="26" t="s">
        <v>420</v>
      </c>
      <c r="E2211" s="26" t="s">
        <v>1937</v>
      </c>
      <c r="F2211" s="26" t="s">
        <v>1938</v>
      </c>
      <c r="G2211" s="27">
        <v>28</v>
      </c>
      <c r="H2211" s="4" t="s">
        <v>1939</v>
      </c>
      <c r="I2211" s="28" t="str">
        <f t="shared" si="211"/>
        <v>=DISPIMG("ID_D58DCD9172F44844AA0903DEC7B6B94C",1)</v>
      </c>
    </row>
    <row r="2212" customHeight="1" spans="1:9">
      <c r="A2212" s="26" t="s">
        <v>393</v>
      </c>
      <c r="B2212" s="26" t="s">
        <v>1983</v>
      </c>
      <c r="C2212" s="26" t="s">
        <v>1984</v>
      </c>
      <c r="D2212" s="26" t="s">
        <v>420</v>
      </c>
      <c r="E2212" s="26" t="s">
        <v>1937</v>
      </c>
      <c r="F2212" s="26" t="s">
        <v>1938</v>
      </c>
      <c r="G2212" s="27">
        <v>29</v>
      </c>
      <c r="H2212" s="4" t="s">
        <v>1939</v>
      </c>
      <c r="I2212" s="28" t="str">
        <f t="shared" si="211"/>
        <v>=DISPIMG("ID_D58DCD9172F44844AA0903DEC7B6B94C",1)</v>
      </c>
    </row>
    <row r="2213" customHeight="1" spans="1:9">
      <c r="A2213" s="26" t="s">
        <v>394</v>
      </c>
      <c r="B2213" s="26" t="s">
        <v>1983</v>
      </c>
      <c r="C2213" s="26" t="s">
        <v>1984</v>
      </c>
      <c r="D2213" s="26" t="s">
        <v>420</v>
      </c>
      <c r="E2213" s="26" t="s">
        <v>1937</v>
      </c>
      <c r="F2213" s="26" t="s">
        <v>1938</v>
      </c>
      <c r="G2213" s="27">
        <v>30</v>
      </c>
      <c r="H2213" s="4" t="s">
        <v>1939</v>
      </c>
      <c r="I2213" s="28" t="str">
        <f t="shared" si="211"/>
        <v>=DISPIMG("ID_D58DCD9172F44844AA0903DEC7B6B94C",1)</v>
      </c>
    </row>
    <row r="2214" customHeight="1" spans="1:9">
      <c r="A2214" s="26" t="s">
        <v>1463</v>
      </c>
      <c r="B2214" s="26" t="s">
        <v>1985</v>
      </c>
      <c r="C2214" s="26" t="s">
        <v>1986</v>
      </c>
      <c r="D2214" s="26" t="s">
        <v>420</v>
      </c>
      <c r="E2214" s="26" t="s">
        <v>1937</v>
      </c>
      <c r="F2214" s="26" t="s">
        <v>1938</v>
      </c>
      <c r="G2214" s="27">
        <v>34</v>
      </c>
      <c r="H2214" s="4" t="s">
        <v>1939</v>
      </c>
      <c r="I2214" s="28" t="str">
        <f t="shared" ref="I2214:I2217" si="212">_xlfn.DISPIMG("ID_F040A2C2870F4AED8C98F8E42CC0F5E9",1)</f>
        <v>=DISPIMG("ID_F040A2C2870F4AED8C98F8E42CC0F5E9",1)</v>
      </c>
    </row>
    <row r="2215" customHeight="1" spans="1:9">
      <c r="A2215" s="26" t="s">
        <v>1461</v>
      </c>
      <c r="B2215" s="26" t="s">
        <v>1985</v>
      </c>
      <c r="C2215" s="26" t="s">
        <v>1986</v>
      </c>
      <c r="D2215" s="26" t="s">
        <v>420</v>
      </c>
      <c r="E2215" s="26" t="s">
        <v>1937</v>
      </c>
      <c r="F2215" s="26" t="s">
        <v>1938</v>
      </c>
      <c r="G2215" s="27">
        <v>35</v>
      </c>
      <c r="H2215" s="4" t="s">
        <v>1939</v>
      </c>
      <c r="I2215" s="28" t="str">
        <f t="shared" si="212"/>
        <v>=DISPIMG("ID_F040A2C2870F4AED8C98F8E42CC0F5E9",1)</v>
      </c>
    </row>
    <row r="2216" customHeight="1" spans="1:9">
      <c r="A2216" s="26" t="s">
        <v>1464</v>
      </c>
      <c r="B2216" s="26" t="s">
        <v>1985</v>
      </c>
      <c r="C2216" s="26" t="s">
        <v>1986</v>
      </c>
      <c r="D2216" s="26" t="s">
        <v>420</v>
      </c>
      <c r="E2216" s="26" t="s">
        <v>1937</v>
      </c>
      <c r="F2216" s="26" t="s">
        <v>1938</v>
      </c>
      <c r="G2216" s="27">
        <v>36</v>
      </c>
      <c r="H2216" s="4" t="s">
        <v>1939</v>
      </c>
      <c r="I2216" s="28" t="str">
        <f t="shared" si="212"/>
        <v>=DISPIMG("ID_F040A2C2870F4AED8C98F8E42CC0F5E9",1)</v>
      </c>
    </row>
    <row r="2217" customHeight="1" spans="1:9">
      <c r="A2217" s="26" t="s">
        <v>554</v>
      </c>
      <c r="B2217" s="26" t="s">
        <v>1985</v>
      </c>
      <c r="C2217" s="26" t="s">
        <v>1986</v>
      </c>
      <c r="D2217" s="26" t="s">
        <v>420</v>
      </c>
      <c r="E2217" s="26" t="s">
        <v>1937</v>
      </c>
      <c r="F2217" s="26" t="s">
        <v>1938</v>
      </c>
      <c r="G2217" s="27">
        <v>37</v>
      </c>
      <c r="H2217" s="4" t="s">
        <v>1939</v>
      </c>
      <c r="I2217" s="28" t="str">
        <f t="shared" si="212"/>
        <v>=DISPIMG("ID_F040A2C2870F4AED8C98F8E42CC0F5E9",1)</v>
      </c>
    </row>
    <row r="2218" customHeight="1" spans="1:9">
      <c r="A2218" s="26" t="s">
        <v>490</v>
      </c>
      <c r="B2218" s="26" t="s">
        <v>1987</v>
      </c>
      <c r="C2218" s="26" t="s">
        <v>1988</v>
      </c>
      <c r="D2218" s="26" t="s">
        <v>570</v>
      </c>
      <c r="E2218" s="26" t="s">
        <v>1937</v>
      </c>
      <c r="F2218" s="26" t="s">
        <v>1938</v>
      </c>
      <c r="G2218" s="27">
        <v>29</v>
      </c>
      <c r="H2218" s="4" t="s">
        <v>1939</v>
      </c>
      <c r="I2218" s="28" t="str">
        <f t="shared" ref="I2218:I2220" si="213">_xlfn.DISPIMG("ID_D3F1B9A4BB6A41CEAA77F4D3FB017DB9",1)</f>
        <v>=DISPIMG("ID_D3F1B9A4BB6A41CEAA77F4D3FB017DB9",1)</v>
      </c>
    </row>
    <row r="2219" customHeight="1" spans="1:9">
      <c r="A2219" s="26" t="s">
        <v>407</v>
      </c>
      <c r="B2219" s="26" t="s">
        <v>1987</v>
      </c>
      <c r="C2219" s="26" t="s">
        <v>1988</v>
      </c>
      <c r="D2219" s="26" t="s">
        <v>570</v>
      </c>
      <c r="E2219" s="26" t="s">
        <v>1937</v>
      </c>
      <c r="F2219" s="26" t="s">
        <v>1938</v>
      </c>
      <c r="G2219" s="27">
        <v>30</v>
      </c>
      <c r="H2219" s="4" t="s">
        <v>1939</v>
      </c>
      <c r="I2219" s="28" t="str">
        <f t="shared" si="213"/>
        <v>=DISPIMG("ID_D3F1B9A4BB6A41CEAA77F4D3FB017DB9",1)</v>
      </c>
    </row>
    <row r="2220" customHeight="1" spans="1:9">
      <c r="A2220" s="26" t="s">
        <v>410</v>
      </c>
      <c r="B2220" s="26" t="s">
        <v>1987</v>
      </c>
      <c r="C2220" s="26" t="s">
        <v>1988</v>
      </c>
      <c r="D2220" s="26" t="s">
        <v>570</v>
      </c>
      <c r="E2220" s="26" t="s">
        <v>1937</v>
      </c>
      <c r="F2220" s="26" t="s">
        <v>1938</v>
      </c>
      <c r="G2220" s="27">
        <v>31</v>
      </c>
      <c r="H2220" s="4" t="s">
        <v>1939</v>
      </c>
      <c r="I2220" s="28" t="str">
        <f t="shared" si="213"/>
        <v>=DISPIMG("ID_D3F1B9A4BB6A41CEAA77F4D3FB017DB9",1)</v>
      </c>
    </row>
    <row r="2221" customHeight="1" spans="1:9">
      <c r="A2221" s="26" t="s">
        <v>399</v>
      </c>
      <c r="B2221" s="26" t="s">
        <v>1989</v>
      </c>
      <c r="C2221" s="26" t="s">
        <v>1990</v>
      </c>
      <c r="D2221" s="26" t="s">
        <v>420</v>
      </c>
      <c r="E2221" s="26" t="s">
        <v>1937</v>
      </c>
      <c r="F2221" s="26" t="s">
        <v>1938</v>
      </c>
      <c r="G2221" s="27">
        <v>17</v>
      </c>
      <c r="H2221" s="4" t="s">
        <v>1939</v>
      </c>
      <c r="I2221" s="28" t="str">
        <f t="shared" ref="I2221:I2234" si="214">_xlfn.DISPIMG("ID_2769F7AF4C6940B1B38D23E8AD00D4F4",1)</f>
        <v>=DISPIMG("ID_2769F7AF4C6940B1B38D23E8AD00D4F4",1)</v>
      </c>
    </row>
    <row r="2222" customHeight="1" spans="1:9">
      <c r="A2222" s="26" t="s">
        <v>364</v>
      </c>
      <c r="B2222" s="26" t="s">
        <v>1989</v>
      </c>
      <c r="C2222" s="26" t="s">
        <v>1990</v>
      </c>
      <c r="D2222" s="26" t="s">
        <v>420</v>
      </c>
      <c r="E2222" s="26" t="s">
        <v>1937</v>
      </c>
      <c r="F2222" s="26" t="s">
        <v>1938</v>
      </c>
      <c r="G2222" s="27">
        <v>18</v>
      </c>
      <c r="H2222" s="4" t="s">
        <v>1939</v>
      </c>
      <c r="I2222" s="28" t="str">
        <f t="shared" si="214"/>
        <v>=DISPIMG("ID_2769F7AF4C6940B1B38D23E8AD00D4F4",1)</v>
      </c>
    </row>
    <row r="2223" customHeight="1" spans="1:9">
      <c r="A2223" s="26" t="s">
        <v>371</v>
      </c>
      <c r="B2223" s="26" t="s">
        <v>1989</v>
      </c>
      <c r="C2223" s="26" t="s">
        <v>1990</v>
      </c>
      <c r="D2223" s="26" t="s">
        <v>420</v>
      </c>
      <c r="E2223" s="26" t="s">
        <v>1937</v>
      </c>
      <c r="F2223" s="26" t="s">
        <v>1938</v>
      </c>
      <c r="G2223" s="27">
        <v>19</v>
      </c>
      <c r="H2223" s="4" t="s">
        <v>1939</v>
      </c>
      <c r="I2223" s="28" t="str">
        <f t="shared" si="214"/>
        <v>=DISPIMG("ID_2769F7AF4C6940B1B38D23E8AD00D4F4",1)</v>
      </c>
    </row>
    <row r="2224" customHeight="1" spans="1:9">
      <c r="A2224" s="26" t="s">
        <v>400</v>
      </c>
      <c r="B2224" s="26" t="s">
        <v>1989</v>
      </c>
      <c r="C2224" s="26" t="s">
        <v>1990</v>
      </c>
      <c r="D2224" s="26" t="s">
        <v>420</v>
      </c>
      <c r="E2224" s="26" t="s">
        <v>1937</v>
      </c>
      <c r="F2224" s="26" t="s">
        <v>1938</v>
      </c>
      <c r="G2224" s="27">
        <v>20</v>
      </c>
      <c r="H2224" s="4" t="s">
        <v>1939</v>
      </c>
      <c r="I2224" s="28" t="str">
        <f t="shared" si="214"/>
        <v>=DISPIMG("ID_2769F7AF4C6940B1B38D23E8AD00D4F4",1)</v>
      </c>
    </row>
    <row r="2225" customHeight="1" spans="1:9">
      <c r="A2225" s="26" t="s">
        <v>416</v>
      </c>
      <c r="B2225" s="26" t="s">
        <v>1989</v>
      </c>
      <c r="C2225" s="26" t="s">
        <v>1990</v>
      </c>
      <c r="D2225" s="26" t="s">
        <v>420</v>
      </c>
      <c r="E2225" s="26" t="s">
        <v>1937</v>
      </c>
      <c r="F2225" s="26" t="s">
        <v>1938</v>
      </c>
      <c r="G2225" s="27">
        <v>21</v>
      </c>
      <c r="H2225" s="4" t="s">
        <v>1939</v>
      </c>
      <c r="I2225" s="28" t="str">
        <f t="shared" si="214"/>
        <v>=DISPIMG("ID_2769F7AF4C6940B1B38D23E8AD00D4F4",1)</v>
      </c>
    </row>
    <row r="2226" customHeight="1" spans="1:9">
      <c r="A2226" s="26" t="s">
        <v>417</v>
      </c>
      <c r="B2226" s="26" t="s">
        <v>1989</v>
      </c>
      <c r="C2226" s="26" t="s">
        <v>1990</v>
      </c>
      <c r="D2226" s="26" t="s">
        <v>420</v>
      </c>
      <c r="E2226" s="26" t="s">
        <v>1937</v>
      </c>
      <c r="F2226" s="26" t="s">
        <v>1938</v>
      </c>
      <c r="G2226" s="27">
        <v>22</v>
      </c>
      <c r="H2226" s="4" t="s">
        <v>1939</v>
      </c>
      <c r="I2226" s="28" t="str">
        <f t="shared" si="214"/>
        <v>=DISPIMG("ID_2769F7AF4C6940B1B38D23E8AD00D4F4",1)</v>
      </c>
    </row>
    <row r="2227" customHeight="1" spans="1:9">
      <c r="A2227" s="26" t="s">
        <v>381</v>
      </c>
      <c r="B2227" s="26" t="s">
        <v>1989</v>
      </c>
      <c r="C2227" s="26" t="s">
        <v>1990</v>
      </c>
      <c r="D2227" s="26" t="s">
        <v>420</v>
      </c>
      <c r="E2227" s="26" t="s">
        <v>1937</v>
      </c>
      <c r="F2227" s="26" t="s">
        <v>1938</v>
      </c>
      <c r="G2227" s="27">
        <v>23</v>
      </c>
      <c r="H2227" s="4" t="s">
        <v>1939</v>
      </c>
      <c r="I2227" s="28" t="str">
        <f t="shared" si="214"/>
        <v>=DISPIMG("ID_2769F7AF4C6940B1B38D23E8AD00D4F4",1)</v>
      </c>
    </row>
    <row r="2228" customHeight="1" spans="1:9">
      <c r="A2228" s="26" t="s">
        <v>388</v>
      </c>
      <c r="B2228" s="26" t="s">
        <v>1989</v>
      </c>
      <c r="C2228" s="26" t="s">
        <v>1990</v>
      </c>
      <c r="D2228" s="26" t="s">
        <v>420</v>
      </c>
      <c r="E2228" s="26" t="s">
        <v>1937</v>
      </c>
      <c r="F2228" s="26" t="s">
        <v>1938</v>
      </c>
      <c r="G2228" s="27">
        <v>24</v>
      </c>
      <c r="H2228" s="4" t="s">
        <v>1939</v>
      </c>
      <c r="I2228" s="28" t="str">
        <f t="shared" si="214"/>
        <v>=DISPIMG("ID_2769F7AF4C6940B1B38D23E8AD00D4F4",1)</v>
      </c>
    </row>
    <row r="2229" customHeight="1" spans="1:9">
      <c r="A2229" s="26" t="s">
        <v>389</v>
      </c>
      <c r="B2229" s="26" t="s">
        <v>1989</v>
      </c>
      <c r="C2229" s="26" t="s">
        <v>1990</v>
      </c>
      <c r="D2229" s="26" t="s">
        <v>420</v>
      </c>
      <c r="E2229" s="26" t="s">
        <v>1937</v>
      </c>
      <c r="F2229" s="26" t="s">
        <v>1938</v>
      </c>
      <c r="G2229" s="27">
        <v>25</v>
      </c>
      <c r="H2229" s="4" t="s">
        <v>1939</v>
      </c>
      <c r="I2229" s="28" t="str">
        <f t="shared" si="214"/>
        <v>=DISPIMG("ID_2769F7AF4C6940B1B38D23E8AD00D4F4",1)</v>
      </c>
    </row>
    <row r="2230" customHeight="1" spans="1:9">
      <c r="A2230" s="26" t="s">
        <v>390</v>
      </c>
      <c r="B2230" s="26" t="s">
        <v>1989</v>
      </c>
      <c r="C2230" s="26" t="s">
        <v>1990</v>
      </c>
      <c r="D2230" s="26" t="s">
        <v>420</v>
      </c>
      <c r="E2230" s="26" t="s">
        <v>1937</v>
      </c>
      <c r="F2230" s="26" t="s">
        <v>1938</v>
      </c>
      <c r="G2230" s="27">
        <v>26</v>
      </c>
      <c r="H2230" s="4" t="s">
        <v>1939</v>
      </c>
      <c r="I2230" s="28" t="str">
        <f t="shared" si="214"/>
        <v>=DISPIMG("ID_2769F7AF4C6940B1B38D23E8AD00D4F4",1)</v>
      </c>
    </row>
    <row r="2231" customHeight="1" spans="1:9">
      <c r="A2231" s="26" t="s">
        <v>391</v>
      </c>
      <c r="B2231" s="26" t="s">
        <v>1989</v>
      </c>
      <c r="C2231" s="26" t="s">
        <v>1990</v>
      </c>
      <c r="D2231" s="26" t="s">
        <v>420</v>
      </c>
      <c r="E2231" s="26" t="s">
        <v>1937</v>
      </c>
      <c r="F2231" s="26" t="s">
        <v>1938</v>
      </c>
      <c r="G2231" s="27">
        <v>27</v>
      </c>
      <c r="H2231" s="4" t="s">
        <v>1939</v>
      </c>
      <c r="I2231" s="28" t="str">
        <f t="shared" si="214"/>
        <v>=DISPIMG("ID_2769F7AF4C6940B1B38D23E8AD00D4F4",1)</v>
      </c>
    </row>
    <row r="2232" customHeight="1" spans="1:9">
      <c r="A2232" s="26" t="s">
        <v>392</v>
      </c>
      <c r="B2232" s="26" t="s">
        <v>1989</v>
      </c>
      <c r="C2232" s="26" t="s">
        <v>1990</v>
      </c>
      <c r="D2232" s="26" t="s">
        <v>420</v>
      </c>
      <c r="E2232" s="26" t="s">
        <v>1937</v>
      </c>
      <c r="F2232" s="26" t="s">
        <v>1938</v>
      </c>
      <c r="G2232" s="27">
        <v>28</v>
      </c>
      <c r="H2232" s="4" t="s">
        <v>1939</v>
      </c>
      <c r="I2232" s="28" t="str">
        <f t="shared" si="214"/>
        <v>=DISPIMG("ID_2769F7AF4C6940B1B38D23E8AD00D4F4",1)</v>
      </c>
    </row>
    <row r="2233" customHeight="1" spans="1:9">
      <c r="A2233" s="26" t="s">
        <v>393</v>
      </c>
      <c r="B2233" s="26" t="s">
        <v>1989</v>
      </c>
      <c r="C2233" s="26" t="s">
        <v>1990</v>
      </c>
      <c r="D2233" s="26" t="s">
        <v>420</v>
      </c>
      <c r="E2233" s="26" t="s">
        <v>1937</v>
      </c>
      <c r="F2233" s="26" t="s">
        <v>1938</v>
      </c>
      <c r="G2233" s="27">
        <v>29</v>
      </c>
      <c r="H2233" s="4" t="s">
        <v>1939</v>
      </c>
      <c r="I2233" s="28" t="str">
        <f t="shared" si="214"/>
        <v>=DISPIMG("ID_2769F7AF4C6940B1B38D23E8AD00D4F4",1)</v>
      </c>
    </row>
    <row r="2234" customHeight="1" spans="1:9">
      <c r="A2234" s="26" t="s">
        <v>394</v>
      </c>
      <c r="B2234" s="26" t="s">
        <v>1989</v>
      </c>
      <c r="C2234" s="26" t="s">
        <v>1990</v>
      </c>
      <c r="D2234" s="26" t="s">
        <v>420</v>
      </c>
      <c r="E2234" s="26" t="s">
        <v>1937</v>
      </c>
      <c r="F2234" s="26" t="s">
        <v>1938</v>
      </c>
      <c r="G2234" s="27">
        <v>30</v>
      </c>
      <c r="H2234" s="4" t="s">
        <v>1939</v>
      </c>
      <c r="I2234" s="28" t="str">
        <f t="shared" si="214"/>
        <v>=DISPIMG("ID_2769F7AF4C6940B1B38D23E8AD00D4F4",1)</v>
      </c>
    </row>
    <row r="2235" customHeight="1" spans="1:9">
      <c r="A2235" s="26" t="s">
        <v>402</v>
      </c>
      <c r="B2235" s="26" t="s">
        <v>1991</v>
      </c>
      <c r="C2235" s="26" t="s">
        <v>1992</v>
      </c>
      <c r="D2235" s="26" t="s">
        <v>432</v>
      </c>
      <c r="E2235" s="26" t="s">
        <v>1937</v>
      </c>
      <c r="F2235" s="26" t="s">
        <v>1938</v>
      </c>
      <c r="G2235" s="27">
        <v>15</v>
      </c>
      <c r="H2235" s="4" t="s">
        <v>1939</v>
      </c>
      <c r="I2235" s="28" t="str">
        <f>_xlfn.DISPIMG("ID_71BDF101181E4D6EB7165958C494F5B4",1)</f>
        <v>=DISPIMG("ID_71BDF101181E4D6EB7165958C494F5B4",1)</v>
      </c>
    </row>
    <row r="2236" customHeight="1" spans="1:9">
      <c r="A2236" s="26" t="s">
        <v>410</v>
      </c>
      <c r="B2236" s="26" t="s">
        <v>1993</v>
      </c>
      <c r="C2236" s="26" t="s">
        <v>1994</v>
      </c>
      <c r="D2236" s="26" t="s">
        <v>432</v>
      </c>
      <c r="E2236" s="26" t="s">
        <v>1937</v>
      </c>
      <c r="F2236" s="26" t="s">
        <v>1938</v>
      </c>
      <c r="G2236" s="27">
        <v>25</v>
      </c>
      <c r="H2236" s="4" t="s">
        <v>1939</v>
      </c>
      <c r="I2236" s="28" t="str">
        <f t="shared" ref="I2236:I2240" si="215">_xlfn.DISPIMG("ID_C4B69ABF5C5B40E78DC0A67FE984347B",1)</f>
        <v>=DISPIMG("ID_C4B69ABF5C5B40E78DC0A67FE984347B",1)</v>
      </c>
    </row>
    <row r="2237" customHeight="1" spans="1:9">
      <c r="A2237" s="26" t="s">
        <v>401</v>
      </c>
      <c r="B2237" s="26" t="s">
        <v>1993</v>
      </c>
      <c r="C2237" s="26" t="s">
        <v>1994</v>
      </c>
      <c r="D2237" s="26" t="s">
        <v>432</v>
      </c>
      <c r="E2237" s="26" t="s">
        <v>1937</v>
      </c>
      <c r="F2237" s="26" t="s">
        <v>1938</v>
      </c>
      <c r="G2237" s="27">
        <v>26</v>
      </c>
      <c r="H2237" s="4" t="s">
        <v>1939</v>
      </c>
      <c r="I2237" s="28" t="str">
        <f t="shared" si="215"/>
        <v>=DISPIMG("ID_C4B69ABF5C5B40E78DC0A67FE984347B",1)</v>
      </c>
    </row>
    <row r="2238" customHeight="1" spans="1:9">
      <c r="A2238" s="26" t="s">
        <v>402</v>
      </c>
      <c r="B2238" s="26" t="s">
        <v>1993</v>
      </c>
      <c r="C2238" s="26" t="s">
        <v>1994</v>
      </c>
      <c r="D2238" s="26" t="s">
        <v>420</v>
      </c>
      <c r="E2238" s="26" t="s">
        <v>1937</v>
      </c>
      <c r="F2238" s="26" t="s">
        <v>1938</v>
      </c>
      <c r="G2238" s="27">
        <v>27</v>
      </c>
      <c r="H2238" s="4" t="s">
        <v>1939</v>
      </c>
      <c r="I2238" s="28" t="str">
        <f t="shared" si="215"/>
        <v>=DISPIMG("ID_C4B69ABF5C5B40E78DC0A67FE984347B",1)</v>
      </c>
    </row>
    <row r="2239" customHeight="1" spans="1:9">
      <c r="A2239" s="26" t="s">
        <v>403</v>
      </c>
      <c r="B2239" s="26" t="s">
        <v>1993</v>
      </c>
      <c r="C2239" s="26" t="s">
        <v>1994</v>
      </c>
      <c r="D2239" s="26" t="s">
        <v>420</v>
      </c>
      <c r="E2239" s="26" t="s">
        <v>1937</v>
      </c>
      <c r="F2239" s="26" t="s">
        <v>1938</v>
      </c>
      <c r="G2239" s="27">
        <v>28</v>
      </c>
      <c r="H2239" s="4" t="s">
        <v>1939</v>
      </c>
      <c r="I2239" s="28" t="str">
        <f t="shared" si="215"/>
        <v>=DISPIMG("ID_C4B69ABF5C5B40E78DC0A67FE984347B",1)</v>
      </c>
    </row>
    <row r="2240" customHeight="1" spans="1:9">
      <c r="A2240" s="26" t="s">
        <v>450</v>
      </c>
      <c r="B2240" s="26" t="s">
        <v>1993</v>
      </c>
      <c r="C2240" s="26" t="s">
        <v>1994</v>
      </c>
      <c r="D2240" s="26" t="s">
        <v>420</v>
      </c>
      <c r="E2240" s="26" t="s">
        <v>1937</v>
      </c>
      <c r="F2240" s="26" t="s">
        <v>1938</v>
      </c>
      <c r="G2240" s="27">
        <v>29</v>
      </c>
      <c r="H2240" s="4" t="s">
        <v>1939</v>
      </c>
      <c r="I2240" s="28" t="str">
        <f t="shared" si="215"/>
        <v>=DISPIMG("ID_C4B69ABF5C5B40E78DC0A67FE984347B",1)</v>
      </c>
    </row>
    <row r="2241" customHeight="1" spans="1:9">
      <c r="A2241" s="26" t="s">
        <v>390</v>
      </c>
      <c r="B2241" s="26" t="s">
        <v>1995</v>
      </c>
      <c r="C2241" s="26" t="s">
        <v>1996</v>
      </c>
      <c r="D2241" s="26" t="s">
        <v>420</v>
      </c>
      <c r="E2241" s="26" t="s">
        <v>1937</v>
      </c>
      <c r="F2241" s="26" t="s">
        <v>1938</v>
      </c>
      <c r="G2241" s="27">
        <v>40</v>
      </c>
      <c r="H2241" s="4" t="s">
        <v>1939</v>
      </c>
      <c r="I2241" s="28" t="str">
        <f>_xlfn.DISPIMG("ID_A97E0AD8169147CD9DFA3DE75BB230C7",1)</f>
        <v>=DISPIMG("ID_A97E0AD8169147CD9DFA3DE75BB230C7",1)</v>
      </c>
    </row>
    <row r="2242" customHeight="1" spans="1:9">
      <c r="A2242" s="26" t="s">
        <v>399</v>
      </c>
      <c r="B2242" s="26" t="s">
        <v>1997</v>
      </c>
      <c r="C2242" s="26" t="s">
        <v>1998</v>
      </c>
      <c r="D2242" s="26" t="s">
        <v>432</v>
      </c>
      <c r="E2242" s="26" t="s">
        <v>1937</v>
      </c>
      <c r="F2242" s="26" t="s">
        <v>1938</v>
      </c>
      <c r="G2242" s="27">
        <v>18</v>
      </c>
      <c r="H2242" s="4" t="s">
        <v>1939</v>
      </c>
      <c r="I2242" s="28" t="str">
        <f t="shared" ref="I2242:I2248" si="216">_xlfn.DISPIMG("ID_CD87B9E860724F24ADD7D970C43850B5",1)</f>
        <v>=DISPIMG("ID_CD87B9E860724F24ADD7D970C43850B5",1)</v>
      </c>
    </row>
    <row r="2243" customHeight="1" spans="1:9">
      <c r="A2243" s="26" t="s">
        <v>364</v>
      </c>
      <c r="B2243" s="26" t="s">
        <v>1997</v>
      </c>
      <c r="C2243" s="26" t="s">
        <v>1998</v>
      </c>
      <c r="D2243" s="26" t="s">
        <v>432</v>
      </c>
      <c r="E2243" s="26" t="s">
        <v>1937</v>
      </c>
      <c r="F2243" s="26" t="s">
        <v>1938</v>
      </c>
      <c r="G2243" s="27">
        <v>19</v>
      </c>
      <c r="H2243" s="4" t="s">
        <v>1939</v>
      </c>
      <c r="I2243" s="28" t="str">
        <f t="shared" si="216"/>
        <v>=DISPIMG("ID_CD87B9E860724F24ADD7D970C43850B5",1)</v>
      </c>
    </row>
    <row r="2244" customHeight="1" spans="1:9">
      <c r="A2244" s="26" t="s">
        <v>371</v>
      </c>
      <c r="B2244" s="26" t="s">
        <v>1997</v>
      </c>
      <c r="C2244" s="26" t="s">
        <v>1998</v>
      </c>
      <c r="D2244" s="26" t="s">
        <v>432</v>
      </c>
      <c r="E2244" s="26" t="s">
        <v>1937</v>
      </c>
      <c r="F2244" s="26" t="s">
        <v>1938</v>
      </c>
      <c r="G2244" s="27">
        <v>20</v>
      </c>
      <c r="H2244" s="4" t="s">
        <v>1939</v>
      </c>
      <c r="I2244" s="28" t="str">
        <f t="shared" si="216"/>
        <v>=DISPIMG("ID_CD87B9E860724F24ADD7D970C43850B5",1)</v>
      </c>
    </row>
    <row r="2245" customHeight="1" spans="1:9">
      <c r="A2245" s="26" t="s">
        <v>400</v>
      </c>
      <c r="B2245" s="26" t="s">
        <v>1997</v>
      </c>
      <c r="C2245" s="26" t="s">
        <v>1998</v>
      </c>
      <c r="D2245" s="26" t="s">
        <v>432</v>
      </c>
      <c r="E2245" s="26" t="s">
        <v>1937</v>
      </c>
      <c r="F2245" s="26" t="s">
        <v>1938</v>
      </c>
      <c r="G2245" s="27">
        <v>21</v>
      </c>
      <c r="H2245" s="4" t="s">
        <v>1939</v>
      </c>
      <c r="I2245" s="28" t="str">
        <f t="shared" si="216"/>
        <v>=DISPIMG("ID_CD87B9E860724F24ADD7D970C43850B5",1)</v>
      </c>
    </row>
    <row r="2246" customHeight="1" spans="1:9">
      <c r="A2246" s="26" t="s">
        <v>416</v>
      </c>
      <c r="B2246" s="26" t="s">
        <v>1997</v>
      </c>
      <c r="C2246" s="26" t="s">
        <v>1998</v>
      </c>
      <c r="D2246" s="26" t="s">
        <v>432</v>
      </c>
      <c r="E2246" s="26" t="s">
        <v>1937</v>
      </c>
      <c r="F2246" s="26" t="s">
        <v>1938</v>
      </c>
      <c r="G2246" s="27">
        <v>22</v>
      </c>
      <c r="H2246" s="4" t="s">
        <v>1939</v>
      </c>
      <c r="I2246" s="28" t="str">
        <f t="shared" si="216"/>
        <v>=DISPIMG("ID_CD87B9E860724F24ADD7D970C43850B5",1)</v>
      </c>
    </row>
    <row r="2247" customHeight="1" spans="1:9">
      <c r="A2247" s="26" t="s">
        <v>417</v>
      </c>
      <c r="B2247" s="26" t="s">
        <v>1997</v>
      </c>
      <c r="C2247" s="26" t="s">
        <v>1998</v>
      </c>
      <c r="D2247" s="26" t="s">
        <v>432</v>
      </c>
      <c r="E2247" s="26" t="s">
        <v>1937</v>
      </c>
      <c r="F2247" s="26" t="s">
        <v>1938</v>
      </c>
      <c r="G2247" s="27">
        <v>23</v>
      </c>
      <c r="H2247" s="4" t="s">
        <v>1939</v>
      </c>
      <c r="I2247" s="28" t="str">
        <f t="shared" si="216"/>
        <v>=DISPIMG("ID_CD87B9E860724F24ADD7D970C43850B5",1)</v>
      </c>
    </row>
    <row r="2248" customHeight="1" spans="1:9">
      <c r="A2248" s="26" t="s">
        <v>381</v>
      </c>
      <c r="B2248" s="26" t="s">
        <v>1997</v>
      </c>
      <c r="C2248" s="26" t="s">
        <v>1998</v>
      </c>
      <c r="D2248" s="26" t="s">
        <v>432</v>
      </c>
      <c r="E2248" s="26" t="s">
        <v>1937</v>
      </c>
      <c r="F2248" s="26" t="s">
        <v>1938</v>
      </c>
      <c r="G2248" s="27">
        <v>24</v>
      </c>
      <c r="H2248" s="4" t="s">
        <v>1939</v>
      </c>
      <c r="I2248" s="28" t="str">
        <f t="shared" si="216"/>
        <v>=DISPIMG("ID_CD87B9E860724F24ADD7D970C43850B5",1)</v>
      </c>
    </row>
    <row r="2249" customHeight="1" spans="1:9">
      <c r="A2249" s="26" t="s">
        <v>381</v>
      </c>
      <c r="B2249" s="26" t="s">
        <v>1999</v>
      </c>
      <c r="C2249" s="26" t="s">
        <v>2000</v>
      </c>
      <c r="D2249" s="26" t="s">
        <v>570</v>
      </c>
      <c r="E2249" s="26" t="s">
        <v>1937</v>
      </c>
      <c r="F2249" s="26" t="s">
        <v>1938</v>
      </c>
      <c r="G2249" s="27">
        <v>29</v>
      </c>
      <c r="H2249" s="4" t="s">
        <v>1939</v>
      </c>
      <c r="I2249" s="28" t="str">
        <f>_xlfn.DISPIMG("ID_CA9904AD412E4F28BAB64EEC469113FB",1)</f>
        <v>=DISPIMG("ID_CA9904AD412E4F28BAB64EEC469113FB",1)</v>
      </c>
    </row>
    <row r="2250" customHeight="1" spans="1:9">
      <c r="A2250" s="26" t="s">
        <v>407</v>
      </c>
      <c r="B2250" s="26" t="s">
        <v>2001</v>
      </c>
      <c r="C2250" s="26" t="s">
        <v>2002</v>
      </c>
      <c r="D2250" s="26" t="s">
        <v>420</v>
      </c>
      <c r="E2250" s="26" t="s">
        <v>1937</v>
      </c>
      <c r="F2250" s="26" t="s">
        <v>1938</v>
      </c>
      <c r="G2250" s="27">
        <v>19</v>
      </c>
      <c r="H2250" s="4" t="s">
        <v>1939</v>
      </c>
      <c r="I2250" s="28" t="str">
        <f t="shared" ref="I2250:I2261" si="217">_xlfn.DISPIMG("ID_5D793EC7281140E584CC00966760F0A0",1)</f>
        <v>=DISPIMG("ID_5D793EC7281140E584CC00966760F0A0",1)</v>
      </c>
    </row>
    <row r="2251" customHeight="1" spans="1:9">
      <c r="A2251" s="26" t="s">
        <v>410</v>
      </c>
      <c r="B2251" s="26" t="s">
        <v>2001</v>
      </c>
      <c r="C2251" s="26" t="s">
        <v>2002</v>
      </c>
      <c r="D2251" s="26" t="s">
        <v>420</v>
      </c>
      <c r="E2251" s="26" t="s">
        <v>1937</v>
      </c>
      <c r="F2251" s="26" t="s">
        <v>1938</v>
      </c>
      <c r="G2251" s="27">
        <v>20</v>
      </c>
      <c r="H2251" s="4" t="s">
        <v>1939</v>
      </c>
      <c r="I2251" s="28" t="str">
        <f t="shared" si="217"/>
        <v>=DISPIMG("ID_5D793EC7281140E584CC00966760F0A0",1)</v>
      </c>
    </row>
    <row r="2252" customHeight="1" spans="1:9">
      <c r="A2252" s="26" t="s">
        <v>401</v>
      </c>
      <c r="B2252" s="26" t="s">
        <v>2001</v>
      </c>
      <c r="C2252" s="26" t="s">
        <v>2002</v>
      </c>
      <c r="D2252" s="26" t="s">
        <v>420</v>
      </c>
      <c r="E2252" s="26" t="s">
        <v>1937</v>
      </c>
      <c r="F2252" s="26" t="s">
        <v>1938</v>
      </c>
      <c r="G2252" s="27">
        <v>21</v>
      </c>
      <c r="H2252" s="4" t="s">
        <v>1939</v>
      </c>
      <c r="I2252" s="28" t="str">
        <f t="shared" si="217"/>
        <v>=DISPIMG("ID_5D793EC7281140E584CC00966760F0A0",1)</v>
      </c>
    </row>
    <row r="2253" customHeight="1" spans="1:9">
      <c r="A2253" s="26" t="s">
        <v>402</v>
      </c>
      <c r="B2253" s="26" t="s">
        <v>2001</v>
      </c>
      <c r="C2253" s="26" t="s">
        <v>2002</v>
      </c>
      <c r="D2253" s="26" t="s">
        <v>420</v>
      </c>
      <c r="E2253" s="26" t="s">
        <v>1937</v>
      </c>
      <c r="F2253" s="26" t="s">
        <v>1938</v>
      </c>
      <c r="G2253" s="27">
        <v>22</v>
      </c>
      <c r="H2253" s="4" t="s">
        <v>1939</v>
      </c>
      <c r="I2253" s="28" t="str">
        <f t="shared" si="217"/>
        <v>=DISPIMG("ID_5D793EC7281140E584CC00966760F0A0",1)</v>
      </c>
    </row>
    <row r="2254" customHeight="1" spans="1:9">
      <c r="A2254" s="26" t="s">
        <v>403</v>
      </c>
      <c r="B2254" s="26" t="s">
        <v>2001</v>
      </c>
      <c r="C2254" s="26" t="s">
        <v>2002</v>
      </c>
      <c r="D2254" s="26" t="s">
        <v>420</v>
      </c>
      <c r="E2254" s="26" t="s">
        <v>1937</v>
      </c>
      <c r="F2254" s="26" t="s">
        <v>1938</v>
      </c>
      <c r="G2254" s="27">
        <v>23</v>
      </c>
      <c r="H2254" s="4" t="s">
        <v>1939</v>
      </c>
      <c r="I2254" s="28" t="str">
        <f t="shared" si="217"/>
        <v>=DISPIMG("ID_5D793EC7281140E584CC00966760F0A0",1)</v>
      </c>
    </row>
    <row r="2255" customHeight="1" spans="1:9">
      <c r="A2255" s="26" t="s">
        <v>450</v>
      </c>
      <c r="B2255" s="26" t="s">
        <v>2001</v>
      </c>
      <c r="C2255" s="26" t="s">
        <v>2002</v>
      </c>
      <c r="D2255" s="26" t="s">
        <v>420</v>
      </c>
      <c r="E2255" s="26" t="s">
        <v>1937</v>
      </c>
      <c r="F2255" s="26" t="s">
        <v>1938</v>
      </c>
      <c r="G2255" s="27">
        <v>24</v>
      </c>
      <c r="H2255" s="4" t="s">
        <v>1939</v>
      </c>
      <c r="I2255" s="28" t="str">
        <f t="shared" si="217"/>
        <v>=DISPIMG("ID_5D793EC7281140E584CC00966760F0A0",1)</v>
      </c>
    </row>
    <row r="2256" customHeight="1" spans="1:9">
      <c r="A2256" s="26" t="s">
        <v>451</v>
      </c>
      <c r="B2256" s="26" t="s">
        <v>2001</v>
      </c>
      <c r="C2256" s="26" t="s">
        <v>2002</v>
      </c>
      <c r="D2256" s="26" t="s">
        <v>420</v>
      </c>
      <c r="E2256" s="26" t="s">
        <v>1937</v>
      </c>
      <c r="F2256" s="26" t="s">
        <v>1938</v>
      </c>
      <c r="G2256" s="27">
        <v>25</v>
      </c>
      <c r="H2256" s="4" t="s">
        <v>1939</v>
      </c>
      <c r="I2256" s="28" t="str">
        <f t="shared" si="217"/>
        <v>=DISPIMG("ID_5D793EC7281140E584CC00966760F0A0",1)</v>
      </c>
    </row>
    <row r="2257" customHeight="1" spans="1:9">
      <c r="A2257" s="26" t="s">
        <v>452</v>
      </c>
      <c r="B2257" s="26" t="s">
        <v>2001</v>
      </c>
      <c r="C2257" s="26" t="s">
        <v>2002</v>
      </c>
      <c r="D2257" s="26" t="s">
        <v>420</v>
      </c>
      <c r="E2257" s="26" t="s">
        <v>1937</v>
      </c>
      <c r="F2257" s="26" t="s">
        <v>1938</v>
      </c>
      <c r="G2257" s="27">
        <v>26</v>
      </c>
      <c r="H2257" s="4" t="s">
        <v>1939</v>
      </c>
      <c r="I2257" s="28" t="str">
        <f t="shared" si="217"/>
        <v>=DISPIMG("ID_5D793EC7281140E584CC00966760F0A0",1)</v>
      </c>
    </row>
    <row r="2258" customHeight="1" spans="1:9">
      <c r="A2258" s="26" t="s">
        <v>1463</v>
      </c>
      <c r="B2258" s="26" t="s">
        <v>2001</v>
      </c>
      <c r="C2258" s="26" t="s">
        <v>2002</v>
      </c>
      <c r="D2258" s="26" t="s">
        <v>420</v>
      </c>
      <c r="E2258" s="26" t="s">
        <v>1937</v>
      </c>
      <c r="F2258" s="26" t="s">
        <v>1938</v>
      </c>
      <c r="G2258" s="27">
        <v>27</v>
      </c>
      <c r="H2258" s="4" t="s">
        <v>1939</v>
      </c>
      <c r="I2258" s="28" t="str">
        <f t="shared" si="217"/>
        <v>=DISPIMG("ID_5D793EC7281140E584CC00966760F0A0",1)</v>
      </c>
    </row>
    <row r="2259" customHeight="1" spans="1:9">
      <c r="A2259" s="26" t="s">
        <v>1461</v>
      </c>
      <c r="B2259" s="26" t="s">
        <v>2001</v>
      </c>
      <c r="C2259" s="26" t="s">
        <v>2002</v>
      </c>
      <c r="D2259" s="26" t="s">
        <v>420</v>
      </c>
      <c r="E2259" s="26" t="s">
        <v>1937</v>
      </c>
      <c r="F2259" s="26" t="s">
        <v>1938</v>
      </c>
      <c r="G2259" s="27">
        <v>28</v>
      </c>
      <c r="H2259" s="4" t="s">
        <v>1939</v>
      </c>
      <c r="I2259" s="28" t="str">
        <f t="shared" si="217"/>
        <v>=DISPIMG("ID_5D793EC7281140E584CC00966760F0A0",1)</v>
      </c>
    </row>
    <row r="2260" customHeight="1" spans="1:9">
      <c r="A2260" s="26" t="s">
        <v>1464</v>
      </c>
      <c r="B2260" s="26" t="s">
        <v>2001</v>
      </c>
      <c r="C2260" s="26" t="s">
        <v>2002</v>
      </c>
      <c r="D2260" s="26" t="s">
        <v>420</v>
      </c>
      <c r="E2260" s="26" t="s">
        <v>1937</v>
      </c>
      <c r="F2260" s="26" t="s">
        <v>1938</v>
      </c>
      <c r="G2260" s="27">
        <v>29</v>
      </c>
      <c r="H2260" s="4" t="s">
        <v>1939</v>
      </c>
      <c r="I2260" s="28" t="str">
        <f t="shared" si="217"/>
        <v>=DISPIMG("ID_5D793EC7281140E584CC00966760F0A0",1)</v>
      </c>
    </row>
    <row r="2261" customHeight="1" spans="1:9">
      <c r="A2261" s="26" t="s">
        <v>554</v>
      </c>
      <c r="B2261" s="26" t="s">
        <v>2001</v>
      </c>
      <c r="C2261" s="26" t="s">
        <v>2002</v>
      </c>
      <c r="D2261" s="26" t="s">
        <v>420</v>
      </c>
      <c r="E2261" s="26" t="s">
        <v>1937</v>
      </c>
      <c r="F2261" s="26" t="s">
        <v>1938</v>
      </c>
      <c r="G2261" s="27">
        <v>30</v>
      </c>
      <c r="H2261" s="4" t="s">
        <v>1939</v>
      </c>
      <c r="I2261" s="28" t="str">
        <f t="shared" si="217"/>
        <v>=DISPIMG("ID_5D793EC7281140E584CC00966760F0A0",1)</v>
      </c>
    </row>
    <row r="2262" customHeight="1" spans="1:9">
      <c r="A2262" s="26" t="s">
        <v>371</v>
      </c>
      <c r="B2262" s="26" t="s">
        <v>2003</v>
      </c>
      <c r="C2262" s="26" t="s">
        <v>2004</v>
      </c>
      <c r="D2262" s="26" t="s">
        <v>432</v>
      </c>
      <c r="E2262" s="26" t="s">
        <v>1937</v>
      </c>
      <c r="F2262" s="26" t="s">
        <v>1938</v>
      </c>
      <c r="G2262" s="27">
        <v>27</v>
      </c>
      <c r="H2262" s="4" t="s">
        <v>1939</v>
      </c>
      <c r="I2262" s="28" t="str">
        <f t="shared" ref="I2262:I2273" si="218">_xlfn.DISPIMG("ID_520B1234883D4456B76633F2FC1F3DF0",1)</f>
        <v>=DISPIMG("ID_520B1234883D4456B76633F2FC1F3DF0",1)</v>
      </c>
    </row>
    <row r="2263" customHeight="1" spans="1:9">
      <c r="A2263" s="26" t="s">
        <v>400</v>
      </c>
      <c r="B2263" s="26" t="s">
        <v>2003</v>
      </c>
      <c r="C2263" s="26" t="s">
        <v>2004</v>
      </c>
      <c r="D2263" s="26" t="s">
        <v>432</v>
      </c>
      <c r="E2263" s="26" t="s">
        <v>1937</v>
      </c>
      <c r="F2263" s="26" t="s">
        <v>1938</v>
      </c>
      <c r="G2263" s="27">
        <v>28</v>
      </c>
      <c r="H2263" s="4" t="s">
        <v>1939</v>
      </c>
      <c r="I2263" s="28" t="str">
        <f t="shared" si="218"/>
        <v>=DISPIMG("ID_520B1234883D4456B76633F2FC1F3DF0",1)</v>
      </c>
    </row>
    <row r="2264" customHeight="1" spans="1:9">
      <c r="A2264" s="26" t="s">
        <v>416</v>
      </c>
      <c r="B2264" s="26" t="s">
        <v>2003</v>
      </c>
      <c r="C2264" s="26" t="s">
        <v>2004</v>
      </c>
      <c r="D2264" s="26" t="s">
        <v>432</v>
      </c>
      <c r="E2264" s="26" t="s">
        <v>1937</v>
      </c>
      <c r="F2264" s="26" t="s">
        <v>1938</v>
      </c>
      <c r="G2264" s="27">
        <v>29</v>
      </c>
      <c r="H2264" s="4" t="s">
        <v>1939</v>
      </c>
      <c r="I2264" s="28" t="str">
        <f t="shared" si="218"/>
        <v>=DISPIMG("ID_520B1234883D4456B76633F2FC1F3DF0",1)</v>
      </c>
    </row>
    <row r="2265" customHeight="1" spans="1:9">
      <c r="A2265" s="26" t="s">
        <v>417</v>
      </c>
      <c r="B2265" s="26" t="s">
        <v>2003</v>
      </c>
      <c r="C2265" s="26" t="s">
        <v>2004</v>
      </c>
      <c r="D2265" s="26" t="s">
        <v>432</v>
      </c>
      <c r="E2265" s="26" t="s">
        <v>1937</v>
      </c>
      <c r="F2265" s="26" t="s">
        <v>1938</v>
      </c>
      <c r="G2265" s="27">
        <v>30</v>
      </c>
      <c r="H2265" s="4" t="s">
        <v>1939</v>
      </c>
      <c r="I2265" s="28" t="str">
        <f t="shared" si="218"/>
        <v>=DISPIMG("ID_520B1234883D4456B76633F2FC1F3DF0",1)</v>
      </c>
    </row>
    <row r="2266" customHeight="1" spans="1:9">
      <c r="A2266" s="26" t="s">
        <v>381</v>
      </c>
      <c r="B2266" s="26" t="s">
        <v>2003</v>
      </c>
      <c r="C2266" s="26" t="s">
        <v>2004</v>
      </c>
      <c r="D2266" s="26" t="s">
        <v>432</v>
      </c>
      <c r="E2266" s="26" t="s">
        <v>1937</v>
      </c>
      <c r="F2266" s="26" t="s">
        <v>1938</v>
      </c>
      <c r="G2266" s="27">
        <v>31</v>
      </c>
      <c r="H2266" s="4" t="s">
        <v>1939</v>
      </c>
      <c r="I2266" s="28" t="str">
        <f t="shared" si="218"/>
        <v>=DISPIMG("ID_520B1234883D4456B76633F2FC1F3DF0",1)</v>
      </c>
    </row>
    <row r="2267" customHeight="1" spans="1:9">
      <c r="A2267" s="26" t="s">
        <v>388</v>
      </c>
      <c r="B2267" s="26" t="s">
        <v>2003</v>
      </c>
      <c r="C2267" s="26" t="s">
        <v>2004</v>
      </c>
      <c r="D2267" s="26" t="s">
        <v>432</v>
      </c>
      <c r="E2267" s="26" t="s">
        <v>1937</v>
      </c>
      <c r="F2267" s="26" t="s">
        <v>1938</v>
      </c>
      <c r="G2267" s="27">
        <v>32</v>
      </c>
      <c r="H2267" s="4" t="s">
        <v>1939</v>
      </c>
      <c r="I2267" s="28" t="str">
        <f t="shared" si="218"/>
        <v>=DISPIMG("ID_520B1234883D4456B76633F2FC1F3DF0",1)</v>
      </c>
    </row>
    <row r="2268" customHeight="1" spans="1:9">
      <c r="A2268" s="26" t="s">
        <v>389</v>
      </c>
      <c r="B2268" s="26" t="s">
        <v>2003</v>
      </c>
      <c r="C2268" s="26" t="s">
        <v>2004</v>
      </c>
      <c r="D2268" s="26" t="s">
        <v>432</v>
      </c>
      <c r="E2268" s="26" t="s">
        <v>1937</v>
      </c>
      <c r="F2268" s="26" t="s">
        <v>1938</v>
      </c>
      <c r="G2268" s="27">
        <v>33</v>
      </c>
      <c r="H2268" s="4" t="s">
        <v>1939</v>
      </c>
      <c r="I2268" s="28" t="str">
        <f t="shared" si="218"/>
        <v>=DISPIMG("ID_520B1234883D4456B76633F2FC1F3DF0",1)</v>
      </c>
    </row>
    <row r="2269" customHeight="1" spans="1:9">
      <c r="A2269" s="26" t="s">
        <v>390</v>
      </c>
      <c r="B2269" s="26" t="s">
        <v>2003</v>
      </c>
      <c r="C2269" s="26" t="s">
        <v>2004</v>
      </c>
      <c r="D2269" s="26" t="s">
        <v>432</v>
      </c>
      <c r="E2269" s="26" t="s">
        <v>1937</v>
      </c>
      <c r="F2269" s="26" t="s">
        <v>1938</v>
      </c>
      <c r="G2269" s="27">
        <v>34</v>
      </c>
      <c r="H2269" s="4" t="s">
        <v>1939</v>
      </c>
      <c r="I2269" s="28" t="str">
        <f t="shared" si="218"/>
        <v>=DISPIMG("ID_520B1234883D4456B76633F2FC1F3DF0",1)</v>
      </c>
    </row>
    <row r="2270" customHeight="1" spans="1:9">
      <c r="A2270" s="26" t="s">
        <v>391</v>
      </c>
      <c r="B2270" s="26" t="s">
        <v>2003</v>
      </c>
      <c r="C2270" s="26" t="s">
        <v>2004</v>
      </c>
      <c r="D2270" s="26" t="s">
        <v>432</v>
      </c>
      <c r="E2270" s="26" t="s">
        <v>1937</v>
      </c>
      <c r="F2270" s="26" t="s">
        <v>1938</v>
      </c>
      <c r="G2270" s="27">
        <v>35</v>
      </c>
      <c r="H2270" s="4" t="s">
        <v>1939</v>
      </c>
      <c r="I2270" s="28" t="str">
        <f t="shared" si="218"/>
        <v>=DISPIMG("ID_520B1234883D4456B76633F2FC1F3DF0",1)</v>
      </c>
    </row>
    <row r="2271" customHeight="1" spans="1:9">
      <c r="A2271" s="26" t="s">
        <v>392</v>
      </c>
      <c r="B2271" s="26" t="s">
        <v>2003</v>
      </c>
      <c r="C2271" s="26" t="s">
        <v>2004</v>
      </c>
      <c r="D2271" s="26" t="s">
        <v>432</v>
      </c>
      <c r="E2271" s="26" t="s">
        <v>1937</v>
      </c>
      <c r="F2271" s="26" t="s">
        <v>1938</v>
      </c>
      <c r="G2271" s="27">
        <v>36</v>
      </c>
      <c r="H2271" s="4" t="s">
        <v>1939</v>
      </c>
      <c r="I2271" s="28" t="str">
        <f t="shared" si="218"/>
        <v>=DISPIMG("ID_520B1234883D4456B76633F2FC1F3DF0",1)</v>
      </c>
    </row>
    <row r="2272" customHeight="1" spans="1:9">
      <c r="A2272" s="26" t="s">
        <v>393</v>
      </c>
      <c r="B2272" s="26" t="s">
        <v>2003</v>
      </c>
      <c r="C2272" s="26" t="s">
        <v>2004</v>
      </c>
      <c r="D2272" s="26" t="s">
        <v>432</v>
      </c>
      <c r="E2272" s="26" t="s">
        <v>1937</v>
      </c>
      <c r="F2272" s="26" t="s">
        <v>1938</v>
      </c>
      <c r="G2272" s="27">
        <v>37</v>
      </c>
      <c r="H2272" s="4" t="s">
        <v>1939</v>
      </c>
      <c r="I2272" s="28" t="str">
        <f t="shared" si="218"/>
        <v>=DISPIMG("ID_520B1234883D4456B76633F2FC1F3DF0",1)</v>
      </c>
    </row>
    <row r="2273" customHeight="1" spans="1:9">
      <c r="A2273" s="26" t="s">
        <v>394</v>
      </c>
      <c r="B2273" s="26" t="s">
        <v>2003</v>
      </c>
      <c r="C2273" s="26" t="s">
        <v>2004</v>
      </c>
      <c r="D2273" s="26" t="s">
        <v>432</v>
      </c>
      <c r="E2273" s="26" t="s">
        <v>1937</v>
      </c>
      <c r="F2273" s="26" t="s">
        <v>1938</v>
      </c>
      <c r="G2273" s="27">
        <v>38</v>
      </c>
      <c r="H2273" s="4" t="s">
        <v>1939</v>
      </c>
      <c r="I2273" s="28" t="str">
        <f t="shared" si="218"/>
        <v>=DISPIMG("ID_520B1234883D4456B76633F2FC1F3DF0",1)</v>
      </c>
    </row>
    <row r="2274" customHeight="1" spans="1:9">
      <c r="A2274" s="26" t="s">
        <v>381</v>
      </c>
      <c r="B2274" s="26" t="s">
        <v>2005</v>
      </c>
      <c r="C2274" s="26" t="s">
        <v>2006</v>
      </c>
      <c r="D2274" s="26" t="s">
        <v>724</v>
      </c>
      <c r="E2274" s="26" t="s">
        <v>1937</v>
      </c>
      <c r="F2274" s="26" t="s">
        <v>1938</v>
      </c>
      <c r="G2274" s="27">
        <v>15</v>
      </c>
      <c r="H2274" s="4" t="s">
        <v>1939</v>
      </c>
      <c r="I2274" s="28" t="str">
        <f t="shared" ref="I2274:I2280" si="219">_xlfn.DISPIMG("ID_3F2041435FB34F9588D2EF9E4ABF0684",1)</f>
        <v>=DISPIMG("ID_3F2041435FB34F9588D2EF9E4ABF0684",1)</v>
      </c>
    </row>
    <row r="2275" customHeight="1" spans="1:9">
      <c r="A2275" s="26" t="s">
        <v>388</v>
      </c>
      <c r="B2275" s="26" t="s">
        <v>2005</v>
      </c>
      <c r="C2275" s="26" t="s">
        <v>2006</v>
      </c>
      <c r="D2275" s="26" t="s">
        <v>724</v>
      </c>
      <c r="E2275" s="26" t="s">
        <v>1937</v>
      </c>
      <c r="F2275" s="26" t="s">
        <v>1938</v>
      </c>
      <c r="G2275" s="27">
        <v>16</v>
      </c>
      <c r="H2275" s="4" t="s">
        <v>1939</v>
      </c>
      <c r="I2275" s="28" t="str">
        <f t="shared" si="219"/>
        <v>=DISPIMG("ID_3F2041435FB34F9588D2EF9E4ABF0684",1)</v>
      </c>
    </row>
    <row r="2276" customHeight="1" spans="1:9">
      <c r="A2276" s="26" t="s">
        <v>389</v>
      </c>
      <c r="B2276" s="26" t="s">
        <v>2005</v>
      </c>
      <c r="C2276" s="26" t="s">
        <v>2006</v>
      </c>
      <c r="D2276" s="26" t="s">
        <v>724</v>
      </c>
      <c r="E2276" s="26" t="s">
        <v>1937</v>
      </c>
      <c r="F2276" s="26" t="s">
        <v>1938</v>
      </c>
      <c r="G2276" s="27">
        <v>17</v>
      </c>
      <c r="H2276" s="4" t="s">
        <v>1939</v>
      </c>
      <c r="I2276" s="28" t="str">
        <f t="shared" si="219"/>
        <v>=DISPIMG("ID_3F2041435FB34F9588D2EF9E4ABF0684",1)</v>
      </c>
    </row>
    <row r="2277" customHeight="1" spans="1:9">
      <c r="A2277" s="26" t="s">
        <v>390</v>
      </c>
      <c r="B2277" s="26" t="s">
        <v>2005</v>
      </c>
      <c r="C2277" s="26" t="s">
        <v>2006</v>
      </c>
      <c r="D2277" s="26" t="s">
        <v>724</v>
      </c>
      <c r="E2277" s="26" t="s">
        <v>1937</v>
      </c>
      <c r="F2277" s="26" t="s">
        <v>1938</v>
      </c>
      <c r="G2277" s="27">
        <v>18</v>
      </c>
      <c r="H2277" s="4" t="s">
        <v>1939</v>
      </c>
      <c r="I2277" s="28" t="str">
        <f t="shared" si="219"/>
        <v>=DISPIMG("ID_3F2041435FB34F9588D2EF9E4ABF0684",1)</v>
      </c>
    </row>
    <row r="2278" customHeight="1" spans="1:9">
      <c r="A2278" s="26" t="s">
        <v>391</v>
      </c>
      <c r="B2278" s="26" t="s">
        <v>2005</v>
      </c>
      <c r="C2278" s="26" t="s">
        <v>2006</v>
      </c>
      <c r="D2278" s="26" t="s">
        <v>724</v>
      </c>
      <c r="E2278" s="26" t="s">
        <v>1937</v>
      </c>
      <c r="F2278" s="26" t="s">
        <v>1938</v>
      </c>
      <c r="G2278" s="27">
        <v>19</v>
      </c>
      <c r="H2278" s="4" t="s">
        <v>1939</v>
      </c>
      <c r="I2278" s="28" t="str">
        <f t="shared" si="219"/>
        <v>=DISPIMG("ID_3F2041435FB34F9588D2EF9E4ABF0684",1)</v>
      </c>
    </row>
    <row r="2279" customHeight="1" spans="1:9">
      <c r="A2279" s="26" t="s">
        <v>392</v>
      </c>
      <c r="B2279" s="26" t="s">
        <v>2005</v>
      </c>
      <c r="C2279" s="26" t="s">
        <v>2006</v>
      </c>
      <c r="D2279" s="26" t="s">
        <v>724</v>
      </c>
      <c r="E2279" s="26" t="s">
        <v>1937</v>
      </c>
      <c r="F2279" s="26" t="s">
        <v>1938</v>
      </c>
      <c r="G2279" s="27">
        <v>20</v>
      </c>
      <c r="H2279" s="4" t="s">
        <v>1939</v>
      </c>
      <c r="I2279" s="28" t="str">
        <f t="shared" si="219"/>
        <v>=DISPIMG("ID_3F2041435FB34F9588D2EF9E4ABF0684",1)</v>
      </c>
    </row>
    <row r="2280" customHeight="1" spans="1:9">
      <c r="A2280" s="26" t="s">
        <v>393</v>
      </c>
      <c r="B2280" s="26" t="s">
        <v>2005</v>
      </c>
      <c r="C2280" s="26" t="s">
        <v>2006</v>
      </c>
      <c r="D2280" s="26" t="s">
        <v>724</v>
      </c>
      <c r="E2280" s="26" t="s">
        <v>1937</v>
      </c>
      <c r="F2280" s="26" t="s">
        <v>1938</v>
      </c>
      <c r="G2280" s="27">
        <v>21</v>
      </c>
      <c r="H2280" s="4" t="s">
        <v>1939</v>
      </c>
      <c r="I2280" s="28" t="str">
        <f t="shared" si="219"/>
        <v>=DISPIMG("ID_3F2041435FB34F9588D2EF9E4ABF0684",1)</v>
      </c>
    </row>
    <row r="2281" customHeight="1" spans="1:9">
      <c r="A2281" s="26" t="s">
        <v>1467</v>
      </c>
      <c r="B2281" s="26" t="s">
        <v>2005</v>
      </c>
      <c r="C2281" s="26" t="s">
        <v>2006</v>
      </c>
      <c r="D2281" s="26" t="s">
        <v>724</v>
      </c>
      <c r="E2281" s="26" t="s">
        <v>1937</v>
      </c>
      <c r="F2281" s="26" t="s">
        <v>1938</v>
      </c>
      <c r="G2281" s="27">
        <v>24</v>
      </c>
      <c r="H2281" s="4" t="s">
        <v>1939</v>
      </c>
      <c r="I2281" s="28" t="str">
        <f t="shared" ref="I2281:I2285" si="220">_xlfn.DISPIMG("ID_5E000D0037C14F4F858F828E2ABB042E",1)</f>
        <v>=DISPIMG("ID_5E000D0037C14F4F858F828E2ABB042E",1)</v>
      </c>
    </row>
    <row r="2282" customHeight="1" spans="1:9">
      <c r="A2282" s="26" t="s">
        <v>490</v>
      </c>
      <c r="B2282" s="26" t="s">
        <v>2005</v>
      </c>
      <c r="C2282" s="26" t="s">
        <v>2006</v>
      </c>
      <c r="D2282" s="26" t="s">
        <v>724</v>
      </c>
      <c r="E2282" s="26" t="s">
        <v>1937</v>
      </c>
      <c r="F2282" s="26" t="s">
        <v>1938</v>
      </c>
      <c r="G2282" s="27">
        <v>25</v>
      </c>
      <c r="H2282" s="4" t="s">
        <v>1939</v>
      </c>
      <c r="I2282" s="28" t="str">
        <f t="shared" si="220"/>
        <v>=DISPIMG("ID_5E000D0037C14F4F858F828E2ABB042E",1)</v>
      </c>
    </row>
    <row r="2283" customHeight="1" spans="1:9">
      <c r="A2283" s="26" t="s">
        <v>407</v>
      </c>
      <c r="B2283" s="26" t="s">
        <v>2005</v>
      </c>
      <c r="C2283" s="26" t="s">
        <v>2006</v>
      </c>
      <c r="D2283" s="26" t="s">
        <v>724</v>
      </c>
      <c r="E2283" s="26" t="s">
        <v>1937</v>
      </c>
      <c r="F2283" s="26" t="s">
        <v>1938</v>
      </c>
      <c r="G2283" s="27">
        <v>26</v>
      </c>
      <c r="H2283" s="4" t="s">
        <v>1939</v>
      </c>
      <c r="I2283" s="28" t="str">
        <f t="shared" si="220"/>
        <v>=DISPIMG("ID_5E000D0037C14F4F858F828E2ABB042E",1)</v>
      </c>
    </row>
    <row r="2284" customHeight="1" spans="1:9">
      <c r="A2284" s="26" t="s">
        <v>410</v>
      </c>
      <c r="B2284" s="26" t="s">
        <v>2005</v>
      </c>
      <c r="C2284" s="26" t="s">
        <v>2006</v>
      </c>
      <c r="D2284" s="26" t="s">
        <v>724</v>
      </c>
      <c r="E2284" s="26" t="s">
        <v>1937</v>
      </c>
      <c r="F2284" s="26" t="s">
        <v>1938</v>
      </c>
      <c r="G2284" s="27">
        <v>27</v>
      </c>
      <c r="H2284" s="4" t="s">
        <v>1939</v>
      </c>
      <c r="I2284" s="28" t="str">
        <f t="shared" si="220"/>
        <v>=DISPIMG("ID_5E000D0037C14F4F858F828E2ABB042E",1)</v>
      </c>
    </row>
    <row r="2285" customHeight="1" spans="1:9">
      <c r="A2285" s="26" t="s">
        <v>401</v>
      </c>
      <c r="B2285" s="26" t="s">
        <v>2005</v>
      </c>
      <c r="C2285" s="26" t="s">
        <v>2006</v>
      </c>
      <c r="D2285" s="26" t="s">
        <v>724</v>
      </c>
      <c r="E2285" s="26" t="s">
        <v>1937</v>
      </c>
      <c r="F2285" s="26" t="s">
        <v>1938</v>
      </c>
      <c r="G2285" s="27">
        <v>28</v>
      </c>
      <c r="H2285" s="4" t="s">
        <v>1939</v>
      </c>
      <c r="I2285" s="28" t="str">
        <f t="shared" si="220"/>
        <v>=DISPIMG("ID_5E000D0037C14F4F858F828E2ABB042E",1)</v>
      </c>
    </row>
    <row r="2286" customHeight="1" spans="1:9">
      <c r="A2286" s="26" t="s">
        <v>388</v>
      </c>
      <c r="B2286" s="26" t="s">
        <v>2007</v>
      </c>
      <c r="C2286" s="26" t="s">
        <v>2008</v>
      </c>
      <c r="D2286" s="26" t="s">
        <v>455</v>
      </c>
      <c r="E2286" s="26" t="s">
        <v>1937</v>
      </c>
      <c r="F2286" s="26" t="s">
        <v>1938</v>
      </c>
      <c r="G2286" s="27">
        <v>15</v>
      </c>
      <c r="H2286" s="4" t="s">
        <v>1939</v>
      </c>
      <c r="I2286" s="28" t="str">
        <f>_xlfn.DISPIMG("ID_C3948ADB48B74001ADE8045F843BF6FF",1)</f>
        <v>=DISPIMG("ID_C3948ADB48B74001ADE8045F843BF6FF",1)</v>
      </c>
    </row>
    <row r="2287" customHeight="1" spans="1:9">
      <c r="A2287" s="26" t="s">
        <v>389</v>
      </c>
      <c r="B2287" s="26" t="s">
        <v>2007</v>
      </c>
      <c r="C2287" s="26" t="s">
        <v>2008</v>
      </c>
      <c r="D2287" s="26" t="s">
        <v>455</v>
      </c>
      <c r="E2287" s="26" t="s">
        <v>1937</v>
      </c>
      <c r="F2287" s="26" t="s">
        <v>1938</v>
      </c>
      <c r="G2287" s="27">
        <v>16</v>
      </c>
      <c r="H2287" s="4" t="s">
        <v>1939</v>
      </c>
      <c r="I2287" s="28" t="str">
        <f t="shared" ref="I2287:I2291" si="221">_xlfn.DISPIMG("ID_3194B65E36514B6184696126E474B537",1)</f>
        <v>=DISPIMG("ID_3194B65E36514B6184696126E474B537",1)</v>
      </c>
    </row>
    <row r="2288" customHeight="1" spans="1:9">
      <c r="A2288" s="26" t="s">
        <v>452</v>
      </c>
      <c r="B2288" s="26" t="s">
        <v>2007</v>
      </c>
      <c r="C2288" s="26" t="s">
        <v>2008</v>
      </c>
      <c r="D2288" s="26" t="s">
        <v>455</v>
      </c>
      <c r="E2288" s="26" t="s">
        <v>1937</v>
      </c>
      <c r="F2288" s="26" t="s">
        <v>1938</v>
      </c>
      <c r="G2288" s="27">
        <v>15</v>
      </c>
      <c r="H2288" s="4" t="s">
        <v>1939</v>
      </c>
      <c r="I2288" s="28" t="str">
        <f t="shared" si="221"/>
        <v>=DISPIMG("ID_3194B65E36514B6184696126E474B537",1)</v>
      </c>
    </row>
    <row r="2289" customHeight="1" spans="1:9">
      <c r="A2289" s="26" t="s">
        <v>1463</v>
      </c>
      <c r="B2289" s="26" t="s">
        <v>2007</v>
      </c>
      <c r="C2289" s="26" t="s">
        <v>2008</v>
      </c>
      <c r="D2289" s="26" t="s">
        <v>455</v>
      </c>
      <c r="E2289" s="26" t="s">
        <v>1937</v>
      </c>
      <c r="F2289" s="26" t="s">
        <v>1938</v>
      </c>
      <c r="G2289" s="27">
        <v>16</v>
      </c>
      <c r="H2289" s="4" t="s">
        <v>1939</v>
      </c>
      <c r="I2289" s="28" t="str">
        <f t="shared" si="221"/>
        <v>=DISPIMG("ID_3194B65E36514B6184696126E474B537",1)</v>
      </c>
    </row>
    <row r="2290" customHeight="1" spans="1:9">
      <c r="A2290" s="26" t="s">
        <v>1461</v>
      </c>
      <c r="B2290" s="26" t="s">
        <v>2007</v>
      </c>
      <c r="C2290" s="26" t="s">
        <v>2008</v>
      </c>
      <c r="D2290" s="26" t="s">
        <v>455</v>
      </c>
      <c r="E2290" s="26" t="s">
        <v>1937</v>
      </c>
      <c r="F2290" s="26" t="s">
        <v>1938</v>
      </c>
      <c r="G2290" s="27">
        <v>17</v>
      </c>
      <c r="H2290" s="4" t="s">
        <v>1939</v>
      </c>
      <c r="I2290" s="28" t="str">
        <f t="shared" si="221"/>
        <v>=DISPIMG("ID_3194B65E36514B6184696126E474B537",1)</v>
      </c>
    </row>
    <row r="2291" customHeight="1" spans="1:9">
      <c r="A2291" s="26" t="s">
        <v>1464</v>
      </c>
      <c r="B2291" s="26" t="s">
        <v>2007</v>
      </c>
      <c r="C2291" s="26" t="s">
        <v>2008</v>
      </c>
      <c r="D2291" s="26" t="s">
        <v>455</v>
      </c>
      <c r="E2291" s="26" t="s">
        <v>1937</v>
      </c>
      <c r="F2291" s="26" t="s">
        <v>1938</v>
      </c>
      <c r="G2291" s="27">
        <v>18</v>
      </c>
      <c r="H2291" s="4" t="s">
        <v>1939</v>
      </c>
      <c r="I2291" s="28" t="str">
        <f t="shared" si="221"/>
        <v>=DISPIMG("ID_3194B65E36514B6184696126E474B537",1)</v>
      </c>
    </row>
    <row r="2292" customHeight="1" spans="1:9">
      <c r="A2292" s="26" t="s">
        <v>411</v>
      </c>
      <c r="B2292" s="26" t="s">
        <v>2009</v>
      </c>
      <c r="C2292" s="26" t="s">
        <v>2010</v>
      </c>
      <c r="D2292" s="26" t="s">
        <v>374</v>
      </c>
      <c r="E2292" s="26" t="s">
        <v>1937</v>
      </c>
      <c r="F2292" s="26" t="s">
        <v>1938</v>
      </c>
      <c r="G2292" s="27">
        <v>37</v>
      </c>
      <c r="H2292" s="4" t="s">
        <v>1939</v>
      </c>
      <c r="I2292" s="28" t="str">
        <f>_xlfn.DISPIMG("ID_F762DB6EB29A489F8F3F672AC5AC7A61",1)</f>
        <v>=DISPIMG("ID_F762DB6EB29A489F8F3F672AC5AC7A61",1)</v>
      </c>
    </row>
    <row r="2293" customHeight="1" spans="1:9">
      <c r="A2293" s="26" t="s">
        <v>395</v>
      </c>
      <c r="B2293" s="26" t="s">
        <v>2011</v>
      </c>
      <c r="C2293" s="26" t="s">
        <v>2012</v>
      </c>
      <c r="D2293" s="26" t="s">
        <v>432</v>
      </c>
      <c r="E2293" s="26" t="s">
        <v>1937</v>
      </c>
      <c r="F2293" s="26" t="s">
        <v>1938</v>
      </c>
      <c r="G2293" s="27">
        <v>65</v>
      </c>
      <c r="H2293" s="4" t="s">
        <v>1939</v>
      </c>
      <c r="I2293" s="28" t="str">
        <f t="shared" ref="I2293:I2306" si="222">_xlfn.DISPIMG("ID_5A8C444074E846119EDBFFBE181D6BD4",1)</f>
        <v>=DISPIMG("ID_5A8C444074E846119EDBFFBE181D6BD4",1)</v>
      </c>
    </row>
    <row r="2294" customHeight="1" spans="1:9">
      <c r="A2294" s="26" t="s">
        <v>399</v>
      </c>
      <c r="B2294" s="26" t="s">
        <v>2011</v>
      </c>
      <c r="C2294" s="26" t="s">
        <v>2012</v>
      </c>
      <c r="D2294" s="26" t="s">
        <v>432</v>
      </c>
      <c r="E2294" s="26" t="s">
        <v>1937</v>
      </c>
      <c r="F2294" s="26" t="s">
        <v>1938</v>
      </c>
      <c r="G2294" s="27">
        <v>66</v>
      </c>
      <c r="H2294" s="4" t="s">
        <v>1939</v>
      </c>
      <c r="I2294" s="28" t="str">
        <f t="shared" si="222"/>
        <v>=DISPIMG("ID_5A8C444074E846119EDBFFBE181D6BD4",1)</v>
      </c>
    </row>
    <row r="2295" customHeight="1" spans="1:9">
      <c r="A2295" s="26" t="s">
        <v>364</v>
      </c>
      <c r="B2295" s="26" t="s">
        <v>2011</v>
      </c>
      <c r="C2295" s="26" t="s">
        <v>2012</v>
      </c>
      <c r="D2295" s="26" t="s">
        <v>432</v>
      </c>
      <c r="E2295" s="26" t="s">
        <v>1937</v>
      </c>
      <c r="F2295" s="26" t="s">
        <v>1938</v>
      </c>
      <c r="G2295" s="27">
        <v>67</v>
      </c>
      <c r="H2295" s="4" t="s">
        <v>1939</v>
      </c>
      <c r="I2295" s="28" t="str">
        <f t="shared" si="222"/>
        <v>=DISPIMG("ID_5A8C444074E846119EDBFFBE181D6BD4",1)</v>
      </c>
    </row>
    <row r="2296" customHeight="1" spans="1:9">
      <c r="A2296" s="26" t="s">
        <v>371</v>
      </c>
      <c r="B2296" s="26" t="s">
        <v>2011</v>
      </c>
      <c r="C2296" s="26" t="s">
        <v>2012</v>
      </c>
      <c r="D2296" s="26" t="s">
        <v>432</v>
      </c>
      <c r="E2296" s="26" t="s">
        <v>1937</v>
      </c>
      <c r="F2296" s="26" t="s">
        <v>1938</v>
      </c>
      <c r="G2296" s="27">
        <v>68</v>
      </c>
      <c r="H2296" s="4" t="s">
        <v>1939</v>
      </c>
      <c r="I2296" s="28" t="str">
        <f t="shared" si="222"/>
        <v>=DISPIMG("ID_5A8C444074E846119EDBFFBE181D6BD4",1)</v>
      </c>
    </row>
    <row r="2297" customHeight="1" spans="1:9">
      <c r="A2297" s="26" t="s">
        <v>400</v>
      </c>
      <c r="B2297" s="26" t="s">
        <v>2011</v>
      </c>
      <c r="C2297" s="26" t="s">
        <v>2012</v>
      </c>
      <c r="D2297" s="26" t="s">
        <v>432</v>
      </c>
      <c r="E2297" s="26" t="s">
        <v>1937</v>
      </c>
      <c r="F2297" s="26" t="s">
        <v>1938</v>
      </c>
      <c r="G2297" s="27">
        <v>69</v>
      </c>
      <c r="H2297" s="4" t="s">
        <v>1939</v>
      </c>
      <c r="I2297" s="28" t="str">
        <f t="shared" si="222"/>
        <v>=DISPIMG("ID_5A8C444074E846119EDBFFBE181D6BD4",1)</v>
      </c>
    </row>
    <row r="2298" customHeight="1" spans="1:9">
      <c r="A2298" s="26" t="s">
        <v>416</v>
      </c>
      <c r="B2298" s="26" t="s">
        <v>2011</v>
      </c>
      <c r="C2298" s="26" t="s">
        <v>2012</v>
      </c>
      <c r="D2298" s="26" t="s">
        <v>432</v>
      </c>
      <c r="E2298" s="26" t="s">
        <v>1937</v>
      </c>
      <c r="F2298" s="26" t="s">
        <v>1938</v>
      </c>
      <c r="G2298" s="27">
        <v>70</v>
      </c>
      <c r="H2298" s="4" t="s">
        <v>1939</v>
      </c>
      <c r="I2298" s="28" t="str">
        <f t="shared" si="222"/>
        <v>=DISPIMG("ID_5A8C444074E846119EDBFFBE181D6BD4",1)</v>
      </c>
    </row>
    <row r="2299" customHeight="1" spans="1:9">
      <c r="A2299" s="26" t="s">
        <v>417</v>
      </c>
      <c r="B2299" s="26" t="s">
        <v>2011</v>
      </c>
      <c r="C2299" s="26" t="s">
        <v>2012</v>
      </c>
      <c r="D2299" s="26" t="s">
        <v>432</v>
      </c>
      <c r="E2299" s="26" t="s">
        <v>1937</v>
      </c>
      <c r="F2299" s="26" t="s">
        <v>1938</v>
      </c>
      <c r="G2299" s="27">
        <v>71</v>
      </c>
      <c r="H2299" s="4" t="s">
        <v>1939</v>
      </c>
      <c r="I2299" s="28" t="str">
        <f t="shared" si="222"/>
        <v>=DISPIMG("ID_5A8C444074E846119EDBFFBE181D6BD4",1)</v>
      </c>
    </row>
    <row r="2300" customHeight="1" spans="1:9">
      <c r="A2300" s="26" t="s">
        <v>381</v>
      </c>
      <c r="B2300" s="26" t="s">
        <v>2011</v>
      </c>
      <c r="C2300" s="26" t="s">
        <v>2012</v>
      </c>
      <c r="D2300" s="26" t="s">
        <v>432</v>
      </c>
      <c r="E2300" s="26" t="s">
        <v>1937</v>
      </c>
      <c r="F2300" s="26" t="s">
        <v>1938</v>
      </c>
      <c r="G2300" s="27">
        <v>72</v>
      </c>
      <c r="H2300" s="4" t="s">
        <v>1939</v>
      </c>
      <c r="I2300" s="28" t="str">
        <f t="shared" si="222"/>
        <v>=DISPIMG("ID_5A8C444074E846119EDBFFBE181D6BD4",1)</v>
      </c>
    </row>
    <row r="2301" customHeight="1" spans="1:9">
      <c r="A2301" s="26" t="s">
        <v>388</v>
      </c>
      <c r="B2301" s="26" t="s">
        <v>2011</v>
      </c>
      <c r="C2301" s="26" t="s">
        <v>2012</v>
      </c>
      <c r="D2301" s="26" t="s">
        <v>432</v>
      </c>
      <c r="E2301" s="26" t="s">
        <v>1937</v>
      </c>
      <c r="F2301" s="26" t="s">
        <v>1938</v>
      </c>
      <c r="G2301" s="27">
        <v>73</v>
      </c>
      <c r="H2301" s="4" t="s">
        <v>1939</v>
      </c>
      <c r="I2301" s="28" t="str">
        <f t="shared" si="222"/>
        <v>=DISPIMG("ID_5A8C444074E846119EDBFFBE181D6BD4",1)</v>
      </c>
    </row>
    <row r="2302" customHeight="1" spans="1:9">
      <c r="A2302" s="26" t="s">
        <v>389</v>
      </c>
      <c r="B2302" s="26" t="s">
        <v>2011</v>
      </c>
      <c r="C2302" s="26" t="s">
        <v>2012</v>
      </c>
      <c r="D2302" s="26" t="s">
        <v>432</v>
      </c>
      <c r="E2302" s="26" t="s">
        <v>1937</v>
      </c>
      <c r="F2302" s="26" t="s">
        <v>1938</v>
      </c>
      <c r="G2302" s="27">
        <v>74</v>
      </c>
      <c r="H2302" s="4" t="s">
        <v>1939</v>
      </c>
      <c r="I2302" s="28" t="str">
        <f t="shared" si="222"/>
        <v>=DISPIMG("ID_5A8C444074E846119EDBFFBE181D6BD4",1)</v>
      </c>
    </row>
    <row r="2303" customHeight="1" spans="1:9">
      <c r="A2303" s="26" t="s">
        <v>390</v>
      </c>
      <c r="B2303" s="26" t="s">
        <v>2011</v>
      </c>
      <c r="C2303" s="26" t="s">
        <v>2012</v>
      </c>
      <c r="D2303" s="26" t="s">
        <v>432</v>
      </c>
      <c r="E2303" s="26" t="s">
        <v>1937</v>
      </c>
      <c r="F2303" s="26" t="s">
        <v>1938</v>
      </c>
      <c r="G2303" s="27">
        <v>75</v>
      </c>
      <c r="H2303" s="4" t="s">
        <v>1939</v>
      </c>
      <c r="I2303" s="28" t="str">
        <f t="shared" si="222"/>
        <v>=DISPIMG("ID_5A8C444074E846119EDBFFBE181D6BD4",1)</v>
      </c>
    </row>
    <row r="2304" customHeight="1" spans="1:9">
      <c r="A2304" s="26" t="s">
        <v>391</v>
      </c>
      <c r="B2304" s="26" t="s">
        <v>2011</v>
      </c>
      <c r="C2304" s="26" t="s">
        <v>2012</v>
      </c>
      <c r="D2304" s="26" t="s">
        <v>432</v>
      </c>
      <c r="E2304" s="26" t="s">
        <v>1937</v>
      </c>
      <c r="F2304" s="26" t="s">
        <v>1938</v>
      </c>
      <c r="G2304" s="27">
        <v>76</v>
      </c>
      <c r="H2304" s="4" t="s">
        <v>1939</v>
      </c>
      <c r="I2304" s="28" t="str">
        <f t="shared" si="222"/>
        <v>=DISPIMG("ID_5A8C444074E846119EDBFFBE181D6BD4",1)</v>
      </c>
    </row>
    <row r="2305" customHeight="1" spans="1:9">
      <c r="A2305" s="26" t="s">
        <v>392</v>
      </c>
      <c r="B2305" s="26" t="s">
        <v>2011</v>
      </c>
      <c r="C2305" s="26" t="s">
        <v>2012</v>
      </c>
      <c r="D2305" s="26" t="s">
        <v>432</v>
      </c>
      <c r="E2305" s="26" t="s">
        <v>1937</v>
      </c>
      <c r="F2305" s="26" t="s">
        <v>1938</v>
      </c>
      <c r="G2305" s="27">
        <v>77</v>
      </c>
      <c r="H2305" s="4" t="s">
        <v>1939</v>
      </c>
      <c r="I2305" s="28" t="str">
        <f t="shared" si="222"/>
        <v>=DISPIMG("ID_5A8C444074E846119EDBFFBE181D6BD4",1)</v>
      </c>
    </row>
    <row r="2306" customHeight="1" spans="1:9">
      <c r="A2306" s="26" t="s">
        <v>393</v>
      </c>
      <c r="B2306" s="26" t="s">
        <v>2011</v>
      </c>
      <c r="C2306" s="26" t="s">
        <v>2012</v>
      </c>
      <c r="D2306" s="26" t="s">
        <v>432</v>
      </c>
      <c r="E2306" s="26" t="s">
        <v>1937</v>
      </c>
      <c r="F2306" s="26" t="s">
        <v>1938</v>
      </c>
      <c r="G2306" s="27">
        <v>78</v>
      </c>
      <c r="H2306" s="4" t="s">
        <v>1939</v>
      </c>
      <c r="I2306" s="28" t="str">
        <f t="shared" si="222"/>
        <v>=DISPIMG("ID_5A8C444074E846119EDBFFBE181D6BD4",1)</v>
      </c>
    </row>
    <row r="2307" customHeight="1" spans="1:9">
      <c r="A2307" s="26" t="s">
        <v>364</v>
      </c>
      <c r="B2307" s="26" t="s">
        <v>2013</v>
      </c>
      <c r="C2307" s="26" t="s">
        <v>2014</v>
      </c>
      <c r="D2307" s="26" t="s">
        <v>455</v>
      </c>
      <c r="E2307" s="26" t="s">
        <v>1937</v>
      </c>
      <c r="F2307" s="26" t="s">
        <v>1938</v>
      </c>
      <c r="G2307" s="27">
        <v>27</v>
      </c>
      <c r="H2307" s="4" t="s">
        <v>1939</v>
      </c>
      <c r="I2307" s="28" t="str">
        <f t="shared" ref="I2307:I2309" si="223">_xlfn.DISPIMG("ID_9346D644399D4F7AA0E1679AD5C937F1",1)</f>
        <v>=DISPIMG("ID_9346D644399D4F7AA0E1679AD5C937F1",1)</v>
      </c>
    </row>
    <row r="2308" customHeight="1" spans="1:9">
      <c r="A2308" s="26" t="s">
        <v>371</v>
      </c>
      <c r="B2308" s="26" t="s">
        <v>2013</v>
      </c>
      <c r="C2308" s="26" t="s">
        <v>2014</v>
      </c>
      <c r="D2308" s="26" t="s">
        <v>455</v>
      </c>
      <c r="E2308" s="26" t="s">
        <v>1937</v>
      </c>
      <c r="F2308" s="26" t="s">
        <v>1938</v>
      </c>
      <c r="G2308" s="27">
        <v>28</v>
      </c>
      <c r="H2308" s="4" t="s">
        <v>1939</v>
      </c>
      <c r="I2308" s="28" t="str">
        <f t="shared" si="223"/>
        <v>=DISPIMG("ID_9346D644399D4F7AA0E1679AD5C937F1",1)</v>
      </c>
    </row>
    <row r="2309" customHeight="1" spans="1:9">
      <c r="A2309" s="26" t="s">
        <v>400</v>
      </c>
      <c r="B2309" s="26" t="s">
        <v>2013</v>
      </c>
      <c r="C2309" s="26" t="s">
        <v>2014</v>
      </c>
      <c r="D2309" s="26" t="s">
        <v>455</v>
      </c>
      <c r="E2309" s="26" t="s">
        <v>1937</v>
      </c>
      <c r="F2309" s="26" t="s">
        <v>1938</v>
      </c>
      <c r="G2309" s="27">
        <v>29</v>
      </c>
      <c r="H2309" s="4" t="s">
        <v>1939</v>
      </c>
      <c r="I2309" s="28" t="str">
        <f t="shared" si="223"/>
        <v>=DISPIMG("ID_9346D644399D4F7AA0E1679AD5C937F1",1)</v>
      </c>
    </row>
    <row r="2310" customHeight="1" spans="1:9">
      <c r="A2310" s="26" t="s">
        <v>1467</v>
      </c>
      <c r="B2310" s="26" t="s">
        <v>2015</v>
      </c>
      <c r="C2310" s="26" t="s">
        <v>2016</v>
      </c>
      <c r="D2310" s="26" t="s">
        <v>469</v>
      </c>
      <c r="E2310" s="26" t="s">
        <v>1937</v>
      </c>
      <c r="F2310" s="26" t="s">
        <v>1938</v>
      </c>
      <c r="G2310" s="27">
        <v>15</v>
      </c>
      <c r="H2310" s="4" t="s">
        <v>1939</v>
      </c>
      <c r="I2310" s="28" t="str">
        <f t="shared" ref="I2310:I2318" si="224">_xlfn.DISPIMG("ID_3D8B6D47EA4E4BE29B96B577AE4A9FA7",1)</f>
        <v>=DISPIMG("ID_3D8B6D47EA4E4BE29B96B577AE4A9FA7",1)</v>
      </c>
    </row>
    <row r="2311" customHeight="1" spans="1:9">
      <c r="A2311" s="26" t="s">
        <v>490</v>
      </c>
      <c r="B2311" s="26" t="s">
        <v>2015</v>
      </c>
      <c r="C2311" s="26" t="s">
        <v>2016</v>
      </c>
      <c r="D2311" s="26" t="s">
        <v>469</v>
      </c>
      <c r="E2311" s="26" t="s">
        <v>1937</v>
      </c>
      <c r="F2311" s="26" t="s">
        <v>1938</v>
      </c>
      <c r="G2311" s="27">
        <v>16</v>
      </c>
      <c r="H2311" s="4" t="s">
        <v>1939</v>
      </c>
      <c r="I2311" s="28" t="str">
        <f t="shared" si="224"/>
        <v>=DISPIMG("ID_3D8B6D47EA4E4BE29B96B577AE4A9FA7",1)</v>
      </c>
    </row>
    <row r="2312" customHeight="1" spans="1:9">
      <c r="A2312" s="26" t="s">
        <v>407</v>
      </c>
      <c r="B2312" s="26" t="s">
        <v>2015</v>
      </c>
      <c r="C2312" s="26" t="s">
        <v>2016</v>
      </c>
      <c r="D2312" s="26" t="s">
        <v>469</v>
      </c>
      <c r="E2312" s="26" t="s">
        <v>1937</v>
      </c>
      <c r="F2312" s="26" t="s">
        <v>1938</v>
      </c>
      <c r="G2312" s="27">
        <v>17</v>
      </c>
      <c r="H2312" s="4" t="s">
        <v>1939</v>
      </c>
      <c r="I2312" s="28" t="str">
        <f t="shared" si="224"/>
        <v>=DISPIMG("ID_3D8B6D47EA4E4BE29B96B577AE4A9FA7",1)</v>
      </c>
    </row>
    <row r="2313" customHeight="1" spans="1:9">
      <c r="A2313" s="26" t="s">
        <v>410</v>
      </c>
      <c r="B2313" s="26" t="s">
        <v>2015</v>
      </c>
      <c r="C2313" s="26" t="s">
        <v>2016</v>
      </c>
      <c r="D2313" s="26" t="s">
        <v>469</v>
      </c>
      <c r="E2313" s="26" t="s">
        <v>1937</v>
      </c>
      <c r="F2313" s="26" t="s">
        <v>1938</v>
      </c>
      <c r="G2313" s="27">
        <v>18</v>
      </c>
      <c r="H2313" s="4" t="s">
        <v>1939</v>
      </c>
      <c r="I2313" s="28" t="str">
        <f t="shared" si="224"/>
        <v>=DISPIMG("ID_3D8B6D47EA4E4BE29B96B577AE4A9FA7",1)</v>
      </c>
    </row>
    <row r="2314" customHeight="1" spans="1:9">
      <c r="A2314" s="26" t="s">
        <v>401</v>
      </c>
      <c r="B2314" s="26" t="s">
        <v>2015</v>
      </c>
      <c r="C2314" s="26" t="s">
        <v>2016</v>
      </c>
      <c r="D2314" s="26" t="s">
        <v>469</v>
      </c>
      <c r="E2314" s="26" t="s">
        <v>1937</v>
      </c>
      <c r="F2314" s="26" t="s">
        <v>1938</v>
      </c>
      <c r="G2314" s="27">
        <v>19</v>
      </c>
      <c r="H2314" s="4" t="s">
        <v>1939</v>
      </c>
      <c r="I2314" s="28" t="str">
        <f t="shared" si="224"/>
        <v>=DISPIMG("ID_3D8B6D47EA4E4BE29B96B577AE4A9FA7",1)</v>
      </c>
    </row>
    <row r="2315" customHeight="1" spans="1:9">
      <c r="A2315" s="26" t="s">
        <v>402</v>
      </c>
      <c r="B2315" s="26" t="s">
        <v>2015</v>
      </c>
      <c r="C2315" s="26" t="s">
        <v>2016</v>
      </c>
      <c r="D2315" s="26" t="s">
        <v>469</v>
      </c>
      <c r="E2315" s="26" t="s">
        <v>1937</v>
      </c>
      <c r="F2315" s="26" t="s">
        <v>1938</v>
      </c>
      <c r="G2315" s="27">
        <v>20</v>
      </c>
      <c r="H2315" s="4" t="s">
        <v>1939</v>
      </c>
      <c r="I2315" s="28" t="str">
        <f t="shared" si="224"/>
        <v>=DISPIMG("ID_3D8B6D47EA4E4BE29B96B577AE4A9FA7",1)</v>
      </c>
    </row>
    <row r="2316" customHeight="1" spans="1:9">
      <c r="A2316" s="26" t="s">
        <v>403</v>
      </c>
      <c r="B2316" s="26" t="s">
        <v>2015</v>
      </c>
      <c r="C2316" s="26" t="s">
        <v>2016</v>
      </c>
      <c r="D2316" s="26" t="s">
        <v>469</v>
      </c>
      <c r="E2316" s="26" t="s">
        <v>1937</v>
      </c>
      <c r="F2316" s="26" t="s">
        <v>1938</v>
      </c>
      <c r="G2316" s="27">
        <v>21</v>
      </c>
      <c r="H2316" s="4" t="s">
        <v>1939</v>
      </c>
      <c r="I2316" s="28" t="str">
        <f t="shared" si="224"/>
        <v>=DISPIMG("ID_3D8B6D47EA4E4BE29B96B577AE4A9FA7",1)</v>
      </c>
    </row>
    <row r="2317" customHeight="1" spans="1:9">
      <c r="A2317" s="26" t="s">
        <v>450</v>
      </c>
      <c r="B2317" s="26" t="s">
        <v>2015</v>
      </c>
      <c r="C2317" s="26" t="s">
        <v>2016</v>
      </c>
      <c r="D2317" s="26" t="s">
        <v>469</v>
      </c>
      <c r="E2317" s="26" t="s">
        <v>1937</v>
      </c>
      <c r="F2317" s="26" t="s">
        <v>1938</v>
      </c>
      <c r="G2317" s="27">
        <v>22</v>
      </c>
      <c r="H2317" s="4" t="s">
        <v>1939</v>
      </c>
      <c r="I2317" s="28" t="str">
        <f t="shared" si="224"/>
        <v>=DISPIMG("ID_3D8B6D47EA4E4BE29B96B577AE4A9FA7",1)</v>
      </c>
    </row>
    <row r="2318" customHeight="1" spans="1:9">
      <c r="A2318" s="26" t="s">
        <v>451</v>
      </c>
      <c r="B2318" s="26" t="s">
        <v>2015</v>
      </c>
      <c r="C2318" s="26" t="s">
        <v>2016</v>
      </c>
      <c r="D2318" s="26" t="s">
        <v>469</v>
      </c>
      <c r="E2318" s="26" t="s">
        <v>1937</v>
      </c>
      <c r="F2318" s="26" t="s">
        <v>1938</v>
      </c>
      <c r="G2318" s="27">
        <v>23</v>
      </c>
      <c r="H2318" s="4" t="s">
        <v>1939</v>
      </c>
      <c r="I2318" s="28" t="str">
        <f t="shared" si="224"/>
        <v>=DISPIMG("ID_3D8B6D47EA4E4BE29B96B577AE4A9FA7",1)</v>
      </c>
    </row>
    <row r="2319" customHeight="1" spans="1:9">
      <c r="A2319" s="26" t="s">
        <v>490</v>
      </c>
      <c r="B2319" s="26" t="s">
        <v>2017</v>
      </c>
      <c r="C2319" s="26" t="s">
        <v>2018</v>
      </c>
      <c r="D2319" s="26" t="s">
        <v>924</v>
      </c>
      <c r="E2319" s="26" t="s">
        <v>1937</v>
      </c>
      <c r="F2319" s="26" t="s">
        <v>1938</v>
      </c>
      <c r="G2319" s="27">
        <v>44</v>
      </c>
      <c r="H2319" s="4" t="s">
        <v>1939</v>
      </c>
      <c r="I2319" s="28" t="str">
        <f t="shared" ref="I2319:I2331" si="225">_xlfn.DISPIMG("ID_DA2C4C46D5EB4DF18FDBDE94E1C905E0",1)</f>
        <v>=DISPIMG("ID_DA2C4C46D5EB4DF18FDBDE94E1C905E0",1)</v>
      </c>
    </row>
    <row r="2320" customHeight="1" spans="1:9">
      <c r="A2320" s="26" t="s">
        <v>407</v>
      </c>
      <c r="B2320" s="26" t="s">
        <v>2017</v>
      </c>
      <c r="C2320" s="26" t="s">
        <v>2018</v>
      </c>
      <c r="D2320" s="26" t="s">
        <v>924</v>
      </c>
      <c r="E2320" s="26" t="s">
        <v>1937</v>
      </c>
      <c r="F2320" s="26" t="s">
        <v>1938</v>
      </c>
      <c r="G2320" s="27">
        <v>45</v>
      </c>
      <c r="H2320" s="4" t="s">
        <v>1939</v>
      </c>
      <c r="I2320" s="28" t="str">
        <f t="shared" si="225"/>
        <v>=DISPIMG("ID_DA2C4C46D5EB4DF18FDBDE94E1C905E0",1)</v>
      </c>
    </row>
    <row r="2321" customHeight="1" spans="1:9">
      <c r="A2321" s="26" t="s">
        <v>410</v>
      </c>
      <c r="B2321" s="26" t="s">
        <v>2017</v>
      </c>
      <c r="C2321" s="26" t="s">
        <v>2018</v>
      </c>
      <c r="D2321" s="26" t="s">
        <v>924</v>
      </c>
      <c r="E2321" s="26" t="s">
        <v>1937</v>
      </c>
      <c r="F2321" s="26" t="s">
        <v>1938</v>
      </c>
      <c r="G2321" s="27">
        <v>46</v>
      </c>
      <c r="H2321" s="4" t="s">
        <v>1939</v>
      </c>
      <c r="I2321" s="28" t="str">
        <f t="shared" si="225"/>
        <v>=DISPIMG("ID_DA2C4C46D5EB4DF18FDBDE94E1C905E0",1)</v>
      </c>
    </row>
    <row r="2322" customHeight="1" spans="1:9">
      <c r="A2322" s="26" t="s">
        <v>401</v>
      </c>
      <c r="B2322" s="26" t="s">
        <v>2017</v>
      </c>
      <c r="C2322" s="26" t="s">
        <v>2018</v>
      </c>
      <c r="D2322" s="26" t="s">
        <v>924</v>
      </c>
      <c r="E2322" s="26" t="s">
        <v>1937</v>
      </c>
      <c r="F2322" s="26" t="s">
        <v>1938</v>
      </c>
      <c r="G2322" s="27">
        <v>47</v>
      </c>
      <c r="H2322" s="4" t="s">
        <v>1939</v>
      </c>
      <c r="I2322" s="28" t="str">
        <f t="shared" si="225"/>
        <v>=DISPIMG("ID_DA2C4C46D5EB4DF18FDBDE94E1C905E0",1)</v>
      </c>
    </row>
    <row r="2323" customHeight="1" spans="1:9">
      <c r="A2323" s="26" t="s">
        <v>402</v>
      </c>
      <c r="B2323" s="26" t="s">
        <v>2017</v>
      </c>
      <c r="C2323" s="26" t="s">
        <v>2018</v>
      </c>
      <c r="D2323" s="26" t="s">
        <v>924</v>
      </c>
      <c r="E2323" s="26" t="s">
        <v>1937</v>
      </c>
      <c r="F2323" s="26" t="s">
        <v>1938</v>
      </c>
      <c r="G2323" s="27">
        <v>48</v>
      </c>
      <c r="H2323" s="4" t="s">
        <v>1939</v>
      </c>
      <c r="I2323" s="28" t="str">
        <f t="shared" si="225"/>
        <v>=DISPIMG("ID_DA2C4C46D5EB4DF18FDBDE94E1C905E0",1)</v>
      </c>
    </row>
    <row r="2324" customHeight="1" spans="1:9">
      <c r="A2324" s="26" t="s">
        <v>403</v>
      </c>
      <c r="B2324" s="26" t="s">
        <v>2017</v>
      </c>
      <c r="C2324" s="26" t="s">
        <v>2018</v>
      </c>
      <c r="D2324" s="26" t="s">
        <v>924</v>
      </c>
      <c r="E2324" s="26" t="s">
        <v>1937</v>
      </c>
      <c r="F2324" s="26" t="s">
        <v>1938</v>
      </c>
      <c r="G2324" s="27">
        <v>49</v>
      </c>
      <c r="H2324" s="4" t="s">
        <v>1939</v>
      </c>
      <c r="I2324" s="28" t="str">
        <f t="shared" si="225"/>
        <v>=DISPIMG("ID_DA2C4C46D5EB4DF18FDBDE94E1C905E0",1)</v>
      </c>
    </row>
    <row r="2325" customHeight="1" spans="1:9">
      <c r="A2325" s="26" t="s">
        <v>450</v>
      </c>
      <c r="B2325" s="26" t="s">
        <v>2017</v>
      </c>
      <c r="C2325" s="26" t="s">
        <v>2018</v>
      </c>
      <c r="D2325" s="26" t="s">
        <v>924</v>
      </c>
      <c r="E2325" s="26" t="s">
        <v>1937</v>
      </c>
      <c r="F2325" s="26" t="s">
        <v>1938</v>
      </c>
      <c r="G2325" s="27">
        <v>50</v>
      </c>
      <c r="H2325" s="4" t="s">
        <v>1939</v>
      </c>
      <c r="I2325" s="28" t="str">
        <f t="shared" si="225"/>
        <v>=DISPIMG("ID_DA2C4C46D5EB4DF18FDBDE94E1C905E0",1)</v>
      </c>
    </row>
    <row r="2326" customHeight="1" spans="1:9">
      <c r="A2326" s="26" t="s">
        <v>451</v>
      </c>
      <c r="B2326" s="26" t="s">
        <v>2017</v>
      </c>
      <c r="C2326" s="26" t="s">
        <v>2018</v>
      </c>
      <c r="D2326" s="26" t="s">
        <v>924</v>
      </c>
      <c r="E2326" s="26" t="s">
        <v>1937</v>
      </c>
      <c r="F2326" s="26" t="s">
        <v>1938</v>
      </c>
      <c r="G2326" s="27">
        <v>51</v>
      </c>
      <c r="H2326" s="4" t="s">
        <v>1939</v>
      </c>
      <c r="I2326" s="28" t="str">
        <f t="shared" si="225"/>
        <v>=DISPIMG("ID_DA2C4C46D5EB4DF18FDBDE94E1C905E0",1)</v>
      </c>
    </row>
    <row r="2327" customHeight="1" spans="1:9">
      <c r="A2327" s="26" t="s">
        <v>452</v>
      </c>
      <c r="B2327" s="26" t="s">
        <v>2017</v>
      </c>
      <c r="C2327" s="26" t="s">
        <v>2018</v>
      </c>
      <c r="D2327" s="26" t="s">
        <v>924</v>
      </c>
      <c r="E2327" s="26" t="s">
        <v>1937</v>
      </c>
      <c r="F2327" s="26" t="s">
        <v>1938</v>
      </c>
      <c r="G2327" s="27">
        <v>52</v>
      </c>
      <c r="H2327" s="4" t="s">
        <v>1939</v>
      </c>
      <c r="I2327" s="28" t="str">
        <f t="shared" si="225"/>
        <v>=DISPIMG("ID_DA2C4C46D5EB4DF18FDBDE94E1C905E0",1)</v>
      </c>
    </row>
    <row r="2328" customHeight="1" spans="1:9">
      <c r="A2328" s="26" t="s">
        <v>1463</v>
      </c>
      <c r="B2328" s="26" t="s">
        <v>2017</v>
      </c>
      <c r="C2328" s="26" t="s">
        <v>2018</v>
      </c>
      <c r="D2328" s="26" t="s">
        <v>924</v>
      </c>
      <c r="E2328" s="26" t="s">
        <v>1937</v>
      </c>
      <c r="F2328" s="26" t="s">
        <v>1938</v>
      </c>
      <c r="G2328" s="27">
        <v>53</v>
      </c>
      <c r="H2328" s="4" t="s">
        <v>1939</v>
      </c>
      <c r="I2328" s="28" t="str">
        <f t="shared" si="225"/>
        <v>=DISPIMG("ID_DA2C4C46D5EB4DF18FDBDE94E1C905E0",1)</v>
      </c>
    </row>
    <row r="2329" customHeight="1" spans="1:9">
      <c r="A2329" s="26" t="s">
        <v>1461</v>
      </c>
      <c r="B2329" s="26" t="s">
        <v>2017</v>
      </c>
      <c r="C2329" s="26" t="s">
        <v>2018</v>
      </c>
      <c r="D2329" s="26" t="s">
        <v>924</v>
      </c>
      <c r="E2329" s="26" t="s">
        <v>1937</v>
      </c>
      <c r="F2329" s="26" t="s">
        <v>1938</v>
      </c>
      <c r="G2329" s="27">
        <v>54</v>
      </c>
      <c r="H2329" s="4" t="s">
        <v>1939</v>
      </c>
      <c r="I2329" s="28" t="str">
        <f t="shared" si="225"/>
        <v>=DISPIMG("ID_DA2C4C46D5EB4DF18FDBDE94E1C905E0",1)</v>
      </c>
    </row>
    <row r="2330" customHeight="1" spans="1:9">
      <c r="A2330" s="26" t="s">
        <v>1464</v>
      </c>
      <c r="B2330" s="26" t="s">
        <v>2017</v>
      </c>
      <c r="C2330" s="26" t="s">
        <v>2018</v>
      </c>
      <c r="D2330" s="26" t="s">
        <v>924</v>
      </c>
      <c r="E2330" s="26" t="s">
        <v>1937</v>
      </c>
      <c r="F2330" s="26" t="s">
        <v>1938</v>
      </c>
      <c r="G2330" s="27">
        <v>55</v>
      </c>
      <c r="H2330" s="4" t="s">
        <v>1939</v>
      </c>
      <c r="I2330" s="28" t="str">
        <f t="shared" si="225"/>
        <v>=DISPIMG("ID_DA2C4C46D5EB4DF18FDBDE94E1C905E0",1)</v>
      </c>
    </row>
    <row r="2331" customHeight="1" spans="1:9">
      <c r="A2331" s="26" t="s">
        <v>554</v>
      </c>
      <c r="B2331" s="26" t="s">
        <v>2017</v>
      </c>
      <c r="C2331" s="26" t="s">
        <v>2018</v>
      </c>
      <c r="D2331" s="26" t="s">
        <v>924</v>
      </c>
      <c r="E2331" s="26" t="s">
        <v>1937</v>
      </c>
      <c r="F2331" s="26" t="s">
        <v>1938</v>
      </c>
      <c r="G2331" s="27">
        <v>56</v>
      </c>
      <c r="H2331" s="4" t="s">
        <v>1939</v>
      </c>
      <c r="I2331" s="28" t="str">
        <f t="shared" si="225"/>
        <v>=DISPIMG("ID_DA2C4C46D5EB4DF18FDBDE94E1C905E0",1)</v>
      </c>
    </row>
    <row r="2332" customHeight="1" spans="1:9">
      <c r="A2332" s="26" t="s">
        <v>364</v>
      </c>
      <c r="B2332" s="26" t="s">
        <v>2019</v>
      </c>
      <c r="C2332" s="26" t="s">
        <v>1642</v>
      </c>
      <c r="D2332" s="26" t="s">
        <v>455</v>
      </c>
      <c r="E2332" s="26" t="s">
        <v>1937</v>
      </c>
      <c r="F2332" s="26" t="s">
        <v>1938</v>
      </c>
      <c r="G2332" s="27">
        <v>26</v>
      </c>
      <c r="H2332" s="4" t="s">
        <v>1939</v>
      </c>
      <c r="I2332" s="28" t="str">
        <f>_xlfn.DISPIMG("ID_FACAE3E575C14009886B29E130913B74",1)</f>
        <v>=DISPIMG("ID_FACAE3E575C14009886B29E130913B74",1)</v>
      </c>
    </row>
    <row r="2333" customHeight="1" spans="1:9">
      <c r="A2333" s="26" t="s">
        <v>371</v>
      </c>
      <c r="B2333" s="26" t="s">
        <v>2019</v>
      </c>
      <c r="C2333" s="26" t="s">
        <v>1642</v>
      </c>
      <c r="D2333" s="26" t="s">
        <v>455</v>
      </c>
      <c r="E2333" s="26" t="s">
        <v>1937</v>
      </c>
      <c r="F2333" s="26" t="s">
        <v>1938</v>
      </c>
      <c r="G2333" s="27">
        <v>27</v>
      </c>
      <c r="H2333" s="4" t="s">
        <v>1939</v>
      </c>
      <c r="I2333" s="28" t="str">
        <f>_xlfn.DISPIMG("ID_FACAE3E575C14009886B29E130913B74",1)</f>
        <v>=DISPIMG("ID_FACAE3E575C14009886B29E130913B74",1)</v>
      </c>
    </row>
    <row r="2334" customHeight="1" spans="1:9">
      <c r="A2334" s="26" t="s">
        <v>490</v>
      </c>
      <c r="B2334" s="26" t="s">
        <v>2020</v>
      </c>
      <c r="C2334" s="26" t="s">
        <v>2021</v>
      </c>
      <c r="D2334" s="26" t="s">
        <v>398</v>
      </c>
      <c r="E2334" s="26" t="s">
        <v>1937</v>
      </c>
      <c r="F2334" s="26" t="s">
        <v>1938</v>
      </c>
      <c r="G2334" s="27">
        <v>27</v>
      </c>
      <c r="H2334" s="4" t="s">
        <v>1939</v>
      </c>
      <c r="I2334" s="28" t="str">
        <f>_xlfn.DISPIMG("ID_70A54BB5861941E99DD00E381162BC4F",1)</f>
        <v>=DISPIMG("ID_70A54BB5861941E99DD00E381162BC4F",1)</v>
      </c>
    </row>
    <row r="2335" customHeight="1" spans="1:9">
      <c r="A2335" s="26" t="s">
        <v>401</v>
      </c>
      <c r="B2335" s="26" t="s">
        <v>2022</v>
      </c>
      <c r="C2335" s="26" t="s">
        <v>2023</v>
      </c>
      <c r="D2335" s="26" t="s">
        <v>398</v>
      </c>
      <c r="E2335" s="26" t="s">
        <v>1937</v>
      </c>
      <c r="F2335" s="26" t="s">
        <v>1938</v>
      </c>
      <c r="G2335" s="27">
        <v>21</v>
      </c>
      <c r="H2335" s="4" t="s">
        <v>1939</v>
      </c>
      <c r="I2335" s="28" t="str">
        <f>_xlfn.DISPIMG("ID_893F6893FAFF4B9A84884EEABA700582",1)</f>
        <v>=DISPIMG("ID_893F6893FAFF4B9A84884EEABA700582",1)</v>
      </c>
    </row>
    <row r="2336" customHeight="1" spans="1:9">
      <c r="A2336" s="26" t="s">
        <v>403</v>
      </c>
      <c r="B2336" s="26" t="s">
        <v>2024</v>
      </c>
      <c r="C2336" s="26" t="s">
        <v>2025</v>
      </c>
      <c r="D2336" s="26" t="s">
        <v>570</v>
      </c>
      <c r="E2336" s="26" t="s">
        <v>1937</v>
      </c>
      <c r="F2336" s="26" t="s">
        <v>1938</v>
      </c>
      <c r="G2336" s="27">
        <v>30</v>
      </c>
      <c r="H2336" s="4" t="s">
        <v>1939</v>
      </c>
      <c r="I2336" s="28" t="str">
        <f>_xlfn.DISPIMG("ID_DCD06B9898DA457F8F921AC08F47D670",1)</f>
        <v>=DISPIMG("ID_DCD06B9898DA457F8F921AC08F47D670",1)</v>
      </c>
    </row>
    <row r="2337" customHeight="1" spans="1:9">
      <c r="A2337" s="26" t="s">
        <v>450</v>
      </c>
      <c r="B2337" s="26" t="s">
        <v>2024</v>
      </c>
      <c r="C2337" s="26" t="s">
        <v>2025</v>
      </c>
      <c r="D2337" s="26" t="s">
        <v>570</v>
      </c>
      <c r="E2337" s="26" t="s">
        <v>1937</v>
      </c>
      <c r="F2337" s="26" t="s">
        <v>1938</v>
      </c>
      <c r="G2337" s="27">
        <v>31</v>
      </c>
      <c r="H2337" s="4" t="s">
        <v>1939</v>
      </c>
      <c r="I2337" s="28" t="str">
        <f>_xlfn.DISPIMG("ID_DCD06B9898DA457F8F921AC08F47D670",1)</f>
        <v>=DISPIMG("ID_DCD06B9898DA457F8F921AC08F47D670",1)</v>
      </c>
    </row>
    <row r="2338" customHeight="1" spans="1:9">
      <c r="A2338" s="26" t="s">
        <v>371</v>
      </c>
      <c r="B2338" s="26" t="s">
        <v>2026</v>
      </c>
      <c r="C2338" s="26" t="s">
        <v>2027</v>
      </c>
      <c r="D2338" s="26" t="s">
        <v>570</v>
      </c>
      <c r="E2338" s="26" t="s">
        <v>1937</v>
      </c>
      <c r="F2338" s="26" t="s">
        <v>1938</v>
      </c>
      <c r="G2338" s="27">
        <v>30</v>
      </c>
      <c r="H2338" s="4" t="s">
        <v>1939</v>
      </c>
      <c r="I2338" s="28" t="str">
        <f t="shared" ref="I2338:I2340" si="226">_xlfn.DISPIMG("ID_6F01D8EE3EDF42B5857523D3ADF90C04",1)</f>
        <v>=DISPIMG("ID_6F01D8EE3EDF42B5857523D3ADF90C04",1)</v>
      </c>
    </row>
    <row r="2339" customHeight="1" spans="1:9">
      <c r="A2339" s="26" t="s">
        <v>400</v>
      </c>
      <c r="B2339" s="26" t="s">
        <v>2026</v>
      </c>
      <c r="C2339" s="26" t="s">
        <v>2027</v>
      </c>
      <c r="D2339" s="26" t="s">
        <v>570</v>
      </c>
      <c r="E2339" s="26" t="s">
        <v>1937</v>
      </c>
      <c r="F2339" s="26" t="s">
        <v>1938</v>
      </c>
      <c r="G2339" s="27">
        <v>31</v>
      </c>
      <c r="H2339" s="4" t="s">
        <v>1939</v>
      </c>
      <c r="I2339" s="28" t="str">
        <f t="shared" si="226"/>
        <v>=DISPIMG("ID_6F01D8EE3EDF42B5857523D3ADF90C04",1)</v>
      </c>
    </row>
    <row r="2340" customHeight="1" spans="1:9">
      <c r="A2340" s="26" t="s">
        <v>416</v>
      </c>
      <c r="B2340" s="26" t="s">
        <v>2026</v>
      </c>
      <c r="C2340" s="26" t="s">
        <v>2027</v>
      </c>
      <c r="D2340" s="26" t="s">
        <v>570</v>
      </c>
      <c r="E2340" s="26" t="s">
        <v>1937</v>
      </c>
      <c r="F2340" s="26" t="s">
        <v>1938</v>
      </c>
      <c r="G2340" s="27">
        <v>32</v>
      </c>
      <c r="H2340" s="4" t="s">
        <v>1939</v>
      </c>
      <c r="I2340" s="28" t="str">
        <f t="shared" si="226"/>
        <v>=DISPIMG("ID_6F01D8EE3EDF42B5857523D3ADF90C04",1)</v>
      </c>
    </row>
    <row r="2341" customHeight="1" spans="1:9">
      <c r="A2341" s="26" t="s">
        <v>364</v>
      </c>
      <c r="B2341" s="26" t="s">
        <v>2028</v>
      </c>
      <c r="C2341" s="26" t="s">
        <v>2029</v>
      </c>
      <c r="D2341" s="26" t="s">
        <v>420</v>
      </c>
      <c r="E2341" s="26" t="s">
        <v>1937</v>
      </c>
      <c r="F2341" s="26" t="s">
        <v>1938</v>
      </c>
      <c r="G2341" s="27">
        <v>27</v>
      </c>
      <c r="H2341" s="4" t="s">
        <v>1939</v>
      </c>
      <c r="I2341" s="28" t="str">
        <f t="shared" ref="I2341:I2353" si="227">_xlfn.DISPIMG("ID_239F7EF56269457B8E060EA768188A18",1)</f>
        <v>=DISPIMG("ID_239F7EF56269457B8E060EA768188A18",1)</v>
      </c>
    </row>
    <row r="2342" customHeight="1" spans="1:9">
      <c r="A2342" s="26" t="s">
        <v>371</v>
      </c>
      <c r="B2342" s="26" t="s">
        <v>2028</v>
      </c>
      <c r="C2342" s="26" t="s">
        <v>2029</v>
      </c>
      <c r="D2342" s="26" t="s">
        <v>420</v>
      </c>
      <c r="E2342" s="26" t="s">
        <v>1937</v>
      </c>
      <c r="F2342" s="26" t="s">
        <v>1938</v>
      </c>
      <c r="G2342" s="27">
        <v>28</v>
      </c>
      <c r="H2342" s="4" t="s">
        <v>1939</v>
      </c>
      <c r="I2342" s="28" t="str">
        <f t="shared" si="227"/>
        <v>=DISPIMG("ID_239F7EF56269457B8E060EA768188A18",1)</v>
      </c>
    </row>
    <row r="2343" customHeight="1" spans="1:9">
      <c r="A2343" s="26" t="s">
        <v>400</v>
      </c>
      <c r="B2343" s="26" t="s">
        <v>2028</v>
      </c>
      <c r="C2343" s="26" t="s">
        <v>2029</v>
      </c>
      <c r="D2343" s="26" t="s">
        <v>420</v>
      </c>
      <c r="E2343" s="26" t="s">
        <v>1937</v>
      </c>
      <c r="F2343" s="26" t="s">
        <v>1938</v>
      </c>
      <c r="G2343" s="27">
        <v>29</v>
      </c>
      <c r="H2343" s="4" t="s">
        <v>1939</v>
      </c>
      <c r="I2343" s="28" t="str">
        <f t="shared" si="227"/>
        <v>=DISPIMG("ID_239F7EF56269457B8E060EA768188A18",1)</v>
      </c>
    </row>
    <row r="2344" customHeight="1" spans="1:9">
      <c r="A2344" s="26" t="s">
        <v>416</v>
      </c>
      <c r="B2344" s="26" t="s">
        <v>2028</v>
      </c>
      <c r="C2344" s="26" t="s">
        <v>2029</v>
      </c>
      <c r="D2344" s="26" t="s">
        <v>420</v>
      </c>
      <c r="E2344" s="26" t="s">
        <v>1937</v>
      </c>
      <c r="F2344" s="26" t="s">
        <v>1938</v>
      </c>
      <c r="G2344" s="27">
        <v>30</v>
      </c>
      <c r="H2344" s="4" t="s">
        <v>1939</v>
      </c>
      <c r="I2344" s="28" t="str">
        <f t="shared" si="227"/>
        <v>=DISPIMG("ID_239F7EF56269457B8E060EA768188A18",1)</v>
      </c>
    </row>
    <row r="2345" customHeight="1" spans="1:9">
      <c r="A2345" s="26" t="s">
        <v>417</v>
      </c>
      <c r="B2345" s="26" t="s">
        <v>2028</v>
      </c>
      <c r="C2345" s="26" t="s">
        <v>2029</v>
      </c>
      <c r="D2345" s="26" t="s">
        <v>420</v>
      </c>
      <c r="E2345" s="26" t="s">
        <v>1937</v>
      </c>
      <c r="F2345" s="26" t="s">
        <v>1938</v>
      </c>
      <c r="G2345" s="27">
        <v>31</v>
      </c>
      <c r="H2345" s="4" t="s">
        <v>1939</v>
      </c>
      <c r="I2345" s="28" t="str">
        <f t="shared" si="227"/>
        <v>=DISPIMG("ID_239F7EF56269457B8E060EA768188A18",1)</v>
      </c>
    </row>
    <row r="2346" customHeight="1" spans="1:9">
      <c r="A2346" s="26" t="s">
        <v>381</v>
      </c>
      <c r="B2346" s="26" t="s">
        <v>2028</v>
      </c>
      <c r="C2346" s="26" t="s">
        <v>2029</v>
      </c>
      <c r="D2346" s="26" t="s">
        <v>420</v>
      </c>
      <c r="E2346" s="26" t="s">
        <v>1937</v>
      </c>
      <c r="F2346" s="26" t="s">
        <v>1938</v>
      </c>
      <c r="G2346" s="27">
        <v>32</v>
      </c>
      <c r="H2346" s="4" t="s">
        <v>1939</v>
      </c>
      <c r="I2346" s="28" t="str">
        <f t="shared" si="227"/>
        <v>=DISPIMG("ID_239F7EF56269457B8E060EA768188A18",1)</v>
      </c>
    </row>
    <row r="2347" customHeight="1" spans="1:9">
      <c r="A2347" s="26" t="s">
        <v>388</v>
      </c>
      <c r="B2347" s="26" t="s">
        <v>2028</v>
      </c>
      <c r="C2347" s="26" t="s">
        <v>2029</v>
      </c>
      <c r="D2347" s="26" t="s">
        <v>420</v>
      </c>
      <c r="E2347" s="26" t="s">
        <v>1937</v>
      </c>
      <c r="F2347" s="26" t="s">
        <v>1938</v>
      </c>
      <c r="G2347" s="27">
        <v>33</v>
      </c>
      <c r="H2347" s="4" t="s">
        <v>1939</v>
      </c>
      <c r="I2347" s="28" t="str">
        <f t="shared" si="227"/>
        <v>=DISPIMG("ID_239F7EF56269457B8E060EA768188A18",1)</v>
      </c>
    </row>
    <row r="2348" customHeight="1" spans="1:9">
      <c r="A2348" s="26" t="s">
        <v>389</v>
      </c>
      <c r="B2348" s="26" t="s">
        <v>2028</v>
      </c>
      <c r="C2348" s="26" t="s">
        <v>2029</v>
      </c>
      <c r="D2348" s="26" t="s">
        <v>420</v>
      </c>
      <c r="E2348" s="26" t="s">
        <v>1937</v>
      </c>
      <c r="F2348" s="26" t="s">
        <v>1938</v>
      </c>
      <c r="G2348" s="27">
        <v>34</v>
      </c>
      <c r="H2348" s="4" t="s">
        <v>1939</v>
      </c>
      <c r="I2348" s="28" t="str">
        <f t="shared" si="227"/>
        <v>=DISPIMG("ID_239F7EF56269457B8E060EA768188A18",1)</v>
      </c>
    </row>
    <row r="2349" customHeight="1" spans="1:9">
      <c r="A2349" s="26" t="s">
        <v>390</v>
      </c>
      <c r="B2349" s="26" t="s">
        <v>2028</v>
      </c>
      <c r="C2349" s="26" t="s">
        <v>2029</v>
      </c>
      <c r="D2349" s="26" t="s">
        <v>420</v>
      </c>
      <c r="E2349" s="26" t="s">
        <v>1937</v>
      </c>
      <c r="F2349" s="26" t="s">
        <v>1938</v>
      </c>
      <c r="G2349" s="27">
        <v>35</v>
      </c>
      <c r="H2349" s="4" t="s">
        <v>1939</v>
      </c>
      <c r="I2349" s="28" t="str">
        <f t="shared" si="227"/>
        <v>=DISPIMG("ID_239F7EF56269457B8E060EA768188A18",1)</v>
      </c>
    </row>
    <row r="2350" customHeight="1" spans="1:9">
      <c r="A2350" s="26" t="s">
        <v>391</v>
      </c>
      <c r="B2350" s="26" t="s">
        <v>2028</v>
      </c>
      <c r="C2350" s="26" t="s">
        <v>2029</v>
      </c>
      <c r="D2350" s="26" t="s">
        <v>420</v>
      </c>
      <c r="E2350" s="26" t="s">
        <v>1937</v>
      </c>
      <c r="F2350" s="26" t="s">
        <v>1938</v>
      </c>
      <c r="G2350" s="27">
        <v>36</v>
      </c>
      <c r="H2350" s="4" t="s">
        <v>1939</v>
      </c>
      <c r="I2350" s="28" t="str">
        <f t="shared" si="227"/>
        <v>=DISPIMG("ID_239F7EF56269457B8E060EA768188A18",1)</v>
      </c>
    </row>
    <row r="2351" customHeight="1" spans="1:9">
      <c r="A2351" s="26" t="s">
        <v>392</v>
      </c>
      <c r="B2351" s="26" t="s">
        <v>2028</v>
      </c>
      <c r="C2351" s="26" t="s">
        <v>2029</v>
      </c>
      <c r="D2351" s="26" t="s">
        <v>420</v>
      </c>
      <c r="E2351" s="26" t="s">
        <v>1937</v>
      </c>
      <c r="F2351" s="26" t="s">
        <v>1938</v>
      </c>
      <c r="G2351" s="27">
        <v>37</v>
      </c>
      <c r="H2351" s="4" t="s">
        <v>1939</v>
      </c>
      <c r="I2351" s="28" t="str">
        <f t="shared" si="227"/>
        <v>=DISPIMG("ID_239F7EF56269457B8E060EA768188A18",1)</v>
      </c>
    </row>
    <row r="2352" customHeight="1" spans="1:9">
      <c r="A2352" s="26" t="s">
        <v>393</v>
      </c>
      <c r="B2352" s="26" t="s">
        <v>2028</v>
      </c>
      <c r="C2352" s="26" t="s">
        <v>2029</v>
      </c>
      <c r="D2352" s="26" t="s">
        <v>420</v>
      </c>
      <c r="E2352" s="26" t="s">
        <v>1937</v>
      </c>
      <c r="F2352" s="26" t="s">
        <v>1938</v>
      </c>
      <c r="G2352" s="27">
        <v>38</v>
      </c>
      <c r="H2352" s="4" t="s">
        <v>1939</v>
      </c>
      <c r="I2352" s="28" t="str">
        <f t="shared" si="227"/>
        <v>=DISPIMG("ID_239F7EF56269457B8E060EA768188A18",1)</v>
      </c>
    </row>
    <row r="2353" customHeight="1" spans="1:9">
      <c r="A2353" s="26" t="s">
        <v>394</v>
      </c>
      <c r="B2353" s="26" t="s">
        <v>2028</v>
      </c>
      <c r="C2353" s="26" t="s">
        <v>2029</v>
      </c>
      <c r="D2353" s="26" t="s">
        <v>420</v>
      </c>
      <c r="E2353" s="26" t="s">
        <v>1937</v>
      </c>
      <c r="F2353" s="26" t="s">
        <v>1938</v>
      </c>
      <c r="G2353" s="27">
        <v>39</v>
      </c>
      <c r="H2353" s="4" t="s">
        <v>1939</v>
      </c>
      <c r="I2353" s="28" t="str">
        <f t="shared" si="227"/>
        <v>=DISPIMG("ID_239F7EF56269457B8E060EA768188A18",1)</v>
      </c>
    </row>
    <row r="2354" customHeight="1" spans="1:9">
      <c r="A2354" s="26" t="s">
        <v>411</v>
      </c>
      <c r="B2354" s="26" t="s">
        <v>2028</v>
      </c>
      <c r="C2354" s="26" t="s">
        <v>2029</v>
      </c>
      <c r="D2354" s="26" t="s">
        <v>420</v>
      </c>
      <c r="E2354" s="26" t="s">
        <v>1937</v>
      </c>
      <c r="F2354" s="26" t="s">
        <v>1938</v>
      </c>
      <c r="G2354" s="27">
        <v>40</v>
      </c>
      <c r="H2354" s="4" t="s">
        <v>1939</v>
      </c>
      <c r="I2354" s="28" t="str">
        <f t="shared" ref="I2354:I2358" si="228">_xlfn.DISPIMG("ID_24DC77ED556540C0B0A042A0EB1B3646",1)</f>
        <v>=DISPIMG("ID_24DC77ED556540C0B0A042A0EB1B3646",1)</v>
      </c>
    </row>
    <row r="2355" customHeight="1" spans="1:9">
      <c r="A2355" s="26" t="s">
        <v>1467</v>
      </c>
      <c r="B2355" s="26" t="s">
        <v>2028</v>
      </c>
      <c r="C2355" s="26" t="s">
        <v>2029</v>
      </c>
      <c r="D2355" s="26" t="s">
        <v>420</v>
      </c>
      <c r="E2355" s="26" t="s">
        <v>1937</v>
      </c>
      <c r="F2355" s="26" t="s">
        <v>1938</v>
      </c>
      <c r="G2355" s="27">
        <v>41</v>
      </c>
      <c r="H2355" s="4" t="s">
        <v>1939</v>
      </c>
      <c r="I2355" s="28" t="str">
        <f t="shared" si="228"/>
        <v>=DISPIMG("ID_24DC77ED556540C0B0A042A0EB1B3646",1)</v>
      </c>
    </row>
    <row r="2356" customHeight="1" spans="1:9">
      <c r="A2356" s="26" t="s">
        <v>490</v>
      </c>
      <c r="B2356" s="26" t="s">
        <v>2028</v>
      </c>
      <c r="C2356" s="26" t="s">
        <v>2029</v>
      </c>
      <c r="D2356" s="26" t="s">
        <v>420</v>
      </c>
      <c r="E2356" s="26" t="s">
        <v>1937</v>
      </c>
      <c r="F2356" s="26" t="s">
        <v>1938</v>
      </c>
      <c r="G2356" s="27">
        <v>42</v>
      </c>
      <c r="H2356" s="4" t="s">
        <v>1939</v>
      </c>
      <c r="I2356" s="28" t="str">
        <f t="shared" si="228"/>
        <v>=DISPIMG("ID_24DC77ED556540C0B0A042A0EB1B3646",1)</v>
      </c>
    </row>
    <row r="2357" customHeight="1" spans="1:9">
      <c r="A2357" s="26" t="s">
        <v>407</v>
      </c>
      <c r="B2357" s="26" t="s">
        <v>2028</v>
      </c>
      <c r="C2357" s="26" t="s">
        <v>2029</v>
      </c>
      <c r="D2357" s="26" t="s">
        <v>420</v>
      </c>
      <c r="E2357" s="26" t="s">
        <v>1937</v>
      </c>
      <c r="F2357" s="26" t="s">
        <v>1938</v>
      </c>
      <c r="G2357" s="27">
        <v>43</v>
      </c>
      <c r="H2357" s="4" t="s">
        <v>1939</v>
      </c>
      <c r="I2357" s="28" t="str">
        <f t="shared" si="228"/>
        <v>=DISPIMG("ID_24DC77ED556540C0B0A042A0EB1B3646",1)</v>
      </c>
    </row>
    <row r="2358" customHeight="1" spans="1:9">
      <c r="A2358" s="26" t="s">
        <v>410</v>
      </c>
      <c r="B2358" s="26" t="s">
        <v>2028</v>
      </c>
      <c r="C2358" s="26" t="s">
        <v>2029</v>
      </c>
      <c r="D2358" s="26" t="s">
        <v>420</v>
      </c>
      <c r="E2358" s="26" t="s">
        <v>1937</v>
      </c>
      <c r="F2358" s="26" t="s">
        <v>1938</v>
      </c>
      <c r="G2358" s="27">
        <v>44</v>
      </c>
      <c r="H2358" s="4" t="s">
        <v>1939</v>
      </c>
      <c r="I2358" s="28" t="str">
        <f t="shared" si="228"/>
        <v>=DISPIMG("ID_24DC77ED556540C0B0A042A0EB1B3646",1)</v>
      </c>
    </row>
    <row r="2359" customHeight="1" spans="1:9">
      <c r="A2359" s="26" t="s">
        <v>392</v>
      </c>
      <c r="B2359" s="26" t="s">
        <v>2030</v>
      </c>
      <c r="C2359" s="26" t="s">
        <v>2031</v>
      </c>
      <c r="D2359" s="26" t="s">
        <v>367</v>
      </c>
      <c r="E2359" s="26" t="s">
        <v>1937</v>
      </c>
      <c r="F2359" s="26" t="s">
        <v>1938</v>
      </c>
      <c r="G2359" s="27">
        <v>29</v>
      </c>
      <c r="H2359" s="4" t="s">
        <v>1939</v>
      </c>
      <c r="I2359" s="28" t="str">
        <f t="shared" ref="I2359:I2374" si="229">_xlfn.DISPIMG("ID_FDFC661EA86141F28F87EB64003FD52C",1)</f>
        <v>=DISPIMG("ID_FDFC661EA86141F28F87EB64003FD52C",1)</v>
      </c>
    </row>
    <row r="2360" customHeight="1" spans="1:9">
      <c r="A2360" s="26" t="s">
        <v>393</v>
      </c>
      <c r="B2360" s="26" t="s">
        <v>2030</v>
      </c>
      <c r="C2360" s="26" t="s">
        <v>2031</v>
      </c>
      <c r="D2360" s="26" t="s">
        <v>367</v>
      </c>
      <c r="E2360" s="26" t="s">
        <v>1937</v>
      </c>
      <c r="F2360" s="26" t="s">
        <v>1938</v>
      </c>
      <c r="G2360" s="27">
        <v>30</v>
      </c>
      <c r="H2360" s="4" t="s">
        <v>1939</v>
      </c>
      <c r="I2360" s="28" t="str">
        <f t="shared" si="229"/>
        <v>=DISPIMG("ID_FDFC661EA86141F28F87EB64003FD52C",1)</v>
      </c>
    </row>
    <row r="2361" customHeight="1" spans="1:9">
      <c r="A2361" s="26" t="s">
        <v>394</v>
      </c>
      <c r="B2361" s="26" t="s">
        <v>2030</v>
      </c>
      <c r="C2361" s="26" t="s">
        <v>2031</v>
      </c>
      <c r="D2361" s="26" t="s">
        <v>367</v>
      </c>
      <c r="E2361" s="26" t="s">
        <v>1937</v>
      </c>
      <c r="F2361" s="26" t="s">
        <v>1938</v>
      </c>
      <c r="G2361" s="27">
        <v>31</v>
      </c>
      <c r="H2361" s="4" t="s">
        <v>1939</v>
      </c>
      <c r="I2361" s="28" t="str">
        <f t="shared" si="229"/>
        <v>=DISPIMG("ID_FDFC661EA86141F28F87EB64003FD52C",1)</v>
      </c>
    </row>
    <row r="2362" customHeight="1" spans="1:9">
      <c r="A2362" s="26" t="s">
        <v>411</v>
      </c>
      <c r="B2362" s="26" t="s">
        <v>2030</v>
      </c>
      <c r="C2362" s="26" t="s">
        <v>2031</v>
      </c>
      <c r="D2362" s="26" t="s">
        <v>367</v>
      </c>
      <c r="E2362" s="26" t="s">
        <v>1937</v>
      </c>
      <c r="F2362" s="26" t="s">
        <v>1938</v>
      </c>
      <c r="G2362" s="27">
        <v>32</v>
      </c>
      <c r="H2362" s="4" t="s">
        <v>1939</v>
      </c>
      <c r="I2362" s="28" t="str">
        <f t="shared" si="229"/>
        <v>=DISPIMG("ID_FDFC661EA86141F28F87EB64003FD52C",1)</v>
      </c>
    </row>
    <row r="2363" customHeight="1" spans="1:9">
      <c r="A2363" s="26" t="s">
        <v>1467</v>
      </c>
      <c r="B2363" s="26" t="s">
        <v>2030</v>
      </c>
      <c r="C2363" s="26" t="s">
        <v>2031</v>
      </c>
      <c r="D2363" s="26" t="s">
        <v>367</v>
      </c>
      <c r="E2363" s="26" t="s">
        <v>1937</v>
      </c>
      <c r="F2363" s="26" t="s">
        <v>1938</v>
      </c>
      <c r="G2363" s="27">
        <v>33</v>
      </c>
      <c r="H2363" s="4" t="s">
        <v>1939</v>
      </c>
      <c r="I2363" s="28" t="str">
        <f t="shared" si="229"/>
        <v>=DISPIMG("ID_FDFC661EA86141F28F87EB64003FD52C",1)</v>
      </c>
    </row>
    <row r="2364" customHeight="1" spans="1:9">
      <c r="A2364" s="26" t="s">
        <v>490</v>
      </c>
      <c r="B2364" s="26" t="s">
        <v>2030</v>
      </c>
      <c r="C2364" s="26" t="s">
        <v>2031</v>
      </c>
      <c r="D2364" s="26" t="s">
        <v>367</v>
      </c>
      <c r="E2364" s="26" t="s">
        <v>1937</v>
      </c>
      <c r="F2364" s="26" t="s">
        <v>1938</v>
      </c>
      <c r="G2364" s="27">
        <v>34</v>
      </c>
      <c r="H2364" s="4" t="s">
        <v>1939</v>
      </c>
      <c r="I2364" s="28" t="str">
        <f t="shared" si="229"/>
        <v>=DISPIMG("ID_FDFC661EA86141F28F87EB64003FD52C",1)</v>
      </c>
    </row>
    <row r="2365" customHeight="1" spans="1:9">
      <c r="A2365" s="26" t="s">
        <v>407</v>
      </c>
      <c r="B2365" s="26" t="s">
        <v>2030</v>
      </c>
      <c r="C2365" s="26" t="s">
        <v>2031</v>
      </c>
      <c r="D2365" s="26" t="s">
        <v>367</v>
      </c>
      <c r="E2365" s="26" t="s">
        <v>1937</v>
      </c>
      <c r="F2365" s="26" t="s">
        <v>1938</v>
      </c>
      <c r="G2365" s="27">
        <v>35</v>
      </c>
      <c r="H2365" s="4" t="s">
        <v>1939</v>
      </c>
      <c r="I2365" s="28" t="str">
        <f t="shared" si="229"/>
        <v>=DISPIMG("ID_FDFC661EA86141F28F87EB64003FD52C",1)</v>
      </c>
    </row>
    <row r="2366" customHeight="1" spans="1:9">
      <c r="A2366" s="26" t="s">
        <v>410</v>
      </c>
      <c r="B2366" s="26" t="s">
        <v>2030</v>
      </c>
      <c r="C2366" s="26" t="s">
        <v>2031</v>
      </c>
      <c r="D2366" s="26" t="s">
        <v>367</v>
      </c>
      <c r="E2366" s="26" t="s">
        <v>1937</v>
      </c>
      <c r="F2366" s="26" t="s">
        <v>1938</v>
      </c>
      <c r="G2366" s="27">
        <v>36</v>
      </c>
      <c r="H2366" s="4" t="s">
        <v>1939</v>
      </c>
      <c r="I2366" s="28" t="str">
        <f t="shared" si="229"/>
        <v>=DISPIMG("ID_FDFC661EA86141F28F87EB64003FD52C",1)</v>
      </c>
    </row>
    <row r="2367" customHeight="1" spans="1:9">
      <c r="A2367" s="26" t="s">
        <v>401</v>
      </c>
      <c r="B2367" s="26" t="s">
        <v>2030</v>
      </c>
      <c r="C2367" s="26" t="s">
        <v>2031</v>
      </c>
      <c r="D2367" s="26" t="s">
        <v>367</v>
      </c>
      <c r="E2367" s="26" t="s">
        <v>1937</v>
      </c>
      <c r="F2367" s="26" t="s">
        <v>1938</v>
      </c>
      <c r="G2367" s="27">
        <v>37</v>
      </c>
      <c r="H2367" s="4" t="s">
        <v>1939</v>
      </c>
      <c r="I2367" s="28" t="str">
        <f t="shared" si="229"/>
        <v>=DISPIMG("ID_FDFC661EA86141F28F87EB64003FD52C",1)</v>
      </c>
    </row>
    <row r="2368" customHeight="1" spans="1:9">
      <c r="A2368" s="26" t="s">
        <v>402</v>
      </c>
      <c r="B2368" s="26" t="s">
        <v>2030</v>
      </c>
      <c r="C2368" s="26" t="s">
        <v>2031</v>
      </c>
      <c r="D2368" s="26" t="s">
        <v>367</v>
      </c>
      <c r="E2368" s="26" t="s">
        <v>1937</v>
      </c>
      <c r="F2368" s="26" t="s">
        <v>1938</v>
      </c>
      <c r="G2368" s="27">
        <v>38</v>
      </c>
      <c r="H2368" s="4" t="s">
        <v>1939</v>
      </c>
      <c r="I2368" s="28" t="str">
        <f t="shared" si="229"/>
        <v>=DISPIMG("ID_FDFC661EA86141F28F87EB64003FD52C",1)</v>
      </c>
    </row>
    <row r="2369" customHeight="1" spans="1:9">
      <c r="A2369" s="26" t="s">
        <v>403</v>
      </c>
      <c r="B2369" s="26" t="s">
        <v>2030</v>
      </c>
      <c r="C2369" s="26" t="s">
        <v>2031</v>
      </c>
      <c r="D2369" s="26" t="s">
        <v>367</v>
      </c>
      <c r="E2369" s="26" t="s">
        <v>1937</v>
      </c>
      <c r="F2369" s="26" t="s">
        <v>1938</v>
      </c>
      <c r="G2369" s="27">
        <v>39</v>
      </c>
      <c r="H2369" s="4" t="s">
        <v>1939</v>
      </c>
      <c r="I2369" s="28" t="str">
        <f t="shared" si="229"/>
        <v>=DISPIMG("ID_FDFC661EA86141F28F87EB64003FD52C",1)</v>
      </c>
    </row>
    <row r="2370" customHeight="1" spans="1:9">
      <c r="A2370" s="26" t="s">
        <v>450</v>
      </c>
      <c r="B2370" s="26" t="s">
        <v>2030</v>
      </c>
      <c r="C2370" s="26" t="s">
        <v>2031</v>
      </c>
      <c r="D2370" s="26" t="s">
        <v>367</v>
      </c>
      <c r="E2370" s="26" t="s">
        <v>1937</v>
      </c>
      <c r="F2370" s="26" t="s">
        <v>1938</v>
      </c>
      <c r="G2370" s="27">
        <v>40</v>
      </c>
      <c r="H2370" s="4" t="s">
        <v>1939</v>
      </c>
      <c r="I2370" s="28" t="str">
        <f t="shared" si="229"/>
        <v>=DISPIMG("ID_FDFC661EA86141F28F87EB64003FD52C",1)</v>
      </c>
    </row>
    <row r="2371" customHeight="1" spans="1:9">
      <c r="A2371" s="26" t="s">
        <v>451</v>
      </c>
      <c r="B2371" s="26" t="s">
        <v>2030</v>
      </c>
      <c r="C2371" s="26" t="s">
        <v>2031</v>
      </c>
      <c r="D2371" s="26" t="s">
        <v>367</v>
      </c>
      <c r="E2371" s="26" t="s">
        <v>1937</v>
      </c>
      <c r="F2371" s="26" t="s">
        <v>1938</v>
      </c>
      <c r="G2371" s="27">
        <v>41</v>
      </c>
      <c r="H2371" s="4" t="s">
        <v>1939</v>
      </c>
      <c r="I2371" s="28" t="str">
        <f t="shared" si="229"/>
        <v>=DISPIMG("ID_FDFC661EA86141F28F87EB64003FD52C",1)</v>
      </c>
    </row>
    <row r="2372" customHeight="1" spans="1:9">
      <c r="A2372" s="26" t="s">
        <v>452</v>
      </c>
      <c r="B2372" s="26" t="s">
        <v>2030</v>
      </c>
      <c r="C2372" s="26" t="s">
        <v>2031</v>
      </c>
      <c r="D2372" s="26" t="s">
        <v>367</v>
      </c>
      <c r="E2372" s="26" t="s">
        <v>1937</v>
      </c>
      <c r="F2372" s="26" t="s">
        <v>1938</v>
      </c>
      <c r="G2372" s="27">
        <v>42</v>
      </c>
      <c r="H2372" s="4" t="s">
        <v>1939</v>
      </c>
      <c r="I2372" s="28" t="str">
        <f t="shared" si="229"/>
        <v>=DISPIMG("ID_FDFC661EA86141F28F87EB64003FD52C",1)</v>
      </c>
    </row>
    <row r="2373" customHeight="1" spans="1:9">
      <c r="A2373" s="26" t="s">
        <v>1463</v>
      </c>
      <c r="B2373" s="26" t="s">
        <v>2030</v>
      </c>
      <c r="C2373" s="26" t="s">
        <v>2031</v>
      </c>
      <c r="D2373" s="26" t="s">
        <v>367</v>
      </c>
      <c r="E2373" s="26" t="s">
        <v>1937</v>
      </c>
      <c r="F2373" s="26" t="s">
        <v>1938</v>
      </c>
      <c r="G2373" s="27">
        <v>43</v>
      </c>
      <c r="H2373" s="4" t="s">
        <v>1939</v>
      </c>
      <c r="I2373" s="28" t="str">
        <f t="shared" si="229"/>
        <v>=DISPIMG("ID_FDFC661EA86141F28F87EB64003FD52C",1)</v>
      </c>
    </row>
    <row r="2374" customHeight="1" spans="1:9">
      <c r="A2374" s="26" t="s">
        <v>1461</v>
      </c>
      <c r="B2374" s="26" t="s">
        <v>2030</v>
      </c>
      <c r="C2374" s="26" t="s">
        <v>2031</v>
      </c>
      <c r="D2374" s="26" t="s">
        <v>367</v>
      </c>
      <c r="E2374" s="26" t="s">
        <v>1937</v>
      </c>
      <c r="F2374" s="26" t="s">
        <v>1938</v>
      </c>
      <c r="G2374" s="27">
        <v>44</v>
      </c>
      <c r="H2374" s="4" t="s">
        <v>1939</v>
      </c>
      <c r="I2374" s="28" t="str">
        <f t="shared" si="229"/>
        <v>=DISPIMG("ID_FDFC661EA86141F28F87EB64003FD52C",1)</v>
      </c>
    </row>
    <row r="2375" customHeight="1" spans="1:9">
      <c r="A2375" s="26" t="s">
        <v>399</v>
      </c>
      <c r="B2375" s="26" t="s">
        <v>2032</v>
      </c>
      <c r="C2375" s="26" t="s">
        <v>2033</v>
      </c>
      <c r="D2375" s="26" t="s">
        <v>445</v>
      </c>
      <c r="E2375" s="26" t="s">
        <v>1937</v>
      </c>
      <c r="F2375" s="26" t="s">
        <v>1938</v>
      </c>
      <c r="G2375" s="27">
        <v>24</v>
      </c>
      <c r="H2375" s="4" t="s">
        <v>1939</v>
      </c>
      <c r="I2375" s="28" t="str">
        <f t="shared" ref="I2375:I2387" si="230">_xlfn.DISPIMG("ID_34ABA718F0A3414BB176DF9145345CB7",1)</f>
        <v>=DISPIMG("ID_34ABA718F0A3414BB176DF9145345CB7",1)</v>
      </c>
    </row>
    <row r="2376" customHeight="1" spans="1:9">
      <c r="A2376" s="26" t="s">
        <v>364</v>
      </c>
      <c r="B2376" s="26" t="s">
        <v>2032</v>
      </c>
      <c r="C2376" s="26" t="s">
        <v>2033</v>
      </c>
      <c r="D2376" s="26" t="s">
        <v>445</v>
      </c>
      <c r="E2376" s="26" t="s">
        <v>1937</v>
      </c>
      <c r="F2376" s="26" t="s">
        <v>1938</v>
      </c>
      <c r="G2376" s="27">
        <v>25</v>
      </c>
      <c r="H2376" s="4" t="s">
        <v>1939</v>
      </c>
      <c r="I2376" s="28" t="str">
        <f t="shared" si="230"/>
        <v>=DISPIMG("ID_34ABA718F0A3414BB176DF9145345CB7",1)</v>
      </c>
    </row>
    <row r="2377" customHeight="1" spans="1:9">
      <c r="A2377" s="26" t="s">
        <v>371</v>
      </c>
      <c r="B2377" s="26" t="s">
        <v>2032</v>
      </c>
      <c r="C2377" s="26" t="s">
        <v>2033</v>
      </c>
      <c r="D2377" s="26" t="s">
        <v>445</v>
      </c>
      <c r="E2377" s="26" t="s">
        <v>1937</v>
      </c>
      <c r="F2377" s="26" t="s">
        <v>1938</v>
      </c>
      <c r="G2377" s="27">
        <v>26</v>
      </c>
      <c r="H2377" s="4" t="s">
        <v>1939</v>
      </c>
      <c r="I2377" s="28" t="str">
        <f t="shared" si="230"/>
        <v>=DISPIMG("ID_34ABA718F0A3414BB176DF9145345CB7",1)</v>
      </c>
    </row>
    <row r="2378" customHeight="1" spans="1:9">
      <c r="A2378" s="26" t="s">
        <v>400</v>
      </c>
      <c r="B2378" s="26" t="s">
        <v>2032</v>
      </c>
      <c r="C2378" s="26" t="s">
        <v>2033</v>
      </c>
      <c r="D2378" s="26" t="s">
        <v>445</v>
      </c>
      <c r="E2378" s="26" t="s">
        <v>1937</v>
      </c>
      <c r="F2378" s="26" t="s">
        <v>1938</v>
      </c>
      <c r="G2378" s="27">
        <v>27</v>
      </c>
      <c r="H2378" s="4" t="s">
        <v>1939</v>
      </c>
      <c r="I2378" s="28" t="str">
        <f t="shared" si="230"/>
        <v>=DISPIMG("ID_34ABA718F0A3414BB176DF9145345CB7",1)</v>
      </c>
    </row>
    <row r="2379" customHeight="1" spans="1:9">
      <c r="A2379" s="26" t="s">
        <v>416</v>
      </c>
      <c r="B2379" s="26" t="s">
        <v>2032</v>
      </c>
      <c r="C2379" s="26" t="s">
        <v>2033</v>
      </c>
      <c r="D2379" s="26" t="s">
        <v>445</v>
      </c>
      <c r="E2379" s="26" t="s">
        <v>1937</v>
      </c>
      <c r="F2379" s="26" t="s">
        <v>1938</v>
      </c>
      <c r="G2379" s="27">
        <v>28</v>
      </c>
      <c r="H2379" s="4" t="s">
        <v>1939</v>
      </c>
      <c r="I2379" s="28" t="str">
        <f t="shared" si="230"/>
        <v>=DISPIMG("ID_34ABA718F0A3414BB176DF9145345CB7",1)</v>
      </c>
    </row>
    <row r="2380" customHeight="1" spans="1:9">
      <c r="A2380" s="26" t="s">
        <v>417</v>
      </c>
      <c r="B2380" s="26" t="s">
        <v>2032</v>
      </c>
      <c r="C2380" s="26" t="s">
        <v>2033</v>
      </c>
      <c r="D2380" s="26" t="s">
        <v>445</v>
      </c>
      <c r="E2380" s="26" t="s">
        <v>1937</v>
      </c>
      <c r="F2380" s="26" t="s">
        <v>1938</v>
      </c>
      <c r="G2380" s="27">
        <v>29</v>
      </c>
      <c r="H2380" s="4" t="s">
        <v>1939</v>
      </c>
      <c r="I2380" s="28" t="str">
        <f t="shared" si="230"/>
        <v>=DISPIMG("ID_34ABA718F0A3414BB176DF9145345CB7",1)</v>
      </c>
    </row>
    <row r="2381" customHeight="1" spans="1:9">
      <c r="A2381" s="26" t="s">
        <v>381</v>
      </c>
      <c r="B2381" s="26" t="s">
        <v>2032</v>
      </c>
      <c r="C2381" s="26" t="s">
        <v>2033</v>
      </c>
      <c r="D2381" s="26" t="s">
        <v>445</v>
      </c>
      <c r="E2381" s="26" t="s">
        <v>1937</v>
      </c>
      <c r="F2381" s="26" t="s">
        <v>1938</v>
      </c>
      <c r="G2381" s="27">
        <v>30</v>
      </c>
      <c r="H2381" s="4" t="s">
        <v>1939</v>
      </c>
      <c r="I2381" s="28" t="str">
        <f t="shared" si="230"/>
        <v>=DISPIMG("ID_34ABA718F0A3414BB176DF9145345CB7",1)</v>
      </c>
    </row>
    <row r="2382" customHeight="1" spans="1:9">
      <c r="A2382" s="26" t="s">
        <v>388</v>
      </c>
      <c r="B2382" s="26" t="s">
        <v>2032</v>
      </c>
      <c r="C2382" s="26" t="s">
        <v>2033</v>
      </c>
      <c r="D2382" s="26" t="s">
        <v>445</v>
      </c>
      <c r="E2382" s="26" t="s">
        <v>1937</v>
      </c>
      <c r="F2382" s="26" t="s">
        <v>1938</v>
      </c>
      <c r="G2382" s="27">
        <v>31</v>
      </c>
      <c r="H2382" s="4" t="s">
        <v>1939</v>
      </c>
      <c r="I2382" s="28" t="str">
        <f t="shared" si="230"/>
        <v>=DISPIMG("ID_34ABA718F0A3414BB176DF9145345CB7",1)</v>
      </c>
    </row>
    <row r="2383" customHeight="1" spans="1:9">
      <c r="A2383" s="26" t="s">
        <v>389</v>
      </c>
      <c r="B2383" s="26" t="s">
        <v>2032</v>
      </c>
      <c r="C2383" s="26" t="s">
        <v>2033</v>
      </c>
      <c r="D2383" s="26" t="s">
        <v>445</v>
      </c>
      <c r="E2383" s="26" t="s">
        <v>1937</v>
      </c>
      <c r="F2383" s="26" t="s">
        <v>1938</v>
      </c>
      <c r="G2383" s="27">
        <v>32</v>
      </c>
      <c r="H2383" s="4" t="s">
        <v>1939</v>
      </c>
      <c r="I2383" s="28" t="str">
        <f t="shared" si="230"/>
        <v>=DISPIMG("ID_34ABA718F0A3414BB176DF9145345CB7",1)</v>
      </c>
    </row>
    <row r="2384" customHeight="1" spans="1:9">
      <c r="A2384" s="26" t="s">
        <v>390</v>
      </c>
      <c r="B2384" s="26" t="s">
        <v>2032</v>
      </c>
      <c r="C2384" s="26" t="s">
        <v>2033</v>
      </c>
      <c r="D2384" s="26" t="s">
        <v>445</v>
      </c>
      <c r="E2384" s="26" t="s">
        <v>1937</v>
      </c>
      <c r="F2384" s="26" t="s">
        <v>1938</v>
      </c>
      <c r="G2384" s="27">
        <v>33</v>
      </c>
      <c r="H2384" s="4" t="s">
        <v>1939</v>
      </c>
      <c r="I2384" s="28" t="str">
        <f t="shared" si="230"/>
        <v>=DISPIMG("ID_34ABA718F0A3414BB176DF9145345CB7",1)</v>
      </c>
    </row>
    <row r="2385" customHeight="1" spans="1:9">
      <c r="A2385" s="26" t="s">
        <v>391</v>
      </c>
      <c r="B2385" s="26" t="s">
        <v>2032</v>
      </c>
      <c r="C2385" s="26" t="s">
        <v>2033</v>
      </c>
      <c r="D2385" s="26" t="s">
        <v>445</v>
      </c>
      <c r="E2385" s="26" t="s">
        <v>1937</v>
      </c>
      <c r="F2385" s="26" t="s">
        <v>1938</v>
      </c>
      <c r="G2385" s="27">
        <v>34</v>
      </c>
      <c r="H2385" s="4" t="s">
        <v>1939</v>
      </c>
      <c r="I2385" s="28" t="str">
        <f t="shared" si="230"/>
        <v>=DISPIMG("ID_34ABA718F0A3414BB176DF9145345CB7",1)</v>
      </c>
    </row>
    <row r="2386" customHeight="1" spans="1:9">
      <c r="A2386" s="26" t="s">
        <v>392</v>
      </c>
      <c r="B2386" s="26" t="s">
        <v>2032</v>
      </c>
      <c r="C2386" s="26" t="s">
        <v>2033</v>
      </c>
      <c r="D2386" s="26" t="s">
        <v>445</v>
      </c>
      <c r="E2386" s="26" t="s">
        <v>1937</v>
      </c>
      <c r="F2386" s="26" t="s">
        <v>1938</v>
      </c>
      <c r="G2386" s="27">
        <v>35</v>
      </c>
      <c r="H2386" s="4" t="s">
        <v>1939</v>
      </c>
      <c r="I2386" s="28" t="str">
        <f t="shared" si="230"/>
        <v>=DISPIMG("ID_34ABA718F0A3414BB176DF9145345CB7",1)</v>
      </c>
    </row>
    <row r="2387" customHeight="1" spans="1:9">
      <c r="A2387" s="26" t="s">
        <v>393</v>
      </c>
      <c r="B2387" s="26" t="s">
        <v>2032</v>
      </c>
      <c r="C2387" s="26" t="s">
        <v>2033</v>
      </c>
      <c r="D2387" s="26" t="s">
        <v>445</v>
      </c>
      <c r="E2387" s="26" t="s">
        <v>1937</v>
      </c>
      <c r="F2387" s="26" t="s">
        <v>1938</v>
      </c>
      <c r="G2387" s="27">
        <v>36</v>
      </c>
      <c r="H2387" s="4" t="s">
        <v>1939</v>
      </c>
      <c r="I2387" s="28" t="str">
        <f t="shared" si="230"/>
        <v>=DISPIMG("ID_34ABA718F0A3414BB176DF9145345CB7",1)</v>
      </c>
    </row>
    <row r="2388" customHeight="1" spans="1:9">
      <c r="A2388" s="26" t="s">
        <v>416</v>
      </c>
      <c r="B2388" s="26" t="s">
        <v>2034</v>
      </c>
      <c r="C2388" s="26" t="s">
        <v>2035</v>
      </c>
      <c r="D2388" s="26" t="s">
        <v>469</v>
      </c>
      <c r="E2388" s="26" t="s">
        <v>1937</v>
      </c>
      <c r="F2388" s="26" t="s">
        <v>1938</v>
      </c>
      <c r="G2388" s="27">
        <v>28</v>
      </c>
      <c r="H2388" s="4" t="s">
        <v>1939</v>
      </c>
      <c r="I2388" s="28" t="str">
        <f t="shared" ref="I2388:I2397" si="231">_xlfn.DISPIMG("ID_40CC3714C64D4182ADB112DB1D77E02A",1)</f>
        <v>=DISPIMG("ID_40CC3714C64D4182ADB112DB1D77E02A",1)</v>
      </c>
    </row>
    <row r="2389" customHeight="1" spans="1:9">
      <c r="A2389" s="26" t="s">
        <v>417</v>
      </c>
      <c r="B2389" s="26" t="s">
        <v>2034</v>
      </c>
      <c r="C2389" s="26" t="s">
        <v>2035</v>
      </c>
      <c r="D2389" s="26" t="s">
        <v>469</v>
      </c>
      <c r="E2389" s="26" t="s">
        <v>1937</v>
      </c>
      <c r="F2389" s="26" t="s">
        <v>1938</v>
      </c>
      <c r="G2389" s="27">
        <v>29</v>
      </c>
      <c r="H2389" s="4" t="s">
        <v>1939</v>
      </c>
      <c r="I2389" s="28" t="str">
        <f t="shared" si="231"/>
        <v>=DISPIMG("ID_40CC3714C64D4182ADB112DB1D77E02A",1)</v>
      </c>
    </row>
    <row r="2390" customHeight="1" spans="1:9">
      <c r="A2390" s="26" t="s">
        <v>381</v>
      </c>
      <c r="B2390" s="26" t="s">
        <v>2034</v>
      </c>
      <c r="C2390" s="26" t="s">
        <v>2035</v>
      </c>
      <c r="D2390" s="26" t="s">
        <v>469</v>
      </c>
      <c r="E2390" s="26" t="s">
        <v>1937</v>
      </c>
      <c r="F2390" s="26" t="s">
        <v>1938</v>
      </c>
      <c r="G2390" s="27">
        <v>30</v>
      </c>
      <c r="H2390" s="4" t="s">
        <v>1939</v>
      </c>
      <c r="I2390" s="28" t="str">
        <f t="shared" si="231"/>
        <v>=DISPIMG("ID_40CC3714C64D4182ADB112DB1D77E02A",1)</v>
      </c>
    </row>
    <row r="2391" customHeight="1" spans="1:9">
      <c r="A2391" s="26" t="s">
        <v>388</v>
      </c>
      <c r="B2391" s="26" t="s">
        <v>2034</v>
      </c>
      <c r="C2391" s="26" t="s">
        <v>2035</v>
      </c>
      <c r="D2391" s="26" t="s">
        <v>469</v>
      </c>
      <c r="E2391" s="26" t="s">
        <v>1937</v>
      </c>
      <c r="F2391" s="26" t="s">
        <v>1938</v>
      </c>
      <c r="G2391" s="27">
        <v>31</v>
      </c>
      <c r="H2391" s="4" t="s">
        <v>1939</v>
      </c>
      <c r="I2391" s="28" t="str">
        <f t="shared" si="231"/>
        <v>=DISPIMG("ID_40CC3714C64D4182ADB112DB1D77E02A",1)</v>
      </c>
    </row>
    <row r="2392" customHeight="1" spans="1:9">
      <c r="A2392" s="26" t="s">
        <v>389</v>
      </c>
      <c r="B2392" s="26" t="s">
        <v>2034</v>
      </c>
      <c r="C2392" s="26" t="s">
        <v>2035</v>
      </c>
      <c r="D2392" s="26" t="s">
        <v>469</v>
      </c>
      <c r="E2392" s="26" t="s">
        <v>1937</v>
      </c>
      <c r="F2392" s="26" t="s">
        <v>1938</v>
      </c>
      <c r="G2392" s="27">
        <v>32</v>
      </c>
      <c r="H2392" s="4" t="s">
        <v>1939</v>
      </c>
      <c r="I2392" s="28" t="str">
        <f t="shared" si="231"/>
        <v>=DISPIMG("ID_40CC3714C64D4182ADB112DB1D77E02A",1)</v>
      </c>
    </row>
    <row r="2393" customHeight="1" spans="1:9">
      <c r="A2393" s="26" t="s">
        <v>390</v>
      </c>
      <c r="B2393" s="26" t="s">
        <v>2034</v>
      </c>
      <c r="C2393" s="26" t="s">
        <v>2035</v>
      </c>
      <c r="D2393" s="26" t="s">
        <v>469</v>
      </c>
      <c r="E2393" s="26" t="s">
        <v>1937</v>
      </c>
      <c r="F2393" s="26" t="s">
        <v>1938</v>
      </c>
      <c r="G2393" s="27">
        <v>33</v>
      </c>
      <c r="H2393" s="4" t="s">
        <v>1939</v>
      </c>
      <c r="I2393" s="28" t="str">
        <f t="shared" si="231"/>
        <v>=DISPIMG("ID_40CC3714C64D4182ADB112DB1D77E02A",1)</v>
      </c>
    </row>
    <row r="2394" customHeight="1" spans="1:9">
      <c r="A2394" s="26" t="s">
        <v>391</v>
      </c>
      <c r="B2394" s="26" t="s">
        <v>2034</v>
      </c>
      <c r="C2394" s="26" t="s">
        <v>2035</v>
      </c>
      <c r="D2394" s="26" t="s">
        <v>469</v>
      </c>
      <c r="E2394" s="26" t="s">
        <v>1937</v>
      </c>
      <c r="F2394" s="26" t="s">
        <v>1938</v>
      </c>
      <c r="G2394" s="27">
        <v>34</v>
      </c>
      <c r="H2394" s="4" t="s">
        <v>1939</v>
      </c>
      <c r="I2394" s="28" t="str">
        <f t="shared" si="231"/>
        <v>=DISPIMG("ID_40CC3714C64D4182ADB112DB1D77E02A",1)</v>
      </c>
    </row>
    <row r="2395" customHeight="1" spans="1:9">
      <c r="A2395" s="26" t="s">
        <v>392</v>
      </c>
      <c r="B2395" s="26" t="s">
        <v>2034</v>
      </c>
      <c r="C2395" s="26" t="s">
        <v>2035</v>
      </c>
      <c r="D2395" s="26" t="s">
        <v>469</v>
      </c>
      <c r="E2395" s="26" t="s">
        <v>1937</v>
      </c>
      <c r="F2395" s="26" t="s">
        <v>1938</v>
      </c>
      <c r="G2395" s="27">
        <v>35</v>
      </c>
      <c r="H2395" s="4" t="s">
        <v>1939</v>
      </c>
      <c r="I2395" s="28" t="str">
        <f t="shared" si="231"/>
        <v>=DISPIMG("ID_40CC3714C64D4182ADB112DB1D77E02A",1)</v>
      </c>
    </row>
    <row r="2396" customHeight="1" spans="1:9">
      <c r="A2396" s="26" t="s">
        <v>393</v>
      </c>
      <c r="B2396" s="26" t="s">
        <v>2034</v>
      </c>
      <c r="C2396" s="26" t="s">
        <v>2035</v>
      </c>
      <c r="D2396" s="26" t="s">
        <v>469</v>
      </c>
      <c r="E2396" s="26" t="s">
        <v>1937</v>
      </c>
      <c r="F2396" s="26" t="s">
        <v>1938</v>
      </c>
      <c r="G2396" s="27">
        <v>36</v>
      </c>
      <c r="H2396" s="4" t="s">
        <v>1939</v>
      </c>
      <c r="I2396" s="28" t="str">
        <f t="shared" si="231"/>
        <v>=DISPIMG("ID_40CC3714C64D4182ADB112DB1D77E02A",1)</v>
      </c>
    </row>
    <row r="2397" customHeight="1" spans="1:9">
      <c r="A2397" s="26" t="s">
        <v>394</v>
      </c>
      <c r="B2397" s="26" t="s">
        <v>2034</v>
      </c>
      <c r="C2397" s="26" t="s">
        <v>2035</v>
      </c>
      <c r="D2397" s="26" t="s">
        <v>469</v>
      </c>
      <c r="E2397" s="26" t="s">
        <v>1937</v>
      </c>
      <c r="F2397" s="26" t="s">
        <v>1938</v>
      </c>
      <c r="G2397" s="27">
        <v>37</v>
      </c>
      <c r="H2397" s="4" t="s">
        <v>1939</v>
      </c>
      <c r="I2397" s="28" t="str">
        <f t="shared" si="231"/>
        <v>=DISPIMG("ID_40CC3714C64D4182ADB112DB1D77E02A",1)</v>
      </c>
    </row>
    <row r="2398" customHeight="1" spans="1:9">
      <c r="A2398" s="26" t="s">
        <v>411</v>
      </c>
      <c r="B2398" s="26" t="s">
        <v>2034</v>
      </c>
      <c r="C2398" s="26" t="s">
        <v>2035</v>
      </c>
      <c r="D2398" s="26" t="s">
        <v>469</v>
      </c>
      <c r="E2398" s="26" t="s">
        <v>1937</v>
      </c>
      <c r="F2398" s="26" t="s">
        <v>1938</v>
      </c>
      <c r="G2398" s="27">
        <v>38</v>
      </c>
      <c r="H2398" s="4" t="s">
        <v>1939</v>
      </c>
      <c r="I2398" s="28" t="str">
        <f t="shared" ref="I2398:I2403" si="232">_xlfn.DISPIMG("ID_3DE8BFFF34FE4334879E12FB5CBB855E",1)</f>
        <v>=DISPIMG("ID_3DE8BFFF34FE4334879E12FB5CBB855E",1)</v>
      </c>
    </row>
    <row r="2399" customHeight="1" spans="1:9">
      <c r="A2399" s="26" t="s">
        <v>1467</v>
      </c>
      <c r="B2399" s="26" t="s">
        <v>2034</v>
      </c>
      <c r="C2399" s="26" t="s">
        <v>2035</v>
      </c>
      <c r="D2399" s="26" t="s">
        <v>469</v>
      </c>
      <c r="E2399" s="26" t="s">
        <v>1937</v>
      </c>
      <c r="F2399" s="26" t="s">
        <v>1938</v>
      </c>
      <c r="G2399" s="27">
        <v>39</v>
      </c>
      <c r="H2399" s="4" t="s">
        <v>1939</v>
      </c>
      <c r="I2399" s="28" t="str">
        <f t="shared" si="232"/>
        <v>=DISPIMG("ID_3DE8BFFF34FE4334879E12FB5CBB855E",1)</v>
      </c>
    </row>
    <row r="2400" customHeight="1" spans="1:9">
      <c r="A2400" s="26" t="s">
        <v>490</v>
      </c>
      <c r="B2400" s="26" t="s">
        <v>2034</v>
      </c>
      <c r="C2400" s="26" t="s">
        <v>2035</v>
      </c>
      <c r="D2400" s="26" t="s">
        <v>469</v>
      </c>
      <c r="E2400" s="26" t="s">
        <v>1937</v>
      </c>
      <c r="F2400" s="26" t="s">
        <v>1938</v>
      </c>
      <c r="G2400" s="27">
        <v>40</v>
      </c>
      <c r="H2400" s="4" t="s">
        <v>1939</v>
      </c>
      <c r="I2400" s="28" t="str">
        <f t="shared" si="232"/>
        <v>=DISPIMG("ID_3DE8BFFF34FE4334879E12FB5CBB855E",1)</v>
      </c>
    </row>
    <row r="2401" customHeight="1" spans="1:9">
      <c r="A2401" s="26" t="s">
        <v>407</v>
      </c>
      <c r="B2401" s="26" t="s">
        <v>2034</v>
      </c>
      <c r="C2401" s="26" t="s">
        <v>2035</v>
      </c>
      <c r="D2401" s="26" t="s">
        <v>469</v>
      </c>
      <c r="E2401" s="26" t="s">
        <v>1937</v>
      </c>
      <c r="F2401" s="26" t="s">
        <v>1938</v>
      </c>
      <c r="G2401" s="27">
        <v>41</v>
      </c>
      <c r="H2401" s="4" t="s">
        <v>1939</v>
      </c>
      <c r="I2401" s="28" t="str">
        <f t="shared" si="232"/>
        <v>=DISPIMG("ID_3DE8BFFF34FE4334879E12FB5CBB855E",1)</v>
      </c>
    </row>
    <row r="2402" customHeight="1" spans="1:9">
      <c r="A2402" s="26" t="s">
        <v>410</v>
      </c>
      <c r="B2402" s="26" t="s">
        <v>2034</v>
      </c>
      <c r="C2402" s="26" t="s">
        <v>2035</v>
      </c>
      <c r="D2402" s="26" t="s">
        <v>469</v>
      </c>
      <c r="E2402" s="26" t="s">
        <v>1937</v>
      </c>
      <c r="F2402" s="26" t="s">
        <v>1938</v>
      </c>
      <c r="G2402" s="27">
        <v>42</v>
      </c>
      <c r="H2402" s="4" t="s">
        <v>1939</v>
      </c>
      <c r="I2402" s="28" t="str">
        <f t="shared" si="232"/>
        <v>=DISPIMG("ID_3DE8BFFF34FE4334879E12FB5CBB855E",1)</v>
      </c>
    </row>
    <row r="2403" customHeight="1" spans="1:9">
      <c r="A2403" s="26" t="s">
        <v>401</v>
      </c>
      <c r="B2403" s="26" t="s">
        <v>2034</v>
      </c>
      <c r="C2403" s="26" t="s">
        <v>2035</v>
      </c>
      <c r="D2403" s="26" t="s">
        <v>469</v>
      </c>
      <c r="E2403" s="26" t="s">
        <v>1937</v>
      </c>
      <c r="F2403" s="26" t="s">
        <v>1938</v>
      </c>
      <c r="G2403" s="27">
        <v>43</v>
      </c>
      <c r="H2403" s="4" t="s">
        <v>1939</v>
      </c>
      <c r="I2403" s="28" t="str">
        <f t="shared" si="232"/>
        <v>=DISPIMG("ID_3DE8BFFF34FE4334879E12FB5CBB855E",1)</v>
      </c>
    </row>
    <row r="2404" customHeight="1" spans="1:9">
      <c r="A2404" s="26" t="s">
        <v>1467</v>
      </c>
      <c r="B2404" s="26" t="s">
        <v>2036</v>
      </c>
      <c r="C2404" s="26" t="s">
        <v>2037</v>
      </c>
      <c r="D2404" s="26" t="s">
        <v>432</v>
      </c>
      <c r="E2404" s="26" t="s">
        <v>1937</v>
      </c>
      <c r="F2404" s="26" t="s">
        <v>1938</v>
      </c>
      <c r="G2404" s="27">
        <v>23</v>
      </c>
      <c r="H2404" s="4" t="s">
        <v>1939</v>
      </c>
      <c r="I2404" s="28" t="str">
        <f t="shared" ref="I2404:I2414" si="233">_xlfn.DISPIMG("ID_0B9C1E5A84AC479C94A175D3010706C3",1)</f>
        <v>=DISPIMG("ID_0B9C1E5A84AC479C94A175D3010706C3",1)</v>
      </c>
    </row>
    <row r="2405" customHeight="1" spans="1:9">
      <c r="A2405" s="26" t="s">
        <v>490</v>
      </c>
      <c r="B2405" s="26" t="s">
        <v>2036</v>
      </c>
      <c r="C2405" s="26" t="s">
        <v>2037</v>
      </c>
      <c r="D2405" s="26" t="s">
        <v>432</v>
      </c>
      <c r="E2405" s="26" t="s">
        <v>1937</v>
      </c>
      <c r="F2405" s="26" t="s">
        <v>1938</v>
      </c>
      <c r="G2405" s="27">
        <v>24</v>
      </c>
      <c r="H2405" s="4" t="s">
        <v>1939</v>
      </c>
      <c r="I2405" s="28" t="str">
        <f t="shared" si="233"/>
        <v>=DISPIMG("ID_0B9C1E5A84AC479C94A175D3010706C3",1)</v>
      </c>
    </row>
    <row r="2406" customHeight="1" spans="1:9">
      <c r="A2406" s="26" t="s">
        <v>407</v>
      </c>
      <c r="B2406" s="26" t="s">
        <v>2036</v>
      </c>
      <c r="C2406" s="26" t="s">
        <v>2037</v>
      </c>
      <c r="D2406" s="26" t="s">
        <v>432</v>
      </c>
      <c r="E2406" s="26" t="s">
        <v>1937</v>
      </c>
      <c r="F2406" s="26" t="s">
        <v>1938</v>
      </c>
      <c r="G2406" s="27">
        <v>25</v>
      </c>
      <c r="H2406" s="4" t="s">
        <v>1939</v>
      </c>
      <c r="I2406" s="28" t="str">
        <f t="shared" si="233"/>
        <v>=DISPIMG("ID_0B9C1E5A84AC479C94A175D3010706C3",1)</v>
      </c>
    </row>
    <row r="2407" customHeight="1" spans="1:9">
      <c r="A2407" s="26" t="s">
        <v>410</v>
      </c>
      <c r="B2407" s="26" t="s">
        <v>2036</v>
      </c>
      <c r="C2407" s="26" t="s">
        <v>2037</v>
      </c>
      <c r="D2407" s="26" t="s">
        <v>432</v>
      </c>
      <c r="E2407" s="26" t="s">
        <v>1937</v>
      </c>
      <c r="F2407" s="26" t="s">
        <v>1938</v>
      </c>
      <c r="G2407" s="27">
        <v>26</v>
      </c>
      <c r="H2407" s="4" t="s">
        <v>1939</v>
      </c>
      <c r="I2407" s="28" t="str">
        <f t="shared" si="233"/>
        <v>=DISPIMG("ID_0B9C1E5A84AC479C94A175D3010706C3",1)</v>
      </c>
    </row>
    <row r="2408" customHeight="1" spans="1:9">
      <c r="A2408" s="26" t="s">
        <v>401</v>
      </c>
      <c r="B2408" s="26" t="s">
        <v>2036</v>
      </c>
      <c r="C2408" s="26" t="s">
        <v>2037</v>
      </c>
      <c r="D2408" s="26" t="s">
        <v>432</v>
      </c>
      <c r="E2408" s="26" t="s">
        <v>1937</v>
      </c>
      <c r="F2408" s="26" t="s">
        <v>1938</v>
      </c>
      <c r="G2408" s="27">
        <v>27</v>
      </c>
      <c r="H2408" s="4" t="s">
        <v>1939</v>
      </c>
      <c r="I2408" s="28" t="str">
        <f t="shared" si="233"/>
        <v>=DISPIMG("ID_0B9C1E5A84AC479C94A175D3010706C3",1)</v>
      </c>
    </row>
    <row r="2409" customHeight="1" spans="1:9">
      <c r="A2409" s="26" t="s">
        <v>402</v>
      </c>
      <c r="B2409" s="26" t="s">
        <v>2036</v>
      </c>
      <c r="C2409" s="26" t="s">
        <v>2037</v>
      </c>
      <c r="D2409" s="26" t="s">
        <v>432</v>
      </c>
      <c r="E2409" s="26" t="s">
        <v>1937</v>
      </c>
      <c r="F2409" s="26" t="s">
        <v>1938</v>
      </c>
      <c r="G2409" s="27">
        <v>28</v>
      </c>
      <c r="H2409" s="4" t="s">
        <v>1939</v>
      </c>
      <c r="I2409" s="28" t="str">
        <f t="shared" si="233"/>
        <v>=DISPIMG("ID_0B9C1E5A84AC479C94A175D3010706C3",1)</v>
      </c>
    </row>
    <row r="2410" customHeight="1" spans="1:9">
      <c r="A2410" s="26" t="s">
        <v>403</v>
      </c>
      <c r="B2410" s="26" t="s">
        <v>2036</v>
      </c>
      <c r="C2410" s="26" t="s">
        <v>2037</v>
      </c>
      <c r="D2410" s="26" t="s">
        <v>432</v>
      </c>
      <c r="E2410" s="26" t="s">
        <v>1937</v>
      </c>
      <c r="F2410" s="26" t="s">
        <v>1938</v>
      </c>
      <c r="G2410" s="27">
        <v>29</v>
      </c>
      <c r="H2410" s="4" t="s">
        <v>1939</v>
      </c>
      <c r="I2410" s="28" t="str">
        <f t="shared" si="233"/>
        <v>=DISPIMG("ID_0B9C1E5A84AC479C94A175D3010706C3",1)</v>
      </c>
    </row>
    <row r="2411" customHeight="1" spans="1:9">
      <c r="A2411" s="26" t="s">
        <v>450</v>
      </c>
      <c r="B2411" s="26" t="s">
        <v>2036</v>
      </c>
      <c r="C2411" s="26" t="s">
        <v>2037</v>
      </c>
      <c r="D2411" s="26" t="s">
        <v>432</v>
      </c>
      <c r="E2411" s="26" t="s">
        <v>1937</v>
      </c>
      <c r="F2411" s="26" t="s">
        <v>1938</v>
      </c>
      <c r="G2411" s="27">
        <v>30</v>
      </c>
      <c r="H2411" s="4" t="s">
        <v>1939</v>
      </c>
      <c r="I2411" s="28" t="str">
        <f t="shared" si="233"/>
        <v>=DISPIMG("ID_0B9C1E5A84AC479C94A175D3010706C3",1)</v>
      </c>
    </row>
    <row r="2412" customHeight="1" spans="1:9">
      <c r="A2412" s="26" t="s">
        <v>451</v>
      </c>
      <c r="B2412" s="26" t="s">
        <v>2036</v>
      </c>
      <c r="C2412" s="26" t="s">
        <v>2037</v>
      </c>
      <c r="D2412" s="26" t="s">
        <v>432</v>
      </c>
      <c r="E2412" s="26" t="s">
        <v>1937</v>
      </c>
      <c r="F2412" s="26" t="s">
        <v>1938</v>
      </c>
      <c r="G2412" s="27">
        <v>31</v>
      </c>
      <c r="H2412" s="4" t="s">
        <v>1939</v>
      </c>
      <c r="I2412" s="28" t="str">
        <f t="shared" si="233"/>
        <v>=DISPIMG("ID_0B9C1E5A84AC479C94A175D3010706C3",1)</v>
      </c>
    </row>
    <row r="2413" customHeight="1" spans="1:9">
      <c r="A2413" s="26" t="s">
        <v>452</v>
      </c>
      <c r="B2413" s="26" t="s">
        <v>2036</v>
      </c>
      <c r="C2413" s="26" t="s">
        <v>2037</v>
      </c>
      <c r="D2413" s="26" t="s">
        <v>432</v>
      </c>
      <c r="E2413" s="26" t="s">
        <v>1937</v>
      </c>
      <c r="F2413" s="26" t="s">
        <v>1938</v>
      </c>
      <c r="G2413" s="27">
        <v>32</v>
      </c>
      <c r="H2413" s="4" t="s">
        <v>1939</v>
      </c>
      <c r="I2413" s="28" t="str">
        <f t="shared" si="233"/>
        <v>=DISPIMG("ID_0B9C1E5A84AC479C94A175D3010706C3",1)</v>
      </c>
    </row>
    <row r="2414" customHeight="1" spans="1:9">
      <c r="A2414" s="26" t="s">
        <v>1463</v>
      </c>
      <c r="B2414" s="26" t="s">
        <v>2036</v>
      </c>
      <c r="C2414" s="26" t="s">
        <v>2037</v>
      </c>
      <c r="D2414" s="26" t="s">
        <v>432</v>
      </c>
      <c r="E2414" s="26" t="s">
        <v>1937</v>
      </c>
      <c r="F2414" s="26" t="s">
        <v>1938</v>
      </c>
      <c r="G2414" s="27">
        <v>33</v>
      </c>
      <c r="H2414" s="4" t="s">
        <v>1939</v>
      </c>
      <c r="I2414" s="28" t="str">
        <f t="shared" si="233"/>
        <v>=DISPIMG("ID_0B9C1E5A84AC479C94A175D3010706C3",1)</v>
      </c>
    </row>
    <row r="2415" customHeight="1" spans="1:9">
      <c r="A2415" s="26" t="s">
        <v>394</v>
      </c>
      <c r="B2415" s="26" t="s">
        <v>2038</v>
      </c>
      <c r="C2415" s="26" t="s">
        <v>2039</v>
      </c>
      <c r="D2415" s="26" t="s">
        <v>398</v>
      </c>
      <c r="E2415" s="26" t="s">
        <v>1937</v>
      </c>
      <c r="F2415" s="26" t="s">
        <v>1938</v>
      </c>
      <c r="G2415" s="27">
        <v>15</v>
      </c>
      <c r="H2415" s="4" t="s">
        <v>1939</v>
      </c>
      <c r="I2415" s="28" t="str">
        <f>_xlfn.DISPIMG("ID_5F13FC27DBB241E2BC32D1A5FC105D4B",1)</f>
        <v>=DISPIMG("ID_5F13FC27DBB241E2BC32D1A5FC105D4B",1)</v>
      </c>
    </row>
    <row r="2416" customHeight="1" spans="1:9">
      <c r="A2416" s="26" t="s">
        <v>417</v>
      </c>
      <c r="B2416" s="26" t="s">
        <v>2040</v>
      </c>
      <c r="C2416" s="26" t="s">
        <v>2041</v>
      </c>
      <c r="D2416" s="26" t="s">
        <v>420</v>
      </c>
      <c r="E2416" s="26" t="s">
        <v>1937</v>
      </c>
      <c r="F2416" s="26" t="s">
        <v>1938</v>
      </c>
      <c r="G2416" s="27">
        <v>32</v>
      </c>
      <c r="H2416" s="4" t="s">
        <v>1939</v>
      </c>
      <c r="I2416" s="28" t="str">
        <f>_xlfn.DISPIMG("ID_9474DA4A71414C98ACA9BE86F8AC9962",1)</f>
        <v>=DISPIMG("ID_9474DA4A71414C98ACA9BE86F8AC9962",1)</v>
      </c>
    </row>
    <row r="2417" customHeight="1" spans="1:9">
      <c r="A2417" s="26" t="s">
        <v>399</v>
      </c>
      <c r="B2417" s="26" t="s">
        <v>2042</v>
      </c>
      <c r="C2417" s="26" t="s">
        <v>2043</v>
      </c>
      <c r="D2417" s="26" t="s">
        <v>432</v>
      </c>
      <c r="E2417" s="26" t="s">
        <v>1937</v>
      </c>
      <c r="F2417" s="26" t="s">
        <v>1938</v>
      </c>
      <c r="G2417" s="27">
        <v>28</v>
      </c>
      <c r="H2417" s="4" t="s">
        <v>1939</v>
      </c>
      <c r="I2417" s="28" t="str">
        <f t="shared" ref="I2417:I2430" si="234">_xlfn.DISPIMG("ID_683B7F2DD7D04A9CBD0F995C941A0AD7",1)</f>
        <v>=DISPIMG("ID_683B7F2DD7D04A9CBD0F995C941A0AD7",1)</v>
      </c>
    </row>
    <row r="2418" customHeight="1" spans="1:9">
      <c r="A2418" s="26" t="s">
        <v>364</v>
      </c>
      <c r="B2418" s="26" t="s">
        <v>2042</v>
      </c>
      <c r="C2418" s="26" t="s">
        <v>2043</v>
      </c>
      <c r="D2418" s="26" t="s">
        <v>432</v>
      </c>
      <c r="E2418" s="26" t="s">
        <v>1937</v>
      </c>
      <c r="F2418" s="26" t="s">
        <v>1938</v>
      </c>
      <c r="G2418" s="27">
        <v>29</v>
      </c>
      <c r="H2418" s="4" t="s">
        <v>1939</v>
      </c>
      <c r="I2418" s="28" t="str">
        <f t="shared" si="234"/>
        <v>=DISPIMG("ID_683B7F2DD7D04A9CBD0F995C941A0AD7",1)</v>
      </c>
    </row>
    <row r="2419" customHeight="1" spans="1:9">
      <c r="A2419" s="26" t="s">
        <v>371</v>
      </c>
      <c r="B2419" s="26" t="s">
        <v>2042</v>
      </c>
      <c r="C2419" s="26" t="s">
        <v>2043</v>
      </c>
      <c r="D2419" s="26" t="s">
        <v>432</v>
      </c>
      <c r="E2419" s="26" t="s">
        <v>1937</v>
      </c>
      <c r="F2419" s="26" t="s">
        <v>1938</v>
      </c>
      <c r="G2419" s="27">
        <v>30</v>
      </c>
      <c r="H2419" s="4" t="s">
        <v>1939</v>
      </c>
      <c r="I2419" s="28" t="str">
        <f t="shared" si="234"/>
        <v>=DISPIMG("ID_683B7F2DD7D04A9CBD0F995C941A0AD7",1)</v>
      </c>
    </row>
    <row r="2420" customHeight="1" spans="1:9">
      <c r="A2420" s="26" t="s">
        <v>400</v>
      </c>
      <c r="B2420" s="26" t="s">
        <v>2042</v>
      </c>
      <c r="C2420" s="26" t="s">
        <v>2043</v>
      </c>
      <c r="D2420" s="26" t="s">
        <v>432</v>
      </c>
      <c r="E2420" s="26" t="s">
        <v>1937</v>
      </c>
      <c r="F2420" s="26" t="s">
        <v>1938</v>
      </c>
      <c r="G2420" s="27">
        <v>31</v>
      </c>
      <c r="H2420" s="4" t="s">
        <v>1939</v>
      </c>
      <c r="I2420" s="28" t="str">
        <f t="shared" si="234"/>
        <v>=DISPIMG("ID_683B7F2DD7D04A9CBD0F995C941A0AD7",1)</v>
      </c>
    </row>
    <row r="2421" customHeight="1" spans="1:9">
      <c r="A2421" s="26" t="s">
        <v>416</v>
      </c>
      <c r="B2421" s="26" t="s">
        <v>2042</v>
      </c>
      <c r="C2421" s="26" t="s">
        <v>2043</v>
      </c>
      <c r="D2421" s="26" t="s">
        <v>432</v>
      </c>
      <c r="E2421" s="26" t="s">
        <v>1937</v>
      </c>
      <c r="F2421" s="26" t="s">
        <v>1938</v>
      </c>
      <c r="G2421" s="27">
        <v>32</v>
      </c>
      <c r="H2421" s="4" t="s">
        <v>1939</v>
      </c>
      <c r="I2421" s="28" t="str">
        <f t="shared" si="234"/>
        <v>=DISPIMG("ID_683B7F2DD7D04A9CBD0F995C941A0AD7",1)</v>
      </c>
    </row>
    <row r="2422" customHeight="1" spans="1:9">
      <c r="A2422" s="26" t="s">
        <v>417</v>
      </c>
      <c r="B2422" s="26" t="s">
        <v>2042</v>
      </c>
      <c r="C2422" s="26" t="s">
        <v>2043</v>
      </c>
      <c r="D2422" s="26" t="s">
        <v>432</v>
      </c>
      <c r="E2422" s="26" t="s">
        <v>1937</v>
      </c>
      <c r="F2422" s="26" t="s">
        <v>1938</v>
      </c>
      <c r="G2422" s="27">
        <v>33</v>
      </c>
      <c r="H2422" s="4" t="s">
        <v>1939</v>
      </c>
      <c r="I2422" s="28" t="str">
        <f t="shared" si="234"/>
        <v>=DISPIMG("ID_683B7F2DD7D04A9CBD0F995C941A0AD7",1)</v>
      </c>
    </row>
    <row r="2423" customHeight="1" spans="1:9">
      <c r="A2423" s="26" t="s">
        <v>381</v>
      </c>
      <c r="B2423" s="26" t="s">
        <v>2042</v>
      </c>
      <c r="C2423" s="26" t="s">
        <v>2043</v>
      </c>
      <c r="D2423" s="26" t="s">
        <v>432</v>
      </c>
      <c r="E2423" s="26" t="s">
        <v>1937</v>
      </c>
      <c r="F2423" s="26" t="s">
        <v>1938</v>
      </c>
      <c r="G2423" s="27">
        <v>34</v>
      </c>
      <c r="H2423" s="4" t="s">
        <v>1939</v>
      </c>
      <c r="I2423" s="28" t="str">
        <f t="shared" si="234"/>
        <v>=DISPIMG("ID_683B7F2DD7D04A9CBD0F995C941A0AD7",1)</v>
      </c>
    </row>
    <row r="2424" customHeight="1" spans="1:9">
      <c r="A2424" s="26" t="s">
        <v>388</v>
      </c>
      <c r="B2424" s="26" t="s">
        <v>2042</v>
      </c>
      <c r="C2424" s="26" t="s">
        <v>2043</v>
      </c>
      <c r="D2424" s="26" t="s">
        <v>432</v>
      </c>
      <c r="E2424" s="26" t="s">
        <v>1937</v>
      </c>
      <c r="F2424" s="26" t="s">
        <v>1938</v>
      </c>
      <c r="G2424" s="27">
        <v>35</v>
      </c>
      <c r="H2424" s="4" t="s">
        <v>1939</v>
      </c>
      <c r="I2424" s="28" t="str">
        <f t="shared" si="234"/>
        <v>=DISPIMG("ID_683B7F2DD7D04A9CBD0F995C941A0AD7",1)</v>
      </c>
    </row>
    <row r="2425" customHeight="1" spans="1:9">
      <c r="A2425" s="26" t="s">
        <v>389</v>
      </c>
      <c r="B2425" s="26" t="s">
        <v>2042</v>
      </c>
      <c r="C2425" s="26" t="s">
        <v>2043</v>
      </c>
      <c r="D2425" s="26" t="s">
        <v>432</v>
      </c>
      <c r="E2425" s="26" t="s">
        <v>1937</v>
      </c>
      <c r="F2425" s="26" t="s">
        <v>1938</v>
      </c>
      <c r="G2425" s="27">
        <v>36</v>
      </c>
      <c r="H2425" s="4" t="s">
        <v>1939</v>
      </c>
      <c r="I2425" s="28" t="str">
        <f t="shared" si="234"/>
        <v>=DISPIMG("ID_683B7F2DD7D04A9CBD0F995C941A0AD7",1)</v>
      </c>
    </row>
    <row r="2426" customHeight="1" spans="1:9">
      <c r="A2426" s="26" t="s">
        <v>390</v>
      </c>
      <c r="B2426" s="26" t="s">
        <v>2042</v>
      </c>
      <c r="C2426" s="26" t="s">
        <v>2043</v>
      </c>
      <c r="D2426" s="26" t="s">
        <v>432</v>
      </c>
      <c r="E2426" s="26" t="s">
        <v>1937</v>
      </c>
      <c r="F2426" s="26" t="s">
        <v>1938</v>
      </c>
      <c r="G2426" s="27">
        <v>37</v>
      </c>
      <c r="H2426" s="4" t="s">
        <v>1939</v>
      </c>
      <c r="I2426" s="28" t="str">
        <f t="shared" si="234"/>
        <v>=DISPIMG("ID_683B7F2DD7D04A9CBD0F995C941A0AD7",1)</v>
      </c>
    </row>
    <row r="2427" customHeight="1" spans="1:9">
      <c r="A2427" s="26" t="s">
        <v>391</v>
      </c>
      <c r="B2427" s="26" t="s">
        <v>2042</v>
      </c>
      <c r="C2427" s="26" t="s">
        <v>2043</v>
      </c>
      <c r="D2427" s="26" t="s">
        <v>432</v>
      </c>
      <c r="E2427" s="26" t="s">
        <v>1937</v>
      </c>
      <c r="F2427" s="26" t="s">
        <v>1938</v>
      </c>
      <c r="G2427" s="27">
        <v>38</v>
      </c>
      <c r="H2427" s="4" t="s">
        <v>1939</v>
      </c>
      <c r="I2427" s="28" t="str">
        <f t="shared" si="234"/>
        <v>=DISPIMG("ID_683B7F2DD7D04A9CBD0F995C941A0AD7",1)</v>
      </c>
    </row>
    <row r="2428" customHeight="1" spans="1:9">
      <c r="A2428" s="26" t="s">
        <v>392</v>
      </c>
      <c r="B2428" s="26" t="s">
        <v>2042</v>
      </c>
      <c r="C2428" s="26" t="s">
        <v>2043</v>
      </c>
      <c r="D2428" s="26" t="s">
        <v>432</v>
      </c>
      <c r="E2428" s="26" t="s">
        <v>1937</v>
      </c>
      <c r="F2428" s="26" t="s">
        <v>1938</v>
      </c>
      <c r="G2428" s="27">
        <v>39</v>
      </c>
      <c r="H2428" s="4" t="s">
        <v>1939</v>
      </c>
      <c r="I2428" s="28" t="str">
        <f t="shared" si="234"/>
        <v>=DISPIMG("ID_683B7F2DD7D04A9CBD0F995C941A0AD7",1)</v>
      </c>
    </row>
    <row r="2429" customHeight="1" spans="1:9">
      <c r="A2429" s="26" t="s">
        <v>393</v>
      </c>
      <c r="B2429" s="26" t="s">
        <v>2042</v>
      </c>
      <c r="C2429" s="26" t="s">
        <v>2043</v>
      </c>
      <c r="D2429" s="26" t="s">
        <v>432</v>
      </c>
      <c r="E2429" s="26" t="s">
        <v>1937</v>
      </c>
      <c r="F2429" s="26" t="s">
        <v>1938</v>
      </c>
      <c r="G2429" s="27">
        <v>40</v>
      </c>
      <c r="H2429" s="4" t="s">
        <v>1939</v>
      </c>
      <c r="I2429" s="28" t="str">
        <f t="shared" si="234"/>
        <v>=DISPIMG("ID_683B7F2DD7D04A9CBD0F995C941A0AD7",1)</v>
      </c>
    </row>
    <row r="2430" customHeight="1" spans="1:9">
      <c r="A2430" s="26" t="s">
        <v>394</v>
      </c>
      <c r="B2430" s="26" t="s">
        <v>2042</v>
      </c>
      <c r="C2430" s="26" t="s">
        <v>2043</v>
      </c>
      <c r="D2430" s="26" t="s">
        <v>432</v>
      </c>
      <c r="E2430" s="26" t="s">
        <v>1937</v>
      </c>
      <c r="F2430" s="26" t="s">
        <v>1938</v>
      </c>
      <c r="G2430" s="27">
        <v>41</v>
      </c>
      <c r="H2430" s="4" t="s">
        <v>1939</v>
      </c>
      <c r="I2430" s="28" t="str">
        <f t="shared" si="234"/>
        <v>=DISPIMG("ID_683B7F2DD7D04A9CBD0F995C941A0AD7",1)</v>
      </c>
    </row>
    <row r="2431" customHeight="1" spans="1:9">
      <c r="A2431" s="26" t="s">
        <v>364</v>
      </c>
      <c r="B2431" s="26" t="s">
        <v>2044</v>
      </c>
      <c r="C2431" s="26" t="s">
        <v>2045</v>
      </c>
      <c r="D2431" s="26" t="s">
        <v>445</v>
      </c>
      <c r="E2431" s="26" t="s">
        <v>1937</v>
      </c>
      <c r="F2431" s="26" t="s">
        <v>1938</v>
      </c>
      <c r="G2431" s="27">
        <v>19</v>
      </c>
      <c r="H2431" s="4" t="s">
        <v>1939</v>
      </c>
      <c r="I2431" s="28" t="str">
        <f t="shared" ref="I2431:I2446" si="235">_xlfn.DISPIMG("ID_C00EFD19C26042E8913F791325BD98DA",1)</f>
        <v>=DISPIMG("ID_C00EFD19C26042E8913F791325BD98DA",1)</v>
      </c>
    </row>
    <row r="2432" customHeight="1" spans="1:9">
      <c r="A2432" s="26" t="s">
        <v>371</v>
      </c>
      <c r="B2432" s="26" t="s">
        <v>2044</v>
      </c>
      <c r="C2432" s="26" t="s">
        <v>2045</v>
      </c>
      <c r="D2432" s="26" t="s">
        <v>445</v>
      </c>
      <c r="E2432" s="26" t="s">
        <v>1937</v>
      </c>
      <c r="F2432" s="26" t="s">
        <v>1938</v>
      </c>
      <c r="G2432" s="27">
        <v>20</v>
      </c>
      <c r="H2432" s="4" t="s">
        <v>1939</v>
      </c>
      <c r="I2432" s="28" t="str">
        <f t="shared" si="235"/>
        <v>=DISPIMG("ID_C00EFD19C26042E8913F791325BD98DA",1)</v>
      </c>
    </row>
    <row r="2433" customHeight="1" spans="1:9">
      <c r="A2433" s="26" t="s">
        <v>400</v>
      </c>
      <c r="B2433" s="26" t="s">
        <v>2044</v>
      </c>
      <c r="C2433" s="26" t="s">
        <v>2045</v>
      </c>
      <c r="D2433" s="26" t="s">
        <v>445</v>
      </c>
      <c r="E2433" s="26" t="s">
        <v>1937</v>
      </c>
      <c r="F2433" s="26" t="s">
        <v>1938</v>
      </c>
      <c r="G2433" s="27">
        <v>21</v>
      </c>
      <c r="H2433" s="4" t="s">
        <v>1939</v>
      </c>
      <c r="I2433" s="28" t="str">
        <f t="shared" si="235"/>
        <v>=DISPIMG("ID_C00EFD19C26042E8913F791325BD98DA",1)</v>
      </c>
    </row>
    <row r="2434" customHeight="1" spans="1:9">
      <c r="A2434" s="26" t="s">
        <v>416</v>
      </c>
      <c r="B2434" s="26" t="s">
        <v>2044</v>
      </c>
      <c r="C2434" s="26" t="s">
        <v>2045</v>
      </c>
      <c r="D2434" s="26" t="s">
        <v>445</v>
      </c>
      <c r="E2434" s="26" t="s">
        <v>1937</v>
      </c>
      <c r="F2434" s="26" t="s">
        <v>1938</v>
      </c>
      <c r="G2434" s="27">
        <v>22</v>
      </c>
      <c r="H2434" s="4" t="s">
        <v>1939</v>
      </c>
      <c r="I2434" s="28" t="str">
        <f t="shared" si="235"/>
        <v>=DISPIMG("ID_C00EFD19C26042E8913F791325BD98DA",1)</v>
      </c>
    </row>
    <row r="2435" customHeight="1" spans="1:9">
      <c r="A2435" s="26" t="s">
        <v>417</v>
      </c>
      <c r="B2435" s="26" t="s">
        <v>2044</v>
      </c>
      <c r="C2435" s="26" t="s">
        <v>2045</v>
      </c>
      <c r="D2435" s="26" t="s">
        <v>445</v>
      </c>
      <c r="E2435" s="26" t="s">
        <v>1937</v>
      </c>
      <c r="F2435" s="26" t="s">
        <v>1938</v>
      </c>
      <c r="G2435" s="27">
        <v>23</v>
      </c>
      <c r="H2435" s="4" t="s">
        <v>1939</v>
      </c>
      <c r="I2435" s="28" t="str">
        <f t="shared" si="235"/>
        <v>=DISPIMG("ID_C00EFD19C26042E8913F791325BD98DA",1)</v>
      </c>
    </row>
    <row r="2436" customHeight="1" spans="1:9">
      <c r="A2436" s="26" t="s">
        <v>381</v>
      </c>
      <c r="B2436" s="26" t="s">
        <v>2044</v>
      </c>
      <c r="C2436" s="26" t="s">
        <v>2045</v>
      </c>
      <c r="D2436" s="26" t="s">
        <v>445</v>
      </c>
      <c r="E2436" s="26" t="s">
        <v>1937</v>
      </c>
      <c r="F2436" s="26" t="s">
        <v>1938</v>
      </c>
      <c r="G2436" s="27">
        <v>24</v>
      </c>
      <c r="H2436" s="4" t="s">
        <v>1939</v>
      </c>
      <c r="I2436" s="28" t="str">
        <f t="shared" si="235"/>
        <v>=DISPIMG("ID_C00EFD19C26042E8913F791325BD98DA",1)</v>
      </c>
    </row>
    <row r="2437" customHeight="1" spans="1:9">
      <c r="A2437" s="26" t="s">
        <v>388</v>
      </c>
      <c r="B2437" s="26" t="s">
        <v>2044</v>
      </c>
      <c r="C2437" s="26" t="s">
        <v>2045</v>
      </c>
      <c r="D2437" s="26" t="s">
        <v>445</v>
      </c>
      <c r="E2437" s="26" t="s">
        <v>1937</v>
      </c>
      <c r="F2437" s="26" t="s">
        <v>1938</v>
      </c>
      <c r="G2437" s="27">
        <v>25</v>
      </c>
      <c r="H2437" s="4" t="s">
        <v>1939</v>
      </c>
      <c r="I2437" s="28" t="str">
        <f t="shared" si="235"/>
        <v>=DISPIMG("ID_C00EFD19C26042E8913F791325BD98DA",1)</v>
      </c>
    </row>
    <row r="2438" customHeight="1" spans="1:9">
      <c r="A2438" s="26" t="s">
        <v>389</v>
      </c>
      <c r="B2438" s="26" t="s">
        <v>2044</v>
      </c>
      <c r="C2438" s="26" t="s">
        <v>2045</v>
      </c>
      <c r="D2438" s="26" t="s">
        <v>445</v>
      </c>
      <c r="E2438" s="26" t="s">
        <v>1937</v>
      </c>
      <c r="F2438" s="26" t="s">
        <v>1938</v>
      </c>
      <c r="G2438" s="27">
        <v>26</v>
      </c>
      <c r="H2438" s="4" t="s">
        <v>1939</v>
      </c>
      <c r="I2438" s="28" t="str">
        <f t="shared" si="235"/>
        <v>=DISPIMG("ID_C00EFD19C26042E8913F791325BD98DA",1)</v>
      </c>
    </row>
    <row r="2439" customHeight="1" spans="1:9">
      <c r="A2439" s="26" t="s">
        <v>390</v>
      </c>
      <c r="B2439" s="26" t="s">
        <v>2044</v>
      </c>
      <c r="C2439" s="26" t="s">
        <v>2045</v>
      </c>
      <c r="D2439" s="26" t="s">
        <v>445</v>
      </c>
      <c r="E2439" s="26" t="s">
        <v>1937</v>
      </c>
      <c r="F2439" s="26" t="s">
        <v>1938</v>
      </c>
      <c r="G2439" s="27">
        <v>27</v>
      </c>
      <c r="H2439" s="4" t="s">
        <v>1939</v>
      </c>
      <c r="I2439" s="28" t="str">
        <f t="shared" si="235"/>
        <v>=DISPIMG("ID_C00EFD19C26042E8913F791325BD98DA",1)</v>
      </c>
    </row>
    <row r="2440" customHeight="1" spans="1:9">
      <c r="A2440" s="26" t="s">
        <v>391</v>
      </c>
      <c r="B2440" s="26" t="s">
        <v>2044</v>
      </c>
      <c r="C2440" s="26" t="s">
        <v>2045</v>
      </c>
      <c r="D2440" s="26" t="s">
        <v>445</v>
      </c>
      <c r="E2440" s="26" t="s">
        <v>1937</v>
      </c>
      <c r="F2440" s="26" t="s">
        <v>1938</v>
      </c>
      <c r="G2440" s="27">
        <v>28</v>
      </c>
      <c r="H2440" s="4" t="s">
        <v>1939</v>
      </c>
      <c r="I2440" s="28" t="str">
        <f t="shared" si="235"/>
        <v>=DISPIMG("ID_C00EFD19C26042E8913F791325BD98DA",1)</v>
      </c>
    </row>
    <row r="2441" customHeight="1" spans="1:9">
      <c r="A2441" s="26" t="s">
        <v>392</v>
      </c>
      <c r="B2441" s="26" t="s">
        <v>2044</v>
      </c>
      <c r="C2441" s="26" t="s">
        <v>2045</v>
      </c>
      <c r="D2441" s="26" t="s">
        <v>445</v>
      </c>
      <c r="E2441" s="26" t="s">
        <v>1937</v>
      </c>
      <c r="F2441" s="26" t="s">
        <v>1938</v>
      </c>
      <c r="G2441" s="27">
        <v>29</v>
      </c>
      <c r="H2441" s="4" t="s">
        <v>1939</v>
      </c>
      <c r="I2441" s="28" t="str">
        <f t="shared" si="235"/>
        <v>=DISPIMG("ID_C00EFD19C26042E8913F791325BD98DA",1)</v>
      </c>
    </row>
    <row r="2442" customHeight="1" spans="1:9">
      <c r="A2442" s="26" t="s">
        <v>393</v>
      </c>
      <c r="B2442" s="26" t="s">
        <v>2044</v>
      </c>
      <c r="C2442" s="26" t="s">
        <v>2045</v>
      </c>
      <c r="D2442" s="26" t="s">
        <v>445</v>
      </c>
      <c r="E2442" s="26" t="s">
        <v>1937</v>
      </c>
      <c r="F2442" s="26" t="s">
        <v>1938</v>
      </c>
      <c r="G2442" s="27">
        <v>30</v>
      </c>
      <c r="H2442" s="4" t="s">
        <v>1939</v>
      </c>
      <c r="I2442" s="28" t="str">
        <f t="shared" si="235"/>
        <v>=DISPIMG("ID_C00EFD19C26042E8913F791325BD98DA",1)</v>
      </c>
    </row>
    <row r="2443" customHeight="1" spans="1:9">
      <c r="A2443" s="26" t="s">
        <v>394</v>
      </c>
      <c r="B2443" s="26" t="s">
        <v>2044</v>
      </c>
      <c r="C2443" s="26" t="s">
        <v>2045</v>
      </c>
      <c r="D2443" s="26" t="s">
        <v>445</v>
      </c>
      <c r="E2443" s="26" t="s">
        <v>1937</v>
      </c>
      <c r="F2443" s="26" t="s">
        <v>1938</v>
      </c>
      <c r="G2443" s="27">
        <v>31</v>
      </c>
      <c r="H2443" s="4" t="s">
        <v>1939</v>
      </c>
      <c r="I2443" s="28" t="str">
        <f t="shared" si="235"/>
        <v>=DISPIMG("ID_C00EFD19C26042E8913F791325BD98DA",1)</v>
      </c>
    </row>
    <row r="2444" customHeight="1" spans="1:9">
      <c r="A2444" s="26" t="s">
        <v>411</v>
      </c>
      <c r="B2444" s="26" t="s">
        <v>2044</v>
      </c>
      <c r="C2444" s="26" t="s">
        <v>2045</v>
      </c>
      <c r="D2444" s="26" t="s">
        <v>445</v>
      </c>
      <c r="E2444" s="26" t="s">
        <v>1937</v>
      </c>
      <c r="F2444" s="26" t="s">
        <v>1938</v>
      </c>
      <c r="G2444" s="27">
        <v>32</v>
      </c>
      <c r="H2444" s="4" t="s">
        <v>1939</v>
      </c>
      <c r="I2444" s="28" t="str">
        <f t="shared" si="235"/>
        <v>=DISPIMG("ID_C00EFD19C26042E8913F791325BD98DA",1)</v>
      </c>
    </row>
    <row r="2445" customHeight="1" spans="1:9">
      <c r="A2445" s="26" t="s">
        <v>1467</v>
      </c>
      <c r="B2445" s="26" t="s">
        <v>2044</v>
      </c>
      <c r="C2445" s="26" t="s">
        <v>2045</v>
      </c>
      <c r="D2445" s="26" t="s">
        <v>445</v>
      </c>
      <c r="E2445" s="26" t="s">
        <v>1937</v>
      </c>
      <c r="F2445" s="26" t="s">
        <v>1938</v>
      </c>
      <c r="G2445" s="27">
        <v>33</v>
      </c>
      <c r="H2445" s="4" t="s">
        <v>1939</v>
      </c>
      <c r="I2445" s="28" t="str">
        <f t="shared" si="235"/>
        <v>=DISPIMG("ID_C00EFD19C26042E8913F791325BD98DA",1)</v>
      </c>
    </row>
    <row r="2446" customHeight="1" spans="1:9">
      <c r="A2446" s="26" t="s">
        <v>490</v>
      </c>
      <c r="B2446" s="26" t="s">
        <v>2044</v>
      </c>
      <c r="C2446" s="26" t="s">
        <v>2045</v>
      </c>
      <c r="D2446" s="26" t="s">
        <v>445</v>
      </c>
      <c r="E2446" s="26" t="s">
        <v>1937</v>
      </c>
      <c r="F2446" s="26" t="s">
        <v>1938</v>
      </c>
      <c r="G2446" s="27">
        <v>34</v>
      </c>
      <c r="H2446" s="4" t="s">
        <v>1939</v>
      </c>
      <c r="I2446" s="28" t="str">
        <f t="shared" si="235"/>
        <v>=DISPIMG("ID_C00EFD19C26042E8913F791325BD98DA",1)</v>
      </c>
    </row>
    <row r="2447" customHeight="1" spans="1:9">
      <c r="A2447" s="26" t="s">
        <v>417</v>
      </c>
      <c r="B2447" s="26" t="s">
        <v>2046</v>
      </c>
      <c r="C2447" s="26" t="s">
        <v>2047</v>
      </c>
      <c r="D2447" s="26" t="s">
        <v>420</v>
      </c>
      <c r="E2447" s="26" t="s">
        <v>1937</v>
      </c>
      <c r="F2447" s="26" t="s">
        <v>1938</v>
      </c>
      <c r="G2447" s="27">
        <v>15</v>
      </c>
      <c r="H2447" s="4" t="s">
        <v>1939</v>
      </c>
      <c r="I2447" s="28" t="str">
        <f>_xlfn.DISPIMG("ID_67452D05DC0B4C8DB4F4894E8F2B4C7B",1)</f>
        <v>=DISPIMG("ID_67452D05DC0B4C8DB4F4894E8F2B4C7B",1)</v>
      </c>
    </row>
    <row r="2448" customHeight="1" spans="1:9">
      <c r="A2448" s="26" t="s">
        <v>381</v>
      </c>
      <c r="B2448" s="26" t="s">
        <v>2048</v>
      </c>
      <c r="C2448" s="26" t="s">
        <v>2049</v>
      </c>
      <c r="D2448" s="26" t="s">
        <v>455</v>
      </c>
      <c r="E2448" s="26" t="s">
        <v>1937</v>
      </c>
      <c r="F2448" s="26" t="s">
        <v>1938</v>
      </c>
      <c r="G2448" s="27">
        <v>15</v>
      </c>
      <c r="H2448" s="4" t="s">
        <v>1939</v>
      </c>
      <c r="I2448" s="28" t="str">
        <f>_xlfn.DISPIMG("ID_D1C0BC2B6F1C4D13B797312C79F3CA82",1)</f>
        <v>=DISPIMG("ID_D1C0BC2B6F1C4D13B797312C79F3CA82",1)</v>
      </c>
    </row>
    <row r="2449" customHeight="1" spans="1:9">
      <c r="A2449" s="26" t="s">
        <v>388</v>
      </c>
      <c r="B2449" s="26" t="s">
        <v>2048</v>
      </c>
      <c r="C2449" s="26" t="s">
        <v>2049</v>
      </c>
      <c r="D2449" s="26" t="s">
        <v>455</v>
      </c>
      <c r="E2449" s="26" t="s">
        <v>1937</v>
      </c>
      <c r="F2449" s="26" t="s">
        <v>1938</v>
      </c>
      <c r="G2449" s="27">
        <v>16</v>
      </c>
      <c r="H2449" s="4" t="s">
        <v>1939</v>
      </c>
      <c r="I2449" s="28" t="str">
        <f>_xlfn.DISPIMG("ID_D1C0BC2B6F1C4D13B797312C79F3CA82",1)</f>
        <v>=DISPIMG("ID_D1C0BC2B6F1C4D13B797312C79F3CA82",1)</v>
      </c>
    </row>
    <row r="2450" customHeight="1" spans="1:9">
      <c r="A2450" s="26" t="s">
        <v>1463</v>
      </c>
      <c r="B2450" s="26" t="s">
        <v>2050</v>
      </c>
      <c r="C2450" s="26" t="s">
        <v>1582</v>
      </c>
      <c r="D2450" s="26" t="s">
        <v>398</v>
      </c>
      <c r="E2450" s="26" t="s">
        <v>1937</v>
      </c>
      <c r="F2450" s="26" t="s">
        <v>1938</v>
      </c>
      <c r="G2450" s="27">
        <v>20</v>
      </c>
      <c r="H2450" s="4" t="s">
        <v>1939</v>
      </c>
      <c r="I2450" s="28" t="str">
        <f>_xlfn.DISPIMG("ID_BB903AC29AB14547AB2DF70B9C02A1A5",1)</f>
        <v>=DISPIMG("ID_BB903AC29AB14547AB2DF70B9C02A1A5",1)</v>
      </c>
    </row>
    <row r="2451" customHeight="1" spans="1:9">
      <c r="A2451" s="26" t="s">
        <v>554</v>
      </c>
      <c r="B2451" s="26" t="s">
        <v>2051</v>
      </c>
      <c r="C2451" s="26" t="s">
        <v>2052</v>
      </c>
      <c r="D2451" s="26" t="s">
        <v>445</v>
      </c>
      <c r="E2451" s="26" t="s">
        <v>1937</v>
      </c>
      <c r="F2451" s="26" t="s">
        <v>1938</v>
      </c>
      <c r="G2451" s="27">
        <v>16</v>
      </c>
      <c r="H2451" s="4" t="s">
        <v>1939</v>
      </c>
      <c r="I2451" s="28" t="str">
        <f>_xlfn.DISPIMG("ID_25E8D98241C1467E901F8936EE9767D5",1)</f>
        <v>=DISPIMG("ID_25E8D98241C1467E901F8936EE9767D5",1)</v>
      </c>
    </row>
    <row r="2452" customHeight="1" spans="1:9">
      <c r="A2452" s="26" t="s">
        <v>395</v>
      </c>
      <c r="B2452" s="26" t="s">
        <v>2053</v>
      </c>
      <c r="C2452" s="26" t="s">
        <v>2054</v>
      </c>
      <c r="D2452" s="26" t="s">
        <v>420</v>
      </c>
      <c r="E2452" s="26" t="s">
        <v>1937</v>
      </c>
      <c r="F2452" s="26" t="s">
        <v>1938</v>
      </c>
      <c r="G2452" s="27">
        <v>28</v>
      </c>
      <c r="H2452" s="4" t="s">
        <v>1939</v>
      </c>
      <c r="I2452" s="28" t="str">
        <f t="shared" ref="I2452:I2465" si="236">_xlfn.DISPIMG("ID_8B69107A47F54CB6B00D067A0AD34FE9",1)</f>
        <v>=DISPIMG("ID_8B69107A47F54CB6B00D067A0AD34FE9",1)</v>
      </c>
    </row>
    <row r="2453" customHeight="1" spans="1:9">
      <c r="A2453" s="26" t="s">
        <v>399</v>
      </c>
      <c r="B2453" s="26" t="s">
        <v>2053</v>
      </c>
      <c r="C2453" s="26" t="s">
        <v>2054</v>
      </c>
      <c r="D2453" s="26" t="s">
        <v>420</v>
      </c>
      <c r="E2453" s="26" t="s">
        <v>1937</v>
      </c>
      <c r="F2453" s="26" t="s">
        <v>1938</v>
      </c>
      <c r="G2453" s="27">
        <v>29</v>
      </c>
      <c r="H2453" s="4" t="s">
        <v>1939</v>
      </c>
      <c r="I2453" s="28" t="str">
        <f t="shared" si="236"/>
        <v>=DISPIMG("ID_8B69107A47F54CB6B00D067A0AD34FE9",1)</v>
      </c>
    </row>
    <row r="2454" customHeight="1" spans="1:9">
      <c r="A2454" s="26" t="s">
        <v>364</v>
      </c>
      <c r="B2454" s="26" t="s">
        <v>2053</v>
      </c>
      <c r="C2454" s="26" t="s">
        <v>2054</v>
      </c>
      <c r="D2454" s="26" t="s">
        <v>420</v>
      </c>
      <c r="E2454" s="26" t="s">
        <v>1937</v>
      </c>
      <c r="F2454" s="26" t="s">
        <v>1938</v>
      </c>
      <c r="G2454" s="27">
        <v>30</v>
      </c>
      <c r="H2454" s="4" t="s">
        <v>1939</v>
      </c>
      <c r="I2454" s="28" t="str">
        <f t="shared" si="236"/>
        <v>=DISPIMG("ID_8B69107A47F54CB6B00D067A0AD34FE9",1)</v>
      </c>
    </row>
    <row r="2455" customHeight="1" spans="1:9">
      <c r="A2455" s="26" t="s">
        <v>371</v>
      </c>
      <c r="B2455" s="26" t="s">
        <v>2053</v>
      </c>
      <c r="C2455" s="26" t="s">
        <v>2054</v>
      </c>
      <c r="D2455" s="26" t="s">
        <v>420</v>
      </c>
      <c r="E2455" s="26" t="s">
        <v>1937</v>
      </c>
      <c r="F2455" s="26" t="s">
        <v>1938</v>
      </c>
      <c r="G2455" s="27">
        <v>31</v>
      </c>
      <c r="H2455" s="4" t="s">
        <v>1939</v>
      </c>
      <c r="I2455" s="28" t="str">
        <f t="shared" si="236"/>
        <v>=DISPIMG("ID_8B69107A47F54CB6B00D067A0AD34FE9",1)</v>
      </c>
    </row>
    <row r="2456" customHeight="1" spans="1:9">
      <c r="A2456" s="26" t="s">
        <v>400</v>
      </c>
      <c r="B2456" s="26" t="s">
        <v>2053</v>
      </c>
      <c r="C2456" s="26" t="s">
        <v>2054</v>
      </c>
      <c r="D2456" s="26" t="s">
        <v>420</v>
      </c>
      <c r="E2456" s="26" t="s">
        <v>1937</v>
      </c>
      <c r="F2456" s="26" t="s">
        <v>1938</v>
      </c>
      <c r="G2456" s="27">
        <v>32</v>
      </c>
      <c r="H2456" s="4" t="s">
        <v>1939</v>
      </c>
      <c r="I2456" s="28" t="str">
        <f t="shared" si="236"/>
        <v>=DISPIMG("ID_8B69107A47F54CB6B00D067A0AD34FE9",1)</v>
      </c>
    </row>
    <row r="2457" customHeight="1" spans="1:9">
      <c r="A2457" s="26" t="s">
        <v>416</v>
      </c>
      <c r="B2457" s="26" t="s">
        <v>2053</v>
      </c>
      <c r="C2457" s="26" t="s">
        <v>2054</v>
      </c>
      <c r="D2457" s="26" t="s">
        <v>420</v>
      </c>
      <c r="E2457" s="26" t="s">
        <v>1937</v>
      </c>
      <c r="F2457" s="26" t="s">
        <v>1938</v>
      </c>
      <c r="G2457" s="27">
        <v>33</v>
      </c>
      <c r="H2457" s="4" t="s">
        <v>1939</v>
      </c>
      <c r="I2457" s="28" t="str">
        <f t="shared" si="236"/>
        <v>=DISPIMG("ID_8B69107A47F54CB6B00D067A0AD34FE9",1)</v>
      </c>
    </row>
    <row r="2458" customHeight="1" spans="1:9">
      <c r="A2458" s="26" t="s">
        <v>417</v>
      </c>
      <c r="B2458" s="26" t="s">
        <v>2053</v>
      </c>
      <c r="C2458" s="26" t="s">
        <v>2054</v>
      </c>
      <c r="D2458" s="26" t="s">
        <v>420</v>
      </c>
      <c r="E2458" s="26" t="s">
        <v>1937</v>
      </c>
      <c r="F2458" s="26" t="s">
        <v>1938</v>
      </c>
      <c r="G2458" s="27">
        <v>34</v>
      </c>
      <c r="H2458" s="4" t="s">
        <v>1939</v>
      </c>
      <c r="I2458" s="28" t="str">
        <f t="shared" si="236"/>
        <v>=DISPIMG("ID_8B69107A47F54CB6B00D067A0AD34FE9",1)</v>
      </c>
    </row>
    <row r="2459" customHeight="1" spans="1:9">
      <c r="A2459" s="26" t="s">
        <v>381</v>
      </c>
      <c r="B2459" s="26" t="s">
        <v>2053</v>
      </c>
      <c r="C2459" s="26" t="s">
        <v>2054</v>
      </c>
      <c r="D2459" s="26" t="s">
        <v>420</v>
      </c>
      <c r="E2459" s="26" t="s">
        <v>1937</v>
      </c>
      <c r="F2459" s="26" t="s">
        <v>1938</v>
      </c>
      <c r="G2459" s="27">
        <v>35</v>
      </c>
      <c r="H2459" s="4" t="s">
        <v>1939</v>
      </c>
      <c r="I2459" s="28" t="str">
        <f t="shared" si="236"/>
        <v>=DISPIMG("ID_8B69107A47F54CB6B00D067A0AD34FE9",1)</v>
      </c>
    </row>
    <row r="2460" customHeight="1" spans="1:9">
      <c r="A2460" s="26" t="s">
        <v>388</v>
      </c>
      <c r="B2460" s="26" t="s">
        <v>2053</v>
      </c>
      <c r="C2460" s="26" t="s">
        <v>2054</v>
      </c>
      <c r="D2460" s="26" t="s">
        <v>420</v>
      </c>
      <c r="E2460" s="26" t="s">
        <v>1937</v>
      </c>
      <c r="F2460" s="26" t="s">
        <v>1938</v>
      </c>
      <c r="G2460" s="27">
        <v>36</v>
      </c>
      <c r="H2460" s="4" t="s">
        <v>1939</v>
      </c>
      <c r="I2460" s="28" t="str">
        <f t="shared" si="236"/>
        <v>=DISPIMG("ID_8B69107A47F54CB6B00D067A0AD34FE9",1)</v>
      </c>
    </row>
    <row r="2461" customHeight="1" spans="1:9">
      <c r="A2461" s="26" t="s">
        <v>389</v>
      </c>
      <c r="B2461" s="26" t="s">
        <v>2053</v>
      </c>
      <c r="C2461" s="26" t="s">
        <v>2054</v>
      </c>
      <c r="D2461" s="26" t="s">
        <v>420</v>
      </c>
      <c r="E2461" s="26" t="s">
        <v>1937</v>
      </c>
      <c r="F2461" s="26" t="s">
        <v>1938</v>
      </c>
      <c r="G2461" s="27">
        <v>37</v>
      </c>
      <c r="H2461" s="4" t="s">
        <v>1939</v>
      </c>
      <c r="I2461" s="28" t="str">
        <f t="shared" si="236"/>
        <v>=DISPIMG("ID_8B69107A47F54CB6B00D067A0AD34FE9",1)</v>
      </c>
    </row>
    <row r="2462" customHeight="1" spans="1:9">
      <c r="A2462" s="26" t="s">
        <v>390</v>
      </c>
      <c r="B2462" s="26" t="s">
        <v>2053</v>
      </c>
      <c r="C2462" s="26" t="s">
        <v>2054</v>
      </c>
      <c r="D2462" s="26" t="s">
        <v>420</v>
      </c>
      <c r="E2462" s="26" t="s">
        <v>1937</v>
      </c>
      <c r="F2462" s="26" t="s">
        <v>1938</v>
      </c>
      <c r="G2462" s="27">
        <v>38</v>
      </c>
      <c r="H2462" s="4" t="s">
        <v>1939</v>
      </c>
      <c r="I2462" s="28" t="str">
        <f t="shared" si="236"/>
        <v>=DISPIMG("ID_8B69107A47F54CB6B00D067A0AD34FE9",1)</v>
      </c>
    </row>
    <row r="2463" customHeight="1" spans="1:9">
      <c r="A2463" s="26" t="s">
        <v>391</v>
      </c>
      <c r="B2463" s="26" t="s">
        <v>2053</v>
      </c>
      <c r="C2463" s="26" t="s">
        <v>2054</v>
      </c>
      <c r="D2463" s="26" t="s">
        <v>420</v>
      </c>
      <c r="E2463" s="26" t="s">
        <v>1937</v>
      </c>
      <c r="F2463" s="26" t="s">
        <v>1938</v>
      </c>
      <c r="G2463" s="27">
        <v>39</v>
      </c>
      <c r="H2463" s="4" t="s">
        <v>1939</v>
      </c>
      <c r="I2463" s="28" t="str">
        <f t="shared" si="236"/>
        <v>=DISPIMG("ID_8B69107A47F54CB6B00D067A0AD34FE9",1)</v>
      </c>
    </row>
    <row r="2464" customHeight="1" spans="1:9">
      <c r="A2464" s="26" t="s">
        <v>392</v>
      </c>
      <c r="B2464" s="26" t="s">
        <v>2053</v>
      </c>
      <c r="C2464" s="26" t="s">
        <v>2054</v>
      </c>
      <c r="D2464" s="26" t="s">
        <v>420</v>
      </c>
      <c r="E2464" s="26" t="s">
        <v>1937</v>
      </c>
      <c r="F2464" s="26" t="s">
        <v>1938</v>
      </c>
      <c r="G2464" s="27">
        <v>40</v>
      </c>
      <c r="H2464" s="4" t="s">
        <v>1939</v>
      </c>
      <c r="I2464" s="28" t="str">
        <f t="shared" si="236"/>
        <v>=DISPIMG("ID_8B69107A47F54CB6B00D067A0AD34FE9",1)</v>
      </c>
    </row>
    <row r="2465" customHeight="1" spans="1:9">
      <c r="A2465" s="26" t="s">
        <v>393</v>
      </c>
      <c r="B2465" s="26" t="s">
        <v>2053</v>
      </c>
      <c r="C2465" s="26" t="s">
        <v>2054</v>
      </c>
      <c r="D2465" s="26" t="s">
        <v>420</v>
      </c>
      <c r="E2465" s="26" t="s">
        <v>1937</v>
      </c>
      <c r="F2465" s="26" t="s">
        <v>1938</v>
      </c>
      <c r="G2465" s="27">
        <v>41</v>
      </c>
      <c r="H2465" s="4" t="s">
        <v>1939</v>
      </c>
      <c r="I2465" s="28" t="str">
        <f t="shared" si="236"/>
        <v>=DISPIMG("ID_8B69107A47F54CB6B00D067A0AD34FE9",1)</v>
      </c>
    </row>
    <row r="2466" customHeight="1" spans="1:9">
      <c r="A2466" s="26" t="s">
        <v>401</v>
      </c>
      <c r="B2466" s="26" t="s">
        <v>2053</v>
      </c>
      <c r="C2466" s="26" t="s">
        <v>2054</v>
      </c>
      <c r="D2466" s="26" t="s">
        <v>420</v>
      </c>
      <c r="E2466" s="26" t="s">
        <v>1937</v>
      </c>
      <c r="F2466" s="26" t="s">
        <v>1938</v>
      </c>
      <c r="G2466" s="27">
        <v>48</v>
      </c>
      <c r="H2466" s="4" t="s">
        <v>1939</v>
      </c>
      <c r="I2466" s="28" t="str">
        <f t="shared" ref="I2466:I2471" si="237">_xlfn.DISPIMG("ID_078B714A0674448CA19BF6F6C3116C88",1)</f>
        <v>=DISPIMG("ID_078B714A0674448CA19BF6F6C3116C88",1)</v>
      </c>
    </row>
    <row r="2467" customHeight="1" spans="1:9">
      <c r="A2467" s="26" t="s">
        <v>402</v>
      </c>
      <c r="B2467" s="26" t="s">
        <v>2053</v>
      </c>
      <c r="C2467" s="26" t="s">
        <v>2054</v>
      </c>
      <c r="D2467" s="26" t="s">
        <v>420</v>
      </c>
      <c r="E2467" s="26" t="s">
        <v>1937</v>
      </c>
      <c r="F2467" s="26" t="s">
        <v>1938</v>
      </c>
      <c r="G2467" s="27">
        <v>49</v>
      </c>
      <c r="H2467" s="4" t="s">
        <v>1939</v>
      </c>
      <c r="I2467" s="28" t="str">
        <f t="shared" si="237"/>
        <v>=DISPIMG("ID_078B714A0674448CA19BF6F6C3116C88",1)</v>
      </c>
    </row>
    <row r="2468" customHeight="1" spans="1:9">
      <c r="A2468" s="26" t="s">
        <v>403</v>
      </c>
      <c r="B2468" s="26" t="s">
        <v>2053</v>
      </c>
      <c r="C2468" s="26" t="s">
        <v>2054</v>
      </c>
      <c r="D2468" s="26" t="s">
        <v>420</v>
      </c>
      <c r="E2468" s="26" t="s">
        <v>1937</v>
      </c>
      <c r="F2468" s="26" t="s">
        <v>1938</v>
      </c>
      <c r="G2468" s="27">
        <v>50</v>
      </c>
      <c r="H2468" s="4" t="s">
        <v>1939</v>
      </c>
      <c r="I2468" s="28" t="str">
        <f t="shared" si="237"/>
        <v>=DISPIMG("ID_078B714A0674448CA19BF6F6C3116C88",1)</v>
      </c>
    </row>
    <row r="2469" customHeight="1" spans="1:9">
      <c r="A2469" s="26" t="s">
        <v>450</v>
      </c>
      <c r="B2469" s="26" t="s">
        <v>2053</v>
      </c>
      <c r="C2469" s="26" t="s">
        <v>2054</v>
      </c>
      <c r="D2469" s="26" t="s">
        <v>420</v>
      </c>
      <c r="E2469" s="26" t="s">
        <v>1937</v>
      </c>
      <c r="F2469" s="26" t="s">
        <v>1938</v>
      </c>
      <c r="G2469" s="27">
        <v>51</v>
      </c>
      <c r="H2469" s="4" t="s">
        <v>1939</v>
      </c>
      <c r="I2469" s="28" t="str">
        <f t="shared" si="237"/>
        <v>=DISPIMG("ID_078B714A0674448CA19BF6F6C3116C88",1)</v>
      </c>
    </row>
    <row r="2470" customHeight="1" spans="1:9">
      <c r="A2470" s="26" t="s">
        <v>451</v>
      </c>
      <c r="B2470" s="26" t="s">
        <v>2053</v>
      </c>
      <c r="C2470" s="26" t="s">
        <v>2054</v>
      </c>
      <c r="D2470" s="26" t="s">
        <v>420</v>
      </c>
      <c r="E2470" s="26" t="s">
        <v>1937</v>
      </c>
      <c r="F2470" s="26" t="s">
        <v>1938</v>
      </c>
      <c r="G2470" s="27">
        <v>52</v>
      </c>
      <c r="H2470" s="4" t="s">
        <v>1939</v>
      </c>
      <c r="I2470" s="28" t="str">
        <f t="shared" si="237"/>
        <v>=DISPIMG("ID_078B714A0674448CA19BF6F6C3116C88",1)</v>
      </c>
    </row>
    <row r="2471" customHeight="1" spans="1:9">
      <c r="A2471" s="26" t="s">
        <v>452</v>
      </c>
      <c r="B2471" s="26" t="s">
        <v>2053</v>
      </c>
      <c r="C2471" s="26" t="s">
        <v>2054</v>
      </c>
      <c r="D2471" s="26" t="s">
        <v>420</v>
      </c>
      <c r="E2471" s="26" t="s">
        <v>1937</v>
      </c>
      <c r="F2471" s="26" t="s">
        <v>1938</v>
      </c>
      <c r="G2471" s="27">
        <v>53</v>
      </c>
      <c r="H2471" s="4" t="s">
        <v>1939</v>
      </c>
      <c r="I2471" s="28" t="str">
        <f t="shared" si="237"/>
        <v>=DISPIMG("ID_078B714A0674448CA19BF6F6C3116C88",1)</v>
      </c>
    </row>
    <row r="2472" customHeight="1" spans="1:9">
      <c r="A2472" s="26" t="s">
        <v>554</v>
      </c>
      <c r="B2472" s="26" t="s">
        <v>2055</v>
      </c>
      <c r="C2472" s="26" t="s">
        <v>2056</v>
      </c>
      <c r="D2472" s="26" t="s">
        <v>556</v>
      </c>
      <c r="E2472" s="26" t="s">
        <v>1937</v>
      </c>
      <c r="F2472" s="26" t="s">
        <v>1938</v>
      </c>
      <c r="G2472" s="27">
        <v>23</v>
      </c>
      <c r="H2472" s="4" t="s">
        <v>1939</v>
      </c>
      <c r="I2472" s="28" t="str">
        <f>_xlfn.DISPIMG("ID_DA1815B179C44C48AE8466C94F5156BA",1)</f>
        <v>=DISPIMG("ID_DA1815B179C44C48AE8466C94F5156BA",1)</v>
      </c>
    </row>
    <row r="2473" customHeight="1" spans="1:9">
      <c r="A2473" s="26" t="s">
        <v>395</v>
      </c>
      <c r="B2473" s="26" t="s">
        <v>2057</v>
      </c>
      <c r="C2473" s="26" t="s">
        <v>2058</v>
      </c>
      <c r="D2473" s="26" t="s">
        <v>432</v>
      </c>
      <c r="E2473" s="26" t="s">
        <v>1937</v>
      </c>
      <c r="F2473" s="26" t="s">
        <v>1938</v>
      </c>
      <c r="G2473" s="27">
        <v>38</v>
      </c>
      <c r="H2473" s="4" t="s">
        <v>1939</v>
      </c>
      <c r="I2473" s="28" t="str">
        <f t="shared" ref="I2473:I2486" si="238">_xlfn.DISPIMG("ID_E965B1FDC27640C898ABDFA39374014A",1)</f>
        <v>=DISPIMG("ID_E965B1FDC27640C898ABDFA39374014A",1)</v>
      </c>
    </row>
    <row r="2474" customHeight="1" spans="1:9">
      <c r="A2474" s="26" t="s">
        <v>399</v>
      </c>
      <c r="B2474" s="26" t="s">
        <v>2057</v>
      </c>
      <c r="C2474" s="26" t="s">
        <v>2058</v>
      </c>
      <c r="D2474" s="26" t="s">
        <v>432</v>
      </c>
      <c r="E2474" s="26" t="s">
        <v>1937</v>
      </c>
      <c r="F2474" s="26" t="s">
        <v>1938</v>
      </c>
      <c r="G2474" s="27">
        <v>39</v>
      </c>
      <c r="H2474" s="4" t="s">
        <v>1939</v>
      </c>
      <c r="I2474" s="28" t="str">
        <f t="shared" si="238"/>
        <v>=DISPIMG("ID_E965B1FDC27640C898ABDFA39374014A",1)</v>
      </c>
    </row>
    <row r="2475" customHeight="1" spans="1:9">
      <c r="A2475" s="26" t="s">
        <v>364</v>
      </c>
      <c r="B2475" s="26" t="s">
        <v>2057</v>
      </c>
      <c r="C2475" s="26" t="s">
        <v>2058</v>
      </c>
      <c r="D2475" s="26" t="s">
        <v>432</v>
      </c>
      <c r="E2475" s="26" t="s">
        <v>1937</v>
      </c>
      <c r="F2475" s="26" t="s">
        <v>1938</v>
      </c>
      <c r="G2475" s="27">
        <v>40</v>
      </c>
      <c r="H2475" s="4" t="s">
        <v>1939</v>
      </c>
      <c r="I2475" s="28" t="str">
        <f t="shared" si="238"/>
        <v>=DISPIMG("ID_E965B1FDC27640C898ABDFA39374014A",1)</v>
      </c>
    </row>
    <row r="2476" customHeight="1" spans="1:9">
      <c r="A2476" s="26" t="s">
        <v>371</v>
      </c>
      <c r="B2476" s="26" t="s">
        <v>2057</v>
      </c>
      <c r="C2476" s="26" t="s">
        <v>2058</v>
      </c>
      <c r="D2476" s="26" t="s">
        <v>432</v>
      </c>
      <c r="E2476" s="26" t="s">
        <v>1937</v>
      </c>
      <c r="F2476" s="26" t="s">
        <v>1938</v>
      </c>
      <c r="G2476" s="27">
        <v>41</v>
      </c>
      <c r="H2476" s="4" t="s">
        <v>1939</v>
      </c>
      <c r="I2476" s="28" t="str">
        <f t="shared" si="238"/>
        <v>=DISPIMG("ID_E965B1FDC27640C898ABDFA39374014A",1)</v>
      </c>
    </row>
    <row r="2477" customHeight="1" spans="1:9">
      <c r="A2477" s="26" t="s">
        <v>400</v>
      </c>
      <c r="B2477" s="26" t="s">
        <v>2057</v>
      </c>
      <c r="C2477" s="26" t="s">
        <v>2058</v>
      </c>
      <c r="D2477" s="26" t="s">
        <v>432</v>
      </c>
      <c r="E2477" s="26" t="s">
        <v>1937</v>
      </c>
      <c r="F2477" s="26" t="s">
        <v>1938</v>
      </c>
      <c r="G2477" s="27">
        <v>42</v>
      </c>
      <c r="H2477" s="4" t="s">
        <v>1939</v>
      </c>
      <c r="I2477" s="28" t="str">
        <f t="shared" si="238"/>
        <v>=DISPIMG("ID_E965B1FDC27640C898ABDFA39374014A",1)</v>
      </c>
    </row>
    <row r="2478" customHeight="1" spans="1:9">
      <c r="A2478" s="26" t="s">
        <v>416</v>
      </c>
      <c r="B2478" s="26" t="s">
        <v>2057</v>
      </c>
      <c r="C2478" s="26" t="s">
        <v>2058</v>
      </c>
      <c r="D2478" s="26" t="s">
        <v>432</v>
      </c>
      <c r="E2478" s="26" t="s">
        <v>1937</v>
      </c>
      <c r="F2478" s="26" t="s">
        <v>1938</v>
      </c>
      <c r="G2478" s="27">
        <v>43</v>
      </c>
      <c r="H2478" s="4" t="s">
        <v>1939</v>
      </c>
      <c r="I2478" s="28" t="str">
        <f t="shared" si="238"/>
        <v>=DISPIMG("ID_E965B1FDC27640C898ABDFA39374014A",1)</v>
      </c>
    </row>
    <row r="2479" customHeight="1" spans="1:9">
      <c r="A2479" s="26" t="s">
        <v>417</v>
      </c>
      <c r="B2479" s="26" t="s">
        <v>2057</v>
      </c>
      <c r="C2479" s="26" t="s">
        <v>2058</v>
      </c>
      <c r="D2479" s="26" t="s">
        <v>432</v>
      </c>
      <c r="E2479" s="26" t="s">
        <v>1937</v>
      </c>
      <c r="F2479" s="26" t="s">
        <v>1938</v>
      </c>
      <c r="G2479" s="27">
        <v>44</v>
      </c>
      <c r="H2479" s="4" t="s">
        <v>1939</v>
      </c>
      <c r="I2479" s="28" t="str">
        <f t="shared" si="238"/>
        <v>=DISPIMG("ID_E965B1FDC27640C898ABDFA39374014A",1)</v>
      </c>
    </row>
    <row r="2480" customHeight="1" spans="1:9">
      <c r="A2480" s="26" t="s">
        <v>381</v>
      </c>
      <c r="B2480" s="26" t="s">
        <v>2057</v>
      </c>
      <c r="C2480" s="26" t="s">
        <v>2058</v>
      </c>
      <c r="D2480" s="26" t="s">
        <v>432</v>
      </c>
      <c r="E2480" s="26" t="s">
        <v>1937</v>
      </c>
      <c r="F2480" s="26" t="s">
        <v>1938</v>
      </c>
      <c r="G2480" s="27">
        <v>45</v>
      </c>
      <c r="H2480" s="4" t="s">
        <v>1939</v>
      </c>
      <c r="I2480" s="28" t="str">
        <f t="shared" si="238"/>
        <v>=DISPIMG("ID_E965B1FDC27640C898ABDFA39374014A",1)</v>
      </c>
    </row>
    <row r="2481" customHeight="1" spans="1:9">
      <c r="A2481" s="26" t="s">
        <v>388</v>
      </c>
      <c r="B2481" s="26" t="s">
        <v>2057</v>
      </c>
      <c r="C2481" s="26" t="s">
        <v>2058</v>
      </c>
      <c r="D2481" s="26" t="s">
        <v>432</v>
      </c>
      <c r="E2481" s="26" t="s">
        <v>1937</v>
      </c>
      <c r="F2481" s="26" t="s">
        <v>1938</v>
      </c>
      <c r="G2481" s="27">
        <v>46</v>
      </c>
      <c r="H2481" s="4" t="s">
        <v>1939</v>
      </c>
      <c r="I2481" s="28" t="str">
        <f t="shared" si="238"/>
        <v>=DISPIMG("ID_E965B1FDC27640C898ABDFA39374014A",1)</v>
      </c>
    </row>
    <row r="2482" customHeight="1" spans="1:9">
      <c r="A2482" s="26" t="s">
        <v>389</v>
      </c>
      <c r="B2482" s="26" t="s">
        <v>2057</v>
      </c>
      <c r="C2482" s="26" t="s">
        <v>2058</v>
      </c>
      <c r="D2482" s="26" t="s">
        <v>432</v>
      </c>
      <c r="E2482" s="26" t="s">
        <v>1937</v>
      </c>
      <c r="F2482" s="26" t="s">
        <v>1938</v>
      </c>
      <c r="G2482" s="27">
        <v>47</v>
      </c>
      <c r="H2482" s="4" t="s">
        <v>1939</v>
      </c>
      <c r="I2482" s="28" t="str">
        <f t="shared" si="238"/>
        <v>=DISPIMG("ID_E965B1FDC27640C898ABDFA39374014A",1)</v>
      </c>
    </row>
    <row r="2483" customHeight="1" spans="1:9">
      <c r="A2483" s="26" t="s">
        <v>390</v>
      </c>
      <c r="B2483" s="26" t="s">
        <v>2057</v>
      </c>
      <c r="C2483" s="26" t="s">
        <v>2058</v>
      </c>
      <c r="D2483" s="26" t="s">
        <v>432</v>
      </c>
      <c r="E2483" s="26" t="s">
        <v>1937</v>
      </c>
      <c r="F2483" s="26" t="s">
        <v>1938</v>
      </c>
      <c r="G2483" s="27">
        <v>48</v>
      </c>
      <c r="H2483" s="4" t="s">
        <v>1939</v>
      </c>
      <c r="I2483" s="28" t="str">
        <f t="shared" si="238"/>
        <v>=DISPIMG("ID_E965B1FDC27640C898ABDFA39374014A",1)</v>
      </c>
    </row>
    <row r="2484" customHeight="1" spans="1:9">
      <c r="A2484" s="26" t="s">
        <v>391</v>
      </c>
      <c r="B2484" s="26" t="s">
        <v>2057</v>
      </c>
      <c r="C2484" s="26" t="s">
        <v>2058</v>
      </c>
      <c r="D2484" s="26" t="s">
        <v>432</v>
      </c>
      <c r="E2484" s="26" t="s">
        <v>1937</v>
      </c>
      <c r="F2484" s="26" t="s">
        <v>1938</v>
      </c>
      <c r="G2484" s="27">
        <v>49</v>
      </c>
      <c r="H2484" s="4" t="s">
        <v>1939</v>
      </c>
      <c r="I2484" s="28" t="str">
        <f t="shared" si="238"/>
        <v>=DISPIMG("ID_E965B1FDC27640C898ABDFA39374014A",1)</v>
      </c>
    </row>
    <row r="2485" customHeight="1" spans="1:9">
      <c r="A2485" s="26" t="s">
        <v>392</v>
      </c>
      <c r="B2485" s="26" t="s">
        <v>2057</v>
      </c>
      <c r="C2485" s="26" t="s">
        <v>2058</v>
      </c>
      <c r="D2485" s="26" t="s">
        <v>432</v>
      </c>
      <c r="E2485" s="26" t="s">
        <v>1937</v>
      </c>
      <c r="F2485" s="26" t="s">
        <v>1938</v>
      </c>
      <c r="G2485" s="27">
        <v>50</v>
      </c>
      <c r="H2485" s="4" t="s">
        <v>1939</v>
      </c>
      <c r="I2485" s="28" t="str">
        <f t="shared" si="238"/>
        <v>=DISPIMG("ID_E965B1FDC27640C898ABDFA39374014A",1)</v>
      </c>
    </row>
    <row r="2486" customHeight="1" spans="1:9">
      <c r="A2486" s="26" t="s">
        <v>393</v>
      </c>
      <c r="B2486" s="26" t="s">
        <v>2057</v>
      </c>
      <c r="C2486" s="26" t="s">
        <v>2058</v>
      </c>
      <c r="D2486" s="26" t="s">
        <v>432</v>
      </c>
      <c r="E2486" s="26" t="s">
        <v>1937</v>
      </c>
      <c r="F2486" s="26" t="s">
        <v>1938</v>
      </c>
      <c r="G2486" s="27">
        <v>51</v>
      </c>
      <c r="H2486" s="4" t="s">
        <v>1939</v>
      </c>
      <c r="I2486" s="28" t="str">
        <f t="shared" si="238"/>
        <v>=DISPIMG("ID_E965B1FDC27640C898ABDFA39374014A",1)</v>
      </c>
    </row>
    <row r="2487" customHeight="1" spans="1:9">
      <c r="A2487" s="26" t="s">
        <v>393</v>
      </c>
      <c r="B2487" s="26" t="s">
        <v>2059</v>
      </c>
      <c r="C2487" s="26" t="s">
        <v>2060</v>
      </c>
      <c r="D2487" s="26" t="s">
        <v>469</v>
      </c>
      <c r="E2487" s="26" t="s">
        <v>1937</v>
      </c>
      <c r="F2487" s="26" t="s">
        <v>1938</v>
      </c>
      <c r="G2487" s="27">
        <v>29</v>
      </c>
      <c r="H2487" s="4" t="s">
        <v>1939</v>
      </c>
      <c r="I2487" s="28" t="str">
        <f>_xlfn.DISPIMG("ID_B032DDFACE1B4EE8AA72E2C00E4B6CF6",1)</f>
        <v>=DISPIMG("ID_B032DDFACE1B4EE8AA72E2C00E4B6CF6",1)</v>
      </c>
    </row>
    <row r="2488" customHeight="1" spans="1:9">
      <c r="A2488" s="26" t="s">
        <v>390</v>
      </c>
      <c r="B2488" s="26" t="s">
        <v>2061</v>
      </c>
      <c r="C2488" s="26" t="s">
        <v>2062</v>
      </c>
      <c r="D2488" s="26" t="s">
        <v>420</v>
      </c>
      <c r="E2488" s="26" t="s">
        <v>1937</v>
      </c>
      <c r="F2488" s="26" t="s">
        <v>1938</v>
      </c>
      <c r="G2488" s="27">
        <v>34</v>
      </c>
      <c r="H2488" s="4" t="s">
        <v>1939</v>
      </c>
      <c r="I2488" s="28" t="str">
        <f t="shared" ref="I2488:I2492" si="239">_xlfn.DISPIMG("ID_5DF68A86821848AD9382B863CF58E91C",1)</f>
        <v>=DISPIMG("ID_5DF68A86821848AD9382B863CF58E91C",1)</v>
      </c>
    </row>
    <row r="2489" customHeight="1" spans="1:9">
      <c r="A2489" s="26" t="s">
        <v>391</v>
      </c>
      <c r="B2489" s="26" t="s">
        <v>2061</v>
      </c>
      <c r="C2489" s="26" t="s">
        <v>2062</v>
      </c>
      <c r="D2489" s="26" t="s">
        <v>420</v>
      </c>
      <c r="E2489" s="26" t="s">
        <v>1937</v>
      </c>
      <c r="F2489" s="26" t="s">
        <v>1938</v>
      </c>
      <c r="G2489" s="27">
        <v>35</v>
      </c>
      <c r="H2489" s="4" t="s">
        <v>1939</v>
      </c>
      <c r="I2489" s="28" t="str">
        <f t="shared" si="239"/>
        <v>=DISPIMG("ID_5DF68A86821848AD9382B863CF58E91C",1)</v>
      </c>
    </row>
    <row r="2490" customHeight="1" spans="1:9">
      <c r="A2490" s="26" t="s">
        <v>392</v>
      </c>
      <c r="B2490" s="26" t="s">
        <v>2061</v>
      </c>
      <c r="C2490" s="26" t="s">
        <v>2062</v>
      </c>
      <c r="D2490" s="26" t="s">
        <v>420</v>
      </c>
      <c r="E2490" s="26" t="s">
        <v>1937</v>
      </c>
      <c r="F2490" s="26" t="s">
        <v>1938</v>
      </c>
      <c r="G2490" s="27">
        <v>36</v>
      </c>
      <c r="H2490" s="4" t="s">
        <v>1939</v>
      </c>
      <c r="I2490" s="28" t="str">
        <f t="shared" si="239"/>
        <v>=DISPIMG("ID_5DF68A86821848AD9382B863CF58E91C",1)</v>
      </c>
    </row>
    <row r="2491" customHeight="1" spans="1:9">
      <c r="A2491" s="26" t="s">
        <v>393</v>
      </c>
      <c r="B2491" s="26" t="s">
        <v>2061</v>
      </c>
      <c r="C2491" s="26" t="s">
        <v>2062</v>
      </c>
      <c r="D2491" s="26" t="s">
        <v>420</v>
      </c>
      <c r="E2491" s="26" t="s">
        <v>1937</v>
      </c>
      <c r="F2491" s="26" t="s">
        <v>1938</v>
      </c>
      <c r="G2491" s="27">
        <v>37</v>
      </c>
      <c r="H2491" s="4" t="s">
        <v>1939</v>
      </c>
      <c r="I2491" s="28" t="str">
        <f t="shared" si="239"/>
        <v>=DISPIMG("ID_5DF68A86821848AD9382B863CF58E91C",1)</v>
      </c>
    </row>
    <row r="2492" customHeight="1" spans="1:9">
      <c r="A2492" s="26" t="s">
        <v>394</v>
      </c>
      <c r="B2492" s="26" t="s">
        <v>2061</v>
      </c>
      <c r="C2492" s="26" t="s">
        <v>2062</v>
      </c>
      <c r="D2492" s="26" t="s">
        <v>420</v>
      </c>
      <c r="E2492" s="26" t="s">
        <v>1937</v>
      </c>
      <c r="F2492" s="26" t="s">
        <v>1938</v>
      </c>
      <c r="G2492" s="27">
        <v>38</v>
      </c>
      <c r="H2492" s="4" t="s">
        <v>1939</v>
      </c>
      <c r="I2492" s="28" t="str">
        <f t="shared" si="239"/>
        <v>=DISPIMG("ID_5DF68A86821848AD9382B863CF58E91C",1)</v>
      </c>
    </row>
    <row r="2493" customHeight="1" spans="1:9">
      <c r="A2493" s="26" t="s">
        <v>399</v>
      </c>
      <c r="B2493" s="26" t="s">
        <v>2063</v>
      </c>
      <c r="C2493" s="26" t="s">
        <v>2064</v>
      </c>
      <c r="D2493" s="26" t="s">
        <v>420</v>
      </c>
      <c r="E2493" s="26" t="s">
        <v>1937</v>
      </c>
      <c r="F2493" s="26" t="s">
        <v>1938</v>
      </c>
      <c r="G2493" s="27">
        <v>17</v>
      </c>
      <c r="H2493" s="4" t="s">
        <v>1939</v>
      </c>
      <c r="I2493" s="28" t="str">
        <f t="shared" ref="I2493:I2506" si="240">_xlfn.DISPIMG("ID_44796C9C248847689E0500ED03C9D0D3",1)</f>
        <v>=DISPIMG("ID_44796C9C248847689E0500ED03C9D0D3",1)</v>
      </c>
    </row>
    <row r="2494" customHeight="1" spans="1:9">
      <c r="A2494" s="26" t="s">
        <v>364</v>
      </c>
      <c r="B2494" s="26" t="s">
        <v>2063</v>
      </c>
      <c r="C2494" s="26" t="s">
        <v>2064</v>
      </c>
      <c r="D2494" s="26" t="s">
        <v>420</v>
      </c>
      <c r="E2494" s="26" t="s">
        <v>1937</v>
      </c>
      <c r="F2494" s="26" t="s">
        <v>1938</v>
      </c>
      <c r="G2494" s="27">
        <v>18</v>
      </c>
      <c r="H2494" s="4" t="s">
        <v>1939</v>
      </c>
      <c r="I2494" s="28" t="str">
        <f t="shared" si="240"/>
        <v>=DISPIMG("ID_44796C9C248847689E0500ED03C9D0D3",1)</v>
      </c>
    </row>
    <row r="2495" customHeight="1" spans="1:9">
      <c r="A2495" s="26" t="s">
        <v>371</v>
      </c>
      <c r="B2495" s="26" t="s">
        <v>2063</v>
      </c>
      <c r="C2495" s="26" t="s">
        <v>2064</v>
      </c>
      <c r="D2495" s="26" t="s">
        <v>420</v>
      </c>
      <c r="E2495" s="26" t="s">
        <v>1937</v>
      </c>
      <c r="F2495" s="26" t="s">
        <v>1938</v>
      </c>
      <c r="G2495" s="27">
        <v>19</v>
      </c>
      <c r="H2495" s="4" t="s">
        <v>1939</v>
      </c>
      <c r="I2495" s="28" t="str">
        <f t="shared" si="240"/>
        <v>=DISPIMG("ID_44796C9C248847689E0500ED03C9D0D3",1)</v>
      </c>
    </row>
    <row r="2496" customHeight="1" spans="1:9">
      <c r="A2496" s="26" t="s">
        <v>400</v>
      </c>
      <c r="B2496" s="26" t="s">
        <v>2063</v>
      </c>
      <c r="C2496" s="26" t="s">
        <v>2064</v>
      </c>
      <c r="D2496" s="26" t="s">
        <v>420</v>
      </c>
      <c r="E2496" s="26" t="s">
        <v>1937</v>
      </c>
      <c r="F2496" s="26" t="s">
        <v>1938</v>
      </c>
      <c r="G2496" s="27">
        <v>20</v>
      </c>
      <c r="H2496" s="4" t="s">
        <v>1939</v>
      </c>
      <c r="I2496" s="28" t="str">
        <f t="shared" si="240"/>
        <v>=DISPIMG("ID_44796C9C248847689E0500ED03C9D0D3",1)</v>
      </c>
    </row>
    <row r="2497" customHeight="1" spans="1:9">
      <c r="A2497" s="26" t="s">
        <v>416</v>
      </c>
      <c r="B2497" s="26" t="s">
        <v>2063</v>
      </c>
      <c r="C2497" s="26" t="s">
        <v>2064</v>
      </c>
      <c r="D2497" s="26" t="s">
        <v>420</v>
      </c>
      <c r="E2497" s="26" t="s">
        <v>1937</v>
      </c>
      <c r="F2497" s="26" t="s">
        <v>1938</v>
      </c>
      <c r="G2497" s="27">
        <v>21</v>
      </c>
      <c r="H2497" s="4" t="s">
        <v>1939</v>
      </c>
      <c r="I2497" s="28" t="str">
        <f t="shared" si="240"/>
        <v>=DISPIMG("ID_44796C9C248847689E0500ED03C9D0D3",1)</v>
      </c>
    </row>
    <row r="2498" customHeight="1" spans="1:9">
      <c r="A2498" s="26" t="s">
        <v>417</v>
      </c>
      <c r="B2498" s="26" t="s">
        <v>2063</v>
      </c>
      <c r="C2498" s="26" t="s">
        <v>2064</v>
      </c>
      <c r="D2498" s="26" t="s">
        <v>420</v>
      </c>
      <c r="E2498" s="26" t="s">
        <v>1937</v>
      </c>
      <c r="F2498" s="26" t="s">
        <v>1938</v>
      </c>
      <c r="G2498" s="27">
        <v>22</v>
      </c>
      <c r="H2498" s="4" t="s">
        <v>1939</v>
      </c>
      <c r="I2498" s="28" t="str">
        <f t="shared" si="240"/>
        <v>=DISPIMG("ID_44796C9C248847689E0500ED03C9D0D3",1)</v>
      </c>
    </row>
    <row r="2499" customHeight="1" spans="1:9">
      <c r="A2499" s="26" t="s">
        <v>381</v>
      </c>
      <c r="B2499" s="26" t="s">
        <v>2063</v>
      </c>
      <c r="C2499" s="26" t="s">
        <v>2064</v>
      </c>
      <c r="D2499" s="26" t="s">
        <v>420</v>
      </c>
      <c r="E2499" s="26" t="s">
        <v>1937</v>
      </c>
      <c r="F2499" s="26" t="s">
        <v>1938</v>
      </c>
      <c r="G2499" s="27">
        <v>23</v>
      </c>
      <c r="H2499" s="4" t="s">
        <v>1939</v>
      </c>
      <c r="I2499" s="28" t="str">
        <f t="shared" si="240"/>
        <v>=DISPIMG("ID_44796C9C248847689E0500ED03C9D0D3",1)</v>
      </c>
    </row>
    <row r="2500" customHeight="1" spans="1:9">
      <c r="A2500" s="26" t="s">
        <v>388</v>
      </c>
      <c r="B2500" s="26" t="s">
        <v>2063</v>
      </c>
      <c r="C2500" s="26" t="s">
        <v>2064</v>
      </c>
      <c r="D2500" s="26" t="s">
        <v>420</v>
      </c>
      <c r="E2500" s="26" t="s">
        <v>1937</v>
      </c>
      <c r="F2500" s="26" t="s">
        <v>1938</v>
      </c>
      <c r="G2500" s="27">
        <v>24</v>
      </c>
      <c r="H2500" s="4" t="s">
        <v>1939</v>
      </c>
      <c r="I2500" s="28" t="str">
        <f t="shared" si="240"/>
        <v>=DISPIMG("ID_44796C9C248847689E0500ED03C9D0D3",1)</v>
      </c>
    </row>
    <row r="2501" customHeight="1" spans="1:9">
      <c r="A2501" s="26" t="s">
        <v>389</v>
      </c>
      <c r="B2501" s="26" t="s">
        <v>2063</v>
      </c>
      <c r="C2501" s="26" t="s">
        <v>2064</v>
      </c>
      <c r="D2501" s="26" t="s">
        <v>420</v>
      </c>
      <c r="E2501" s="26" t="s">
        <v>1937</v>
      </c>
      <c r="F2501" s="26" t="s">
        <v>1938</v>
      </c>
      <c r="G2501" s="27">
        <v>25</v>
      </c>
      <c r="H2501" s="4" t="s">
        <v>1939</v>
      </c>
      <c r="I2501" s="28" t="str">
        <f t="shared" si="240"/>
        <v>=DISPIMG("ID_44796C9C248847689E0500ED03C9D0D3",1)</v>
      </c>
    </row>
    <row r="2502" customHeight="1" spans="1:9">
      <c r="A2502" s="26" t="s">
        <v>390</v>
      </c>
      <c r="B2502" s="26" t="s">
        <v>2063</v>
      </c>
      <c r="C2502" s="26" t="s">
        <v>2064</v>
      </c>
      <c r="D2502" s="26" t="s">
        <v>420</v>
      </c>
      <c r="E2502" s="26" t="s">
        <v>1937</v>
      </c>
      <c r="F2502" s="26" t="s">
        <v>1938</v>
      </c>
      <c r="G2502" s="27">
        <v>26</v>
      </c>
      <c r="H2502" s="4" t="s">
        <v>1939</v>
      </c>
      <c r="I2502" s="28" t="str">
        <f t="shared" si="240"/>
        <v>=DISPIMG("ID_44796C9C248847689E0500ED03C9D0D3",1)</v>
      </c>
    </row>
    <row r="2503" customHeight="1" spans="1:9">
      <c r="A2503" s="26" t="s">
        <v>391</v>
      </c>
      <c r="B2503" s="26" t="s">
        <v>2063</v>
      </c>
      <c r="C2503" s="26" t="s">
        <v>2064</v>
      </c>
      <c r="D2503" s="26" t="s">
        <v>420</v>
      </c>
      <c r="E2503" s="26" t="s">
        <v>1937</v>
      </c>
      <c r="F2503" s="26" t="s">
        <v>1938</v>
      </c>
      <c r="G2503" s="27">
        <v>27</v>
      </c>
      <c r="H2503" s="4" t="s">
        <v>1939</v>
      </c>
      <c r="I2503" s="28" t="str">
        <f t="shared" si="240"/>
        <v>=DISPIMG("ID_44796C9C248847689E0500ED03C9D0D3",1)</v>
      </c>
    </row>
    <row r="2504" customHeight="1" spans="1:9">
      <c r="A2504" s="26" t="s">
        <v>392</v>
      </c>
      <c r="B2504" s="26" t="s">
        <v>2063</v>
      </c>
      <c r="C2504" s="26" t="s">
        <v>2064</v>
      </c>
      <c r="D2504" s="26" t="s">
        <v>420</v>
      </c>
      <c r="E2504" s="26" t="s">
        <v>1937</v>
      </c>
      <c r="F2504" s="26" t="s">
        <v>1938</v>
      </c>
      <c r="G2504" s="27">
        <v>28</v>
      </c>
      <c r="H2504" s="4" t="s">
        <v>1939</v>
      </c>
      <c r="I2504" s="28" t="str">
        <f t="shared" si="240"/>
        <v>=DISPIMG("ID_44796C9C248847689E0500ED03C9D0D3",1)</v>
      </c>
    </row>
    <row r="2505" customHeight="1" spans="1:9">
      <c r="A2505" s="26" t="s">
        <v>393</v>
      </c>
      <c r="B2505" s="26" t="s">
        <v>2063</v>
      </c>
      <c r="C2505" s="26" t="s">
        <v>2064</v>
      </c>
      <c r="D2505" s="26" t="s">
        <v>420</v>
      </c>
      <c r="E2505" s="26" t="s">
        <v>1937</v>
      </c>
      <c r="F2505" s="26" t="s">
        <v>1938</v>
      </c>
      <c r="G2505" s="27">
        <v>29</v>
      </c>
      <c r="H2505" s="4" t="s">
        <v>1939</v>
      </c>
      <c r="I2505" s="28" t="str">
        <f t="shared" si="240"/>
        <v>=DISPIMG("ID_44796C9C248847689E0500ED03C9D0D3",1)</v>
      </c>
    </row>
    <row r="2506" customHeight="1" spans="1:9">
      <c r="A2506" s="26" t="s">
        <v>394</v>
      </c>
      <c r="B2506" s="26" t="s">
        <v>2063</v>
      </c>
      <c r="C2506" s="26" t="s">
        <v>2064</v>
      </c>
      <c r="D2506" s="26" t="s">
        <v>420</v>
      </c>
      <c r="E2506" s="26" t="s">
        <v>1937</v>
      </c>
      <c r="F2506" s="26" t="s">
        <v>1938</v>
      </c>
      <c r="G2506" s="27">
        <v>30</v>
      </c>
      <c r="H2506" s="4" t="s">
        <v>1939</v>
      </c>
      <c r="I2506" s="28" t="str">
        <f t="shared" si="240"/>
        <v>=DISPIMG("ID_44796C9C248847689E0500ED03C9D0D3",1)</v>
      </c>
    </row>
    <row r="2507" customHeight="1" spans="1:9">
      <c r="A2507" s="26" t="s">
        <v>411</v>
      </c>
      <c r="B2507" s="26" t="s">
        <v>2063</v>
      </c>
      <c r="C2507" s="26" t="s">
        <v>2064</v>
      </c>
      <c r="D2507" s="26" t="s">
        <v>420</v>
      </c>
      <c r="E2507" s="26" t="s">
        <v>1937</v>
      </c>
      <c r="F2507" s="26" t="s">
        <v>1938</v>
      </c>
      <c r="G2507" s="27">
        <v>31</v>
      </c>
      <c r="H2507" s="4" t="s">
        <v>1939</v>
      </c>
      <c r="I2507" s="28" t="str">
        <f t="shared" ref="I2507:I2511" si="241">_xlfn.DISPIMG("ID_978279D4FA1A410DAE8BFF751BC78BC6",1)</f>
        <v>=DISPIMG("ID_978279D4FA1A410DAE8BFF751BC78BC6",1)</v>
      </c>
    </row>
    <row r="2508" customHeight="1" spans="1:9">
      <c r="A2508" s="26" t="s">
        <v>1467</v>
      </c>
      <c r="B2508" s="26" t="s">
        <v>2063</v>
      </c>
      <c r="C2508" s="26" t="s">
        <v>2064</v>
      </c>
      <c r="D2508" s="26" t="s">
        <v>420</v>
      </c>
      <c r="E2508" s="26" t="s">
        <v>1937</v>
      </c>
      <c r="F2508" s="26" t="s">
        <v>1938</v>
      </c>
      <c r="G2508" s="27">
        <v>32</v>
      </c>
      <c r="H2508" s="4" t="s">
        <v>1939</v>
      </c>
      <c r="I2508" s="28" t="str">
        <f t="shared" si="241"/>
        <v>=DISPIMG("ID_978279D4FA1A410DAE8BFF751BC78BC6",1)</v>
      </c>
    </row>
    <row r="2509" customHeight="1" spans="1:9">
      <c r="A2509" s="26" t="s">
        <v>490</v>
      </c>
      <c r="B2509" s="26" t="s">
        <v>2063</v>
      </c>
      <c r="C2509" s="26" t="s">
        <v>2064</v>
      </c>
      <c r="D2509" s="26" t="s">
        <v>420</v>
      </c>
      <c r="E2509" s="26" t="s">
        <v>1937</v>
      </c>
      <c r="F2509" s="26" t="s">
        <v>1938</v>
      </c>
      <c r="G2509" s="27">
        <v>33</v>
      </c>
      <c r="H2509" s="4" t="s">
        <v>1939</v>
      </c>
      <c r="I2509" s="28" t="str">
        <f t="shared" si="241"/>
        <v>=DISPIMG("ID_978279D4FA1A410DAE8BFF751BC78BC6",1)</v>
      </c>
    </row>
    <row r="2510" customHeight="1" spans="1:9">
      <c r="A2510" s="26" t="s">
        <v>407</v>
      </c>
      <c r="B2510" s="26" t="s">
        <v>2063</v>
      </c>
      <c r="C2510" s="26" t="s">
        <v>2064</v>
      </c>
      <c r="D2510" s="26" t="s">
        <v>420</v>
      </c>
      <c r="E2510" s="26" t="s">
        <v>1937</v>
      </c>
      <c r="F2510" s="26" t="s">
        <v>1938</v>
      </c>
      <c r="G2510" s="27">
        <v>34</v>
      </c>
      <c r="H2510" s="4" t="s">
        <v>1939</v>
      </c>
      <c r="I2510" s="28" t="str">
        <f t="shared" si="241"/>
        <v>=DISPIMG("ID_978279D4FA1A410DAE8BFF751BC78BC6",1)</v>
      </c>
    </row>
    <row r="2511" customHeight="1" spans="1:9">
      <c r="A2511" s="26" t="s">
        <v>410</v>
      </c>
      <c r="B2511" s="26" t="s">
        <v>2063</v>
      </c>
      <c r="C2511" s="26" t="s">
        <v>2064</v>
      </c>
      <c r="D2511" s="26" t="s">
        <v>420</v>
      </c>
      <c r="E2511" s="26" t="s">
        <v>1937</v>
      </c>
      <c r="F2511" s="26" t="s">
        <v>1938</v>
      </c>
      <c r="G2511" s="27">
        <v>35</v>
      </c>
      <c r="H2511" s="4" t="s">
        <v>1939</v>
      </c>
      <c r="I2511" s="28" t="str">
        <f t="shared" si="241"/>
        <v>=DISPIMG("ID_978279D4FA1A410DAE8BFF751BC78BC6",1)</v>
      </c>
    </row>
    <row r="2512" customHeight="1" spans="1:9">
      <c r="A2512" s="26" t="s">
        <v>389</v>
      </c>
      <c r="B2512" s="26" t="s">
        <v>2065</v>
      </c>
      <c r="C2512" s="26" t="s">
        <v>2066</v>
      </c>
      <c r="D2512" s="26" t="s">
        <v>432</v>
      </c>
      <c r="E2512" s="26" t="s">
        <v>1937</v>
      </c>
      <c r="F2512" s="26" t="s">
        <v>1938</v>
      </c>
      <c r="G2512" s="27">
        <v>38</v>
      </c>
      <c r="H2512" s="4" t="s">
        <v>1939</v>
      </c>
      <c r="I2512" s="28" t="str">
        <f t="shared" ref="I2512:I2517" si="242">_xlfn.DISPIMG("ID_7F3E2BD65A414BA89D5E54682B292496",1)</f>
        <v>=DISPIMG("ID_7F3E2BD65A414BA89D5E54682B292496",1)</v>
      </c>
    </row>
    <row r="2513" customHeight="1" spans="1:9">
      <c r="A2513" s="26" t="s">
        <v>390</v>
      </c>
      <c r="B2513" s="26" t="s">
        <v>2065</v>
      </c>
      <c r="C2513" s="26" t="s">
        <v>2066</v>
      </c>
      <c r="D2513" s="26" t="s">
        <v>432</v>
      </c>
      <c r="E2513" s="26" t="s">
        <v>1937</v>
      </c>
      <c r="F2513" s="26" t="s">
        <v>1938</v>
      </c>
      <c r="G2513" s="27">
        <v>39</v>
      </c>
      <c r="H2513" s="4" t="s">
        <v>1939</v>
      </c>
      <c r="I2513" s="28" t="str">
        <f t="shared" si="242"/>
        <v>=DISPIMG("ID_7F3E2BD65A414BA89D5E54682B292496",1)</v>
      </c>
    </row>
    <row r="2514" customHeight="1" spans="1:9">
      <c r="A2514" s="26" t="s">
        <v>391</v>
      </c>
      <c r="B2514" s="26" t="s">
        <v>2065</v>
      </c>
      <c r="C2514" s="26" t="s">
        <v>2066</v>
      </c>
      <c r="D2514" s="26" t="s">
        <v>432</v>
      </c>
      <c r="E2514" s="26" t="s">
        <v>1937</v>
      </c>
      <c r="F2514" s="26" t="s">
        <v>1938</v>
      </c>
      <c r="G2514" s="27">
        <v>40</v>
      </c>
      <c r="H2514" s="4" t="s">
        <v>1939</v>
      </c>
      <c r="I2514" s="28" t="str">
        <f t="shared" si="242"/>
        <v>=DISPIMG("ID_7F3E2BD65A414BA89D5E54682B292496",1)</v>
      </c>
    </row>
    <row r="2515" customHeight="1" spans="1:9">
      <c r="A2515" s="26" t="s">
        <v>392</v>
      </c>
      <c r="B2515" s="26" t="s">
        <v>2065</v>
      </c>
      <c r="C2515" s="26" t="s">
        <v>2066</v>
      </c>
      <c r="D2515" s="26" t="s">
        <v>432</v>
      </c>
      <c r="E2515" s="26" t="s">
        <v>1937</v>
      </c>
      <c r="F2515" s="26" t="s">
        <v>1938</v>
      </c>
      <c r="G2515" s="27">
        <v>41</v>
      </c>
      <c r="H2515" s="4" t="s">
        <v>1939</v>
      </c>
      <c r="I2515" s="28" t="str">
        <f t="shared" si="242"/>
        <v>=DISPIMG("ID_7F3E2BD65A414BA89D5E54682B292496",1)</v>
      </c>
    </row>
    <row r="2516" customHeight="1" spans="1:9">
      <c r="A2516" s="26" t="s">
        <v>393</v>
      </c>
      <c r="B2516" s="26" t="s">
        <v>2065</v>
      </c>
      <c r="C2516" s="26" t="s">
        <v>2066</v>
      </c>
      <c r="D2516" s="26" t="s">
        <v>432</v>
      </c>
      <c r="E2516" s="26" t="s">
        <v>1937</v>
      </c>
      <c r="F2516" s="26" t="s">
        <v>1938</v>
      </c>
      <c r="G2516" s="27">
        <v>42</v>
      </c>
      <c r="H2516" s="4" t="s">
        <v>1939</v>
      </c>
      <c r="I2516" s="28" t="str">
        <f t="shared" si="242"/>
        <v>=DISPIMG("ID_7F3E2BD65A414BA89D5E54682B292496",1)</v>
      </c>
    </row>
    <row r="2517" customHeight="1" spans="1:9">
      <c r="A2517" s="26" t="s">
        <v>394</v>
      </c>
      <c r="B2517" s="26" t="s">
        <v>2065</v>
      </c>
      <c r="C2517" s="26" t="s">
        <v>2066</v>
      </c>
      <c r="D2517" s="26" t="s">
        <v>432</v>
      </c>
      <c r="E2517" s="26" t="s">
        <v>1937</v>
      </c>
      <c r="F2517" s="26" t="s">
        <v>1938</v>
      </c>
      <c r="G2517" s="27">
        <v>43</v>
      </c>
      <c r="H2517" s="4" t="s">
        <v>1939</v>
      </c>
      <c r="I2517" s="28" t="str">
        <f t="shared" si="242"/>
        <v>=DISPIMG("ID_7F3E2BD65A414BA89D5E54682B292496",1)</v>
      </c>
    </row>
    <row r="2518" customHeight="1" spans="1:9">
      <c r="A2518" s="26" t="s">
        <v>417</v>
      </c>
      <c r="B2518" s="26" t="s">
        <v>2067</v>
      </c>
      <c r="C2518" s="26" t="s">
        <v>2068</v>
      </c>
      <c r="D2518" s="26" t="s">
        <v>420</v>
      </c>
      <c r="E2518" s="26" t="s">
        <v>1937</v>
      </c>
      <c r="F2518" s="26" t="s">
        <v>1938</v>
      </c>
      <c r="G2518" s="27">
        <v>29</v>
      </c>
      <c r="H2518" s="4" t="s">
        <v>1939</v>
      </c>
      <c r="I2518" s="28" t="str">
        <f>_xlfn.DISPIMG("ID_F0597C47BFAF4ABFB3BEBD65709040EC",1)</f>
        <v>=DISPIMG("ID_F0597C47BFAF4ABFB3BEBD65709040EC",1)</v>
      </c>
    </row>
    <row r="2519" customHeight="1" spans="1:9">
      <c r="A2519" s="26" t="s">
        <v>395</v>
      </c>
      <c r="B2519" s="26" t="s">
        <v>2069</v>
      </c>
      <c r="C2519" s="26" t="s">
        <v>2070</v>
      </c>
      <c r="D2519" s="26" t="s">
        <v>420</v>
      </c>
      <c r="E2519" s="26" t="s">
        <v>1937</v>
      </c>
      <c r="F2519" s="26" t="s">
        <v>1938</v>
      </c>
      <c r="G2519" s="27">
        <v>40</v>
      </c>
      <c r="H2519" s="4" t="s">
        <v>1939</v>
      </c>
      <c r="I2519" s="28" t="str">
        <f t="shared" ref="I2519:I2532" si="243">_xlfn.DISPIMG("ID_475CF5D068D44C549EDEE0FE94966C05",1)</f>
        <v>=DISPIMG("ID_475CF5D068D44C549EDEE0FE94966C05",1)</v>
      </c>
    </row>
    <row r="2520" customHeight="1" spans="1:9">
      <c r="A2520" s="26" t="s">
        <v>399</v>
      </c>
      <c r="B2520" s="26" t="s">
        <v>2069</v>
      </c>
      <c r="C2520" s="26" t="s">
        <v>2070</v>
      </c>
      <c r="D2520" s="26" t="s">
        <v>420</v>
      </c>
      <c r="E2520" s="26" t="s">
        <v>1937</v>
      </c>
      <c r="F2520" s="26" t="s">
        <v>1938</v>
      </c>
      <c r="G2520" s="27">
        <v>41</v>
      </c>
      <c r="H2520" s="4" t="s">
        <v>1939</v>
      </c>
      <c r="I2520" s="28" t="str">
        <f t="shared" si="243"/>
        <v>=DISPIMG("ID_475CF5D068D44C549EDEE0FE94966C05",1)</v>
      </c>
    </row>
    <row r="2521" customHeight="1" spans="1:9">
      <c r="A2521" s="26" t="s">
        <v>364</v>
      </c>
      <c r="B2521" s="26" t="s">
        <v>2069</v>
      </c>
      <c r="C2521" s="26" t="s">
        <v>2070</v>
      </c>
      <c r="D2521" s="26" t="s">
        <v>420</v>
      </c>
      <c r="E2521" s="26" t="s">
        <v>1937</v>
      </c>
      <c r="F2521" s="26" t="s">
        <v>1938</v>
      </c>
      <c r="G2521" s="27">
        <v>42</v>
      </c>
      <c r="H2521" s="4" t="s">
        <v>1939</v>
      </c>
      <c r="I2521" s="28" t="str">
        <f t="shared" si="243"/>
        <v>=DISPIMG("ID_475CF5D068D44C549EDEE0FE94966C05",1)</v>
      </c>
    </row>
    <row r="2522" customHeight="1" spans="1:9">
      <c r="A2522" s="26" t="s">
        <v>371</v>
      </c>
      <c r="B2522" s="26" t="s">
        <v>2069</v>
      </c>
      <c r="C2522" s="26" t="s">
        <v>2070</v>
      </c>
      <c r="D2522" s="26" t="s">
        <v>420</v>
      </c>
      <c r="E2522" s="26" t="s">
        <v>1937</v>
      </c>
      <c r="F2522" s="26" t="s">
        <v>1938</v>
      </c>
      <c r="G2522" s="27">
        <v>43</v>
      </c>
      <c r="H2522" s="4" t="s">
        <v>1939</v>
      </c>
      <c r="I2522" s="28" t="str">
        <f t="shared" si="243"/>
        <v>=DISPIMG("ID_475CF5D068D44C549EDEE0FE94966C05",1)</v>
      </c>
    </row>
    <row r="2523" customHeight="1" spans="1:9">
      <c r="A2523" s="26" t="s">
        <v>400</v>
      </c>
      <c r="B2523" s="26" t="s">
        <v>2069</v>
      </c>
      <c r="C2523" s="26" t="s">
        <v>2070</v>
      </c>
      <c r="D2523" s="26" t="s">
        <v>420</v>
      </c>
      <c r="E2523" s="26" t="s">
        <v>1937</v>
      </c>
      <c r="F2523" s="26" t="s">
        <v>1938</v>
      </c>
      <c r="G2523" s="27">
        <v>44</v>
      </c>
      <c r="H2523" s="4" t="s">
        <v>1939</v>
      </c>
      <c r="I2523" s="28" t="str">
        <f t="shared" si="243"/>
        <v>=DISPIMG("ID_475CF5D068D44C549EDEE0FE94966C05",1)</v>
      </c>
    </row>
    <row r="2524" customHeight="1" spans="1:9">
      <c r="A2524" s="26" t="s">
        <v>416</v>
      </c>
      <c r="B2524" s="26" t="s">
        <v>2069</v>
      </c>
      <c r="C2524" s="26" t="s">
        <v>2070</v>
      </c>
      <c r="D2524" s="26" t="s">
        <v>420</v>
      </c>
      <c r="E2524" s="26" t="s">
        <v>1937</v>
      </c>
      <c r="F2524" s="26" t="s">
        <v>1938</v>
      </c>
      <c r="G2524" s="27">
        <v>45</v>
      </c>
      <c r="H2524" s="4" t="s">
        <v>1939</v>
      </c>
      <c r="I2524" s="28" t="str">
        <f t="shared" si="243"/>
        <v>=DISPIMG("ID_475CF5D068D44C549EDEE0FE94966C05",1)</v>
      </c>
    </row>
    <row r="2525" customHeight="1" spans="1:9">
      <c r="A2525" s="26" t="s">
        <v>417</v>
      </c>
      <c r="B2525" s="26" t="s">
        <v>2069</v>
      </c>
      <c r="C2525" s="26" t="s">
        <v>2070</v>
      </c>
      <c r="D2525" s="26" t="s">
        <v>420</v>
      </c>
      <c r="E2525" s="26" t="s">
        <v>1937</v>
      </c>
      <c r="F2525" s="26" t="s">
        <v>1938</v>
      </c>
      <c r="G2525" s="27">
        <v>46</v>
      </c>
      <c r="H2525" s="4" t="s">
        <v>1939</v>
      </c>
      <c r="I2525" s="28" t="str">
        <f t="shared" si="243"/>
        <v>=DISPIMG("ID_475CF5D068D44C549EDEE0FE94966C05",1)</v>
      </c>
    </row>
    <row r="2526" customHeight="1" spans="1:9">
      <c r="A2526" s="26" t="s">
        <v>381</v>
      </c>
      <c r="B2526" s="26" t="s">
        <v>2069</v>
      </c>
      <c r="C2526" s="26" t="s">
        <v>2070</v>
      </c>
      <c r="D2526" s="26" t="s">
        <v>420</v>
      </c>
      <c r="E2526" s="26" t="s">
        <v>1937</v>
      </c>
      <c r="F2526" s="26" t="s">
        <v>1938</v>
      </c>
      <c r="G2526" s="27">
        <v>47</v>
      </c>
      <c r="H2526" s="4" t="s">
        <v>1939</v>
      </c>
      <c r="I2526" s="28" t="str">
        <f t="shared" si="243"/>
        <v>=DISPIMG("ID_475CF5D068D44C549EDEE0FE94966C05",1)</v>
      </c>
    </row>
    <row r="2527" customHeight="1" spans="1:9">
      <c r="A2527" s="26" t="s">
        <v>388</v>
      </c>
      <c r="B2527" s="26" t="s">
        <v>2069</v>
      </c>
      <c r="C2527" s="26" t="s">
        <v>2070</v>
      </c>
      <c r="D2527" s="26" t="s">
        <v>420</v>
      </c>
      <c r="E2527" s="26" t="s">
        <v>1937</v>
      </c>
      <c r="F2527" s="26" t="s">
        <v>1938</v>
      </c>
      <c r="G2527" s="27">
        <v>48</v>
      </c>
      <c r="H2527" s="4" t="s">
        <v>1939</v>
      </c>
      <c r="I2527" s="28" t="str">
        <f t="shared" si="243"/>
        <v>=DISPIMG("ID_475CF5D068D44C549EDEE0FE94966C05",1)</v>
      </c>
    </row>
    <row r="2528" customHeight="1" spans="1:9">
      <c r="A2528" s="26" t="s">
        <v>389</v>
      </c>
      <c r="B2528" s="26" t="s">
        <v>2069</v>
      </c>
      <c r="C2528" s="26" t="s">
        <v>2070</v>
      </c>
      <c r="D2528" s="26" t="s">
        <v>420</v>
      </c>
      <c r="E2528" s="26" t="s">
        <v>1937</v>
      </c>
      <c r="F2528" s="26" t="s">
        <v>1938</v>
      </c>
      <c r="G2528" s="27">
        <v>49</v>
      </c>
      <c r="H2528" s="4" t="s">
        <v>1939</v>
      </c>
      <c r="I2528" s="28" t="str">
        <f t="shared" si="243"/>
        <v>=DISPIMG("ID_475CF5D068D44C549EDEE0FE94966C05",1)</v>
      </c>
    </row>
    <row r="2529" customHeight="1" spans="1:9">
      <c r="A2529" s="26" t="s">
        <v>390</v>
      </c>
      <c r="B2529" s="26" t="s">
        <v>2069</v>
      </c>
      <c r="C2529" s="26" t="s">
        <v>2070</v>
      </c>
      <c r="D2529" s="26" t="s">
        <v>420</v>
      </c>
      <c r="E2529" s="26" t="s">
        <v>1937</v>
      </c>
      <c r="F2529" s="26" t="s">
        <v>1938</v>
      </c>
      <c r="G2529" s="27">
        <v>50</v>
      </c>
      <c r="H2529" s="4" t="s">
        <v>1939</v>
      </c>
      <c r="I2529" s="28" t="str">
        <f t="shared" si="243"/>
        <v>=DISPIMG("ID_475CF5D068D44C549EDEE0FE94966C05",1)</v>
      </c>
    </row>
    <row r="2530" customHeight="1" spans="1:9">
      <c r="A2530" s="26" t="s">
        <v>391</v>
      </c>
      <c r="B2530" s="26" t="s">
        <v>2069</v>
      </c>
      <c r="C2530" s="26" t="s">
        <v>2070</v>
      </c>
      <c r="D2530" s="26" t="s">
        <v>420</v>
      </c>
      <c r="E2530" s="26" t="s">
        <v>1937</v>
      </c>
      <c r="F2530" s="26" t="s">
        <v>1938</v>
      </c>
      <c r="G2530" s="27">
        <v>51</v>
      </c>
      <c r="H2530" s="4" t="s">
        <v>1939</v>
      </c>
      <c r="I2530" s="28" t="str">
        <f t="shared" si="243"/>
        <v>=DISPIMG("ID_475CF5D068D44C549EDEE0FE94966C05",1)</v>
      </c>
    </row>
    <row r="2531" customHeight="1" spans="1:9">
      <c r="A2531" s="26" t="s">
        <v>392</v>
      </c>
      <c r="B2531" s="26" t="s">
        <v>2069</v>
      </c>
      <c r="C2531" s="26" t="s">
        <v>2070</v>
      </c>
      <c r="D2531" s="26" t="s">
        <v>420</v>
      </c>
      <c r="E2531" s="26" t="s">
        <v>1937</v>
      </c>
      <c r="F2531" s="26" t="s">
        <v>1938</v>
      </c>
      <c r="G2531" s="27">
        <v>52</v>
      </c>
      <c r="H2531" s="4" t="s">
        <v>1939</v>
      </c>
      <c r="I2531" s="28" t="str">
        <f t="shared" si="243"/>
        <v>=DISPIMG("ID_475CF5D068D44C549EDEE0FE94966C05",1)</v>
      </c>
    </row>
    <row r="2532" customHeight="1" spans="1:9">
      <c r="A2532" s="26" t="s">
        <v>393</v>
      </c>
      <c r="B2532" s="26" t="s">
        <v>2069</v>
      </c>
      <c r="C2532" s="26" t="s">
        <v>2070</v>
      </c>
      <c r="D2532" s="26" t="s">
        <v>420</v>
      </c>
      <c r="E2532" s="26" t="s">
        <v>1937</v>
      </c>
      <c r="F2532" s="26" t="s">
        <v>1938</v>
      </c>
      <c r="G2532" s="27">
        <v>53</v>
      </c>
      <c r="H2532" s="4" t="s">
        <v>1939</v>
      </c>
      <c r="I2532" s="28" t="str">
        <f t="shared" si="243"/>
        <v>=DISPIMG("ID_475CF5D068D44C549EDEE0FE94966C05",1)</v>
      </c>
    </row>
    <row r="2533" customHeight="1" spans="1:9">
      <c r="A2533" s="26" t="s">
        <v>450</v>
      </c>
      <c r="B2533" s="26" t="s">
        <v>2071</v>
      </c>
      <c r="C2533" s="26" t="s">
        <v>2072</v>
      </c>
      <c r="D2533" s="26" t="s">
        <v>374</v>
      </c>
      <c r="E2533" s="26" t="s">
        <v>1937</v>
      </c>
      <c r="F2533" s="26" t="s">
        <v>1938</v>
      </c>
      <c r="G2533" s="27">
        <v>38</v>
      </c>
      <c r="H2533" s="4" t="s">
        <v>1939</v>
      </c>
      <c r="I2533" s="28" t="str">
        <f>_xlfn.DISPIMG("ID_F58B76AE179B4B85BF56B49F883BE5DF",1)</f>
        <v>=DISPIMG("ID_F58B76AE179B4B85BF56B49F883BE5DF",1)</v>
      </c>
    </row>
    <row r="2534" customHeight="1" spans="1:9">
      <c r="A2534" s="26" t="s">
        <v>400</v>
      </c>
      <c r="B2534" s="26" t="s">
        <v>2073</v>
      </c>
      <c r="C2534" s="26" t="s">
        <v>2074</v>
      </c>
      <c r="D2534" s="26" t="s">
        <v>445</v>
      </c>
      <c r="E2534" s="26" t="s">
        <v>1937</v>
      </c>
      <c r="F2534" s="26" t="s">
        <v>1938</v>
      </c>
      <c r="G2534" s="27">
        <v>15</v>
      </c>
      <c r="H2534" s="4" t="s">
        <v>1939</v>
      </c>
      <c r="I2534" s="28" t="str">
        <f t="shared" ref="I2534:I2542" si="244">_xlfn.DISPIMG("ID_455BCF1725444D53B5B8A370ED6F4B05",1)</f>
        <v>=DISPIMG("ID_455BCF1725444D53B5B8A370ED6F4B05",1)</v>
      </c>
    </row>
    <row r="2535" customHeight="1" spans="1:9">
      <c r="A2535" s="26" t="s">
        <v>416</v>
      </c>
      <c r="B2535" s="26" t="s">
        <v>2073</v>
      </c>
      <c r="C2535" s="26" t="s">
        <v>2074</v>
      </c>
      <c r="D2535" s="26" t="s">
        <v>445</v>
      </c>
      <c r="E2535" s="26" t="s">
        <v>1937</v>
      </c>
      <c r="F2535" s="26" t="s">
        <v>1938</v>
      </c>
      <c r="G2535" s="27">
        <v>16</v>
      </c>
      <c r="H2535" s="4" t="s">
        <v>1939</v>
      </c>
      <c r="I2535" s="28" t="str">
        <f t="shared" si="244"/>
        <v>=DISPIMG("ID_455BCF1725444D53B5B8A370ED6F4B05",1)</v>
      </c>
    </row>
    <row r="2536" customHeight="1" spans="1:9">
      <c r="A2536" s="26" t="s">
        <v>417</v>
      </c>
      <c r="B2536" s="26" t="s">
        <v>2073</v>
      </c>
      <c r="C2536" s="26" t="s">
        <v>2074</v>
      </c>
      <c r="D2536" s="26" t="s">
        <v>445</v>
      </c>
      <c r="E2536" s="26" t="s">
        <v>1937</v>
      </c>
      <c r="F2536" s="26" t="s">
        <v>1938</v>
      </c>
      <c r="G2536" s="27">
        <v>17</v>
      </c>
      <c r="H2536" s="4" t="s">
        <v>1939</v>
      </c>
      <c r="I2536" s="28" t="str">
        <f t="shared" si="244"/>
        <v>=DISPIMG("ID_455BCF1725444D53B5B8A370ED6F4B05",1)</v>
      </c>
    </row>
    <row r="2537" customHeight="1" spans="1:9">
      <c r="A2537" s="26" t="s">
        <v>381</v>
      </c>
      <c r="B2537" s="26" t="s">
        <v>2073</v>
      </c>
      <c r="C2537" s="26" t="s">
        <v>2074</v>
      </c>
      <c r="D2537" s="26" t="s">
        <v>445</v>
      </c>
      <c r="E2537" s="26" t="s">
        <v>1937</v>
      </c>
      <c r="F2537" s="26" t="s">
        <v>1938</v>
      </c>
      <c r="G2537" s="27">
        <v>18</v>
      </c>
      <c r="H2537" s="4" t="s">
        <v>1939</v>
      </c>
      <c r="I2537" s="28" t="str">
        <f t="shared" si="244"/>
        <v>=DISPIMG("ID_455BCF1725444D53B5B8A370ED6F4B05",1)</v>
      </c>
    </row>
    <row r="2538" customHeight="1" spans="1:9">
      <c r="A2538" s="26" t="s">
        <v>388</v>
      </c>
      <c r="B2538" s="26" t="s">
        <v>2073</v>
      </c>
      <c r="C2538" s="26" t="s">
        <v>2074</v>
      </c>
      <c r="D2538" s="26" t="s">
        <v>445</v>
      </c>
      <c r="E2538" s="26" t="s">
        <v>1937</v>
      </c>
      <c r="F2538" s="26" t="s">
        <v>1938</v>
      </c>
      <c r="G2538" s="27">
        <v>19</v>
      </c>
      <c r="H2538" s="4" t="s">
        <v>1939</v>
      </c>
      <c r="I2538" s="28" t="str">
        <f t="shared" si="244"/>
        <v>=DISPIMG("ID_455BCF1725444D53B5B8A370ED6F4B05",1)</v>
      </c>
    </row>
    <row r="2539" customHeight="1" spans="1:9">
      <c r="A2539" s="26" t="s">
        <v>389</v>
      </c>
      <c r="B2539" s="26" t="s">
        <v>2073</v>
      </c>
      <c r="C2539" s="26" t="s">
        <v>2074</v>
      </c>
      <c r="D2539" s="26" t="s">
        <v>445</v>
      </c>
      <c r="E2539" s="26" t="s">
        <v>1937</v>
      </c>
      <c r="F2539" s="26" t="s">
        <v>1938</v>
      </c>
      <c r="G2539" s="27">
        <v>20</v>
      </c>
      <c r="H2539" s="4" t="s">
        <v>1939</v>
      </c>
      <c r="I2539" s="28" t="str">
        <f t="shared" si="244"/>
        <v>=DISPIMG("ID_455BCF1725444D53B5B8A370ED6F4B05",1)</v>
      </c>
    </row>
    <row r="2540" customHeight="1" spans="1:9">
      <c r="A2540" s="26" t="s">
        <v>390</v>
      </c>
      <c r="B2540" s="26" t="s">
        <v>2073</v>
      </c>
      <c r="C2540" s="26" t="s">
        <v>2074</v>
      </c>
      <c r="D2540" s="26" t="s">
        <v>445</v>
      </c>
      <c r="E2540" s="26" t="s">
        <v>1937</v>
      </c>
      <c r="F2540" s="26" t="s">
        <v>1938</v>
      </c>
      <c r="G2540" s="27">
        <v>21</v>
      </c>
      <c r="H2540" s="4" t="s">
        <v>1939</v>
      </c>
      <c r="I2540" s="28" t="str">
        <f t="shared" si="244"/>
        <v>=DISPIMG("ID_455BCF1725444D53B5B8A370ED6F4B05",1)</v>
      </c>
    </row>
    <row r="2541" customHeight="1" spans="1:9">
      <c r="A2541" s="26" t="s">
        <v>391</v>
      </c>
      <c r="B2541" s="26" t="s">
        <v>2073</v>
      </c>
      <c r="C2541" s="26" t="s">
        <v>2074</v>
      </c>
      <c r="D2541" s="26" t="s">
        <v>445</v>
      </c>
      <c r="E2541" s="26" t="s">
        <v>1937</v>
      </c>
      <c r="F2541" s="26" t="s">
        <v>1938</v>
      </c>
      <c r="G2541" s="27">
        <v>22</v>
      </c>
      <c r="H2541" s="4" t="s">
        <v>1939</v>
      </c>
      <c r="I2541" s="28" t="str">
        <f t="shared" si="244"/>
        <v>=DISPIMG("ID_455BCF1725444D53B5B8A370ED6F4B05",1)</v>
      </c>
    </row>
    <row r="2542" customHeight="1" spans="1:9">
      <c r="A2542" s="26" t="s">
        <v>392</v>
      </c>
      <c r="B2542" s="26" t="s">
        <v>2073</v>
      </c>
      <c r="C2542" s="26" t="s">
        <v>2074</v>
      </c>
      <c r="D2542" s="26" t="s">
        <v>445</v>
      </c>
      <c r="E2542" s="26" t="s">
        <v>1937</v>
      </c>
      <c r="F2542" s="26" t="s">
        <v>1938</v>
      </c>
      <c r="G2542" s="27">
        <v>23</v>
      </c>
      <c r="H2542" s="4" t="s">
        <v>1939</v>
      </c>
      <c r="I2542" s="28" t="str">
        <f t="shared" si="244"/>
        <v>=DISPIMG("ID_455BCF1725444D53B5B8A370ED6F4B05",1)</v>
      </c>
    </row>
    <row r="2543" customHeight="1" spans="1:9">
      <c r="A2543" s="26" t="s">
        <v>402</v>
      </c>
      <c r="B2543" s="26" t="s">
        <v>2075</v>
      </c>
      <c r="C2543" s="26" t="s">
        <v>2076</v>
      </c>
      <c r="D2543" s="26" t="s">
        <v>445</v>
      </c>
      <c r="E2543" s="26" t="s">
        <v>1937</v>
      </c>
      <c r="F2543" s="26" t="s">
        <v>1938</v>
      </c>
      <c r="G2543" s="27">
        <v>40</v>
      </c>
      <c r="H2543" s="4" t="s">
        <v>1939</v>
      </c>
      <c r="I2543" s="28" t="str">
        <f>_xlfn.DISPIMG("ID_BC7D249312DA4525A86B22C0701219A5",1)</f>
        <v>=DISPIMG("ID_BC7D249312DA4525A86B22C0701219A5",1)</v>
      </c>
    </row>
    <row r="2544" customHeight="1" spans="1:9">
      <c r="A2544" s="26" t="s">
        <v>399</v>
      </c>
      <c r="B2544" s="26" t="s">
        <v>2077</v>
      </c>
      <c r="C2544" s="26" t="s">
        <v>2078</v>
      </c>
      <c r="D2544" s="26" t="s">
        <v>398</v>
      </c>
      <c r="E2544" s="26" t="s">
        <v>1937</v>
      </c>
      <c r="F2544" s="26" t="s">
        <v>1938</v>
      </c>
      <c r="G2544" s="27">
        <v>56</v>
      </c>
      <c r="H2544" s="4" t="s">
        <v>1939</v>
      </c>
      <c r="I2544" s="28" t="str">
        <f t="shared" ref="I2544:I2557" si="245">_xlfn.DISPIMG("ID_D2E1BB71062E4EE0846E97F5A2D8B69E",1)</f>
        <v>=DISPIMG("ID_D2E1BB71062E4EE0846E97F5A2D8B69E",1)</v>
      </c>
    </row>
    <row r="2545" customHeight="1" spans="1:9">
      <c r="A2545" s="26" t="s">
        <v>364</v>
      </c>
      <c r="B2545" s="26" t="s">
        <v>2077</v>
      </c>
      <c r="C2545" s="26" t="s">
        <v>2078</v>
      </c>
      <c r="D2545" s="26" t="s">
        <v>398</v>
      </c>
      <c r="E2545" s="26" t="s">
        <v>1937</v>
      </c>
      <c r="F2545" s="26" t="s">
        <v>1938</v>
      </c>
      <c r="G2545" s="27">
        <v>57</v>
      </c>
      <c r="H2545" s="4" t="s">
        <v>1939</v>
      </c>
      <c r="I2545" s="28" t="str">
        <f t="shared" si="245"/>
        <v>=DISPIMG("ID_D2E1BB71062E4EE0846E97F5A2D8B69E",1)</v>
      </c>
    </row>
    <row r="2546" customHeight="1" spans="1:9">
      <c r="A2546" s="26" t="s">
        <v>371</v>
      </c>
      <c r="B2546" s="26" t="s">
        <v>2077</v>
      </c>
      <c r="C2546" s="26" t="s">
        <v>2078</v>
      </c>
      <c r="D2546" s="26" t="s">
        <v>398</v>
      </c>
      <c r="E2546" s="26" t="s">
        <v>1937</v>
      </c>
      <c r="F2546" s="26" t="s">
        <v>1938</v>
      </c>
      <c r="G2546" s="27">
        <v>58</v>
      </c>
      <c r="H2546" s="4" t="s">
        <v>1939</v>
      </c>
      <c r="I2546" s="28" t="str">
        <f t="shared" si="245"/>
        <v>=DISPIMG("ID_D2E1BB71062E4EE0846E97F5A2D8B69E",1)</v>
      </c>
    </row>
    <row r="2547" customHeight="1" spans="1:9">
      <c r="A2547" s="26" t="s">
        <v>400</v>
      </c>
      <c r="B2547" s="26" t="s">
        <v>2077</v>
      </c>
      <c r="C2547" s="26" t="s">
        <v>2078</v>
      </c>
      <c r="D2547" s="26" t="s">
        <v>398</v>
      </c>
      <c r="E2547" s="26" t="s">
        <v>1937</v>
      </c>
      <c r="F2547" s="26" t="s">
        <v>1938</v>
      </c>
      <c r="G2547" s="27">
        <v>59</v>
      </c>
      <c r="H2547" s="4" t="s">
        <v>1939</v>
      </c>
      <c r="I2547" s="28" t="str">
        <f t="shared" si="245"/>
        <v>=DISPIMG("ID_D2E1BB71062E4EE0846E97F5A2D8B69E",1)</v>
      </c>
    </row>
    <row r="2548" customHeight="1" spans="1:9">
      <c r="A2548" s="26" t="s">
        <v>416</v>
      </c>
      <c r="B2548" s="26" t="s">
        <v>2077</v>
      </c>
      <c r="C2548" s="26" t="s">
        <v>2078</v>
      </c>
      <c r="D2548" s="26" t="s">
        <v>398</v>
      </c>
      <c r="E2548" s="26" t="s">
        <v>1937</v>
      </c>
      <c r="F2548" s="26" t="s">
        <v>1938</v>
      </c>
      <c r="G2548" s="27">
        <v>60</v>
      </c>
      <c r="H2548" s="4" t="s">
        <v>1939</v>
      </c>
      <c r="I2548" s="28" t="str">
        <f t="shared" si="245"/>
        <v>=DISPIMG("ID_D2E1BB71062E4EE0846E97F5A2D8B69E",1)</v>
      </c>
    </row>
    <row r="2549" customHeight="1" spans="1:9">
      <c r="A2549" s="26" t="s">
        <v>417</v>
      </c>
      <c r="B2549" s="26" t="s">
        <v>2077</v>
      </c>
      <c r="C2549" s="26" t="s">
        <v>2078</v>
      </c>
      <c r="D2549" s="26" t="s">
        <v>398</v>
      </c>
      <c r="E2549" s="26" t="s">
        <v>1937</v>
      </c>
      <c r="F2549" s="26" t="s">
        <v>1938</v>
      </c>
      <c r="G2549" s="27">
        <v>61</v>
      </c>
      <c r="H2549" s="4" t="s">
        <v>1939</v>
      </c>
      <c r="I2549" s="28" t="str">
        <f t="shared" si="245"/>
        <v>=DISPIMG("ID_D2E1BB71062E4EE0846E97F5A2D8B69E",1)</v>
      </c>
    </row>
    <row r="2550" customHeight="1" spans="1:9">
      <c r="A2550" s="26" t="s">
        <v>381</v>
      </c>
      <c r="B2550" s="26" t="s">
        <v>2077</v>
      </c>
      <c r="C2550" s="26" t="s">
        <v>2078</v>
      </c>
      <c r="D2550" s="26" t="s">
        <v>398</v>
      </c>
      <c r="E2550" s="26" t="s">
        <v>1937</v>
      </c>
      <c r="F2550" s="26" t="s">
        <v>1938</v>
      </c>
      <c r="G2550" s="27">
        <v>62</v>
      </c>
      <c r="H2550" s="4" t="s">
        <v>1939</v>
      </c>
      <c r="I2550" s="28" t="str">
        <f t="shared" si="245"/>
        <v>=DISPIMG("ID_D2E1BB71062E4EE0846E97F5A2D8B69E",1)</v>
      </c>
    </row>
    <row r="2551" customHeight="1" spans="1:9">
      <c r="A2551" s="26" t="s">
        <v>388</v>
      </c>
      <c r="B2551" s="26" t="s">
        <v>2077</v>
      </c>
      <c r="C2551" s="26" t="s">
        <v>2078</v>
      </c>
      <c r="D2551" s="26" t="s">
        <v>398</v>
      </c>
      <c r="E2551" s="26" t="s">
        <v>1937</v>
      </c>
      <c r="F2551" s="26" t="s">
        <v>1938</v>
      </c>
      <c r="G2551" s="27">
        <v>63</v>
      </c>
      <c r="H2551" s="4" t="s">
        <v>1939</v>
      </c>
      <c r="I2551" s="28" t="str">
        <f t="shared" si="245"/>
        <v>=DISPIMG("ID_D2E1BB71062E4EE0846E97F5A2D8B69E",1)</v>
      </c>
    </row>
    <row r="2552" customHeight="1" spans="1:9">
      <c r="A2552" s="26" t="s">
        <v>389</v>
      </c>
      <c r="B2552" s="26" t="s">
        <v>2077</v>
      </c>
      <c r="C2552" s="26" t="s">
        <v>2078</v>
      </c>
      <c r="D2552" s="26" t="s">
        <v>398</v>
      </c>
      <c r="E2552" s="26" t="s">
        <v>1937</v>
      </c>
      <c r="F2552" s="26" t="s">
        <v>1938</v>
      </c>
      <c r="G2552" s="27">
        <v>64</v>
      </c>
      <c r="H2552" s="4" t="s">
        <v>1939</v>
      </c>
      <c r="I2552" s="28" t="str">
        <f t="shared" si="245"/>
        <v>=DISPIMG("ID_D2E1BB71062E4EE0846E97F5A2D8B69E",1)</v>
      </c>
    </row>
    <row r="2553" customHeight="1" spans="1:9">
      <c r="A2553" s="26" t="s">
        <v>390</v>
      </c>
      <c r="B2553" s="26" t="s">
        <v>2077</v>
      </c>
      <c r="C2553" s="26" t="s">
        <v>2078</v>
      </c>
      <c r="D2553" s="26" t="s">
        <v>398</v>
      </c>
      <c r="E2553" s="26" t="s">
        <v>1937</v>
      </c>
      <c r="F2553" s="26" t="s">
        <v>1938</v>
      </c>
      <c r="G2553" s="27">
        <v>65</v>
      </c>
      <c r="H2553" s="4" t="s">
        <v>1939</v>
      </c>
      <c r="I2553" s="28" t="str">
        <f t="shared" si="245"/>
        <v>=DISPIMG("ID_D2E1BB71062E4EE0846E97F5A2D8B69E",1)</v>
      </c>
    </row>
    <row r="2554" customHeight="1" spans="1:9">
      <c r="A2554" s="26" t="s">
        <v>391</v>
      </c>
      <c r="B2554" s="26" t="s">
        <v>2077</v>
      </c>
      <c r="C2554" s="26" t="s">
        <v>2078</v>
      </c>
      <c r="D2554" s="26" t="s">
        <v>398</v>
      </c>
      <c r="E2554" s="26" t="s">
        <v>1937</v>
      </c>
      <c r="F2554" s="26" t="s">
        <v>1938</v>
      </c>
      <c r="G2554" s="27">
        <v>66</v>
      </c>
      <c r="H2554" s="4" t="s">
        <v>1939</v>
      </c>
      <c r="I2554" s="28" t="str">
        <f t="shared" si="245"/>
        <v>=DISPIMG("ID_D2E1BB71062E4EE0846E97F5A2D8B69E",1)</v>
      </c>
    </row>
    <row r="2555" customHeight="1" spans="1:9">
      <c r="A2555" s="26" t="s">
        <v>392</v>
      </c>
      <c r="B2555" s="26" t="s">
        <v>2077</v>
      </c>
      <c r="C2555" s="26" t="s">
        <v>2078</v>
      </c>
      <c r="D2555" s="26" t="s">
        <v>398</v>
      </c>
      <c r="E2555" s="26" t="s">
        <v>1937</v>
      </c>
      <c r="F2555" s="26" t="s">
        <v>1938</v>
      </c>
      <c r="G2555" s="27">
        <v>67</v>
      </c>
      <c r="H2555" s="4" t="s">
        <v>1939</v>
      </c>
      <c r="I2555" s="28" t="str">
        <f t="shared" si="245"/>
        <v>=DISPIMG("ID_D2E1BB71062E4EE0846E97F5A2D8B69E",1)</v>
      </c>
    </row>
    <row r="2556" customHeight="1" spans="1:9">
      <c r="A2556" s="26" t="s">
        <v>393</v>
      </c>
      <c r="B2556" s="26" t="s">
        <v>2077</v>
      </c>
      <c r="C2556" s="26" t="s">
        <v>2078</v>
      </c>
      <c r="D2556" s="26" t="s">
        <v>398</v>
      </c>
      <c r="E2556" s="26" t="s">
        <v>1937</v>
      </c>
      <c r="F2556" s="26" t="s">
        <v>1938</v>
      </c>
      <c r="G2556" s="27">
        <v>68</v>
      </c>
      <c r="H2556" s="4" t="s">
        <v>1939</v>
      </c>
      <c r="I2556" s="28" t="str">
        <f t="shared" si="245"/>
        <v>=DISPIMG("ID_D2E1BB71062E4EE0846E97F5A2D8B69E",1)</v>
      </c>
    </row>
    <row r="2557" customHeight="1" spans="1:9">
      <c r="A2557" s="26" t="s">
        <v>394</v>
      </c>
      <c r="B2557" s="26" t="s">
        <v>2077</v>
      </c>
      <c r="C2557" s="26" t="s">
        <v>2078</v>
      </c>
      <c r="D2557" s="26" t="s">
        <v>398</v>
      </c>
      <c r="E2557" s="26" t="s">
        <v>1937</v>
      </c>
      <c r="F2557" s="26" t="s">
        <v>1938</v>
      </c>
      <c r="G2557" s="27">
        <v>69</v>
      </c>
      <c r="H2557" s="4" t="s">
        <v>1939</v>
      </c>
      <c r="I2557" s="28" t="str">
        <f t="shared" si="245"/>
        <v>=DISPIMG("ID_D2E1BB71062E4EE0846E97F5A2D8B69E",1)</v>
      </c>
    </row>
    <row r="2558" customHeight="1" spans="1:9">
      <c r="A2558" s="26" t="s">
        <v>416</v>
      </c>
      <c r="B2558" s="26" t="s">
        <v>2079</v>
      </c>
      <c r="C2558" s="26" t="s">
        <v>2080</v>
      </c>
      <c r="D2558" s="26" t="s">
        <v>432</v>
      </c>
      <c r="E2558" s="26" t="s">
        <v>1937</v>
      </c>
      <c r="F2558" s="26" t="s">
        <v>1938</v>
      </c>
      <c r="G2558" s="27">
        <v>61</v>
      </c>
      <c r="H2558" s="4" t="s">
        <v>1939</v>
      </c>
      <c r="I2558" s="28" t="str">
        <f t="shared" ref="I2558:I2567" si="246">_xlfn.DISPIMG("ID_E08DE90ADAE7444EAEC3D2A0B92624DC",1)</f>
        <v>=DISPIMG("ID_E08DE90ADAE7444EAEC3D2A0B92624DC",1)</v>
      </c>
    </row>
    <row r="2559" customHeight="1" spans="1:9">
      <c r="A2559" s="26" t="s">
        <v>417</v>
      </c>
      <c r="B2559" s="26" t="s">
        <v>2079</v>
      </c>
      <c r="C2559" s="26" t="s">
        <v>2080</v>
      </c>
      <c r="D2559" s="26" t="s">
        <v>432</v>
      </c>
      <c r="E2559" s="26" t="s">
        <v>1937</v>
      </c>
      <c r="F2559" s="26" t="s">
        <v>1938</v>
      </c>
      <c r="G2559" s="27">
        <v>62</v>
      </c>
      <c r="H2559" s="4" t="s">
        <v>1939</v>
      </c>
      <c r="I2559" s="28" t="str">
        <f t="shared" si="246"/>
        <v>=DISPIMG("ID_E08DE90ADAE7444EAEC3D2A0B92624DC",1)</v>
      </c>
    </row>
    <row r="2560" customHeight="1" spans="1:9">
      <c r="A2560" s="26" t="s">
        <v>381</v>
      </c>
      <c r="B2560" s="26" t="s">
        <v>2079</v>
      </c>
      <c r="C2560" s="26" t="s">
        <v>2080</v>
      </c>
      <c r="D2560" s="26" t="s">
        <v>432</v>
      </c>
      <c r="E2560" s="26" t="s">
        <v>1937</v>
      </c>
      <c r="F2560" s="26" t="s">
        <v>1938</v>
      </c>
      <c r="G2560" s="27">
        <v>63</v>
      </c>
      <c r="H2560" s="4" t="s">
        <v>1939</v>
      </c>
      <c r="I2560" s="28" t="str">
        <f t="shared" si="246"/>
        <v>=DISPIMG("ID_E08DE90ADAE7444EAEC3D2A0B92624DC",1)</v>
      </c>
    </row>
    <row r="2561" customHeight="1" spans="1:9">
      <c r="A2561" s="26" t="s">
        <v>388</v>
      </c>
      <c r="B2561" s="26" t="s">
        <v>2079</v>
      </c>
      <c r="C2561" s="26" t="s">
        <v>2080</v>
      </c>
      <c r="D2561" s="26" t="s">
        <v>432</v>
      </c>
      <c r="E2561" s="26" t="s">
        <v>1937</v>
      </c>
      <c r="F2561" s="26" t="s">
        <v>1938</v>
      </c>
      <c r="G2561" s="27">
        <v>64</v>
      </c>
      <c r="H2561" s="4" t="s">
        <v>1939</v>
      </c>
      <c r="I2561" s="28" t="str">
        <f t="shared" si="246"/>
        <v>=DISPIMG("ID_E08DE90ADAE7444EAEC3D2A0B92624DC",1)</v>
      </c>
    </row>
    <row r="2562" customHeight="1" spans="1:9">
      <c r="A2562" s="26" t="s">
        <v>389</v>
      </c>
      <c r="B2562" s="26" t="s">
        <v>2079</v>
      </c>
      <c r="C2562" s="26" t="s">
        <v>2080</v>
      </c>
      <c r="D2562" s="26" t="s">
        <v>432</v>
      </c>
      <c r="E2562" s="26" t="s">
        <v>1937</v>
      </c>
      <c r="F2562" s="26" t="s">
        <v>1938</v>
      </c>
      <c r="G2562" s="27">
        <v>65</v>
      </c>
      <c r="H2562" s="4" t="s">
        <v>1939</v>
      </c>
      <c r="I2562" s="28" t="str">
        <f t="shared" si="246"/>
        <v>=DISPIMG("ID_E08DE90ADAE7444EAEC3D2A0B92624DC",1)</v>
      </c>
    </row>
    <row r="2563" customHeight="1" spans="1:9">
      <c r="A2563" s="26" t="s">
        <v>390</v>
      </c>
      <c r="B2563" s="26" t="s">
        <v>2079</v>
      </c>
      <c r="C2563" s="26" t="s">
        <v>2080</v>
      </c>
      <c r="D2563" s="26" t="s">
        <v>432</v>
      </c>
      <c r="E2563" s="26" t="s">
        <v>1937</v>
      </c>
      <c r="F2563" s="26" t="s">
        <v>1938</v>
      </c>
      <c r="G2563" s="27">
        <v>66</v>
      </c>
      <c r="H2563" s="4" t="s">
        <v>1939</v>
      </c>
      <c r="I2563" s="28" t="str">
        <f t="shared" si="246"/>
        <v>=DISPIMG("ID_E08DE90ADAE7444EAEC3D2A0B92624DC",1)</v>
      </c>
    </row>
    <row r="2564" customHeight="1" spans="1:9">
      <c r="A2564" s="26" t="s">
        <v>391</v>
      </c>
      <c r="B2564" s="26" t="s">
        <v>2079</v>
      </c>
      <c r="C2564" s="26" t="s">
        <v>2080</v>
      </c>
      <c r="D2564" s="26" t="s">
        <v>432</v>
      </c>
      <c r="E2564" s="26" t="s">
        <v>1937</v>
      </c>
      <c r="F2564" s="26" t="s">
        <v>1938</v>
      </c>
      <c r="G2564" s="27">
        <v>67</v>
      </c>
      <c r="H2564" s="4" t="s">
        <v>1939</v>
      </c>
      <c r="I2564" s="28" t="str">
        <f t="shared" si="246"/>
        <v>=DISPIMG("ID_E08DE90ADAE7444EAEC3D2A0B92624DC",1)</v>
      </c>
    </row>
    <row r="2565" customHeight="1" spans="1:9">
      <c r="A2565" s="26" t="s">
        <v>392</v>
      </c>
      <c r="B2565" s="26" t="s">
        <v>2079</v>
      </c>
      <c r="C2565" s="26" t="s">
        <v>2080</v>
      </c>
      <c r="D2565" s="26" t="s">
        <v>432</v>
      </c>
      <c r="E2565" s="26" t="s">
        <v>1937</v>
      </c>
      <c r="F2565" s="26" t="s">
        <v>1938</v>
      </c>
      <c r="G2565" s="27">
        <v>68</v>
      </c>
      <c r="H2565" s="4" t="s">
        <v>1939</v>
      </c>
      <c r="I2565" s="28" t="str">
        <f t="shared" si="246"/>
        <v>=DISPIMG("ID_E08DE90ADAE7444EAEC3D2A0B92624DC",1)</v>
      </c>
    </row>
    <row r="2566" customHeight="1" spans="1:9">
      <c r="A2566" s="26" t="s">
        <v>393</v>
      </c>
      <c r="B2566" s="26" t="s">
        <v>2079</v>
      </c>
      <c r="C2566" s="26" t="s">
        <v>2080</v>
      </c>
      <c r="D2566" s="26" t="s">
        <v>432</v>
      </c>
      <c r="E2566" s="26" t="s">
        <v>1937</v>
      </c>
      <c r="F2566" s="26" t="s">
        <v>1938</v>
      </c>
      <c r="G2566" s="27">
        <v>69</v>
      </c>
      <c r="H2566" s="4" t="s">
        <v>1939</v>
      </c>
      <c r="I2566" s="28" t="str">
        <f t="shared" si="246"/>
        <v>=DISPIMG("ID_E08DE90ADAE7444EAEC3D2A0B92624DC",1)</v>
      </c>
    </row>
    <row r="2567" customHeight="1" spans="1:9">
      <c r="A2567" s="26" t="s">
        <v>394</v>
      </c>
      <c r="B2567" s="26" t="s">
        <v>2079</v>
      </c>
      <c r="C2567" s="26" t="s">
        <v>2080</v>
      </c>
      <c r="D2567" s="26" t="s">
        <v>432</v>
      </c>
      <c r="E2567" s="26" t="s">
        <v>1937</v>
      </c>
      <c r="F2567" s="26" t="s">
        <v>1938</v>
      </c>
      <c r="G2567" s="27">
        <v>70</v>
      </c>
      <c r="H2567" s="4" t="s">
        <v>1939</v>
      </c>
      <c r="I2567" s="28" t="str">
        <f t="shared" si="246"/>
        <v>=DISPIMG("ID_E08DE90ADAE7444EAEC3D2A0B92624DC",1)</v>
      </c>
    </row>
    <row r="2568" customHeight="1" spans="1:9">
      <c r="A2568" s="26" t="s">
        <v>399</v>
      </c>
      <c r="B2568" s="26" t="s">
        <v>2081</v>
      </c>
      <c r="C2568" s="26" t="s">
        <v>2082</v>
      </c>
      <c r="D2568" s="26" t="s">
        <v>951</v>
      </c>
      <c r="E2568" s="26" t="s">
        <v>1937</v>
      </c>
      <c r="F2568" s="26" t="s">
        <v>1938</v>
      </c>
      <c r="G2568" s="27">
        <v>26</v>
      </c>
      <c r="H2568" s="4" t="s">
        <v>1939</v>
      </c>
      <c r="I2568" s="28" t="str">
        <f t="shared" ref="I2568:I2580" si="247">_xlfn.DISPIMG("ID_315DCB7ED6C447FCA2594239DB1C9D42",1)</f>
        <v>=DISPIMG("ID_315DCB7ED6C447FCA2594239DB1C9D42",1)</v>
      </c>
    </row>
    <row r="2569" customHeight="1" spans="1:9">
      <c r="A2569" s="26" t="s">
        <v>364</v>
      </c>
      <c r="B2569" s="26" t="s">
        <v>2081</v>
      </c>
      <c r="C2569" s="26" t="s">
        <v>2082</v>
      </c>
      <c r="D2569" s="26" t="s">
        <v>951</v>
      </c>
      <c r="E2569" s="26" t="s">
        <v>1937</v>
      </c>
      <c r="F2569" s="26" t="s">
        <v>1938</v>
      </c>
      <c r="G2569" s="27">
        <v>27</v>
      </c>
      <c r="H2569" s="4" t="s">
        <v>1939</v>
      </c>
      <c r="I2569" s="28" t="str">
        <f t="shared" si="247"/>
        <v>=DISPIMG("ID_315DCB7ED6C447FCA2594239DB1C9D42",1)</v>
      </c>
    </row>
    <row r="2570" customHeight="1" spans="1:9">
      <c r="A2570" s="26" t="s">
        <v>371</v>
      </c>
      <c r="B2570" s="26" t="s">
        <v>2081</v>
      </c>
      <c r="C2570" s="26" t="s">
        <v>2082</v>
      </c>
      <c r="D2570" s="26" t="s">
        <v>951</v>
      </c>
      <c r="E2570" s="26" t="s">
        <v>1937</v>
      </c>
      <c r="F2570" s="26" t="s">
        <v>1938</v>
      </c>
      <c r="G2570" s="27">
        <v>28</v>
      </c>
      <c r="H2570" s="4" t="s">
        <v>1939</v>
      </c>
      <c r="I2570" s="28" t="str">
        <f t="shared" si="247"/>
        <v>=DISPIMG("ID_315DCB7ED6C447FCA2594239DB1C9D42",1)</v>
      </c>
    </row>
    <row r="2571" customHeight="1" spans="1:9">
      <c r="A2571" s="26" t="s">
        <v>400</v>
      </c>
      <c r="B2571" s="26" t="s">
        <v>2081</v>
      </c>
      <c r="C2571" s="26" t="s">
        <v>2082</v>
      </c>
      <c r="D2571" s="26" t="s">
        <v>951</v>
      </c>
      <c r="E2571" s="26" t="s">
        <v>1937</v>
      </c>
      <c r="F2571" s="26" t="s">
        <v>1938</v>
      </c>
      <c r="G2571" s="27">
        <v>29</v>
      </c>
      <c r="H2571" s="4" t="s">
        <v>1939</v>
      </c>
      <c r="I2571" s="28" t="str">
        <f t="shared" si="247"/>
        <v>=DISPIMG("ID_315DCB7ED6C447FCA2594239DB1C9D42",1)</v>
      </c>
    </row>
    <row r="2572" customHeight="1" spans="1:9">
      <c r="A2572" s="26" t="s">
        <v>416</v>
      </c>
      <c r="B2572" s="26" t="s">
        <v>2081</v>
      </c>
      <c r="C2572" s="26" t="s">
        <v>2082</v>
      </c>
      <c r="D2572" s="26" t="s">
        <v>951</v>
      </c>
      <c r="E2572" s="26" t="s">
        <v>1937</v>
      </c>
      <c r="F2572" s="26" t="s">
        <v>1938</v>
      </c>
      <c r="G2572" s="27">
        <v>30</v>
      </c>
      <c r="H2572" s="4" t="s">
        <v>1939</v>
      </c>
      <c r="I2572" s="28" t="str">
        <f t="shared" si="247"/>
        <v>=DISPIMG("ID_315DCB7ED6C447FCA2594239DB1C9D42",1)</v>
      </c>
    </row>
    <row r="2573" customHeight="1" spans="1:9">
      <c r="A2573" s="26" t="s">
        <v>417</v>
      </c>
      <c r="B2573" s="26" t="s">
        <v>2081</v>
      </c>
      <c r="C2573" s="26" t="s">
        <v>2082</v>
      </c>
      <c r="D2573" s="26" t="s">
        <v>951</v>
      </c>
      <c r="E2573" s="26" t="s">
        <v>1937</v>
      </c>
      <c r="F2573" s="26" t="s">
        <v>1938</v>
      </c>
      <c r="G2573" s="27">
        <v>31</v>
      </c>
      <c r="H2573" s="4" t="s">
        <v>1939</v>
      </c>
      <c r="I2573" s="28" t="str">
        <f t="shared" si="247"/>
        <v>=DISPIMG("ID_315DCB7ED6C447FCA2594239DB1C9D42",1)</v>
      </c>
    </row>
    <row r="2574" customHeight="1" spans="1:9">
      <c r="A2574" s="26" t="s">
        <v>381</v>
      </c>
      <c r="B2574" s="26" t="s">
        <v>2081</v>
      </c>
      <c r="C2574" s="26" t="s">
        <v>2082</v>
      </c>
      <c r="D2574" s="26" t="s">
        <v>951</v>
      </c>
      <c r="E2574" s="26" t="s">
        <v>1937</v>
      </c>
      <c r="F2574" s="26" t="s">
        <v>1938</v>
      </c>
      <c r="G2574" s="27">
        <v>32</v>
      </c>
      <c r="H2574" s="4" t="s">
        <v>1939</v>
      </c>
      <c r="I2574" s="28" t="str">
        <f t="shared" si="247"/>
        <v>=DISPIMG("ID_315DCB7ED6C447FCA2594239DB1C9D42",1)</v>
      </c>
    </row>
    <row r="2575" customHeight="1" spans="1:9">
      <c r="A2575" s="26" t="s">
        <v>388</v>
      </c>
      <c r="B2575" s="26" t="s">
        <v>2081</v>
      </c>
      <c r="C2575" s="26" t="s">
        <v>2082</v>
      </c>
      <c r="D2575" s="26" t="s">
        <v>951</v>
      </c>
      <c r="E2575" s="26" t="s">
        <v>1937</v>
      </c>
      <c r="F2575" s="26" t="s">
        <v>1938</v>
      </c>
      <c r="G2575" s="27">
        <v>33</v>
      </c>
      <c r="H2575" s="4" t="s">
        <v>1939</v>
      </c>
      <c r="I2575" s="28" t="str">
        <f t="shared" si="247"/>
        <v>=DISPIMG("ID_315DCB7ED6C447FCA2594239DB1C9D42",1)</v>
      </c>
    </row>
    <row r="2576" customHeight="1" spans="1:9">
      <c r="A2576" s="26" t="s">
        <v>389</v>
      </c>
      <c r="B2576" s="26" t="s">
        <v>2081</v>
      </c>
      <c r="C2576" s="26" t="s">
        <v>2082</v>
      </c>
      <c r="D2576" s="26" t="s">
        <v>951</v>
      </c>
      <c r="E2576" s="26" t="s">
        <v>1937</v>
      </c>
      <c r="F2576" s="26" t="s">
        <v>1938</v>
      </c>
      <c r="G2576" s="27">
        <v>34</v>
      </c>
      <c r="H2576" s="4" t="s">
        <v>1939</v>
      </c>
      <c r="I2576" s="28" t="str">
        <f t="shared" si="247"/>
        <v>=DISPIMG("ID_315DCB7ED6C447FCA2594239DB1C9D42",1)</v>
      </c>
    </row>
    <row r="2577" customHeight="1" spans="1:9">
      <c r="A2577" s="26" t="s">
        <v>390</v>
      </c>
      <c r="B2577" s="26" t="s">
        <v>2081</v>
      </c>
      <c r="C2577" s="26" t="s">
        <v>2082</v>
      </c>
      <c r="D2577" s="26" t="s">
        <v>951</v>
      </c>
      <c r="E2577" s="26" t="s">
        <v>1937</v>
      </c>
      <c r="F2577" s="26" t="s">
        <v>1938</v>
      </c>
      <c r="G2577" s="27">
        <v>35</v>
      </c>
      <c r="H2577" s="4" t="s">
        <v>1939</v>
      </c>
      <c r="I2577" s="28" t="str">
        <f t="shared" si="247"/>
        <v>=DISPIMG("ID_315DCB7ED6C447FCA2594239DB1C9D42",1)</v>
      </c>
    </row>
    <row r="2578" customHeight="1" spans="1:9">
      <c r="A2578" s="26" t="s">
        <v>391</v>
      </c>
      <c r="B2578" s="26" t="s">
        <v>2081</v>
      </c>
      <c r="C2578" s="26" t="s">
        <v>2082</v>
      </c>
      <c r="D2578" s="26" t="s">
        <v>951</v>
      </c>
      <c r="E2578" s="26" t="s">
        <v>1937</v>
      </c>
      <c r="F2578" s="26" t="s">
        <v>1938</v>
      </c>
      <c r="G2578" s="27">
        <v>36</v>
      </c>
      <c r="H2578" s="4" t="s">
        <v>1939</v>
      </c>
      <c r="I2578" s="28" t="str">
        <f t="shared" si="247"/>
        <v>=DISPIMG("ID_315DCB7ED6C447FCA2594239DB1C9D42",1)</v>
      </c>
    </row>
    <row r="2579" customHeight="1" spans="1:9">
      <c r="A2579" s="26" t="s">
        <v>392</v>
      </c>
      <c r="B2579" s="26" t="s">
        <v>2081</v>
      </c>
      <c r="C2579" s="26" t="s">
        <v>2082</v>
      </c>
      <c r="D2579" s="26" t="s">
        <v>951</v>
      </c>
      <c r="E2579" s="26" t="s">
        <v>1937</v>
      </c>
      <c r="F2579" s="26" t="s">
        <v>1938</v>
      </c>
      <c r="G2579" s="27">
        <v>37</v>
      </c>
      <c r="H2579" s="4" t="s">
        <v>1939</v>
      </c>
      <c r="I2579" s="28" t="str">
        <f t="shared" si="247"/>
        <v>=DISPIMG("ID_315DCB7ED6C447FCA2594239DB1C9D42",1)</v>
      </c>
    </row>
    <row r="2580" customHeight="1" spans="1:9">
      <c r="A2580" s="26" t="s">
        <v>393</v>
      </c>
      <c r="B2580" s="26" t="s">
        <v>2081</v>
      </c>
      <c r="C2580" s="26" t="s">
        <v>2082</v>
      </c>
      <c r="D2580" s="26" t="s">
        <v>951</v>
      </c>
      <c r="E2580" s="26" t="s">
        <v>1937</v>
      </c>
      <c r="F2580" s="26" t="s">
        <v>1938</v>
      </c>
      <c r="G2580" s="27">
        <v>38</v>
      </c>
      <c r="H2580" s="4" t="s">
        <v>1939</v>
      </c>
      <c r="I2580" s="28" t="str">
        <f t="shared" si="247"/>
        <v>=DISPIMG("ID_315DCB7ED6C447FCA2594239DB1C9D42",1)</v>
      </c>
    </row>
    <row r="2581" customHeight="1" spans="1:9">
      <c r="A2581" s="26" t="s">
        <v>399</v>
      </c>
      <c r="B2581" s="26" t="s">
        <v>2083</v>
      </c>
      <c r="C2581" s="26" t="s">
        <v>2084</v>
      </c>
      <c r="D2581" s="26" t="s">
        <v>420</v>
      </c>
      <c r="E2581" s="26" t="s">
        <v>1937</v>
      </c>
      <c r="F2581" s="26" t="s">
        <v>1938</v>
      </c>
      <c r="G2581" s="27">
        <v>24</v>
      </c>
      <c r="H2581" s="4" t="s">
        <v>1939</v>
      </c>
      <c r="I2581" s="28" t="str">
        <f t="shared" ref="I2581:I2592" si="248">_xlfn.DISPIMG("ID_53DFD5A6103D46DBA41BE0A322D24491",1)</f>
        <v>=DISPIMG("ID_53DFD5A6103D46DBA41BE0A322D24491",1)</v>
      </c>
    </row>
    <row r="2582" customHeight="1" spans="1:9">
      <c r="A2582" s="26" t="s">
        <v>364</v>
      </c>
      <c r="B2582" s="26" t="s">
        <v>2083</v>
      </c>
      <c r="C2582" s="26" t="s">
        <v>2084</v>
      </c>
      <c r="D2582" s="26" t="s">
        <v>420</v>
      </c>
      <c r="E2582" s="26" t="s">
        <v>1937</v>
      </c>
      <c r="F2582" s="26" t="s">
        <v>1938</v>
      </c>
      <c r="G2582" s="27">
        <v>25</v>
      </c>
      <c r="H2582" s="4" t="s">
        <v>1939</v>
      </c>
      <c r="I2582" s="28" t="str">
        <f t="shared" si="248"/>
        <v>=DISPIMG("ID_53DFD5A6103D46DBA41BE0A322D24491",1)</v>
      </c>
    </row>
    <row r="2583" customHeight="1" spans="1:9">
      <c r="A2583" s="26" t="s">
        <v>371</v>
      </c>
      <c r="B2583" s="26" t="s">
        <v>2083</v>
      </c>
      <c r="C2583" s="26" t="s">
        <v>2084</v>
      </c>
      <c r="D2583" s="26" t="s">
        <v>420</v>
      </c>
      <c r="E2583" s="26" t="s">
        <v>1937</v>
      </c>
      <c r="F2583" s="26" t="s">
        <v>1938</v>
      </c>
      <c r="G2583" s="27">
        <v>26</v>
      </c>
      <c r="H2583" s="4" t="s">
        <v>1939</v>
      </c>
      <c r="I2583" s="28" t="str">
        <f t="shared" si="248"/>
        <v>=DISPIMG("ID_53DFD5A6103D46DBA41BE0A322D24491",1)</v>
      </c>
    </row>
    <row r="2584" customHeight="1" spans="1:9">
      <c r="A2584" s="26" t="s">
        <v>400</v>
      </c>
      <c r="B2584" s="26" t="s">
        <v>2083</v>
      </c>
      <c r="C2584" s="26" t="s">
        <v>2084</v>
      </c>
      <c r="D2584" s="26" t="s">
        <v>420</v>
      </c>
      <c r="E2584" s="26" t="s">
        <v>1937</v>
      </c>
      <c r="F2584" s="26" t="s">
        <v>1938</v>
      </c>
      <c r="G2584" s="27">
        <v>27</v>
      </c>
      <c r="H2584" s="4" t="s">
        <v>1939</v>
      </c>
      <c r="I2584" s="28" t="str">
        <f t="shared" si="248"/>
        <v>=DISPIMG("ID_53DFD5A6103D46DBA41BE0A322D24491",1)</v>
      </c>
    </row>
    <row r="2585" customHeight="1" spans="1:9">
      <c r="A2585" s="26" t="s">
        <v>416</v>
      </c>
      <c r="B2585" s="26" t="s">
        <v>2083</v>
      </c>
      <c r="C2585" s="26" t="s">
        <v>2084</v>
      </c>
      <c r="D2585" s="26" t="s">
        <v>420</v>
      </c>
      <c r="E2585" s="26" t="s">
        <v>1937</v>
      </c>
      <c r="F2585" s="26" t="s">
        <v>1938</v>
      </c>
      <c r="G2585" s="27">
        <v>28</v>
      </c>
      <c r="H2585" s="4" t="s">
        <v>1939</v>
      </c>
      <c r="I2585" s="28" t="str">
        <f t="shared" si="248"/>
        <v>=DISPIMG("ID_53DFD5A6103D46DBA41BE0A322D24491",1)</v>
      </c>
    </row>
    <row r="2586" customHeight="1" spans="1:9">
      <c r="A2586" s="26" t="s">
        <v>417</v>
      </c>
      <c r="B2586" s="26" t="s">
        <v>2083</v>
      </c>
      <c r="C2586" s="26" t="s">
        <v>2084</v>
      </c>
      <c r="D2586" s="26" t="s">
        <v>420</v>
      </c>
      <c r="E2586" s="26" t="s">
        <v>1937</v>
      </c>
      <c r="F2586" s="26" t="s">
        <v>1938</v>
      </c>
      <c r="G2586" s="27">
        <v>29</v>
      </c>
      <c r="H2586" s="4" t="s">
        <v>1939</v>
      </c>
      <c r="I2586" s="28" t="str">
        <f t="shared" si="248"/>
        <v>=DISPIMG("ID_53DFD5A6103D46DBA41BE0A322D24491",1)</v>
      </c>
    </row>
    <row r="2587" customHeight="1" spans="1:9">
      <c r="A2587" s="26" t="s">
        <v>381</v>
      </c>
      <c r="B2587" s="26" t="s">
        <v>2083</v>
      </c>
      <c r="C2587" s="26" t="s">
        <v>2084</v>
      </c>
      <c r="D2587" s="26" t="s">
        <v>420</v>
      </c>
      <c r="E2587" s="26" t="s">
        <v>1937</v>
      </c>
      <c r="F2587" s="26" t="s">
        <v>1938</v>
      </c>
      <c r="G2587" s="27">
        <v>30</v>
      </c>
      <c r="H2587" s="4" t="s">
        <v>1939</v>
      </c>
      <c r="I2587" s="28" t="str">
        <f t="shared" si="248"/>
        <v>=DISPIMG("ID_53DFD5A6103D46DBA41BE0A322D24491",1)</v>
      </c>
    </row>
    <row r="2588" customHeight="1" spans="1:9">
      <c r="A2588" s="26" t="s">
        <v>388</v>
      </c>
      <c r="B2588" s="26" t="s">
        <v>2083</v>
      </c>
      <c r="C2588" s="26" t="s">
        <v>2084</v>
      </c>
      <c r="D2588" s="26" t="s">
        <v>420</v>
      </c>
      <c r="E2588" s="26" t="s">
        <v>1937</v>
      </c>
      <c r="F2588" s="26" t="s">
        <v>1938</v>
      </c>
      <c r="G2588" s="27">
        <v>31</v>
      </c>
      <c r="H2588" s="4" t="s">
        <v>1939</v>
      </c>
      <c r="I2588" s="28" t="str">
        <f t="shared" si="248"/>
        <v>=DISPIMG("ID_53DFD5A6103D46DBA41BE0A322D24491",1)</v>
      </c>
    </row>
    <row r="2589" customHeight="1" spans="1:9">
      <c r="A2589" s="26" t="s">
        <v>389</v>
      </c>
      <c r="B2589" s="26" t="s">
        <v>2083</v>
      </c>
      <c r="C2589" s="26" t="s">
        <v>2084</v>
      </c>
      <c r="D2589" s="26" t="s">
        <v>420</v>
      </c>
      <c r="E2589" s="26" t="s">
        <v>1937</v>
      </c>
      <c r="F2589" s="26" t="s">
        <v>1938</v>
      </c>
      <c r="G2589" s="27">
        <v>32</v>
      </c>
      <c r="H2589" s="4" t="s">
        <v>1939</v>
      </c>
      <c r="I2589" s="28" t="str">
        <f t="shared" si="248"/>
        <v>=DISPIMG("ID_53DFD5A6103D46DBA41BE0A322D24491",1)</v>
      </c>
    </row>
    <row r="2590" customHeight="1" spans="1:9">
      <c r="A2590" s="26" t="s">
        <v>390</v>
      </c>
      <c r="B2590" s="26" t="s">
        <v>2083</v>
      </c>
      <c r="C2590" s="26" t="s">
        <v>2084</v>
      </c>
      <c r="D2590" s="26" t="s">
        <v>420</v>
      </c>
      <c r="E2590" s="26" t="s">
        <v>1937</v>
      </c>
      <c r="F2590" s="26" t="s">
        <v>1938</v>
      </c>
      <c r="G2590" s="27">
        <v>33</v>
      </c>
      <c r="H2590" s="4" t="s">
        <v>1939</v>
      </c>
      <c r="I2590" s="28" t="str">
        <f t="shared" si="248"/>
        <v>=DISPIMG("ID_53DFD5A6103D46DBA41BE0A322D24491",1)</v>
      </c>
    </row>
    <row r="2591" customHeight="1" spans="1:9">
      <c r="A2591" s="26" t="s">
        <v>391</v>
      </c>
      <c r="B2591" s="26" t="s">
        <v>2083</v>
      </c>
      <c r="C2591" s="26" t="s">
        <v>2084</v>
      </c>
      <c r="D2591" s="26" t="s">
        <v>420</v>
      </c>
      <c r="E2591" s="26" t="s">
        <v>1937</v>
      </c>
      <c r="F2591" s="26" t="s">
        <v>1938</v>
      </c>
      <c r="G2591" s="27">
        <v>34</v>
      </c>
      <c r="H2591" s="4" t="s">
        <v>1939</v>
      </c>
      <c r="I2591" s="28" t="str">
        <f t="shared" si="248"/>
        <v>=DISPIMG("ID_53DFD5A6103D46DBA41BE0A322D24491",1)</v>
      </c>
    </row>
    <row r="2592" customHeight="1" spans="1:9">
      <c r="A2592" s="26" t="s">
        <v>392</v>
      </c>
      <c r="B2592" s="26" t="s">
        <v>2083</v>
      </c>
      <c r="C2592" s="26" t="s">
        <v>2084</v>
      </c>
      <c r="D2592" s="26" t="s">
        <v>420</v>
      </c>
      <c r="E2592" s="26" t="s">
        <v>1937</v>
      </c>
      <c r="F2592" s="26" t="s">
        <v>1938</v>
      </c>
      <c r="G2592" s="27">
        <v>35</v>
      </c>
      <c r="H2592" s="4" t="s">
        <v>1939</v>
      </c>
      <c r="I2592" s="28" t="str">
        <f t="shared" si="248"/>
        <v>=DISPIMG("ID_53DFD5A6103D46DBA41BE0A322D24491",1)</v>
      </c>
    </row>
    <row r="2593" customHeight="1" spans="1:9">
      <c r="A2593" s="26" t="s">
        <v>390</v>
      </c>
      <c r="B2593" s="26" t="s">
        <v>2085</v>
      </c>
      <c r="C2593" s="26" t="s">
        <v>2086</v>
      </c>
      <c r="D2593" s="26" t="s">
        <v>420</v>
      </c>
      <c r="E2593" s="26" t="s">
        <v>1937</v>
      </c>
      <c r="F2593" s="26" t="s">
        <v>1938</v>
      </c>
      <c r="G2593" s="27">
        <v>15</v>
      </c>
      <c r="H2593" s="4" t="s">
        <v>1939</v>
      </c>
      <c r="I2593" s="28" t="str">
        <f>_xlfn.DISPIMG("ID_0B316CE86EEC4B6789FD6B8508776B5F",1)</f>
        <v>=DISPIMG("ID_0B316CE86EEC4B6789FD6B8508776B5F",1)</v>
      </c>
    </row>
    <row r="2594" customHeight="1" spans="1:9">
      <c r="A2594" s="26" t="s">
        <v>451</v>
      </c>
      <c r="B2594" s="26" t="s">
        <v>2085</v>
      </c>
      <c r="C2594" s="26" t="s">
        <v>2086</v>
      </c>
      <c r="D2594" s="26" t="s">
        <v>420</v>
      </c>
      <c r="E2594" s="26" t="s">
        <v>1937</v>
      </c>
      <c r="F2594" s="26" t="s">
        <v>1938</v>
      </c>
      <c r="G2594" s="27">
        <v>29</v>
      </c>
      <c r="H2594" s="4" t="s">
        <v>1939</v>
      </c>
      <c r="I2594" s="28" t="str">
        <f t="shared" ref="I2594:I2599" si="249">_xlfn.DISPIMG("ID_0CA353A396DE4E90B9F43BC57F43B07F",1)</f>
        <v>=DISPIMG("ID_0CA353A396DE4E90B9F43BC57F43B07F",1)</v>
      </c>
    </row>
    <row r="2595" customHeight="1" spans="1:9">
      <c r="A2595" s="26" t="s">
        <v>452</v>
      </c>
      <c r="B2595" s="26" t="s">
        <v>2085</v>
      </c>
      <c r="C2595" s="26" t="s">
        <v>2086</v>
      </c>
      <c r="D2595" s="26" t="s">
        <v>420</v>
      </c>
      <c r="E2595" s="26" t="s">
        <v>1937</v>
      </c>
      <c r="F2595" s="26" t="s">
        <v>1938</v>
      </c>
      <c r="G2595" s="27">
        <v>30</v>
      </c>
      <c r="H2595" s="4" t="s">
        <v>1939</v>
      </c>
      <c r="I2595" s="28" t="str">
        <f t="shared" si="249"/>
        <v>=DISPIMG("ID_0CA353A396DE4E90B9F43BC57F43B07F",1)</v>
      </c>
    </row>
    <row r="2596" customHeight="1" spans="1:9">
      <c r="A2596" s="26" t="s">
        <v>1463</v>
      </c>
      <c r="B2596" s="26" t="s">
        <v>2085</v>
      </c>
      <c r="C2596" s="26" t="s">
        <v>2086</v>
      </c>
      <c r="D2596" s="26" t="s">
        <v>420</v>
      </c>
      <c r="E2596" s="26" t="s">
        <v>1937</v>
      </c>
      <c r="F2596" s="26" t="s">
        <v>1938</v>
      </c>
      <c r="G2596" s="27">
        <v>31</v>
      </c>
      <c r="H2596" s="4" t="s">
        <v>1939</v>
      </c>
      <c r="I2596" s="28" t="str">
        <f t="shared" si="249"/>
        <v>=DISPIMG("ID_0CA353A396DE4E90B9F43BC57F43B07F",1)</v>
      </c>
    </row>
    <row r="2597" customHeight="1" spans="1:9">
      <c r="A2597" s="26" t="s">
        <v>1461</v>
      </c>
      <c r="B2597" s="26" t="s">
        <v>2085</v>
      </c>
      <c r="C2597" s="26" t="s">
        <v>2086</v>
      </c>
      <c r="D2597" s="26" t="s">
        <v>420</v>
      </c>
      <c r="E2597" s="26" t="s">
        <v>1937</v>
      </c>
      <c r="F2597" s="26" t="s">
        <v>1938</v>
      </c>
      <c r="G2597" s="27">
        <v>32</v>
      </c>
      <c r="H2597" s="4" t="s">
        <v>1939</v>
      </c>
      <c r="I2597" s="28" t="str">
        <f t="shared" si="249"/>
        <v>=DISPIMG("ID_0CA353A396DE4E90B9F43BC57F43B07F",1)</v>
      </c>
    </row>
    <row r="2598" customHeight="1" spans="1:9">
      <c r="A2598" s="26" t="s">
        <v>1464</v>
      </c>
      <c r="B2598" s="26" t="s">
        <v>2085</v>
      </c>
      <c r="C2598" s="26" t="s">
        <v>2086</v>
      </c>
      <c r="D2598" s="26" t="s">
        <v>420</v>
      </c>
      <c r="E2598" s="26" t="s">
        <v>1937</v>
      </c>
      <c r="F2598" s="26" t="s">
        <v>1938</v>
      </c>
      <c r="G2598" s="27">
        <v>33</v>
      </c>
      <c r="H2598" s="4" t="s">
        <v>1939</v>
      </c>
      <c r="I2598" s="28" t="str">
        <f t="shared" si="249"/>
        <v>=DISPIMG("ID_0CA353A396DE4E90B9F43BC57F43B07F",1)</v>
      </c>
    </row>
    <row r="2599" customHeight="1" spans="1:9">
      <c r="A2599" s="26" t="s">
        <v>554</v>
      </c>
      <c r="B2599" s="26" t="s">
        <v>2085</v>
      </c>
      <c r="C2599" s="26" t="s">
        <v>2086</v>
      </c>
      <c r="D2599" s="26" t="s">
        <v>420</v>
      </c>
      <c r="E2599" s="26" t="s">
        <v>1937</v>
      </c>
      <c r="F2599" s="26" t="s">
        <v>1938</v>
      </c>
      <c r="G2599" s="27">
        <v>34</v>
      </c>
      <c r="H2599" s="4" t="s">
        <v>1939</v>
      </c>
      <c r="I2599" s="28" t="str">
        <f t="shared" si="249"/>
        <v>=DISPIMG("ID_0CA353A396DE4E90B9F43BC57F43B07F",1)</v>
      </c>
    </row>
    <row r="2600" customHeight="1" spans="1:9">
      <c r="A2600" s="26" t="s">
        <v>399</v>
      </c>
      <c r="B2600" s="26" t="s">
        <v>2087</v>
      </c>
      <c r="C2600" s="26" t="s">
        <v>2088</v>
      </c>
      <c r="D2600" s="26" t="s">
        <v>570</v>
      </c>
      <c r="E2600" s="26" t="s">
        <v>1937</v>
      </c>
      <c r="F2600" s="26" t="s">
        <v>1938</v>
      </c>
      <c r="G2600" s="27">
        <v>15</v>
      </c>
      <c r="H2600" s="4" t="s">
        <v>1939</v>
      </c>
      <c r="I2600" s="28" t="str">
        <f t="shared" ref="I2600:I2608" si="250">_xlfn.DISPIMG("ID_A364541F164240829D9D0F1E8B772C51",1)</f>
        <v>=DISPIMG("ID_A364541F164240829D9D0F1E8B772C51",1)</v>
      </c>
    </row>
    <row r="2601" customHeight="1" spans="1:9">
      <c r="A2601" s="26" t="s">
        <v>364</v>
      </c>
      <c r="B2601" s="26" t="s">
        <v>2087</v>
      </c>
      <c r="C2601" s="26" t="s">
        <v>2088</v>
      </c>
      <c r="D2601" s="26" t="s">
        <v>570</v>
      </c>
      <c r="E2601" s="26" t="s">
        <v>1937</v>
      </c>
      <c r="F2601" s="26" t="s">
        <v>1938</v>
      </c>
      <c r="G2601" s="27">
        <v>16</v>
      </c>
      <c r="H2601" s="4" t="s">
        <v>1939</v>
      </c>
      <c r="I2601" s="28" t="str">
        <f t="shared" si="250"/>
        <v>=DISPIMG("ID_A364541F164240829D9D0F1E8B772C51",1)</v>
      </c>
    </row>
    <row r="2602" customHeight="1" spans="1:9">
      <c r="A2602" s="26" t="s">
        <v>371</v>
      </c>
      <c r="B2602" s="26" t="s">
        <v>2087</v>
      </c>
      <c r="C2602" s="26" t="s">
        <v>2088</v>
      </c>
      <c r="D2602" s="26" t="s">
        <v>570</v>
      </c>
      <c r="E2602" s="26" t="s">
        <v>1937</v>
      </c>
      <c r="F2602" s="26" t="s">
        <v>1938</v>
      </c>
      <c r="G2602" s="27">
        <v>17</v>
      </c>
      <c r="H2602" s="4" t="s">
        <v>1939</v>
      </c>
      <c r="I2602" s="28" t="str">
        <f t="shared" si="250"/>
        <v>=DISPIMG("ID_A364541F164240829D9D0F1E8B772C51",1)</v>
      </c>
    </row>
    <row r="2603" customHeight="1" spans="1:9">
      <c r="A2603" s="26" t="s">
        <v>400</v>
      </c>
      <c r="B2603" s="26" t="s">
        <v>2087</v>
      </c>
      <c r="C2603" s="26" t="s">
        <v>2088</v>
      </c>
      <c r="D2603" s="26" t="s">
        <v>570</v>
      </c>
      <c r="E2603" s="26" t="s">
        <v>1937</v>
      </c>
      <c r="F2603" s="26" t="s">
        <v>1938</v>
      </c>
      <c r="G2603" s="27">
        <v>18</v>
      </c>
      <c r="H2603" s="4" t="s">
        <v>1939</v>
      </c>
      <c r="I2603" s="28" t="str">
        <f t="shared" si="250"/>
        <v>=DISPIMG("ID_A364541F164240829D9D0F1E8B772C51",1)</v>
      </c>
    </row>
    <row r="2604" customHeight="1" spans="1:9">
      <c r="A2604" s="26" t="s">
        <v>416</v>
      </c>
      <c r="B2604" s="26" t="s">
        <v>2087</v>
      </c>
      <c r="C2604" s="26" t="s">
        <v>2088</v>
      </c>
      <c r="D2604" s="26" t="s">
        <v>570</v>
      </c>
      <c r="E2604" s="26" t="s">
        <v>1937</v>
      </c>
      <c r="F2604" s="26" t="s">
        <v>1938</v>
      </c>
      <c r="G2604" s="27">
        <v>19</v>
      </c>
      <c r="H2604" s="4" t="s">
        <v>1939</v>
      </c>
      <c r="I2604" s="28" t="str">
        <f t="shared" si="250"/>
        <v>=DISPIMG("ID_A364541F164240829D9D0F1E8B772C51",1)</v>
      </c>
    </row>
    <row r="2605" customHeight="1" spans="1:9">
      <c r="A2605" s="26" t="s">
        <v>417</v>
      </c>
      <c r="B2605" s="26" t="s">
        <v>2087</v>
      </c>
      <c r="C2605" s="26" t="s">
        <v>2088</v>
      </c>
      <c r="D2605" s="26" t="s">
        <v>570</v>
      </c>
      <c r="E2605" s="26" t="s">
        <v>1937</v>
      </c>
      <c r="F2605" s="26" t="s">
        <v>1938</v>
      </c>
      <c r="G2605" s="27">
        <v>20</v>
      </c>
      <c r="H2605" s="4" t="s">
        <v>1939</v>
      </c>
      <c r="I2605" s="28" t="str">
        <f t="shared" si="250"/>
        <v>=DISPIMG("ID_A364541F164240829D9D0F1E8B772C51",1)</v>
      </c>
    </row>
    <row r="2606" customHeight="1" spans="1:9">
      <c r="A2606" s="26" t="s">
        <v>381</v>
      </c>
      <c r="B2606" s="26" t="s">
        <v>2087</v>
      </c>
      <c r="C2606" s="26" t="s">
        <v>2088</v>
      </c>
      <c r="D2606" s="26" t="s">
        <v>570</v>
      </c>
      <c r="E2606" s="26" t="s">
        <v>1937</v>
      </c>
      <c r="F2606" s="26" t="s">
        <v>1938</v>
      </c>
      <c r="G2606" s="27">
        <v>21</v>
      </c>
      <c r="H2606" s="4" t="s">
        <v>1939</v>
      </c>
      <c r="I2606" s="28" t="str">
        <f t="shared" si="250"/>
        <v>=DISPIMG("ID_A364541F164240829D9D0F1E8B772C51",1)</v>
      </c>
    </row>
    <row r="2607" customHeight="1" spans="1:9">
      <c r="A2607" s="26" t="s">
        <v>388</v>
      </c>
      <c r="B2607" s="26" t="s">
        <v>2087</v>
      </c>
      <c r="C2607" s="26" t="s">
        <v>2088</v>
      </c>
      <c r="D2607" s="26" t="s">
        <v>570</v>
      </c>
      <c r="E2607" s="26" t="s">
        <v>1937</v>
      </c>
      <c r="F2607" s="26" t="s">
        <v>1938</v>
      </c>
      <c r="G2607" s="27">
        <v>22</v>
      </c>
      <c r="H2607" s="4" t="s">
        <v>1939</v>
      </c>
      <c r="I2607" s="28" t="str">
        <f t="shared" si="250"/>
        <v>=DISPIMG("ID_A364541F164240829D9D0F1E8B772C51",1)</v>
      </c>
    </row>
    <row r="2608" customHeight="1" spans="1:9">
      <c r="A2608" s="26" t="s">
        <v>389</v>
      </c>
      <c r="B2608" s="26" t="s">
        <v>2087</v>
      </c>
      <c r="C2608" s="26" t="s">
        <v>2088</v>
      </c>
      <c r="D2608" s="26" t="s">
        <v>570</v>
      </c>
      <c r="E2608" s="26" t="s">
        <v>1937</v>
      </c>
      <c r="F2608" s="26" t="s">
        <v>1938</v>
      </c>
      <c r="G2608" s="27">
        <v>23</v>
      </c>
      <c r="H2608" s="4" t="s">
        <v>1939</v>
      </c>
      <c r="I2608" s="28" t="str">
        <f t="shared" si="250"/>
        <v>=DISPIMG("ID_A364541F164240829D9D0F1E8B772C51",1)</v>
      </c>
    </row>
    <row r="2609" customHeight="1" spans="1:9">
      <c r="A2609" s="26" t="s">
        <v>399</v>
      </c>
      <c r="B2609" s="26" t="s">
        <v>2089</v>
      </c>
      <c r="C2609" s="26" t="s">
        <v>2090</v>
      </c>
      <c r="D2609" s="26" t="s">
        <v>420</v>
      </c>
      <c r="E2609" s="26" t="s">
        <v>1937</v>
      </c>
      <c r="F2609" s="26" t="s">
        <v>1938</v>
      </c>
      <c r="G2609" s="27">
        <v>17</v>
      </c>
      <c r="H2609" s="4" t="s">
        <v>1939</v>
      </c>
      <c r="I2609" s="28" t="str">
        <f t="shared" ref="I2609:I2622" si="251">_xlfn.DISPIMG("ID_0CFF096AF96847F69A905128D00CB9F4",1)</f>
        <v>=DISPIMG("ID_0CFF096AF96847F69A905128D00CB9F4",1)</v>
      </c>
    </row>
    <row r="2610" customHeight="1" spans="1:9">
      <c r="A2610" s="26" t="s">
        <v>364</v>
      </c>
      <c r="B2610" s="26" t="s">
        <v>2089</v>
      </c>
      <c r="C2610" s="26" t="s">
        <v>2090</v>
      </c>
      <c r="D2610" s="26" t="s">
        <v>420</v>
      </c>
      <c r="E2610" s="26" t="s">
        <v>1937</v>
      </c>
      <c r="F2610" s="26" t="s">
        <v>1938</v>
      </c>
      <c r="G2610" s="27">
        <v>18</v>
      </c>
      <c r="H2610" s="4" t="s">
        <v>1939</v>
      </c>
      <c r="I2610" s="28" t="str">
        <f t="shared" si="251"/>
        <v>=DISPIMG("ID_0CFF096AF96847F69A905128D00CB9F4",1)</v>
      </c>
    </row>
    <row r="2611" customHeight="1" spans="1:9">
      <c r="A2611" s="26" t="s">
        <v>371</v>
      </c>
      <c r="B2611" s="26" t="s">
        <v>2089</v>
      </c>
      <c r="C2611" s="26" t="s">
        <v>2090</v>
      </c>
      <c r="D2611" s="26" t="s">
        <v>420</v>
      </c>
      <c r="E2611" s="26" t="s">
        <v>1937</v>
      </c>
      <c r="F2611" s="26" t="s">
        <v>1938</v>
      </c>
      <c r="G2611" s="27">
        <v>19</v>
      </c>
      <c r="H2611" s="4" t="s">
        <v>1939</v>
      </c>
      <c r="I2611" s="28" t="str">
        <f t="shared" si="251"/>
        <v>=DISPIMG("ID_0CFF096AF96847F69A905128D00CB9F4",1)</v>
      </c>
    </row>
    <row r="2612" customHeight="1" spans="1:9">
      <c r="A2612" s="26" t="s">
        <v>400</v>
      </c>
      <c r="B2612" s="26" t="s">
        <v>2089</v>
      </c>
      <c r="C2612" s="26" t="s">
        <v>2090</v>
      </c>
      <c r="D2612" s="26" t="s">
        <v>420</v>
      </c>
      <c r="E2612" s="26" t="s">
        <v>1937</v>
      </c>
      <c r="F2612" s="26" t="s">
        <v>1938</v>
      </c>
      <c r="G2612" s="27">
        <v>20</v>
      </c>
      <c r="H2612" s="4" t="s">
        <v>1939</v>
      </c>
      <c r="I2612" s="28" t="str">
        <f t="shared" si="251"/>
        <v>=DISPIMG("ID_0CFF096AF96847F69A905128D00CB9F4",1)</v>
      </c>
    </row>
    <row r="2613" customHeight="1" spans="1:9">
      <c r="A2613" s="26" t="s">
        <v>416</v>
      </c>
      <c r="B2613" s="26" t="s">
        <v>2089</v>
      </c>
      <c r="C2613" s="26" t="s">
        <v>2090</v>
      </c>
      <c r="D2613" s="26" t="s">
        <v>420</v>
      </c>
      <c r="E2613" s="26" t="s">
        <v>1937</v>
      </c>
      <c r="F2613" s="26" t="s">
        <v>1938</v>
      </c>
      <c r="G2613" s="27">
        <v>21</v>
      </c>
      <c r="H2613" s="4" t="s">
        <v>1939</v>
      </c>
      <c r="I2613" s="28" t="str">
        <f t="shared" si="251"/>
        <v>=DISPIMG("ID_0CFF096AF96847F69A905128D00CB9F4",1)</v>
      </c>
    </row>
    <row r="2614" customHeight="1" spans="1:9">
      <c r="A2614" s="26" t="s">
        <v>417</v>
      </c>
      <c r="B2614" s="26" t="s">
        <v>2089</v>
      </c>
      <c r="C2614" s="26" t="s">
        <v>2090</v>
      </c>
      <c r="D2614" s="26" t="s">
        <v>420</v>
      </c>
      <c r="E2614" s="26" t="s">
        <v>1937</v>
      </c>
      <c r="F2614" s="26" t="s">
        <v>1938</v>
      </c>
      <c r="G2614" s="27">
        <v>22</v>
      </c>
      <c r="H2614" s="4" t="s">
        <v>1939</v>
      </c>
      <c r="I2614" s="28" t="str">
        <f t="shared" si="251"/>
        <v>=DISPIMG("ID_0CFF096AF96847F69A905128D00CB9F4",1)</v>
      </c>
    </row>
    <row r="2615" customHeight="1" spans="1:9">
      <c r="A2615" s="26" t="s">
        <v>381</v>
      </c>
      <c r="B2615" s="26" t="s">
        <v>2089</v>
      </c>
      <c r="C2615" s="26" t="s">
        <v>2090</v>
      </c>
      <c r="D2615" s="26" t="s">
        <v>420</v>
      </c>
      <c r="E2615" s="26" t="s">
        <v>1937</v>
      </c>
      <c r="F2615" s="26" t="s">
        <v>1938</v>
      </c>
      <c r="G2615" s="27">
        <v>23</v>
      </c>
      <c r="H2615" s="4" t="s">
        <v>1939</v>
      </c>
      <c r="I2615" s="28" t="str">
        <f t="shared" si="251"/>
        <v>=DISPIMG("ID_0CFF096AF96847F69A905128D00CB9F4",1)</v>
      </c>
    </row>
    <row r="2616" customHeight="1" spans="1:9">
      <c r="A2616" s="26" t="s">
        <v>388</v>
      </c>
      <c r="B2616" s="26" t="s">
        <v>2089</v>
      </c>
      <c r="C2616" s="26" t="s">
        <v>2090</v>
      </c>
      <c r="D2616" s="26" t="s">
        <v>420</v>
      </c>
      <c r="E2616" s="26" t="s">
        <v>1937</v>
      </c>
      <c r="F2616" s="26" t="s">
        <v>1938</v>
      </c>
      <c r="G2616" s="27">
        <v>24</v>
      </c>
      <c r="H2616" s="4" t="s">
        <v>1939</v>
      </c>
      <c r="I2616" s="28" t="str">
        <f t="shared" si="251"/>
        <v>=DISPIMG("ID_0CFF096AF96847F69A905128D00CB9F4",1)</v>
      </c>
    </row>
    <row r="2617" customHeight="1" spans="1:9">
      <c r="A2617" s="26" t="s">
        <v>389</v>
      </c>
      <c r="B2617" s="26" t="s">
        <v>2089</v>
      </c>
      <c r="C2617" s="26" t="s">
        <v>2090</v>
      </c>
      <c r="D2617" s="26" t="s">
        <v>420</v>
      </c>
      <c r="E2617" s="26" t="s">
        <v>1937</v>
      </c>
      <c r="F2617" s="26" t="s">
        <v>1938</v>
      </c>
      <c r="G2617" s="27">
        <v>25</v>
      </c>
      <c r="H2617" s="4" t="s">
        <v>1939</v>
      </c>
      <c r="I2617" s="28" t="str">
        <f t="shared" si="251"/>
        <v>=DISPIMG("ID_0CFF096AF96847F69A905128D00CB9F4",1)</v>
      </c>
    </row>
    <row r="2618" customHeight="1" spans="1:9">
      <c r="A2618" s="26" t="s">
        <v>390</v>
      </c>
      <c r="B2618" s="26" t="s">
        <v>2089</v>
      </c>
      <c r="C2618" s="26" t="s">
        <v>2090</v>
      </c>
      <c r="D2618" s="26" t="s">
        <v>420</v>
      </c>
      <c r="E2618" s="26" t="s">
        <v>1937</v>
      </c>
      <c r="F2618" s="26" t="s">
        <v>1938</v>
      </c>
      <c r="G2618" s="27">
        <v>26</v>
      </c>
      <c r="H2618" s="4" t="s">
        <v>1939</v>
      </c>
      <c r="I2618" s="28" t="str">
        <f t="shared" si="251"/>
        <v>=DISPIMG("ID_0CFF096AF96847F69A905128D00CB9F4",1)</v>
      </c>
    </row>
    <row r="2619" customHeight="1" spans="1:9">
      <c r="A2619" s="26" t="s">
        <v>391</v>
      </c>
      <c r="B2619" s="26" t="s">
        <v>2089</v>
      </c>
      <c r="C2619" s="26" t="s">
        <v>2090</v>
      </c>
      <c r="D2619" s="26" t="s">
        <v>420</v>
      </c>
      <c r="E2619" s="26" t="s">
        <v>1937</v>
      </c>
      <c r="F2619" s="26" t="s">
        <v>1938</v>
      </c>
      <c r="G2619" s="27">
        <v>27</v>
      </c>
      <c r="H2619" s="4" t="s">
        <v>1939</v>
      </c>
      <c r="I2619" s="28" t="str">
        <f t="shared" si="251"/>
        <v>=DISPIMG("ID_0CFF096AF96847F69A905128D00CB9F4",1)</v>
      </c>
    </row>
    <row r="2620" customHeight="1" spans="1:9">
      <c r="A2620" s="26" t="s">
        <v>392</v>
      </c>
      <c r="B2620" s="26" t="s">
        <v>2089</v>
      </c>
      <c r="C2620" s="26" t="s">
        <v>2090</v>
      </c>
      <c r="D2620" s="26" t="s">
        <v>420</v>
      </c>
      <c r="E2620" s="26" t="s">
        <v>1937</v>
      </c>
      <c r="F2620" s="26" t="s">
        <v>1938</v>
      </c>
      <c r="G2620" s="27">
        <v>28</v>
      </c>
      <c r="H2620" s="4" t="s">
        <v>1939</v>
      </c>
      <c r="I2620" s="28" t="str">
        <f t="shared" si="251"/>
        <v>=DISPIMG("ID_0CFF096AF96847F69A905128D00CB9F4",1)</v>
      </c>
    </row>
    <row r="2621" customHeight="1" spans="1:9">
      <c r="A2621" s="26" t="s">
        <v>393</v>
      </c>
      <c r="B2621" s="26" t="s">
        <v>2089</v>
      </c>
      <c r="C2621" s="26" t="s">
        <v>2090</v>
      </c>
      <c r="D2621" s="26" t="s">
        <v>420</v>
      </c>
      <c r="E2621" s="26" t="s">
        <v>1937</v>
      </c>
      <c r="F2621" s="26" t="s">
        <v>1938</v>
      </c>
      <c r="G2621" s="27">
        <v>29</v>
      </c>
      <c r="H2621" s="4" t="s">
        <v>1939</v>
      </c>
      <c r="I2621" s="28" t="str">
        <f t="shared" si="251"/>
        <v>=DISPIMG("ID_0CFF096AF96847F69A905128D00CB9F4",1)</v>
      </c>
    </row>
    <row r="2622" customHeight="1" spans="1:9">
      <c r="A2622" s="26" t="s">
        <v>394</v>
      </c>
      <c r="B2622" s="26" t="s">
        <v>2089</v>
      </c>
      <c r="C2622" s="26" t="s">
        <v>2090</v>
      </c>
      <c r="D2622" s="26" t="s">
        <v>420</v>
      </c>
      <c r="E2622" s="26" t="s">
        <v>1937</v>
      </c>
      <c r="F2622" s="26" t="s">
        <v>1938</v>
      </c>
      <c r="G2622" s="27">
        <v>30</v>
      </c>
      <c r="H2622" s="4" t="s">
        <v>1939</v>
      </c>
      <c r="I2622" s="28" t="str">
        <f t="shared" si="251"/>
        <v>=DISPIMG("ID_0CFF096AF96847F69A905128D00CB9F4",1)</v>
      </c>
    </row>
    <row r="2623" customHeight="1" spans="1:9">
      <c r="A2623" s="26" t="s">
        <v>395</v>
      </c>
      <c r="B2623" s="26" t="s">
        <v>2091</v>
      </c>
      <c r="C2623" s="26" t="s">
        <v>2092</v>
      </c>
      <c r="D2623" s="26" t="s">
        <v>556</v>
      </c>
      <c r="E2623" s="26" t="s">
        <v>1937</v>
      </c>
      <c r="F2623" s="26" t="s">
        <v>1938</v>
      </c>
      <c r="G2623" s="27">
        <v>16</v>
      </c>
      <c r="H2623" s="4" t="s">
        <v>1939</v>
      </c>
      <c r="I2623" s="28" t="str">
        <f t="shared" ref="I2623:I2629" si="252">_xlfn.DISPIMG("ID_1E375A37C51B4545B97D6F6D1C9A897C",1)</f>
        <v>=DISPIMG("ID_1E375A37C51B4545B97D6F6D1C9A897C",1)</v>
      </c>
    </row>
    <row r="2624" customHeight="1" spans="1:9">
      <c r="A2624" s="26" t="s">
        <v>399</v>
      </c>
      <c r="B2624" s="26" t="s">
        <v>2091</v>
      </c>
      <c r="C2624" s="26" t="s">
        <v>2092</v>
      </c>
      <c r="D2624" s="26" t="s">
        <v>556</v>
      </c>
      <c r="E2624" s="26" t="s">
        <v>1937</v>
      </c>
      <c r="F2624" s="26" t="s">
        <v>1938</v>
      </c>
      <c r="G2624" s="27">
        <v>17</v>
      </c>
      <c r="H2624" s="4" t="s">
        <v>1939</v>
      </c>
      <c r="I2624" s="28" t="str">
        <f t="shared" si="252"/>
        <v>=DISPIMG("ID_1E375A37C51B4545B97D6F6D1C9A897C",1)</v>
      </c>
    </row>
    <row r="2625" customHeight="1" spans="1:9">
      <c r="A2625" s="26" t="s">
        <v>364</v>
      </c>
      <c r="B2625" s="26" t="s">
        <v>2091</v>
      </c>
      <c r="C2625" s="26" t="s">
        <v>2092</v>
      </c>
      <c r="D2625" s="26" t="s">
        <v>556</v>
      </c>
      <c r="E2625" s="26" t="s">
        <v>1937</v>
      </c>
      <c r="F2625" s="26" t="s">
        <v>1938</v>
      </c>
      <c r="G2625" s="27">
        <v>18</v>
      </c>
      <c r="H2625" s="4" t="s">
        <v>1939</v>
      </c>
      <c r="I2625" s="28" t="str">
        <f t="shared" si="252"/>
        <v>=DISPIMG("ID_1E375A37C51B4545B97D6F6D1C9A897C",1)</v>
      </c>
    </row>
    <row r="2626" customHeight="1" spans="1:9">
      <c r="A2626" s="26" t="s">
        <v>371</v>
      </c>
      <c r="B2626" s="26" t="s">
        <v>2091</v>
      </c>
      <c r="C2626" s="26" t="s">
        <v>2092</v>
      </c>
      <c r="D2626" s="26" t="s">
        <v>556</v>
      </c>
      <c r="E2626" s="26" t="s">
        <v>1937</v>
      </c>
      <c r="F2626" s="26" t="s">
        <v>1938</v>
      </c>
      <c r="G2626" s="27">
        <v>19</v>
      </c>
      <c r="H2626" s="4" t="s">
        <v>1939</v>
      </c>
      <c r="I2626" s="28" t="str">
        <f t="shared" si="252"/>
        <v>=DISPIMG("ID_1E375A37C51B4545B97D6F6D1C9A897C",1)</v>
      </c>
    </row>
    <row r="2627" customHeight="1" spans="1:9">
      <c r="A2627" s="26" t="s">
        <v>400</v>
      </c>
      <c r="B2627" s="26" t="s">
        <v>2091</v>
      </c>
      <c r="C2627" s="26" t="s">
        <v>2092</v>
      </c>
      <c r="D2627" s="26" t="s">
        <v>556</v>
      </c>
      <c r="E2627" s="26" t="s">
        <v>1937</v>
      </c>
      <c r="F2627" s="26" t="s">
        <v>1938</v>
      </c>
      <c r="G2627" s="27">
        <v>20</v>
      </c>
      <c r="H2627" s="4" t="s">
        <v>1939</v>
      </c>
      <c r="I2627" s="28" t="str">
        <f t="shared" si="252"/>
        <v>=DISPIMG("ID_1E375A37C51B4545B97D6F6D1C9A897C",1)</v>
      </c>
    </row>
    <row r="2628" customHeight="1" spans="1:9">
      <c r="A2628" s="26" t="s">
        <v>416</v>
      </c>
      <c r="B2628" s="26" t="s">
        <v>2091</v>
      </c>
      <c r="C2628" s="26" t="s">
        <v>2092</v>
      </c>
      <c r="D2628" s="26" t="s">
        <v>556</v>
      </c>
      <c r="E2628" s="26" t="s">
        <v>1937</v>
      </c>
      <c r="F2628" s="26" t="s">
        <v>1938</v>
      </c>
      <c r="G2628" s="27">
        <v>21</v>
      </c>
      <c r="H2628" s="4" t="s">
        <v>1939</v>
      </c>
      <c r="I2628" s="28" t="str">
        <f t="shared" si="252"/>
        <v>=DISPIMG("ID_1E375A37C51B4545B97D6F6D1C9A897C",1)</v>
      </c>
    </row>
    <row r="2629" customHeight="1" spans="1:9">
      <c r="A2629" s="26" t="s">
        <v>417</v>
      </c>
      <c r="B2629" s="26" t="s">
        <v>2091</v>
      </c>
      <c r="C2629" s="26" t="s">
        <v>2092</v>
      </c>
      <c r="D2629" s="26" t="s">
        <v>556</v>
      </c>
      <c r="E2629" s="26" t="s">
        <v>1937</v>
      </c>
      <c r="F2629" s="26" t="s">
        <v>1938</v>
      </c>
      <c r="G2629" s="27">
        <v>22</v>
      </c>
      <c r="H2629" s="4" t="s">
        <v>1939</v>
      </c>
      <c r="I2629" s="28" t="str">
        <f t="shared" si="252"/>
        <v>=DISPIMG("ID_1E375A37C51B4545B97D6F6D1C9A897C",1)</v>
      </c>
    </row>
    <row r="2630" customHeight="1" spans="1:9">
      <c r="A2630" s="26" t="s">
        <v>399</v>
      </c>
      <c r="B2630" s="26" t="s">
        <v>2093</v>
      </c>
      <c r="C2630" s="26" t="s">
        <v>2094</v>
      </c>
      <c r="D2630" s="26" t="s">
        <v>398</v>
      </c>
      <c r="E2630" s="26" t="s">
        <v>1937</v>
      </c>
      <c r="F2630" s="26" t="s">
        <v>1938</v>
      </c>
      <c r="G2630" s="27">
        <v>20</v>
      </c>
      <c r="H2630" s="4" t="s">
        <v>1939</v>
      </c>
      <c r="I2630" s="28" t="str">
        <f t="shared" ref="I2630:I2636" si="253">_xlfn.DISPIMG("ID_F1E653F2099844C3AEE376E4B22604AA",1)</f>
        <v>=DISPIMG("ID_F1E653F2099844C3AEE376E4B22604AA",1)</v>
      </c>
    </row>
    <row r="2631" customHeight="1" spans="1:9">
      <c r="A2631" s="26" t="s">
        <v>364</v>
      </c>
      <c r="B2631" s="26" t="s">
        <v>2093</v>
      </c>
      <c r="C2631" s="26" t="s">
        <v>2094</v>
      </c>
      <c r="D2631" s="26" t="s">
        <v>398</v>
      </c>
      <c r="E2631" s="26" t="s">
        <v>1937</v>
      </c>
      <c r="F2631" s="26" t="s">
        <v>1938</v>
      </c>
      <c r="G2631" s="27">
        <v>21</v>
      </c>
      <c r="H2631" s="4" t="s">
        <v>1939</v>
      </c>
      <c r="I2631" s="28" t="str">
        <f t="shared" si="253"/>
        <v>=DISPIMG("ID_F1E653F2099844C3AEE376E4B22604AA",1)</v>
      </c>
    </row>
    <row r="2632" customHeight="1" spans="1:9">
      <c r="A2632" s="26" t="s">
        <v>371</v>
      </c>
      <c r="B2632" s="26" t="s">
        <v>2093</v>
      </c>
      <c r="C2632" s="26" t="s">
        <v>2094</v>
      </c>
      <c r="D2632" s="26" t="s">
        <v>398</v>
      </c>
      <c r="E2632" s="26" t="s">
        <v>1937</v>
      </c>
      <c r="F2632" s="26" t="s">
        <v>1938</v>
      </c>
      <c r="G2632" s="27">
        <v>22</v>
      </c>
      <c r="H2632" s="4" t="s">
        <v>1939</v>
      </c>
      <c r="I2632" s="28" t="str">
        <f t="shared" si="253"/>
        <v>=DISPIMG("ID_F1E653F2099844C3AEE376E4B22604AA",1)</v>
      </c>
    </row>
    <row r="2633" customHeight="1" spans="1:9">
      <c r="A2633" s="26" t="s">
        <v>400</v>
      </c>
      <c r="B2633" s="26" t="s">
        <v>2093</v>
      </c>
      <c r="C2633" s="26" t="s">
        <v>2094</v>
      </c>
      <c r="D2633" s="26" t="s">
        <v>398</v>
      </c>
      <c r="E2633" s="26" t="s">
        <v>1937</v>
      </c>
      <c r="F2633" s="26" t="s">
        <v>1938</v>
      </c>
      <c r="G2633" s="27">
        <v>23</v>
      </c>
      <c r="H2633" s="4" t="s">
        <v>1939</v>
      </c>
      <c r="I2633" s="28" t="str">
        <f t="shared" si="253"/>
        <v>=DISPIMG("ID_F1E653F2099844C3AEE376E4B22604AA",1)</v>
      </c>
    </row>
    <row r="2634" customHeight="1" spans="1:9">
      <c r="A2634" s="26" t="s">
        <v>416</v>
      </c>
      <c r="B2634" s="26" t="s">
        <v>2093</v>
      </c>
      <c r="C2634" s="26" t="s">
        <v>2094</v>
      </c>
      <c r="D2634" s="26" t="s">
        <v>398</v>
      </c>
      <c r="E2634" s="26" t="s">
        <v>1937</v>
      </c>
      <c r="F2634" s="26" t="s">
        <v>1938</v>
      </c>
      <c r="G2634" s="27">
        <v>24</v>
      </c>
      <c r="H2634" s="4" t="s">
        <v>1939</v>
      </c>
      <c r="I2634" s="28" t="str">
        <f t="shared" si="253"/>
        <v>=DISPIMG("ID_F1E653F2099844C3AEE376E4B22604AA",1)</v>
      </c>
    </row>
    <row r="2635" customHeight="1" spans="1:9">
      <c r="A2635" s="26" t="s">
        <v>417</v>
      </c>
      <c r="B2635" s="26" t="s">
        <v>2093</v>
      </c>
      <c r="C2635" s="26" t="s">
        <v>2094</v>
      </c>
      <c r="D2635" s="26" t="s">
        <v>398</v>
      </c>
      <c r="E2635" s="26" t="s">
        <v>1937</v>
      </c>
      <c r="F2635" s="26" t="s">
        <v>1938</v>
      </c>
      <c r="G2635" s="27">
        <v>25</v>
      </c>
      <c r="H2635" s="4" t="s">
        <v>1939</v>
      </c>
      <c r="I2635" s="28" t="str">
        <f t="shared" si="253"/>
        <v>=DISPIMG("ID_F1E653F2099844C3AEE376E4B22604AA",1)</v>
      </c>
    </row>
    <row r="2636" customHeight="1" spans="1:9">
      <c r="A2636" s="26" t="s">
        <v>381</v>
      </c>
      <c r="B2636" s="26" t="s">
        <v>2093</v>
      </c>
      <c r="C2636" s="26" t="s">
        <v>2094</v>
      </c>
      <c r="D2636" s="26" t="s">
        <v>398</v>
      </c>
      <c r="E2636" s="26" t="s">
        <v>1937</v>
      </c>
      <c r="F2636" s="26" t="s">
        <v>1938</v>
      </c>
      <c r="G2636" s="27">
        <v>26</v>
      </c>
      <c r="H2636" s="4" t="s">
        <v>1939</v>
      </c>
      <c r="I2636" s="28" t="str">
        <f t="shared" si="253"/>
        <v>=DISPIMG("ID_F1E653F2099844C3AEE376E4B22604AA",1)</v>
      </c>
    </row>
    <row r="2637" customHeight="1" spans="1:9">
      <c r="A2637" s="26" t="s">
        <v>395</v>
      </c>
      <c r="B2637" s="26" t="s">
        <v>2095</v>
      </c>
      <c r="C2637" s="26" t="s">
        <v>2096</v>
      </c>
      <c r="D2637" s="26" t="s">
        <v>374</v>
      </c>
      <c r="E2637" s="26" t="s">
        <v>1937</v>
      </c>
      <c r="F2637" s="26" t="s">
        <v>1938</v>
      </c>
      <c r="G2637" s="27">
        <v>29</v>
      </c>
      <c r="H2637" s="4" t="s">
        <v>1939</v>
      </c>
      <c r="I2637" s="28" t="str">
        <f t="shared" ref="I2637:I2644" si="254">_xlfn.DISPIMG("ID_993E2E46AEC140C6953E313DB98047E2",1)</f>
        <v>=DISPIMG("ID_993E2E46AEC140C6953E313DB98047E2",1)</v>
      </c>
    </row>
    <row r="2638" customHeight="1" spans="1:9">
      <c r="A2638" s="26" t="s">
        <v>399</v>
      </c>
      <c r="B2638" s="26" t="s">
        <v>2095</v>
      </c>
      <c r="C2638" s="26" t="s">
        <v>2096</v>
      </c>
      <c r="D2638" s="26" t="s">
        <v>374</v>
      </c>
      <c r="E2638" s="26" t="s">
        <v>1937</v>
      </c>
      <c r="F2638" s="26" t="s">
        <v>1938</v>
      </c>
      <c r="G2638" s="27">
        <v>30</v>
      </c>
      <c r="H2638" s="4" t="s">
        <v>1939</v>
      </c>
      <c r="I2638" s="28" t="str">
        <f t="shared" si="254"/>
        <v>=DISPIMG("ID_993E2E46AEC140C6953E313DB98047E2",1)</v>
      </c>
    </row>
    <row r="2639" customHeight="1" spans="1:9">
      <c r="A2639" s="26" t="s">
        <v>364</v>
      </c>
      <c r="B2639" s="26" t="s">
        <v>2095</v>
      </c>
      <c r="C2639" s="26" t="s">
        <v>2096</v>
      </c>
      <c r="D2639" s="26" t="s">
        <v>374</v>
      </c>
      <c r="E2639" s="26" t="s">
        <v>1937</v>
      </c>
      <c r="F2639" s="26" t="s">
        <v>1938</v>
      </c>
      <c r="G2639" s="27">
        <v>31</v>
      </c>
      <c r="H2639" s="4" t="s">
        <v>1939</v>
      </c>
      <c r="I2639" s="28" t="str">
        <f t="shared" si="254"/>
        <v>=DISPIMG("ID_993E2E46AEC140C6953E313DB98047E2",1)</v>
      </c>
    </row>
    <row r="2640" customHeight="1" spans="1:9">
      <c r="A2640" s="26" t="s">
        <v>371</v>
      </c>
      <c r="B2640" s="26" t="s">
        <v>2095</v>
      </c>
      <c r="C2640" s="26" t="s">
        <v>2096</v>
      </c>
      <c r="D2640" s="26" t="s">
        <v>374</v>
      </c>
      <c r="E2640" s="26" t="s">
        <v>1937</v>
      </c>
      <c r="F2640" s="26" t="s">
        <v>1938</v>
      </c>
      <c r="G2640" s="27">
        <v>32</v>
      </c>
      <c r="H2640" s="4" t="s">
        <v>1939</v>
      </c>
      <c r="I2640" s="28" t="str">
        <f t="shared" si="254"/>
        <v>=DISPIMG("ID_993E2E46AEC140C6953E313DB98047E2",1)</v>
      </c>
    </row>
    <row r="2641" customHeight="1" spans="1:9">
      <c r="A2641" s="26" t="s">
        <v>400</v>
      </c>
      <c r="B2641" s="26" t="s">
        <v>2095</v>
      </c>
      <c r="C2641" s="26" t="s">
        <v>2096</v>
      </c>
      <c r="D2641" s="26" t="s">
        <v>374</v>
      </c>
      <c r="E2641" s="26" t="s">
        <v>1937</v>
      </c>
      <c r="F2641" s="26" t="s">
        <v>1938</v>
      </c>
      <c r="G2641" s="27">
        <v>33</v>
      </c>
      <c r="H2641" s="4" t="s">
        <v>1939</v>
      </c>
      <c r="I2641" s="28" t="str">
        <f t="shared" si="254"/>
        <v>=DISPIMG("ID_993E2E46AEC140C6953E313DB98047E2",1)</v>
      </c>
    </row>
    <row r="2642" customHeight="1" spans="1:9">
      <c r="A2642" s="26" t="s">
        <v>416</v>
      </c>
      <c r="B2642" s="26" t="s">
        <v>2095</v>
      </c>
      <c r="C2642" s="26" t="s">
        <v>2096</v>
      </c>
      <c r="D2642" s="26" t="s">
        <v>374</v>
      </c>
      <c r="E2642" s="26" t="s">
        <v>1937</v>
      </c>
      <c r="F2642" s="26" t="s">
        <v>1938</v>
      </c>
      <c r="G2642" s="27">
        <v>34</v>
      </c>
      <c r="H2642" s="4" t="s">
        <v>1939</v>
      </c>
      <c r="I2642" s="28" t="str">
        <f t="shared" si="254"/>
        <v>=DISPIMG("ID_993E2E46AEC140C6953E313DB98047E2",1)</v>
      </c>
    </row>
    <row r="2643" customHeight="1" spans="1:9">
      <c r="A2643" s="26" t="s">
        <v>417</v>
      </c>
      <c r="B2643" s="26" t="s">
        <v>2095</v>
      </c>
      <c r="C2643" s="26" t="s">
        <v>2096</v>
      </c>
      <c r="D2643" s="26" t="s">
        <v>374</v>
      </c>
      <c r="E2643" s="26" t="s">
        <v>1937</v>
      </c>
      <c r="F2643" s="26" t="s">
        <v>1938</v>
      </c>
      <c r="G2643" s="27">
        <v>35</v>
      </c>
      <c r="H2643" s="4" t="s">
        <v>1939</v>
      </c>
      <c r="I2643" s="28" t="str">
        <f t="shared" si="254"/>
        <v>=DISPIMG("ID_993E2E46AEC140C6953E313DB98047E2",1)</v>
      </c>
    </row>
    <row r="2644" customHeight="1" spans="1:9">
      <c r="A2644" s="26" t="s">
        <v>381</v>
      </c>
      <c r="B2644" s="26" t="s">
        <v>2095</v>
      </c>
      <c r="C2644" s="26" t="s">
        <v>2096</v>
      </c>
      <c r="D2644" s="26" t="s">
        <v>374</v>
      </c>
      <c r="E2644" s="26" t="s">
        <v>1937</v>
      </c>
      <c r="F2644" s="26" t="s">
        <v>1938</v>
      </c>
      <c r="G2644" s="27">
        <v>36</v>
      </c>
      <c r="H2644" s="4" t="s">
        <v>1939</v>
      </c>
      <c r="I2644" s="28" t="str">
        <f t="shared" si="254"/>
        <v>=DISPIMG("ID_993E2E46AEC140C6953E313DB98047E2",1)</v>
      </c>
    </row>
    <row r="2645" customHeight="1" spans="1:9">
      <c r="A2645" s="26" t="s">
        <v>399</v>
      </c>
      <c r="B2645" s="26" t="s">
        <v>2097</v>
      </c>
      <c r="C2645" s="26" t="s">
        <v>2098</v>
      </c>
      <c r="D2645" s="26" t="s">
        <v>540</v>
      </c>
      <c r="E2645" s="26" t="s">
        <v>1937</v>
      </c>
      <c r="F2645" s="26" t="s">
        <v>1938</v>
      </c>
      <c r="G2645" s="27">
        <v>18</v>
      </c>
      <c r="H2645" s="4" t="s">
        <v>1939</v>
      </c>
      <c r="I2645" s="28" t="str">
        <f t="shared" ref="I2645:I2655" si="255">_xlfn.DISPIMG("ID_89E866D2330C43679EDA912AC2ADA344",1)</f>
        <v>=DISPIMG("ID_89E866D2330C43679EDA912AC2ADA344",1)</v>
      </c>
    </row>
    <row r="2646" customHeight="1" spans="1:9">
      <c r="A2646" s="26" t="s">
        <v>364</v>
      </c>
      <c r="B2646" s="26" t="s">
        <v>2097</v>
      </c>
      <c r="C2646" s="26" t="s">
        <v>2098</v>
      </c>
      <c r="D2646" s="26" t="s">
        <v>540</v>
      </c>
      <c r="E2646" s="26" t="s">
        <v>1937</v>
      </c>
      <c r="F2646" s="26" t="s">
        <v>1938</v>
      </c>
      <c r="G2646" s="27">
        <v>19</v>
      </c>
      <c r="H2646" s="4" t="s">
        <v>1939</v>
      </c>
      <c r="I2646" s="28" t="str">
        <f t="shared" si="255"/>
        <v>=DISPIMG("ID_89E866D2330C43679EDA912AC2ADA344",1)</v>
      </c>
    </row>
    <row r="2647" customHeight="1" spans="1:9">
      <c r="A2647" s="26" t="s">
        <v>371</v>
      </c>
      <c r="B2647" s="26" t="s">
        <v>2097</v>
      </c>
      <c r="C2647" s="26" t="s">
        <v>2098</v>
      </c>
      <c r="D2647" s="26" t="s">
        <v>540</v>
      </c>
      <c r="E2647" s="26" t="s">
        <v>1937</v>
      </c>
      <c r="F2647" s="26" t="s">
        <v>1938</v>
      </c>
      <c r="G2647" s="27">
        <v>20</v>
      </c>
      <c r="H2647" s="4" t="s">
        <v>1939</v>
      </c>
      <c r="I2647" s="28" t="str">
        <f t="shared" si="255"/>
        <v>=DISPIMG("ID_89E866D2330C43679EDA912AC2ADA344",1)</v>
      </c>
    </row>
    <row r="2648" customHeight="1" spans="1:9">
      <c r="A2648" s="26" t="s">
        <v>400</v>
      </c>
      <c r="B2648" s="26" t="s">
        <v>2097</v>
      </c>
      <c r="C2648" s="26" t="s">
        <v>2098</v>
      </c>
      <c r="D2648" s="26" t="s">
        <v>540</v>
      </c>
      <c r="E2648" s="26" t="s">
        <v>1937</v>
      </c>
      <c r="F2648" s="26" t="s">
        <v>1938</v>
      </c>
      <c r="G2648" s="27">
        <v>21</v>
      </c>
      <c r="H2648" s="4" t="s">
        <v>1939</v>
      </c>
      <c r="I2648" s="28" t="str">
        <f t="shared" si="255"/>
        <v>=DISPIMG("ID_89E866D2330C43679EDA912AC2ADA344",1)</v>
      </c>
    </row>
    <row r="2649" customHeight="1" spans="1:9">
      <c r="A2649" s="26" t="s">
        <v>416</v>
      </c>
      <c r="B2649" s="26" t="s">
        <v>2097</v>
      </c>
      <c r="C2649" s="26" t="s">
        <v>2098</v>
      </c>
      <c r="D2649" s="26" t="s">
        <v>540</v>
      </c>
      <c r="E2649" s="26" t="s">
        <v>1937</v>
      </c>
      <c r="F2649" s="26" t="s">
        <v>1938</v>
      </c>
      <c r="G2649" s="27">
        <v>22</v>
      </c>
      <c r="H2649" s="4" t="s">
        <v>1939</v>
      </c>
      <c r="I2649" s="28" t="str">
        <f t="shared" si="255"/>
        <v>=DISPIMG("ID_89E866D2330C43679EDA912AC2ADA344",1)</v>
      </c>
    </row>
    <row r="2650" customHeight="1" spans="1:9">
      <c r="A2650" s="26" t="s">
        <v>417</v>
      </c>
      <c r="B2650" s="26" t="s">
        <v>2097</v>
      </c>
      <c r="C2650" s="26" t="s">
        <v>2098</v>
      </c>
      <c r="D2650" s="26" t="s">
        <v>540</v>
      </c>
      <c r="E2650" s="26" t="s">
        <v>1937</v>
      </c>
      <c r="F2650" s="26" t="s">
        <v>1938</v>
      </c>
      <c r="G2650" s="27">
        <v>23</v>
      </c>
      <c r="H2650" s="4" t="s">
        <v>1939</v>
      </c>
      <c r="I2650" s="28" t="str">
        <f t="shared" si="255"/>
        <v>=DISPIMG("ID_89E866D2330C43679EDA912AC2ADA344",1)</v>
      </c>
    </row>
    <row r="2651" customHeight="1" spans="1:9">
      <c r="A2651" s="26" t="s">
        <v>381</v>
      </c>
      <c r="B2651" s="26" t="s">
        <v>2097</v>
      </c>
      <c r="C2651" s="26" t="s">
        <v>2098</v>
      </c>
      <c r="D2651" s="26" t="s">
        <v>540</v>
      </c>
      <c r="E2651" s="26" t="s">
        <v>1937</v>
      </c>
      <c r="F2651" s="26" t="s">
        <v>1938</v>
      </c>
      <c r="G2651" s="27">
        <v>24</v>
      </c>
      <c r="H2651" s="4" t="s">
        <v>1939</v>
      </c>
      <c r="I2651" s="28" t="str">
        <f t="shared" si="255"/>
        <v>=DISPIMG("ID_89E866D2330C43679EDA912AC2ADA344",1)</v>
      </c>
    </row>
    <row r="2652" customHeight="1" spans="1:9">
      <c r="A2652" s="26" t="s">
        <v>388</v>
      </c>
      <c r="B2652" s="26" t="s">
        <v>2097</v>
      </c>
      <c r="C2652" s="26" t="s">
        <v>2098</v>
      </c>
      <c r="D2652" s="26" t="s">
        <v>540</v>
      </c>
      <c r="E2652" s="26" t="s">
        <v>1937</v>
      </c>
      <c r="F2652" s="26" t="s">
        <v>1938</v>
      </c>
      <c r="G2652" s="27">
        <v>25</v>
      </c>
      <c r="H2652" s="4" t="s">
        <v>1939</v>
      </c>
      <c r="I2652" s="28" t="str">
        <f t="shared" si="255"/>
        <v>=DISPIMG("ID_89E866D2330C43679EDA912AC2ADA344",1)</v>
      </c>
    </row>
    <row r="2653" customHeight="1" spans="1:9">
      <c r="A2653" s="26" t="s">
        <v>389</v>
      </c>
      <c r="B2653" s="26" t="s">
        <v>2097</v>
      </c>
      <c r="C2653" s="26" t="s">
        <v>2098</v>
      </c>
      <c r="D2653" s="26" t="s">
        <v>540</v>
      </c>
      <c r="E2653" s="26" t="s">
        <v>1937</v>
      </c>
      <c r="F2653" s="26" t="s">
        <v>1938</v>
      </c>
      <c r="G2653" s="27">
        <v>26</v>
      </c>
      <c r="H2653" s="4" t="s">
        <v>1939</v>
      </c>
      <c r="I2653" s="28" t="str">
        <f t="shared" si="255"/>
        <v>=DISPIMG("ID_89E866D2330C43679EDA912AC2ADA344",1)</v>
      </c>
    </row>
    <row r="2654" customHeight="1" spans="1:9">
      <c r="A2654" s="26" t="s">
        <v>390</v>
      </c>
      <c r="B2654" s="26" t="s">
        <v>2097</v>
      </c>
      <c r="C2654" s="26" t="s">
        <v>2098</v>
      </c>
      <c r="D2654" s="26" t="s">
        <v>540</v>
      </c>
      <c r="E2654" s="26" t="s">
        <v>1937</v>
      </c>
      <c r="F2654" s="26" t="s">
        <v>1938</v>
      </c>
      <c r="G2654" s="27">
        <v>27</v>
      </c>
      <c r="H2654" s="4" t="s">
        <v>1939</v>
      </c>
      <c r="I2654" s="28" t="str">
        <f t="shared" si="255"/>
        <v>=DISPIMG("ID_89E866D2330C43679EDA912AC2ADA344",1)</v>
      </c>
    </row>
    <row r="2655" customHeight="1" spans="1:9">
      <c r="A2655" s="26" t="s">
        <v>391</v>
      </c>
      <c r="B2655" s="26" t="s">
        <v>2097</v>
      </c>
      <c r="C2655" s="26" t="s">
        <v>2098</v>
      </c>
      <c r="D2655" s="26" t="s">
        <v>540</v>
      </c>
      <c r="E2655" s="26" t="s">
        <v>1937</v>
      </c>
      <c r="F2655" s="26" t="s">
        <v>1938</v>
      </c>
      <c r="G2655" s="27">
        <v>28</v>
      </c>
      <c r="H2655" s="4" t="s">
        <v>1939</v>
      </c>
      <c r="I2655" s="28" t="str">
        <f t="shared" si="255"/>
        <v>=DISPIMG("ID_89E866D2330C43679EDA912AC2ADA344",1)</v>
      </c>
    </row>
    <row r="2656" customHeight="1" spans="1:9">
      <c r="A2656" s="26" t="s">
        <v>399</v>
      </c>
      <c r="B2656" s="26" t="s">
        <v>2099</v>
      </c>
      <c r="C2656" s="26" t="s">
        <v>2100</v>
      </c>
      <c r="D2656" s="26" t="s">
        <v>420</v>
      </c>
      <c r="E2656" s="26" t="s">
        <v>1937</v>
      </c>
      <c r="F2656" s="26" t="s">
        <v>1938</v>
      </c>
      <c r="G2656" s="27">
        <v>15</v>
      </c>
      <c r="H2656" s="4" t="s">
        <v>1939</v>
      </c>
      <c r="I2656" s="28" t="str">
        <f t="shared" ref="I2656:I2660" si="256">_xlfn.DISPIMG("ID_1B5B51F02E904671A1B7645BAC947C29",1)</f>
        <v>=DISPIMG("ID_1B5B51F02E904671A1B7645BAC947C29",1)</v>
      </c>
    </row>
    <row r="2657" customHeight="1" spans="1:9">
      <c r="A2657" s="26" t="s">
        <v>364</v>
      </c>
      <c r="B2657" s="26" t="s">
        <v>2099</v>
      </c>
      <c r="C2657" s="26" t="s">
        <v>2100</v>
      </c>
      <c r="D2657" s="26" t="s">
        <v>420</v>
      </c>
      <c r="E2657" s="26" t="s">
        <v>1937</v>
      </c>
      <c r="F2657" s="26" t="s">
        <v>1938</v>
      </c>
      <c r="G2657" s="27">
        <v>16</v>
      </c>
      <c r="H2657" s="4" t="s">
        <v>1939</v>
      </c>
      <c r="I2657" s="28" t="str">
        <f t="shared" si="256"/>
        <v>=DISPIMG("ID_1B5B51F02E904671A1B7645BAC947C29",1)</v>
      </c>
    </row>
    <row r="2658" customHeight="1" spans="1:9">
      <c r="A2658" s="26" t="s">
        <v>371</v>
      </c>
      <c r="B2658" s="26" t="s">
        <v>2099</v>
      </c>
      <c r="C2658" s="26" t="s">
        <v>2100</v>
      </c>
      <c r="D2658" s="26" t="s">
        <v>420</v>
      </c>
      <c r="E2658" s="26" t="s">
        <v>1937</v>
      </c>
      <c r="F2658" s="26" t="s">
        <v>1938</v>
      </c>
      <c r="G2658" s="27">
        <v>17</v>
      </c>
      <c r="H2658" s="4" t="s">
        <v>1939</v>
      </c>
      <c r="I2658" s="28" t="str">
        <f t="shared" si="256"/>
        <v>=DISPIMG("ID_1B5B51F02E904671A1B7645BAC947C29",1)</v>
      </c>
    </row>
    <row r="2659" customHeight="1" spans="1:9">
      <c r="A2659" s="26" t="s">
        <v>400</v>
      </c>
      <c r="B2659" s="26" t="s">
        <v>2099</v>
      </c>
      <c r="C2659" s="26" t="s">
        <v>2100</v>
      </c>
      <c r="D2659" s="26" t="s">
        <v>420</v>
      </c>
      <c r="E2659" s="26" t="s">
        <v>1937</v>
      </c>
      <c r="F2659" s="26" t="s">
        <v>1938</v>
      </c>
      <c r="G2659" s="27">
        <v>18</v>
      </c>
      <c r="H2659" s="4" t="s">
        <v>1939</v>
      </c>
      <c r="I2659" s="28" t="str">
        <f t="shared" si="256"/>
        <v>=DISPIMG("ID_1B5B51F02E904671A1B7645BAC947C29",1)</v>
      </c>
    </row>
    <row r="2660" customHeight="1" spans="1:9">
      <c r="A2660" s="26" t="s">
        <v>416</v>
      </c>
      <c r="B2660" s="26" t="s">
        <v>2099</v>
      </c>
      <c r="C2660" s="26" t="s">
        <v>2100</v>
      </c>
      <c r="D2660" s="26" t="s">
        <v>420</v>
      </c>
      <c r="E2660" s="26" t="s">
        <v>1937</v>
      </c>
      <c r="F2660" s="26" t="s">
        <v>1938</v>
      </c>
      <c r="G2660" s="27">
        <v>19</v>
      </c>
      <c r="H2660" s="4" t="s">
        <v>1939</v>
      </c>
      <c r="I2660" s="28" t="str">
        <f t="shared" si="256"/>
        <v>=DISPIMG("ID_1B5B51F02E904671A1B7645BAC947C29",1)</v>
      </c>
    </row>
    <row r="2661" customHeight="1" spans="1:9">
      <c r="A2661" s="26" t="s">
        <v>452</v>
      </c>
      <c r="B2661" s="26" t="s">
        <v>2099</v>
      </c>
      <c r="C2661" s="26" t="s">
        <v>2100</v>
      </c>
      <c r="D2661" s="26" t="s">
        <v>420</v>
      </c>
      <c r="E2661" s="26" t="s">
        <v>1937</v>
      </c>
      <c r="F2661" s="26" t="s">
        <v>1938</v>
      </c>
      <c r="G2661" s="27">
        <v>19</v>
      </c>
      <c r="H2661" s="4" t="s">
        <v>1939</v>
      </c>
      <c r="I2661" s="28" t="str">
        <f>_xlfn.DISPIMG("ID_346387D89E5A404181A41C5A6FBE9E15",1)</f>
        <v>=DISPIMG("ID_346387D89E5A404181A41C5A6FBE9E15",1)</v>
      </c>
    </row>
    <row r="2662" customHeight="1" spans="1:9">
      <c r="A2662" s="26" t="s">
        <v>364</v>
      </c>
      <c r="B2662" s="26" t="s">
        <v>2101</v>
      </c>
      <c r="C2662" s="26" t="s">
        <v>2102</v>
      </c>
      <c r="D2662" s="26" t="s">
        <v>384</v>
      </c>
      <c r="E2662" s="26" t="s">
        <v>1937</v>
      </c>
      <c r="F2662" s="26" t="s">
        <v>1938</v>
      </c>
      <c r="G2662" s="27">
        <v>19</v>
      </c>
      <c r="H2662" s="4" t="s">
        <v>1939</v>
      </c>
      <c r="I2662" s="28" t="str">
        <f t="shared" ref="I2662:I2666" si="257">_xlfn.DISPIMG("ID_4B80970CDD434A849DBFF83997BFE2AD",1)</f>
        <v>=DISPIMG("ID_4B80970CDD434A849DBFF83997BFE2AD",1)</v>
      </c>
    </row>
    <row r="2663" customHeight="1" spans="1:9">
      <c r="A2663" s="26" t="s">
        <v>371</v>
      </c>
      <c r="B2663" s="26" t="s">
        <v>2101</v>
      </c>
      <c r="C2663" s="26" t="s">
        <v>2102</v>
      </c>
      <c r="D2663" s="26" t="s">
        <v>384</v>
      </c>
      <c r="E2663" s="26" t="s">
        <v>1937</v>
      </c>
      <c r="F2663" s="26" t="s">
        <v>1938</v>
      </c>
      <c r="G2663" s="27">
        <v>20</v>
      </c>
      <c r="H2663" s="4" t="s">
        <v>1939</v>
      </c>
      <c r="I2663" s="28" t="str">
        <f t="shared" si="257"/>
        <v>=DISPIMG("ID_4B80970CDD434A849DBFF83997BFE2AD",1)</v>
      </c>
    </row>
    <row r="2664" customHeight="1" spans="1:9">
      <c r="A2664" s="26" t="s">
        <v>400</v>
      </c>
      <c r="B2664" s="26" t="s">
        <v>2101</v>
      </c>
      <c r="C2664" s="26" t="s">
        <v>2102</v>
      </c>
      <c r="D2664" s="26" t="s">
        <v>384</v>
      </c>
      <c r="E2664" s="26" t="s">
        <v>1937</v>
      </c>
      <c r="F2664" s="26" t="s">
        <v>1938</v>
      </c>
      <c r="G2664" s="27">
        <v>21</v>
      </c>
      <c r="H2664" s="4" t="s">
        <v>1939</v>
      </c>
      <c r="I2664" s="28" t="str">
        <f t="shared" si="257"/>
        <v>=DISPIMG("ID_4B80970CDD434A849DBFF83997BFE2AD",1)</v>
      </c>
    </row>
    <row r="2665" customHeight="1" spans="1:9">
      <c r="A2665" s="26" t="s">
        <v>416</v>
      </c>
      <c r="B2665" s="26" t="s">
        <v>2101</v>
      </c>
      <c r="C2665" s="26" t="s">
        <v>2102</v>
      </c>
      <c r="D2665" s="26" t="s">
        <v>384</v>
      </c>
      <c r="E2665" s="26" t="s">
        <v>1937</v>
      </c>
      <c r="F2665" s="26" t="s">
        <v>1938</v>
      </c>
      <c r="G2665" s="27">
        <v>22</v>
      </c>
      <c r="H2665" s="4" t="s">
        <v>1939</v>
      </c>
      <c r="I2665" s="28" t="str">
        <f t="shared" si="257"/>
        <v>=DISPIMG("ID_4B80970CDD434A849DBFF83997BFE2AD",1)</v>
      </c>
    </row>
    <row r="2666" customHeight="1" spans="1:9">
      <c r="A2666" s="26" t="s">
        <v>417</v>
      </c>
      <c r="B2666" s="26" t="s">
        <v>2101</v>
      </c>
      <c r="C2666" s="26" t="s">
        <v>2102</v>
      </c>
      <c r="D2666" s="26" t="s">
        <v>384</v>
      </c>
      <c r="E2666" s="26" t="s">
        <v>1937</v>
      </c>
      <c r="F2666" s="26" t="s">
        <v>1938</v>
      </c>
      <c r="G2666" s="27">
        <v>23</v>
      </c>
      <c r="H2666" s="4" t="s">
        <v>1939</v>
      </c>
      <c r="I2666" s="28" t="str">
        <f t="shared" si="257"/>
        <v>=DISPIMG("ID_4B80970CDD434A849DBFF83997BFE2AD",1)</v>
      </c>
    </row>
    <row r="2667" customHeight="1" spans="1:9">
      <c r="A2667" s="26" t="s">
        <v>399</v>
      </c>
      <c r="B2667" s="26" t="s">
        <v>2103</v>
      </c>
      <c r="C2667" s="26" t="s">
        <v>2104</v>
      </c>
      <c r="D2667" s="26" t="s">
        <v>455</v>
      </c>
      <c r="E2667" s="26" t="s">
        <v>1937</v>
      </c>
      <c r="F2667" s="26" t="s">
        <v>1938</v>
      </c>
      <c r="G2667" s="27">
        <v>18</v>
      </c>
      <c r="H2667" s="4" t="s">
        <v>1939</v>
      </c>
      <c r="I2667" s="28" t="str">
        <f t="shared" ref="I2667:I2679" si="258">_xlfn.DISPIMG("ID_A87BECD9AC6F448F982F78599EA9D007",1)</f>
        <v>=DISPIMG("ID_A87BECD9AC6F448F982F78599EA9D007",1)</v>
      </c>
    </row>
    <row r="2668" customHeight="1" spans="1:9">
      <c r="A2668" s="26" t="s">
        <v>364</v>
      </c>
      <c r="B2668" s="26" t="s">
        <v>2103</v>
      </c>
      <c r="C2668" s="26" t="s">
        <v>2104</v>
      </c>
      <c r="D2668" s="26" t="s">
        <v>455</v>
      </c>
      <c r="E2668" s="26" t="s">
        <v>1937</v>
      </c>
      <c r="F2668" s="26" t="s">
        <v>1938</v>
      </c>
      <c r="G2668" s="27">
        <v>19</v>
      </c>
      <c r="H2668" s="4" t="s">
        <v>1939</v>
      </c>
      <c r="I2668" s="28" t="str">
        <f t="shared" si="258"/>
        <v>=DISPIMG("ID_A87BECD9AC6F448F982F78599EA9D007",1)</v>
      </c>
    </row>
    <row r="2669" customHeight="1" spans="1:9">
      <c r="A2669" s="26" t="s">
        <v>371</v>
      </c>
      <c r="B2669" s="26" t="s">
        <v>2103</v>
      </c>
      <c r="C2669" s="26" t="s">
        <v>2104</v>
      </c>
      <c r="D2669" s="26" t="s">
        <v>455</v>
      </c>
      <c r="E2669" s="26" t="s">
        <v>1937</v>
      </c>
      <c r="F2669" s="26" t="s">
        <v>1938</v>
      </c>
      <c r="G2669" s="27">
        <v>20</v>
      </c>
      <c r="H2669" s="4" t="s">
        <v>1939</v>
      </c>
      <c r="I2669" s="28" t="str">
        <f t="shared" si="258"/>
        <v>=DISPIMG("ID_A87BECD9AC6F448F982F78599EA9D007",1)</v>
      </c>
    </row>
    <row r="2670" customHeight="1" spans="1:9">
      <c r="A2670" s="26" t="s">
        <v>400</v>
      </c>
      <c r="B2670" s="26" t="s">
        <v>2103</v>
      </c>
      <c r="C2670" s="26" t="s">
        <v>2104</v>
      </c>
      <c r="D2670" s="26" t="s">
        <v>455</v>
      </c>
      <c r="E2670" s="26" t="s">
        <v>1937</v>
      </c>
      <c r="F2670" s="26" t="s">
        <v>1938</v>
      </c>
      <c r="G2670" s="27">
        <v>21</v>
      </c>
      <c r="H2670" s="4" t="s">
        <v>1939</v>
      </c>
      <c r="I2670" s="28" t="str">
        <f t="shared" si="258"/>
        <v>=DISPIMG("ID_A87BECD9AC6F448F982F78599EA9D007",1)</v>
      </c>
    </row>
    <row r="2671" customHeight="1" spans="1:9">
      <c r="A2671" s="26" t="s">
        <v>416</v>
      </c>
      <c r="B2671" s="26" t="s">
        <v>2103</v>
      </c>
      <c r="C2671" s="26" t="s">
        <v>2104</v>
      </c>
      <c r="D2671" s="26" t="s">
        <v>455</v>
      </c>
      <c r="E2671" s="26" t="s">
        <v>1937</v>
      </c>
      <c r="F2671" s="26" t="s">
        <v>1938</v>
      </c>
      <c r="G2671" s="27">
        <v>22</v>
      </c>
      <c r="H2671" s="4" t="s">
        <v>1939</v>
      </c>
      <c r="I2671" s="28" t="str">
        <f t="shared" si="258"/>
        <v>=DISPIMG("ID_A87BECD9AC6F448F982F78599EA9D007",1)</v>
      </c>
    </row>
    <row r="2672" customHeight="1" spans="1:9">
      <c r="A2672" s="26" t="s">
        <v>417</v>
      </c>
      <c r="B2672" s="26" t="s">
        <v>2103</v>
      </c>
      <c r="C2672" s="26" t="s">
        <v>2104</v>
      </c>
      <c r="D2672" s="26" t="s">
        <v>455</v>
      </c>
      <c r="E2672" s="26" t="s">
        <v>1937</v>
      </c>
      <c r="F2672" s="26" t="s">
        <v>1938</v>
      </c>
      <c r="G2672" s="27">
        <v>23</v>
      </c>
      <c r="H2672" s="4" t="s">
        <v>1939</v>
      </c>
      <c r="I2672" s="28" t="str">
        <f t="shared" si="258"/>
        <v>=DISPIMG("ID_A87BECD9AC6F448F982F78599EA9D007",1)</v>
      </c>
    </row>
    <row r="2673" customHeight="1" spans="1:9">
      <c r="A2673" s="26" t="s">
        <v>381</v>
      </c>
      <c r="B2673" s="26" t="s">
        <v>2103</v>
      </c>
      <c r="C2673" s="26" t="s">
        <v>2104</v>
      </c>
      <c r="D2673" s="26" t="s">
        <v>455</v>
      </c>
      <c r="E2673" s="26" t="s">
        <v>1937</v>
      </c>
      <c r="F2673" s="26" t="s">
        <v>1938</v>
      </c>
      <c r="G2673" s="27">
        <v>24</v>
      </c>
      <c r="H2673" s="4" t="s">
        <v>1939</v>
      </c>
      <c r="I2673" s="28" t="str">
        <f t="shared" si="258"/>
        <v>=DISPIMG("ID_A87BECD9AC6F448F982F78599EA9D007",1)</v>
      </c>
    </row>
    <row r="2674" customHeight="1" spans="1:9">
      <c r="A2674" s="26" t="s">
        <v>388</v>
      </c>
      <c r="B2674" s="26" t="s">
        <v>2103</v>
      </c>
      <c r="C2674" s="26" t="s">
        <v>2104</v>
      </c>
      <c r="D2674" s="26" t="s">
        <v>455</v>
      </c>
      <c r="E2674" s="26" t="s">
        <v>1937</v>
      </c>
      <c r="F2674" s="26" t="s">
        <v>1938</v>
      </c>
      <c r="G2674" s="27">
        <v>25</v>
      </c>
      <c r="H2674" s="4" t="s">
        <v>1939</v>
      </c>
      <c r="I2674" s="28" t="str">
        <f t="shared" si="258"/>
        <v>=DISPIMG("ID_A87BECD9AC6F448F982F78599EA9D007",1)</v>
      </c>
    </row>
    <row r="2675" customHeight="1" spans="1:9">
      <c r="A2675" s="26" t="s">
        <v>389</v>
      </c>
      <c r="B2675" s="26" t="s">
        <v>2103</v>
      </c>
      <c r="C2675" s="26" t="s">
        <v>2104</v>
      </c>
      <c r="D2675" s="26" t="s">
        <v>455</v>
      </c>
      <c r="E2675" s="26" t="s">
        <v>1937</v>
      </c>
      <c r="F2675" s="26" t="s">
        <v>1938</v>
      </c>
      <c r="G2675" s="27">
        <v>26</v>
      </c>
      <c r="H2675" s="4" t="s">
        <v>1939</v>
      </c>
      <c r="I2675" s="28" t="str">
        <f t="shared" si="258"/>
        <v>=DISPIMG("ID_A87BECD9AC6F448F982F78599EA9D007",1)</v>
      </c>
    </row>
    <row r="2676" customHeight="1" spans="1:9">
      <c r="A2676" s="26" t="s">
        <v>390</v>
      </c>
      <c r="B2676" s="26" t="s">
        <v>2103</v>
      </c>
      <c r="C2676" s="26" t="s">
        <v>2104</v>
      </c>
      <c r="D2676" s="26" t="s">
        <v>455</v>
      </c>
      <c r="E2676" s="26" t="s">
        <v>1937</v>
      </c>
      <c r="F2676" s="26" t="s">
        <v>1938</v>
      </c>
      <c r="G2676" s="27">
        <v>27</v>
      </c>
      <c r="H2676" s="4" t="s">
        <v>1939</v>
      </c>
      <c r="I2676" s="28" t="str">
        <f t="shared" si="258"/>
        <v>=DISPIMG("ID_A87BECD9AC6F448F982F78599EA9D007",1)</v>
      </c>
    </row>
    <row r="2677" customHeight="1" spans="1:9">
      <c r="A2677" s="26" t="s">
        <v>391</v>
      </c>
      <c r="B2677" s="26" t="s">
        <v>2103</v>
      </c>
      <c r="C2677" s="26" t="s">
        <v>2104</v>
      </c>
      <c r="D2677" s="26" t="s">
        <v>455</v>
      </c>
      <c r="E2677" s="26" t="s">
        <v>1937</v>
      </c>
      <c r="F2677" s="26" t="s">
        <v>1938</v>
      </c>
      <c r="G2677" s="27">
        <v>28</v>
      </c>
      <c r="H2677" s="4" t="s">
        <v>1939</v>
      </c>
      <c r="I2677" s="28" t="str">
        <f t="shared" si="258"/>
        <v>=DISPIMG("ID_A87BECD9AC6F448F982F78599EA9D007",1)</v>
      </c>
    </row>
    <row r="2678" customHeight="1" spans="1:9">
      <c r="A2678" s="26" t="s">
        <v>392</v>
      </c>
      <c r="B2678" s="26" t="s">
        <v>2103</v>
      </c>
      <c r="C2678" s="26" t="s">
        <v>2104</v>
      </c>
      <c r="D2678" s="26" t="s">
        <v>455</v>
      </c>
      <c r="E2678" s="26" t="s">
        <v>1937</v>
      </c>
      <c r="F2678" s="26" t="s">
        <v>1938</v>
      </c>
      <c r="G2678" s="27">
        <v>29</v>
      </c>
      <c r="H2678" s="4" t="s">
        <v>1939</v>
      </c>
      <c r="I2678" s="28" t="str">
        <f t="shared" si="258"/>
        <v>=DISPIMG("ID_A87BECD9AC6F448F982F78599EA9D007",1)</v>
      </c>
    </row>
    <row r="2679" customHeight="1" spans="1:9">
      <c r="A2679" s="26" t="s">
        <v>393</v>
      </c>
      <c r="B2679" s="26" t="s">
        <v>2103</v>
      </c>
      <c r="C2679" s="26" t="s">
        <v>2104</v>
      </c>
      <c r="D2679" s="26" t="s">
        <v>455</v>
      </c>
      <c r="E2679" s="26" t="s">
        <v>1937</v>
      </c>
      <c r="F2679" s="26" t="s">
        <v>1938</v>
      </c>
      <c r="G2679" s="27">
        <v>30</v>
      </c>
      <c r="H2679" s="4" t="s">
        <v>1939</v>
      </c>
      <c r="I2679" s="28" t="str">
        <f t="shared" si="258"/>
        <v>=DISPIMG("ID_A87BECD9AC6F448F982F78599EA9D007",1)</v>
      </c>
    </row>
    <row r="2680" customHeight="1" spans="1:9">
      <c r="A2680" s="26" t="s">
        <v>395</v>
      </c>
      <c r="B2680" s="26" t="s">
        <v>2105</v>
      </c>
      <c r="C2680" s="26" t="s">
        <v>2106</v>
      </c>
      <c r="D2680" s="26" t="s">
        <v>420</v>
      </c>
      <c r="E2680" s="26" t="s">
        <v>1937</v>
      </c>
      <c r="F2680" s="26" t="s">
        <v>1938</v>
      </c>
      <c r="G2680" s="27">
        <v>75</v>
      </c>
      <c r="H2680" s="4" t="s">
        <v>1939</v>
      </c>
      <c r="I2680" s="28" t="str">
        <f t="shared" ref="I2680:I2690" si="259">_xlfn.DISPIMG("ID_CF3CAAF5D5714314A9470339EAD47195",1)</f>
        <v>=DISPIMG("ID_CF3CAAF5D5714314A9470339EAD47195",1)</v>
      </c>
    </row>
    <row r="2681" customHeight="1" spans="1:9">
      <c r="A2681" s="26" t="s">
        <v>399</v>
      </c>
      <c r="B2681" s="26" t="s">
        <v>2105</v>
      </c>
      <c r="C2681" s="26" t="s">
        <v>2106</v>
      </c>
      <c r="D2681" s="26" t="s">
        <v>420</v>
      </c>
      <c r="E2681" s="26" t="s">
        <v>1937</v>
      </c>
      <c r="F2681" s="26" t="s">
        <v>1938</v>
      </c>
      <c r="G2681" s="27">
        <v>76</v>
      </c>
      <c r="H2681" s="4" t="s">
        <v>1939</v>
      </c>
      <c r="I2681" s="28" t="str">
        <f t="shared" si="259"/>
        <v>=DISPIMG("ID_CF3CAAF5D5714314A9470339EAD47195",1)</v>
      </c>
    </row>
    <row r="2682" customHeight="1" spans="1:9">
      <c r="A2682" s="26" t="s">
        <v>364</v>
      </c>
      <c r="B2682" s="26" t="s">
        <v>2105</v>
      </c>
      <c r="C2682" s="26" t="s">
        <v>2106</v>
      </c>
      <c r="D2682" s="26" t="s">
        <v>420</v>
      </c>
      <c r="E2682" s="26" t="s">
        <v>1937</v>
      </c>
      <c r="F2682" s="26" t="s">
        <v>1938</v>
      </c>
      <c r="G2682" s="27">
        <v>77</v>
      </c>
      <c r="H2682" s="4" t="s">
        <v>1939</v>
      </c>
      <c r="I2682" s="28" t="str">
        <f t="shared" si="259"/>
        <v>=DISPIMG("ID_CF3CAAF5D5714314A9470339EAD47195",1)</v>
      </c>
    </row>
    <row r="2683" customHeight="1" spans="1:9">
      <c r="A2683" s="26" t="s">
        <v>371</v>
      </c>
      <c r="B2683" s="26" t="s">
        <v>2105</v>
      </c>
      <c r="C2683" s="26" t="s">
        <v>2106</v>
      </c>
      <c r="D2683" s="26" t="s">
        <v>420</v>
      </c>
      <c r="E2683" s="26" t="s">
        <v>1937</v>
      </c>
      <c r="F2683" s="26" t="s">
        <v>1938</v>
      </c>
      <c r="G2683" s="27">
        <v>78</v>
      </c>
      <c r="H2683" s="4" t="s">
        <v>1939</v>
      </c>
      <c r="I2683" s="28" t="str">
        <f t="shared" si="259"/>
        <v>=DISPIMG("ID_CF3CAAF5D5714314A9470339EAD47195",1)</v>
      </c>
    </row>
    <row r="2684" customHeight="1" spans="1:9">
      <c r="A2684" s="26" t="s">
        <v>400</v>
      </c>
      <c r="B2684" s="26" t="s">
        <v>2105</v>
      </c>
      <c r="C2684" s="26" t="s">
        <v>2106</v>
      </c>
      <c r="D2684" s="26" t="s">
        <v>420</v>
      </c>
      <c r="E2684" s="26" t="s">
        <v>1937</v>
      </c>
      <c r="F2684" s="26" t="s">
        <v>1938</v>
      </c>
      <c r="G2684" s="27">
        <v>79</v>
      </c>
      <c r="H2684" s="4" t="s">
        <v>1939</v>
      </c>
      <c r="I2684" s="28" t="str">
        <f t="shared" si="259"/>
        <v>=DISPIMG("ID_CF3CAAF5D5714314A9470339EAD47195",1)</v>
      </c>
    </row>
    <row r="2685" customHeight="1" spans="1:9">
      <c r="A2685" s="26" t="s">
        <v>416</v>
      </c>
      <c r="B2685" s="26" t="s">
        <v>2105</v>
      </c>
      <c r="C2685" s="26" t="s">
        <v>2106</v>
      </c>
      <c r="D2685" s="26" t="s">
        <v>420</v>
      </c>
      <c r="E2685" s="26" t="s">
        <v>1937</v>
      </c>
      <c r="F2685" s="26" t="s">
        <v>1938</v>
      </c>
      <c r="G2685" s="27">
        <v>80</v>
      </c>
      <c r="H2685" s="4" t="s">
        <v>1939</v>
      </c>
      <c r="I2685" s="28" t="str">
        <f t="shared" si="259"/>
        <v>=DISPIMG("ID_CF3CAAF5D5714314A9470339EAD47195",1)</v>
      </c>
    </row>
    <row r="2686" customHeight="1" spans="1:9">
      <c r="A2686" s="26" t="s">
        <v>417</v>
      </c>
      <c r="B2686" s="26" t="s">
        <v>2105</v>
      </c>
      <c r="C2686" s="26" t="s">
        <v>2106</v>
      </c>
      <c r="D2686" s="26" t="s">
        <v>420</v>
      </c>
      <c r="E2686" s="26" t="s">
        <v>1937</v>
      </c>
      <c r="F2686" s="26" t="s">
        <v>1938</v>
      </c>
      <c r="G2686" s="27">
        <v>81</v>
      </c>
      <c r="H2686" s="4" t="s">
        <v>1939</v>
      </c>
      <c r="I2686" s="28" t="str">
        <f t="shared" si="259"/>
        <v>=DISPIMG("ID_CF3CAAF5D5714314A9470339EAD47195",1)</v>
      </c>
    </row>
    <row r="2687" customHeight="1" spans="1:9">
      <c r="A2687" s="26" t="s">
        <v>381</v>
      </c>
      <c r="B2687" s="26" t="s">
        <v>2105</v>
      </c>
      <c r="C2687" s="26" t="s">
        <v>2106</v>
      </c>
      <c r="D2687" s="26" t="s">
        <v>420</v>
      </c>
      <c r="E2687" s="26" t="s">
        <v>1937</v>
      </c>
      <c r="F2687" s="26" t="s">
        <v>1938</v>
      </c>
      <c r="G2687" s="27">
        <v>82</v>
      </c>
      <c r="H2687" s="4" t="s">
        <v>1939</v>
      </c>
      <c r="I2687" s="28" t="str">
        <f t="shared" si="259"/>
        <v>=DISPIMG("ID_CF3CAAF5D5714314A9470339EAD47195",1)</v>
      </c>
    </row>
    <row r="2688" customHeight="1" spans="1:9">
      <c r="A2688" s="26" t="s">
        <v>388</v>
      </c>
      <c r="B2688" s="26" t="s">
        <v>2105</v>
      </c>
      <c r="C2688" s="26" t="s">
        <v>2106</v>
      </c>
      <c r="D2688" s="26" t="s">
        <v>420</v>
      </c>
      <c r="E2688" s="26" t="s">
        <v>1937</v>
      </c>
      <c r="F2688" s="26" t="s">
        <v>1938</v>
      </c>
      <c r="G2688" s="27">
        <v>83</v>
      </c>
      <c r="H2688" s="4" t="s">
        <v>1939</v>
      </c>
      <c r="I2688" s="28" t="str">
        <f t="shared" si="259"/>
        <v>=DISPIMG("ID_CF3CAAF5D5714314A9470339EAD47195",1)</v>
      </c>
    </row>
    <row r="2689" customHeight="1" spans="1:9">
      <c r="A2689" s="26" t="s">
        <v>389</v>
      </c>
      <c r="B2689" s="26" t="s">
        <v>2105</v>
      </c>
      <c r="C2689" s="26" t="s">
        <v>2106</v>
      </c>
      <c r="D2689" s="26" t="s">
        <v>420</v>
      </c>
      <c r="E2689" s="26" t="s">
        <v>1937</v>
      </c>
      <c r="F2689" s="26" t="s">
        <v>1938</v>
      </c>
      <c r="G2689" s="27">
        <v>84</v>
      </c>
      <c r="H2689" s="4" t="s">
        <v>1939</v>
      </c>
      <c r="I2689" s="28" t="str">
        <f t="shared" si="259"/>
        <v>=DISPIMG("ID_CF3CAAF5D5714314A9470339EAD47195",1)</v>
      </c>
    </row>
    <row r="2690" customHeight="1" spans="1:9">
      <c r="A2690" s="26" t="s">
        <v>390</v>
      </c>
      <c r="B2690" s="26" t="s">
        <v>2105</v>
      </c>
      <c r="C2690" s="26" t="s">
        <v>2106</v>
      </c>
      <c r="D2690" s="26" t="s">
        <v>420</v>
      </c>
      <c r="E2690" s="26" t="s">
        <v>1937</v>
      </c>
      <c r="F2690" s="26" t="s">
        <v>1938</v>
      </c>
      <c r="G2690" s="27">
        <v>85</v>
      </c>
      <c r="H2690" s="4" t="s">
        <v>1939</v>
      </c>
      <c r="I2690" s="28" t="str">
        <f t="shared" si="259"/>
        <v>=DISPIMG("ID_CF3CAAF5D5714314A9470339EAD47195",1)</v>
      </c>
    </row>
    <row r="2691" customHeight="1" spans="1:9">
      <c r="A2691" s="26" t="s">
        <v>395</v>
      </c>
      <c r="B2691" s="26" t="s">
        <v>2107</v>
      </c>
      <c r="C2691" s="26" t="s">
        <v>2108</v>
      </c>
      <c r="D2691" s="26" t="s">
        <v>476</v>
      </c>
      <c r="E2691" s="26" t="s">
        <v>1937</v>
      </c>
      <c r="F2691" s="26" t="s">
        <v>1938</v>
      </c>
      <c r="G2691" s="27">
        <v>32</v>
      </c>
      <c r="H2691" s="4" t="s">
        <v>1939</v>
      </c>
      <c r="I2691" s="28" t="str">
        <f t="shared" ref="I2691:I2697" si="260">_xlfn.DISPIMG("ID_F9DF35CDCF1749738DB022B3EB809E57",1)</f>
        <v>=DISPIMG("ID_F9DF35CDCF1749738DB022B3EB809E57",1)</v>
      </c>
    </row>
    <row r="2692" customHeight="1" spans="1:9">
      <c r="A2692" s="26" t="s">
        <v>399</v>
      </c>
      <c r="B2692" s="26" t="s">
        <v>2107</v>
      </c>
      <c r="C2692" s="26" t="s">
        <v>2108</v>
      </c>
      <c r="D2692" s="26" t="s">
        <v>476</v>
      </c>
      <c r="E2692" s="26" t="s">
        <v>1937</v>
      </c>
      <c r="F2692" s="26" t="s">
        <v>1938</v>
      </c>
      <c r="G2692" s="27">
        <v>33</v>
      </c>
      <c r="H2692" s="4" t="s">
        <v>1939</v>
      </c>
      <c r="I2692" s="28" t="str">
        <f t="shared" si="260"/>
        <v>=DISPIMG("ID_F9DF35CDCF1749738DB022B3EB809E57",1)</v>
      </c>
    </row>
    <row r="2693" customHeight="1" spans="1:9">
      <c r="A2693" s="26" t="s">
        <v>364</v>
      </c>
      <c r="B2693" s="26" t="s">
        <v>2107</v>
      </c>
      <c r="C2693" s="26" t="s">
        <v>2108</v>
      </c>
      <c r="D2693" s="26" t="s">
        <v>476</v>
      </c>
      <c r="E2693" s="26" t="s">
        <v>1937</v>
      </c>
      <c r="F2693" s="26" t="s">
        <v>1938</v>
      </c>
      <c r="G2693" s="27">
        <v>34</v>
      </c>
      <c r="H2693" s="4" t="s">
        <v>1939</v>
      </c>
      <c r="I2693" s="28" t="str">
        <f t="shared" si="260"/>
        <v>=DISPIMG("ID_F9DF35CDCF1749738DB022B3EB809E57",1)</v>
      </c>
    </row>
    <row r="2694" customHeight="1" spans="1:9">
      <c r="A2694" s="26" t="s">
        <v>371</v>
      </c>
      <c r="B2694" s="26" t="s">
        <v>2107</v>
      </c>
      <c r="C2694" s="26" t="s">
        <v>2108</v>
      </c>
      <c r="D2694" s="26" t="s">
        <v>476</v>
      </c>
      <c r="E2694" s="26" t="s">
        <v>1937</v>
      </c>
      <c r="F2694" s="26" t="s">
        <v>1938</v>
      </c>
      <c r="G2694" s="27">
        <v>35</v>
      </c>
      <c r="H2694" s="4" t="s">
        <v>1939</v>
      </c>
      <c r="I2694" s="28" t="str">
        <f t="shared" si="260"/>
        <v>=DISPIMG("ID_F9DF35CDCF1749738DB022B3EB809E57",1)</v>
      </c>
    </row>
    <row r="2695" customHeight="1" spans="1:9">
      <c r="A2695" s="26" t="s">
        <v>400</v>
      </c>
      <c r="B2695" s="26" t="s">
        <v>2107</v>
      </c>
      <c r="C2695" s="26" t="s">
        <v>2108</v>
      </c>
      <c r="D2695" s="26" t="s">
        <v>476</v>
      </c>
      <c r="E2695" s="26" t="s">
        <v>1937</v>
      </c>
      <c r="F2695" s="26" t="s">
        <v>1938</v>
      </c>
      <c r="G2695" s="27">
        <v>36</v>
      </c>
      <c r="H2695" s="4" t="s">
        <v>1939</v>
      </c>
      <c r="I2695" s="28" t="str">
        <f t="shared" si="260"/>
        <v>=DISPIMG("ID_F9DF35CDCF1749738DB022B3EB809E57",1)</v>
      </c>
    </row>
    <row r="2696" customHeight="1" spans="1:9">
      <c r="A2696" s="26" t="s">
        <v>416</v>
      </c>
      <c r="B2696" s="26" t="s">
        <v>2107</v>
      </c>
      <c r="C2696" s="26" t="s">
        <v>2108</v>
      </c>
      <c r="D2696" s="26" t="s">
        <v>476</v>
      </c>
      <c r="E2696" s="26" t="s">
        <v>1937</v>
      </c>
      <c r="F2696" s="26" t="s">
        <v>1938</v>
      </c>
      <c r="G2696" s="27">
        <v>37</v>
      </c>
      <c r="H2696" s="4" t="s">
        <v>1939</v>
      </c>
      <c r="I2696" s="28" t="str">
        <f t="shared" si="260"/>
        <v>=DISPIMG("ID_F9DF35CDCF1749738DB022B3EB809E57",1)</v>
      </c>
    </row>
    <row r="2697" customHeight="1" spans="1:9">
      <c r="A2697" s="26" t="s">
        <v>417</v>
      </c>
      <c r="B2697" s="26" t="s">
        <v>2107</v>
      </c>
      <c r="C2697" s="26" t="s">
        <v>2108</v>
      </c>
      <c r="D2697" s="26" t="s">
        <v>476</v>
      </c>
      <c r="E2697" s="26" t="s">
        <v>1937</v>
      </c>
      <c r="F2697" s="26" t="s">
        <v>1938</v>
      </c>
      <c r="G2697" s="27">
        <v>38</v>
      </c>
      <c r="H2697" s="4" t="s">
        <v>1939</v>
      </c>
      <c r="I2697" s="28" t="str">
        <f t="shared" si="260"/>
        <v>=DISPIMG("ID_F9DF35CDCF1749738DB022B3EB809E57",1)</v>
      </c>
    </row>
    <row r="2698" customHeight="1" spans="1:9">
      <c r="A2698" s="26" t="s">
        <v>364</v>
      </c>
      <c r="B2698" s="26" t="s">
        <v>2109</v>
      </c>
      <c r="C2698" s="26" t="s">
        <v>2110</v>
      </c>
      <c r="D2698" s="26" t="s">
        <v>445</v>
      </c>
      <c r="E2698" s="26" t="s">
        <v>1937</v>
      </c>
      <c r="F2698" s="26" t="s">
        <v>1938</v>
      </c>
      <c r="G2698" s="27">
        <v>29</v>
      </c>
      <c r="H2698" s="4" t="s">
        <v>1939</v>
      </c>
      <c r="I2698" s="28" t="str">
        <f>_xlfn.DISPIMG("ID_E4380D37B5C94B069E7F754E0986697F",1)</f>
        <v>=DISPIMG("ID_E4380D37B5C94B069E7F754E0986697F",1)</v>
      </c>
    </row>
    <row r="2699" customHeight="1" spans="1:9">
      <c r="A2699" s="26" t="s">
        <v>1461</v>
      </c>
      <c r="B2699" s="26" t="s">
        <v>2111</v>
      </c>
      <c r="C2699" s="26" t="s">
        <v>2112</v>
      </c>
      <c r="D2699" s="26" t="s">
        <v>455</v>
      </c>
      <c r="E2699" s="26" t="s">
        <v>1937</v>
      </c>
      <c r="F2699" s="26" t="s">
        <v>1938</v>
      </c>
      <c r="G2699" s="27">
        <v>18</v>
      </c>
      <c r="H2699" s="4" t="s">
        <v>1939</v>
      </c>
      <c r="I2699" s="28" t="str">
        <f t="shared" ref="I2699:I2701" si="261">_xlfn.DISPIMG("ID_898747C1AA6D466D97191F3B04C8B8E7",1)</f>
        <v>=DISPIMG("ID_898747C1AA6D466D97191F3B04C8B8E7",1)</v>
      </c>
    </row>
    <row r="2700" customHeight="1" spans="1:9">
      <c r="A2700" s="26" t="s">
        <v>1464</v>
      </c>
      <c r="B2700" s="26" t="s">
        <v>2111</v>
      </c>
      <c r="C2700" s="26" t="s">
        <v>2112</v>
      </c>
      <c r="D2700" s="26" t="s">
        <v>455</v>
      </c>
      <c r="E2700" s="26" t="s">
        <v>1937</v>
      </c>
      <c r="F2700" s="26" t="s">
        <v>1938</v>
      </c>
      <c r="G2700" s="27">
        <v>19</v>
      </c>
      <c r="H2700" s="4" t="s">
        <v>1939</v>
      </c>
      <c r="I2700" s="28" t="str">
        <f t="shared" si="261"/>
        <v>=DISPIMG("ID_898747C1AA6D466D97191F3B04C8B8E7",1)</v>
      </c>
    </row>
    <row r="2701" customHeight="1" spans="1:9">
      <c r="A2701" s="26" t="s">
        <v>554</v>
      </c>
      <c r="B2701" s="26" t="s">
        <v>2111</v>
      </c>
      <c r="C2701" s="26" t="s">
        <v>2112</v>
      </c>
      <c r="D2701" s="26" t="s">
        <v>455</v>
      </c>
      <c r="E2701" s="26" t="s">
        <v>1937</v>
      </c>
      <c r="F2701" s="26" t="s">
        <v>1938</v>
      </c>
      <c r="G2701" s="27">
        <v>20</v>
      </c>
      <c r="H2701" s="4" t="s">
        <v>1939</v>
      </c>
      <c r="I2701" s="28" t="str">
        <f t="shared" si="261"/>
        <v>=DISPIMG("ID_898747C1AA6D466D97191F3B04C8B8E7",1)</v>
      </c>
    </row>
    <row r="2702" customHeight="1" spans="1:9">
      <c r="A2702" s="26" t="s">
        <v>390</v>
      </c>
      <c r="B2702" s="26" t="s">
        <v>2113</v>
      </c>
      <c r="C2702" s="26" t="s">
        <v>2114</v>
      </c>
      <c r="D2702" s="26" t="s">
        <v>374</v>
      </c>
      <c r="E2702" s="26" t="s">
        <v>1937</v>
      </c>
      <c r="F2702" s="26" t="s">
        <v>1938</v>
      </c>
      <c r="G2702" s="27">
        <v>17</v>
      </c>
      <c r="H2702" s="4" t="s">
        <v>1939</v>
      </c>
      <c r="I2702" s="28" t="str">
        <f t="shared" ref="I2702:I2715" si="262">_xlfn.DISPIMG("ID_CFD0ACD5787646B6BC0D88EAB5E0D8E6",1)</f>
        <v>=DISPIMG("ID_CFD0ACD5787646B6BC0D88EAB5E0D8E6",1)</v>
      </c>
    </row>
    <row r="2703" customHeight="1" spans="1:9">
      <c r="A2703" s="26" t="s">
        <v>391</v>
      </c>
      <c r="B2703" s="26" t="s">
        <v>2113</v>
      </c>
      <c r="C2703" s="26" t="s">
        <v>2114</v>
      </c>
      <c r="D2703" s="26" t="s">
        <v>374</v>
      </c>
      <c r="E2703" s="26" t="s">
        <v>1937</v>
      </c>
      <c r="F2703" s="26" t="s">
        <v>1938</v>
      </c>
      <c r="G2703" s="27">
        <v>18</v>
      </c>
      <c r="H2703" s="4" t="s">
        <v>1939</v>
      </c>
      <c r="I2703" s="28" t="str">
        <f t="shared" si="262"/>
        <v>=DISPIMG("ID_CFD0ACD5787646B6BC0D88EAB5E0D8E6",1)</v>
      </c>
    </row>
    <row r="2704" customHeight="1" spans="1:9">
      <c r="A2704" s="26" t="s">
        <v>392</v>
      </c>
      <c r="B2704" s="26" t="s">
        <v>2113</v>
      </c>
      <c r="C2704" s="26" t="s">
        <v>2114</v>
      </c>
      <c r="D2704" s="26" t="s">
        <v>374</v>
      </c>
      <c r="E2704" s="26" t="s">
        <v>1937</v>
      </c>
      <c r="F2704" s="26" t="s">
        <v>1938</v>
      </c>
      <c r="G2704" s="27">
        <v>19</v>
      </c>
      <c r="H2704" s="4" t="s">
        <v>1939</v>
      </c>
      <c r="I2704" s="28" t="str">
        <f t="shared" si="262"/>
        <v>=DISPIMG("ID_CFD0ACD5787646B6BC0D88EAB5E0D8E6",1)</v>
      </c>
    </row>
    <row r="2705" customHeight="1" spans="1:9">
      <c r="A2705" s="26" t="s">
        <v>393</v>
      </c>
      <c r="B2705" s="26" t="s">
        <v>2113</v>
      </c>
      <c r="C2705" s="26" t="s">
        <v>2114</v>
      </c>
      <c r="D2705" s="26" t="s">
        <v>374</v>
      </c>
      <c r="E2705" s="26" t="s">
        <v>1937</v>
      </c>
      <c r="F2705" s="26" t="s">
        <v>1938</v>
      </c>
      <c r="G2705" s="27">
        <v>20</v>
      </c>
      <c r="H2705" s="4" t="s">
        <v>1939</v>
      </c>
      <c r="I2705" s="28" t="str">
        <f t="shared" si="262"/>
        <v>=DISPIMG("ID_CFD0ACD5787646B6BC0D88EAB5E0D8E6",1)</v>
      </c>
    </row>
    <row r="2706" customHeight="1" spans="1:9">
      <c r="A2706" s="26" t="s">
        <v>394</v>
      </c>
      <c r="B2706" s="26" t="s">
        <v>2113</v>
      </c>
      <c r="C2706" s="26" t="s">
        <v>2114</v>
      </c>
      <c r="D2706" s="26" t="s">
        <v>374</v>
      </c>
      <c r="E2706" s="26" t="s">
        <v>1937</v>
      </c>
      <c r="F2706" s="26" t="s">
        <v>1938</v>
      </c>
      <c r="G2706" s="27">
        <v>21</v>
      </c>
      <c r="H2706" s="4" t="s">
        <v>1939</v>
      </c>
      <c r="I2706" s="28" t="str">
        <f t="shared" si="262"/>
        <v>=DISPIMG("ID_CFD0ACD5787646B6BC0D88EAB5E0D8E6",1)</v>
      </c>
    </row>
    <row r="2707" customHeight="1" spans="1:9">
      <c r="A2707" s="26" t="s">
        <v>411</v>
      </c>
      <c r="B2707" s="26" t="s">
        <v>2113</v>
      </c>
      <c r="C2707" s="26" t="s">
        <v>2114</v>
      </c>
      <c r="D2707" s="26" t="s">
        <v>374</v>
      </c>
      <c r="E2707" s="26" t="s">
        <v>1937</v>
      </c>
      <c r="F2707" s="26" t="s">
        <v>1938</v>
      </c>
      <c r="G2707" s="27">
        <v>22</v>
      </c>
      <c r="H2707" s="4" t="s">
        <v>1939</v>
      </c>
      <c r="I2707" s="28" t="str">
        <f t="shared" si="262"/>
        <v>=DISPIMG("ID_CFD0ACD5787646B6BC0D88EAB5E0D8E6",1)</v>
      </c>
    </row>
    <row r="2708" customHeight="1" spans="1:9">
      <c r="A2708" s="26" t="s">
        <v>1467</v>
      </c>
      <c r="B2708" s="26" t="s">
        <v>2113</v>
      </c>
      <c r="C2708" s="26" t="s">
        <v>2114</v>
      </c>
      <c r="D2708" s="26" t="s">
        <v>374</v>
      </c>
      <c r="E2708" s="26" t="s">
        <v>1937</v>
      </c>
      <c r="F2708" s="26" t="s">
        <v>1938</v>
      </c>
      <c r="G2708" s="27">
        <v>23</v>
      </c>
      <c r="H2708" s="4" t="s">
        <v>1939</v>
      </c>
      <c r="I2708" s="28" t="str">
        <f t="shared" si="262"/>
        <v>=DISPIMG("ID_CFD0ACD5787646B6BC0D88EAB5E0D8E6",1)</v>
      </c>
    </row>
    <row r="2709" customHeight="1" spans="1:9">
      <c r="A2709" s="26" t="s">
        <v>490</v>
      </c>
      <c r="B2709" s="26" t="s">
        <v>2113</v>
      </c>
      <c r="C2709" s="26" t="s">
        <v>2114</v>
      </c>
      <c r="D2709" s="26" t="s">
        <v>374</v>
      </c>
      <c r="E2709" s="26" t="s">
        <v>1937</v>
      </c>
      <c r="F2709" s="26" t="s">
        <v>1938</v>
      </c>
      <c r="G2709" s="27">
        <v>24</v>
      </c>
      <c r="H2709" s="4" t="s">
        <v>1939</v>
      </c>
      <c r="I2709" s="28" t="str">
        <f t="shared" si="262"/>
        <v>=DISPIMG("ID_CFD0ACD5787646B6BC0D88EAB5E0D8E6",1)</v>
      </c>
    </row>
    <row r="2710" customHeight="1" spans="1:9">
      <c r="A2710" s="26" t="s">
        <v>407</v>
      </c>
      <c r="B2710" s="26" t="s">
        <v>2113</v>
      </c>
      <c r="C2710" s="26" t="s">
        <v>2114</v>
      </c>
      <c r="D2710" s="26" t="s">
        <v>374</v>
      </c>
      <c r="E2710" s="26" t="s">
        <v>1937</v>
      </c>
      <c r="F2710" s="26" t="s">
        <v>1938</v>
      </c>
      <c r="G2710" s="27">
        <v>25</v>
      </c>
      <c r="H2710" s="4" t="s">
        <v>1939</v>
      </c>
      <c r="I2710" s="28" t="str">
        <f t="shared" si="262"/>
        <v>=DISPIMG("ID_CFD0ACD5787646B6BC0D88EAB5E0D8E6",1)</v>
      </c>
    </row>
    <row r="2711" customHeight="1" spans="1:9">
      <c r="A2711" s="26" t="s">
        <v>410</v>
      </c>
      <c r="B2711" s="26" t="s">
        <v>2113</v>
      </c>
      <c r="C2711" s="26" t="s">
        <v>2114</v>
      </c>
      <c r="D2711" s="26" t="s">
        <v>374</v>
      </c>
      <c r="E2711" s="26" t="s">
        <v>1937</v>
      </c>
      <c r="F2711" s="26" t="s">
        <v>1938</v>
      </c>
      <c r="G2711" s="27">
        <v>26</v>
      </c>
      <c r="H2711" s="4" t="s">
        <v>1939</v>
      </c>
      <c r="I2711" s="28" t="str">
        <f t="shared" si="262"/>
        <v>=DISPIMG("ID_CFD0ACD5787646B6BC0D88EAB5E0D8E6",1)</v>
      </c>
    </row>
    <row r="2712" customHeight="1" spans="1:9">
      <c r="A2712" s="26" t="s">
        <v>401</v>
      </c>
      <c r="B2712" s="26" t="s">
        <v>2113</v>
      </c>
      <c r="C2712" s="26" t="s">
        <v>2114</v>
      </c>
      <c r="D2712" s="26" t="s">
        <v>374</v>
      </c>
      <c r="E2712" s="26" t="s">
        <v>1937</v>
      </c>
      <c r="F2712" s="26" t="s">
        <v>1938</v>
      </c>
      <c r="G2712" s="27">
        <v>27</v>
      </c>
      <c r="H2712" s="4" t="s">
        <v>1939</v>
      </c>
      <c r="I2712" s="28" t="str">
        <f t="shared" si="262"/>
        <v>=DISPIMG("ID_CFD0ACD5787646B6BC0D88EAB5E0D8E6",1)</v>
      </c>
    </row>
    <row r="2713" customHeight="1" spans="1:9">
      <c r="A2713" s="26" t="s">
        <v>402</v>
      </c>
      <c r="B2713" s="26" t="s">
        <v>2113</v>
      </c>
      <c r="C2713" s="26" t="s">
        <v>2114</v>
      </c>
      <c r="D2713" s="26" t="s">
        <v>374</v>
      </c>
      <c r="E2713" s="26" t="s">
        <v>1937</v>
      </c>
      <c r="F2713" s="26" t="s">
        <v>1938</v>
      </c>
      <c r="G2713" s="27">
        <v>28</v>
      </c>
      <c r="H2713" s="4" t="s">
        <v>1939</v>
      </c>
      <c r="I2713" s="28" t="str">
        <f t="shared" si="262"/>
        <v>=DISPIMG("ID_CFD0ACD5787646B6BC0D88EAB5E0D8E6",1)</v>
      </c>
    </row>
    <row r="2714" customHeight="1" spans="1:9">
      <c r="A2714" s="26" t="s">
        <v>403</v>
      </c>
      <c r="B2714" s="26" t="s">
        <v>2113</v>
      </c>
      <c r="C2714" s="26" t="s">
        <v>2114</v>
      </c>
      <c r="D2714" s="26" t="s">
        <v>374</v>
      </c>
      <c r="E2714" s="26" t="s">
        <v>1937</v>
      </c>
      <c r="F2714" s="26" t="s">
        <v>1938</v>
      </c>
      <c r="G2714" s="27">
        <v>29</v>
      </c>
      <c r="H2714" s="4" t="s">
        <v>1939</v>
      </c>
      <c r="I2714" s="28" t="str">
        <f t="shared" si="262"/>
        <v>=DISPIMG("ID_CFD0ACD5787646B6BC0D88EAB5E0D8E6",1)</v>
      </c>
    </row>
    <row r="2715" customHeight="1" spans="1:9">
      <c r="A2715" s="26" t="s">
        <v>450</v>
      </c>
      <c r="B2715" s="26" t="s">
        <v>2113</v>
      </c>
      <c r="C2715" s="26" t="s">
        <v>2114</v>
      </c>
      <c r="D2715" s="26" t="s">
        <v>374</v>
      </c>
      <c r="E2715" s="26" t="s">
        <v>1937</v>
      </c>
      <c r="F2715" s="26" t="s">
        <v>1938</v>
      </c>
      <c r="G2715" s="27">
        <v>30</v>
      </c>
      <c r="H2715" s="4" t="s">
        <v>1939</v>
      </c>
      <c r="I2715" s="28" t="str">
        <f t="shared" si="262"/>
        <v>=DISPIMG("ID_CFD0ACD5787646B6BC0D88EAB5E0D8E6",1)</v>
      </c>
    </row>
    <row r="2716" customHeight="1" spans="1:9">
      <c r="A2716" s="26" t="s">
        <v>364</v>
      </c>
      <c r="B2716" s="26" t="s">
        <v>2115</v>
      </c>
      <c r="C2716" s="26" t="s">
        <v>2116</v>
      </c>
      <c r="D2716" s="26" t="s">
        <v>384</v>
      </c>
      <c r="E2716" s="26" t="s">
        <v>1937</v>
      </c>
      <c r="F2716" s="26" t="s">
        <v>1938</v>
      </c>
      <c r="G2716" s="27">
        <v>26</v>
      </c>
      <c r="H2716" s="4" t="s">
        <v>1939</v>
      </c>
      <c r="I2716" s="28" t="str">
        <f>_xlfn.DISPIMG("ID_72846EFE6F4944BF9E5D069984C6AB88",1)</f>
        <v>=DISPIMG("ID_72846EFE6F4944BF9E5D069984C6AB88",1)</v>
      </c>
    </row>
    <row r="2717" customHeight="1" spans="1:9">
      <c r="A2717" s="26" t="s">
        <v>399</v>
      </c>
      <c r="B2717" s="26" t="s">
        <v>2117</v>
      </c>
      <c r="C2717" s="26" t="s">
        <v>2118</v>
      </c>
      <c r="D2717" s="26" t="s">
        <v>420</v>
      </c>
      <c r="E2717" s="26" t="s">
        <v>1937</v>
      </c>
      <c r="F2717" s="26" t="s">
        <v>1938</v>
      </c>
      <c r="G2717" s="27">
        <v>20</v>
      </c>
      <c r="H2717" s="4" t="s">
        <v>1939</v>
      </c>
      <c r="I2717" s="28" t="str">
        <f>_xlfn.DISPIMG("ID_C508D531C0F842DFAC69B17152DEBF33",1)</f>
        <v>=DISPIMG("ID_C508D531C0F842DFAC69B17152DEBF33",1)</v>
      </c>
    </row>
    <row r="2718" customHeight="1" spans="1:9">
      <c r="A2718" s="26" t="s">
        <v>364</v>
      </c>
      <c r="B2718" s="26" t="s">
        <v>2117</v>
      </c>
      <c r="C2718" s="26" t="s">
        <v>2118</v>
      </c>
      <c r="D2718" s="26" t="s">
        <v>420</v>
      </c>
      <c r="E2718" s="26" t="s">
        <v>1937</v>
      </c>
      <c r="F2718" s="26" t="s">
        <v>1938</v>
      </c>
      <c r="G2718" s="27">
        <v>21</v>
      </c>
      <c r="H2718" s="4" t="s">
        <v>1939</v>
      </c>
      <c r="I2718" s="28" t="str">
        <f>_xlfn.DISPIMG("ID_C508D531C0F842DFAC69B17152DEBF33",1)</f>
        <v>=DISPIMG("ID_C508D531C0F842DFAC69B17152DEBF33",1)</v>
      </c>
    </row>
    <row r="2719" customHeight="1" spans="1:9">
      <c r="A2719" s="26" t="s">
        <v>401</v>
      </c>
      <c r="B2719" s="26" t="s">
        <v>2117</v>
      </c>
      <c r="C2719" s="26" t="s">
        <v>2118</v>
      </c>
      <c r="D2719" s="26" t="s">
        <v>420</v>
      </c>
      <c r="E2719" s="26" t="s">
        <v>1937</v>
      </c>
      <c r="F2719" s="26" t="s">
        <v>1938</v>
      </c>
      <c r="G2719" s="27">
        <v>15</v>
      </c>
      <c r="H2719" s="4" t="s">
        <v>1939</v>
      </c>
      <c r="I2719" s="28" t="str">
        <f t="shared" ref="I2719:I2727" si="263">_xlfn.DISPIMG("ID_DCEB209DF00F4E488E9A7C340E39A6B0",1)</f>
        <v>=DISPIMG("ID_DCEB209DF00F4E488E9A7C340E39A6B0",1)</v>
      </c>
    </row>
    <row r="2720" customHeight="1" spans="1:9">
      <c r="A2720" s="26" t="s">
        <v>402</v>
      </c>
      <c r="B2720" s="26" t="s">
        <v>2117</v>
      </c>
      <c r="C2720" s="26" t="s">
        <v>2118</v>
      </c>
      <c r="D2720" s="26" t="s">
        <v>420</v>
      </c>
      <c r="E2720" s="26" t="s">
        <v>1937</v>
      </c>
      <c r="F2720" s="26" t="s">
        <v>1938</v>
      </c>
      <c r="G2720" s="27">
        <v>16</v>
      </c>
      <c r="H2720" s="4" t="s">
        <v>1939</v>
      </c>
      <c r="I2720" s="28" t="str">
        <f t="shared" si="263"/>
        <v>=DISPIMG("ID_DCEB209DF00F4E488E9A7C340E39A6B0",1)</v>
      </c>
    </row>
    <row r="2721" customHeight="1" spans="1:9">
      <c r="A2721" s="26" t="s">
        <v>403</v>
      </c>
      <c r="B2721" s="26" t="s">
        <v>2117</v>
      </c>
      <c r="C2721" s="26" t="s">
        <v>2118</v>
      </c>
      <c r="D2721" s="26" t="s">
        <v>420</v>
      </c>
      <c r="E2721" s="26" t="s">
        <v>1937</v>
      </c>
      <c r="F2721" s="26" t="s">
        <v>1938</v>
      </c>
      <c r="G2721" s="27">
        <v>17</v>
      </c>
      <c r="H2721" s="4" t="s">
        <v>1939</v>
      </c>
      <c r="I2721" s="28" t="str">
        <f t="shared" si="263"/>
        <v>=DISPIMG("ID_DCEB209DF00F4E488E9A7C340E39A6B0",1)</v>
      </c>
    </row>
    <row r="2722" customHeight="1" spans="1:9">
      <c r="A2722" s="26" t="s">
        <v>450</v>
      </c>
      <c r="B2722" s="26" t="s">
        <v>2117</v>
      </c>
      <c r="C2722" s="26" t="s">
        <v>2118</v>
      </c>
      <c r="D2722" s="26" t="s">
        <v>420</v>
      </c>
      <c r="E2722" s="26" t="s">
        <v>1937</v>
      </c>
      <c r="F2722" s="26" t="s">
        <v>1938</v>
      </c>
      <c r="G2722" s="27">
        <v>18</v>
      </c>
      <c r="H2722" s="4" t="s">
        <v>1939</v>
      </c>
      <c r="I2722" s="28" t="str">
        <f t="shared" si="263"/>
        <v>=DISPIMG("ID_DCEB209DF00F4E488E9A7C340E39A6B0",1)</v>
      </c>
    </row>
    <row r="2723" customHeight="1" spans="1:9">
      <c r="A2723" s="26" t="s">
        <v>451</v>
      </c>
      <c r="B2723" s="26" t="s">
        <v>2117</v>
      </c>
      <c r="C2723" s="26" t="s">
        <v>2118</v>
      </c>
      <c r="D2723" s="26" t="s">
        <v>420</v>
      </c>
      <c r="E2723" s="26" t="s">
        <v>1937</v>
      </c>
      <c r="F2723" s="26" t="s">
        <v>1938</v>
      </c>
      <c r="G2723" s="27">
        <v>19</v>
      </c>
      <c r="H2723" s="4" t="s">
        <v>1939</v>
      </c>
      <c r="I2723" s="28" t="str">
        <f t="shared" si="263"/>
        <v>=DISPIMG("ID_DCEB209DF00F4E488E9A7C340E39A6B0",1)</v>
      </c>
    </row>
    <row r="2724" customHeight="1" spans="1:9">
      <c r="A2724" s="26" t="s">
        <v>452</v>
      </c>
      <c r="B2724" s="26" t="s">
        <v>2117</v>
      </c>
      <c r="C2724" s="26" t="s">
        <v>2118</v>
      </c>
      <c r="D2724" s="26" t="s">
        <v>420</v>
      </c>
      <c r="E2724" s="26" t="s">
        <v>1937</v>
      </c>
      <c r="F2724" s="26" t="s">
        <v>1938</v>
      </c>
      <c r="G2724" s="27">
        <v>20</v>
      </c>
      <c r="H2724" s="4" t="s">
        <v>1939</v>
      </c>
      <c r="I2724" s="28" t="str">
        <f t="shared" si="263"/>
        <v>=DISPIMG("ID_DCEB209DF00F4E488E9A7C340E39A6B0",1)</v>
      </c>
    </row>
    <row r="2725" customHeight="1" spans="1:9">
      <c r="A2725" s="26" t="s">
        <v>1463</v>
      </c>
      <c r="B2725" s="26" t="s">
        <v>2117</v>
      </c>
      <c r="C2725" s="26" t="s">
        <v>2118</v>
      </c>
      <c r="D2725" s="26" t="s">
        <v>420</v>
      </c>
      <c r="E2725" s="26" t="s">
        <v>1937</v>
      </c>
      <c r="F2725" s="26" t="s">
        <v>1938</v>
      </c>
      <c r="G2725" s="27">
        <v>21</v>
      </c>
      <c r="H2725" s="4" t="s">
        <v>1939</v>
      </c>
      <c r="I2725" s="28" t="str">
        <f t="shared" si="263"/>
        <v>=DISPIMG("ID_DCEB209DF00F4E488E9A7C340E39A6B0",1)</v>
      </c>
    </row>
    <row r="2726" customHeight="1" spans="1:9">
      <c r="A2726" s="26" t="s">
        <v>1461</v>
      </c>
      <c r="B2726" s="26" t="s">
        <v>2117</v>
      </c>
      <c r="C2726" s="26" t="s">
        <v>2118</v>
      </c>
      <c r="D2726" s="26" t="s">
        <v>420</v>
      </c>
      <c r="E2726" s="26" t="s">
        <v>1937</v>
      </c>
      <c r="F2726" s="26" t="s">
        <v>1938</v>
      </c>
      <c r="G2726" s="27">
        <v>22</v>
      </c>
      <c r="H2726" s="4" t="s">
        <v>1939</v>
      </c>
      <c r="I2726" s="28" t="str">
        <f t="shared" si="263"/>
        <v>=DISPIMG("ID_DCEB209DF00F4E488E9A7C340E39A6B0",1)</v>
      </c>
    </row>
    <row r="2727" customHeight="1" spans="1:9">
      <c r="A2727" s="26" t="s">
        <v>1464</v>
      </c>
      <c r="B2727" s="26" t="s">
        <v>2117</v>
      </c>
      <c r="C2727" s="26" t="s">
        <v>2118</v>
      </c>
      <c r="D2727" s="26" t="s">
        <v>420</v>
      </c>
      <c r="E2727" s="26" t="s">
        <v>1937</v>
      </c>
      <c r="F2727" s="26" t="s">
        <v>1938</v>
      </c>
      <c r="G2727" s="27">
        <v>23</v>
      </c>
      <c r="H2727" s="4" t="s">
        <v>1939</v>
      </c>
      <c r="I2727" s="28" t="str">
        <f t="shared" si="263"/>
        <v>=DISPIMG("ID_DCEB209DF00F4E488E9A7C340E39A6B0",1)</v>
      </c>
    </row>
    <row r="2728" customHeight="1" spans="1:9">
      <c r="A2728" s="26" t="s">
        <v>399</v>
      </c>
      <c r="B2728" s="26" t="s">
        <v>2119</v>
      </c>
      <c r="C2728" s="26" t="s">
        <v>2120</v>
      </c>
      <c r="D2728" s="26" t="s">
        <v>469</v>
      </c>
      <c r="E2728" s="26" t="s">
        <v>1937</v>
      </c>
      <c r="F2728" s="26" t="s">
        <v>1938</v>
      </c>
      <c r="G2728" s="27">
        <v>29</v>
      </c>
      <c r="H2728" s="4" t="s">
        <v>1939</v>
      </c>
      <c r="I2728" s="28" t="str">
        <f t="shared" ref="I2728:I2741" si="264">_xlfn.DISPIMG("ID_D5FDBB4C18EB4913B176B29C1D4866EB",1)</f>
        <v>=DISPIMG("ID_D5FDBB4C18EB4913B176B29C1D4866EB",1)</v>
      </c>
    </row>
    <row r="2729" customHeight="1" spans="1:9">
      <c r="A2729" s="26" t="s">
        <v>364</v>
      </c>
      <c r="B2729" s="26" t="s">
        <v>2119</v>
      </c>
      <c r="C2729" s="26" t="s">
        <v>2120</v>
      </c>
      <c r="D2729" s="26" t="s">
        <v>469</v>
      </c>
      <c r="E2729" s="26" t="s">
        <v>1937</v>
      </c>
      <c r="F2729" s="26" t="s">
        <v>1938</v>
      </c>
      <c r="G2729" s="27">
        <v>30</v>
      </c>
      <c r="H2729" s="4" t="s">
        <v>1939</v>
      </c>
      <c r="I2729" s="28" t="str">
        <f t="shared" si="264"/>
        <v>=DISPIMG("ID_D5FDBB4C18EB4913B176B29C1D4866EB",1)</v>
      </c>
    </row>
    <row r="2730" customHeight="1" spans="1:9">
      <c r="A2730" s="26" t="s">
        <v>371</v>
      </c>
      <c r="B2730" s="26" t="s">
        <v>2119</v>
      </c>
      <c r="C2730" s="26" t="s">
        <v>2120</v>
      </c>
      <c r="D2730" s="26" t="s">
        <v>469</v>
      </c>
      <c r="E2730" s="26" t="s">
        <v>1937</v>
      </c>
      <c r="F2730" s="26" t="s">
        <v>1938</v>
      </c>
      <c r="G2730" s="27">
        <v>31</v>
      </c>
      <c r="H2730" s="4" t="s">
        <v>1939</v>
      </c>
      <c r="I2730" s="28" t="str">
        <f t="shared" si="264"/>
        <v>=DISPIMG("ID_D5FDBB4C18EB4913B176B29C1D4866EB",1)</v>
      </c>
    </row>
    <row r="2731" customHeight="1" spans="1:9">
      <c r="A2731" s="26" t="s">
        <v>400</v>
      </c>
      <c r="B2731" s="26" t="s">
        <v>2119</v>
      </c>
      <c r="C2731" s="26" t="s">
        <v>2120</v>
      </c>
      <c r="D2731" s="26" t="s">
        <v>432</v>
      </c>
      <c r="E2731" s="26" t="s">
        <v>1937</v>
      </c>
      <c r="F2731" s="26" t="s">
        <v>1938</v>
      </c>
      <c r="G2731" s="27">
        <v>32</v>
      </c>
      <c r="H2731" s="4" t="s">
        <v>1939</v>
      </c>
      <c r="I2731" s="28" t="str">
        <f t="shared" si="264"/>
        <v>=DISPIMG("ID_D5FDBB4C18EB4913B176B29C1D4866EB",1)</v>
      </c>
    </row>
    <row r="2732" customHeight="1" spans="1:9">
      <c r="A2732" s="26" t="s">
        <v>416</v>
      </c>
      <c r="B2732" s="26" t="s">
        <v>2119</v>
      </c>
      <c r="C2732" s="26" t="s">
        <v>2120</v>
      </c>
      <c r="D2732" s="26" t="s">
        <v>432</v>
      </c>
      <c r="E2732" s="26" t="s">
        <v>1937</v>
      </c>
      <c r="F2732" s="26" t="s">
        <v>1938</v>
      </c>
      <c r="G2732" s="27">
        <v>33</v>
      </c>
      <c r="H2732" s="4" t="s">
        <v>1939</v>
      </c>
      <c r="I2732" s="28" t="str">
        <f t="shared" si="264"/>
        <v>=DISPIMG("ID_D5FDBB4C18EB4913B176B29C1D4866EB",1)</v>
      </c>
    </row>
    <row r="2733" customHeight="1" spans="1:9">
      <c r="A2733" s="26" t="s">
        <v>417</v>
      </c>
      <c r="B2733" s="26" t="s">
        <v>2119</v>
      </c>
      <c r="C2733" s="26" t="s">
        <v>2120</v>
      </c>
      <c r="D2733" s="26" t="s">
        <v>432</v>
      </c>
      <c r="E2733" s="26" t="s">
        <v>1937</v>
      </c>
      <c r="F2733" s="26" t="s">
        <v>1938</v>
      </c>
      <c r="G2733" s="27">
        <v>34</v>
      </c>
      <c r="H2733" s="4" t="s">
        <v>1939</v>
      </c>
      <c r="I2733" s="28" t="str">
        <f t="shared" si="264"/>
        <v>=DISPIMG("ID_D5FDBB4C18EB4913B176B29C1D4866EB",1)</v>
      </c>
    </row>
    <row r="2734" customHeight="1" spans="1:9">
      <c r="A2734" s="26" t="s">
        <v>381</v>
      </c>
      <c r="B2734" s="26" t="s">
        <v>2119</v>
      </c>
      <c r="C2734" s="26" t="s">
        <v>2120</v>
      </c>
      <c r="D2734" s="26" t="s">
        <v>432</v>
      </c>
      <c r="E2734" s="26" t="s">
        <v>1937</v>
      </c>
      <c r="F2734" s="26" t="s">
        <v>1938</v>
      </c>
      <c r="G2734" s="27">
        <v>35</v>
      </c>
      <c r="H2734" s="4" t="s">
        <v>1939</v>
      </c>
      <c r="I2734" s="28" t="str">
        <f t="shared" si="264"/>
        <v>=DISPIMG("ID_D5FDBB4C18EB4913B176B29C1D4866EB",1)</v>
      </c>
    </row>
    <row r="2735" customHeight="1" spans="1:9">
      <c r="A2735" s="26" t="s">
        <v>388</v>
      </c>
      <c r="B2735" s="26" t="s">
        <v>2119</v>
      </c>
      <c r="C2735" s="26" t="s">
        <v>2120</v>
      </c>
      <c r="D2735" s="26" t="s">
        <v>432</v>
      </c>
      <c r="E2735" s="26" t="s">
        <v>1937</v>
      </c>
      <c r="F2735" s="26" t="s">
        <v>1938</v>
      </c>
      <c r="G2735" s="27">
        <v>36</v>
      </c>
      <c r="H2735" s="4" t="s">
        <v>1939</v>
      </c>
      <c r="I2735" s="28" t="str">
        <f t="shared" si="264"/>
        <v>=DISPIMG("ID_D5FDBB4C18EB4913B176B29C1D4866EB",1)</v>
      </c>
    </row>
    <row r="2736" customHeight="1" spans="1:9">
      <c r="A2736" s="26" t="s">
        <v>389</v>
      </c>
      <c r="B2736" s="26" t="s">
        <v>2119</v>
      </c>
      <c r="C2736" s="26" t="s">
        <v>2120</v>
      </c>
      <c r="D2736" s="26" t="s">
        <v>432</v>
      </c>
      <c r="E2736" s="26" t="s">
        <v>1937</v>
      </c>
      <c r="F2736" s="26" t="s">
        <v>1938</v>
      </c>
      <c r="G2736" s="27">
        <v>37</v>
      </c>
      <c r="H2736" s="4" t="s">
        <v>1939</v>
      </c>
      <c r="I2736" s="28" t="str">
        <f t="shared" si="264"/>
        <v>=DISPIMG("ID_D5FDBB4C18EB4913B176B29C1D4866EB",1)</v>
      </c>
    </row>
    <row r="2737" customHeight="1" spans="1:9">
      <c r="A2737" s="26" t="s">
        <v>390</v>
      </c>
      <c r="B2737" s="26" t="s">
        <v>2119</v>
      </c>
      <c r="C2737" s="26" t="s">
        <v>2120</v>
      </c>
      <c r="D2737" s="26" t="s">
        <v>432</v>
      </c>
      <c r="E2737" s="26" t="s">
        <v>1937</v>
      </c>
      <c r="F2737" s="26" t="s">
        <v>1938</v>
      </c>
      <c r="G2737" s="27">
        <v>38</v>
      </c>
      <c r="H2737" s="4" t="s">
        <v>1939</v>
      </c>
      <c r="I2737" s="28" t="str">
        <f t="shared" si="264"/>
        <v>=DISPIMG("ID_D5FDBB4C18EB4913B176B29C1D4866EB",1)</v>
      </c>
    </row>
    <row r="2738" customHeight="1" spans="1:9">
      <c r="A2738" s="26" t="s">
        <v>391</v>
      </c>
      <c r="B2738" s="26" t="s">
        <v>2119</v>
      </c>
      <c r="C2738" s="26" t="s">
        <v>2120</v>
      </c>
      <c r="D2738" s="26" t="s">
        <v>432</v>
      </c>
      <c r="E2738" s="26" t="s">
        <v>1937</v>
      </c>
      <c r="F2738" s="26" t="s">
        <v>1938</v>
      </c>
      <c r="G2738" s="27">
        <v>39</v>
      </c>
      <c r="H2738" s="4" t="s">
        <v>1939</v>
      </c>
      <c r="I2738" s="28" t="str">
        <f t="shared" si="264"/>
        <v>=DISPIMG("ID_D5FDBB4C18EB4913B176B29C1D4866EB",1)</v>
      </c>
    </row>
    <row r="2739" customHeight="1" spans="1:9">
      <c r="A2739" s="26" t="s">
        <v>392</v>
      </c>
      <c r="B2739" s="26" t="s">
        <v>2119</v>
      </c>
      <c r="C2739" s="26" t="s">
        <v>2120</v>
      </c>
      <c r="D2739" s="26" t="s">
        <v>432</v>
      </c>
      <c r="E2739" s="26" t="s">
        <v>1937</v>
      </c>
      <c r="F2739" s="26" t="s">
        <v>1938</v>
      </c>
      <c r="G2739" s="27">
        <v>40</v>
      </c>
      <c r="H2739" s="4" t="s">
        <v>1939</v>
      </c>
      <c r="I2739" s="28" t="str">
        <f t="shared" si="264"/>
        <v>=DISPIMG("ID_D5FDBB4C18EB4913B176B29C1D4866EB",1)</v>
      </c>
    </row>
    <row r="2740" customHeight="1" spans="1:9">
      <c r="A2740" s="26" t="s">
        <v>393</v>
      </c>
      <c r="B2740" s="26" t="s">
        <v>2119</v>
      </c>
      <c r="C2740" s="26" t="s">
        <v>2120</v>
      </c>
      <c r="D2740" s="26" t="s">
        <v>432</v>
      </c>
      <c r="E2740" s="26" t="s">
        <v>1937</v>
      </c>
      <c r="F2740" s="26" t="s">
        <v>1938</v>
      </c>
      <c r="G2740" s="27">
        <v>41</v>
      </c>
      <c r="H2740" s="4" t="s">
        <v>1939</v>
      </c>
      <c r="I2740" s="28" t="str">
        <f t="shared" si="264"/>
        <v>=DISPIMG("ID_D5FDBB4C18EB4913B176B29C1D4866EB",1)</v>
      </c>
    </row>
    <row r="2741" customHeight="1" spans="1:9">
      <c r="A2741" s="26" t="s">
        <v>394</v>
      </c>
      <c r="B2741" s="26" t="s">
        <v>2119</v>
      </c>
      <c r="C2741" s="26" t="s">
        <v>2120</v>
      </c>
      <c r="D2741" s="26" t="s">
        <v>432</v>
      </c>
      <c r="E2741" s="26" t="s">
        <v>1937</v>
      </c>
      <c r="F2741" s="26" t="s">
        <v>1938</v>
      </c>
      <c r="G2741" s="27">
        <v>42</v>
      </c>
      <c r="H2741" s="4" t="s">
        <v>1939</v>
      </c>
      <c r="I2741" s="28" t="str">
        <f t="shared" si="264"/>
        <v>=DISPIMG("ID_D5FDBB4C18EB4913B176B29C1D4866EB",1)</v>
      </c>
    </row>
    <row r="2742" customHeight="1" spans="1:9">
      <c r="A2742" s="26" t="s">
        <v>391</v>
      </c>
      <c r="B2742" s="26" t="s">
        <v>2121</v>
      </c>
      <c r="C2742" s="26" t="s">
        <v>2122</v>
      </c>
      <c r="D2742" s="26" t="s">
        <v>570</v>
      </c>
      <c r="E2742" s="26" t="s">
        <v>1937</v>
      </c>
      <c r="F2742" s="26" t="s">
        <v>1938</v>
      </c>
      <c r="G2742" s="27">
        <v>81</v>
      </c>
      <c r="H2742" s="4" t="s">
        <v>1939</v>
      </c>
      <c r="I2742" s="28" t="str">
        <f t="shared" ref="I2742:I2745" si="265">_xlfn.DISPIMG("ID_77B85699639A44CF8084202286BB19FD",1)</f>
        <v>=DISPIMG("ID_77B85699639A44CF8084202286BB19FD",1)</v>
      </c>
    </row>
    <row r="2743" customHeight="1" spans="1:9">
      <c r="A2743" s="26" t="s">
        <v>392</v>
      </c>
      <c r="B2743" s="26" t="s">
        <v>2121</v>
      </c>
      <c r="C2743" s="26" t="s">
        <v>2122</v>
      </c>
      <c r="D2743" s="26" t="s">
        <v>570</v>
      </c>
      <c r="E2743" s="26" t="s">
        <v>1937</v>
      </c>
      <c r="F2743" s="26" t="s">
        <v>1938</v>
      </c>
      <c r="G2743" s="27">
        <v>82</v>
      </c>
      <c r="H2743" s="4" t="s">
        <v>1939</v>
      </c>
      <c r="I2743" s="28" t="str">
        <f t="shared" si="265"/>
        <v>=DISPIMG("ID_77B85699639A44CF8084202286BB19FD",1)</v>
      </c>
    </row>
    <row r="2744" customHeight="1" spans="1:9">
      <c r="A2744" s="26" t="s">
        <v>393</v>
      </c>
      <c r="B2744" s="26" t="s">
        <v>2121</v>
      </c>
      <c r="C2744" s="26" t="s">
        <v>2122</v>
      </c>
      <c r="D2744" s="26" t="s">
        <v>570</v>
      </c>
      <c r="E2744" s="26" t="s">
        <v>1937</v>
      </c>
      <c r="F2744" s="26" t="s">
        <v>1938</v>
      </c>
      <c r="G2744" s="27">
        <v>83</v>
      </c>
      <c r="H2744" s="4" t="s">
        <v>1939</v>
      </c>
      <c r="I2744" s="28" t="str">
        <f t="shared" si="265"/>
        <v>=DISPIMG("ID_77B85699639A44CF8084202286BB19FD",1)</v>
      </c>
    </row>
    <row r="2745" customHeight="1" spans="1:9">
      <c r="A2745" s="26" t="s">
        <v>394</v>
      </c>
      <c r="B2745" s="26" t="s">
        <v>2121</v>
      </c>
      <c r="C2745" s="26" t="s">
        <v>2122</v>
      </c>
      <c r="D2745" s="26" t="s">
        <v>570</v>
      </c>
      <c r="E2745" s="26" t="s">
        <v>1937</v>
      </c>
      <c r="F2745" s="26" t="s">
        <v>1938</v>
      </c>
      <c r="G2745" s="27">
        <v>84</v>
      </c>
      <c r="H2745" s="4" t="s">
        <v>1939</v>
      </c>
      <c r="I2745" s="28" t="str">
        <f t="shared" si="265"/>
        <v>=DISPIMG("ID_77B85699639A44CF8084202286BB19FD",1)</v>
      </c>
    </row>
    <row r="2746" customHeight="1" spans="1:9">
      <c r="A2746" s="26" t="s">
        <v>364</v>
      </c>
      <c r="B2746" s="26" t="s">
        <v>2123</v>
      </c>
      <c r="C2746" s="26" t="s">
        <v>2124</v>
      </c>
      <c r="D2746" s="26" t="s">
        <v>384</v>
      </c>
      <c r="E2746" s="26" t="s">
        <v>1937</v>
      </c>
      <c r="F2746" s="26" t="s">
        <v>1938</v>
      </c>
      <c r="G2746" s="27">
        <v>24</v>
      </c>
      <c r="H2746" s="4" t="s">
        <v>1939</v>
      </c>
      <c r="I2746" s="28" t="str">
        <f t="shared" ref="I2746:I2752" si="266">_xlfn.DISPIMG("ID_3AD6F2181020459A91DA04BD2019C18E",1)</f>
        <v>=DISPIMG("ID_3AD6F2181020459A91DA04BD2019C18E",1)</v>
      </c>
    </row>
    <row r="2747" customHeight="1" spans="1:9">
      <c r="A2747" s="26" t="s">
        <v>371</v>
      </c>
      <c r="B2747" s="26" t="s">
        <v>2123</v>
      </c>
      <c r="C2747" s="26" t="s">
        <v>2124</v>
      </c>
      <c r="D2747" s="26" t="s">
        <v>384</v>
      </c>
      <c r="E2747" s="26" t="s">
        <v>1937</v>
      </c>
      <c r="F2747" s="26" t="s">
        <v>1938</v>
      </c>
      <c r="G2747" s="27">
        <v>25</v>
      </c>
      <c r="H2747" s="4" t="s">
        <v>1939</v>
      </c>
      <c r="I2747" s="28" t="str">
        <f t="shared" si="266"/>
        <v>=DISPIMG("ID_3AD6F2181020459A91DA04BD2019C18E",1)</v>
      </c>
    </row>
    <row r="2748" customHeight="1" spans="1:9">
      <c r="A2748" s="26" t="s">
        <v>400</v>
      </c>
      <c r="B2748" s="26" t="s">
        <v>2123</v>
      </c>
      <c r="C2748" s="26" t="s">
        <v>2124</v>
      </c>
      <c r="D2748" s="26" t="s">
        <v>384</v>
      </c>
      <c r="E2748" s="26" t="s">
        <v>1937</v>
      </c>
      <c r="F2748" s="26" t="s">
        <v>1938</v>
      </c>
      <c r="G2748" s="27">
        <v>26</v>
      </c>
      <c r="H2748" s="4" t="s">
        <v>1939</v>
      </c>
      <c r="I2748" s="28" t="str">
        <f t="shared" si="266"/>
        <v>=DISPIMG("ID_3AD6F2181020459A91DA04BD2019C18E",1)</v>
      </c>
    </row>
    <row r="2749" customHeight="1" spans="1:9">
      <c r="A2749" s="26" t="s">
        <v>416</v>
      </c>
      <c r="B2749" s="26" t="s">
        <v>2123</v>
      </c>
      <c r="C2749" s="26" t="s">
        <v>2124</v>
      </c>
      <c r="D2749" s="26" t="s">
        <v>384</v>
      </c>
      <c r="E2749" s="26" t="s">
        <v>1937</v>
      </c>
      <c r="F2749" s="26" t="s">
        <v>1938</v>
      </c>
      <c r="G2749" s="27">
        <v>27</v>
      </c>
      <c r="H2749" s="4" t="s">
        <v>1939</v>
      </c>
      <c r="I2749" s="28" t="str">
        <f t="shared" si="266"/>
        <v>=DISPIMG("ID_3AD6F2181020459A91DA04BD2019C18E",1)</v>
      </c>
    </row>
    <row r="2750" customHeight="1" spans="1:9">
      <c r="A2750" s="26" t="s">
        <v>417</v>
      </c>
      <c r="B2750" s="26" t="s">
        <v>2123</v>
      </c>
      <c r="C2750" s="26" t="s">
        <v>2124</v>
      </c>
      <c r="D2750" s="26" t="s">
        <v>384</v>
      </c>
      <c r="E2750" s="26" t="s">
        <v>1937</v>
      </c>
      <c r="F2750" s="26" t="s">
        <v>1938</v>
      </c>
      <c r="G2750" s="27">
        <v>28</v>
      </c>
      <c r="H2750" s="4" t="s">
        <v>1939</v>
      </c>
      <c r="I2750" s="28" t="str">
        <f t="shared" si="266"/>
        <v>=DISPIMG("ID_3AD6F2181020459A91DA04BD2019C18E",1)</v>
      </c>
    </row>
    <row r="2751" customHeight="1" spans="1:9">
      <c r="A2751" s="26" t="s">
        <v>381</v>
      </c>
      <c r="B2751" s="26" t="s">
        <v>2123</v>
      </c>
      <c r="C2751" s="26" t="s">
        <v>2124</v>
      </c>
      <c r="D2751" s="26" t="s">
        <v>384</v>
      </c>
      <c r="E2751" s="26" t="s">
        <v>1937</v>
      </c>
      <c r="F2751" s="26" t="s">
        <v>1938</v>
      </c>
      <c r="G2751" s="27">
        <v>29</v>
      </c>
      <c r="H2751" s="4" t="s">
        <v>1939</v>
      </c>
      <c r="I2751" s="28" t="str">
        <f t="shared" si="266"/>
        <v>=DISPIMG("ID_3AD6F2181020459A91DA04BD2019C18E",1)</v>
      </c>
    </row>
    <row r="2752" customHeight="1" spans="1:9">
      <c r="A2752" s="26" t="s">
        <v>388</v>
      </c>
      <c r="B2752" s="26" t="s">
        <v>2123</v>
      </c>
      <c r="C2752" s="26" t="s">
        <v>2124</v>
      </c>
      <c r="D2752" s="26" t="s">
        <v>384</v>
      </c>
      <c r="E2752" s="26" t="s">
        <v>1937</v>
      </c>
      <c r="F2752" s="26" t="s">
        <v>1938</v>
      </c>
      <c r="G2752" s="27">
        <v>30</v>
      </c>
      <c r="H2752" s="4" t="s">
        <v>1939</v>
      </c>
      <c r="I2752" s="28" t="str">
        <f t="shared" si="266"/>
        <v>=DISPIMG("ID_3AD6F2181020459A91DA04BD2019C18E",1)</v>
      </c>
    </row>
    <row r="2753" customHeight="1" spans="1:9">
      <c r="A2753" s="26" t="s">
        <v>400</v>
      </c>
      <c r="B2753" s="26" t="s">
        <v>2125</v>
      </c>
      <c r="C2753" s="26" t="s">
        <v>2126</v>
      </c>
      <c r="D2753" s="26" t="s">
        <v>398</v>
      </c>
      <c r="E2753" s="26" t="s">
        <v>1937</v>
      </c>
      <c r="F2753" s="26" t="s">
        <v>1938</v>
      </c>
      <c r="G2753" s="27">
        <v>19</v>
      </c>
      <c r="H2753" s="4" t="s">
        <v>1939</v>
      </c>
      <c r="I2753" s="28" t="str">
        <f t="shared" ref="I2753:I2763" si="267">_xlfn.DISPIMG("ID_B496219F117F47C7A1E4A24502A6DCDF",1)</f>
        <v>=DISPIMG("ID_B496219F117F47C7A1E4A24502A6DCDF",1)</v>
      </c>
    </row>
    <row r="2754" customHeight="1" spans="1:9">
      <c r="A2754" s="26" t="s">
        <v>416</v>
      </c>
      <c r="B2754" s="26" t="s">
        <v>2125</v>
      </c>
      <c r="C2754" s="26" t="s">
        <v>2126</v>
      </c>
      <c r="D2754" s="26" t="s">
        <v>398</v>
      </c>
      <c r="E2754" s="26" t="s">
        <v>1937</v>
      </c>
      <c r="F2754" s="26" t="s">
        <v>1938</v>
      </c>
      <c r="G2754" s="27">
        <v>20</v>
      </c>
      <c r="H2754" s="4" t="s">
        <v>1939</v>
      </c>
      <c r="I2754" s="28" t="str">
        <f t="shared" si="267"/>
        <v>=DISPIMG("ID_B496219F117F47C7A1E4A24502A6DCDF",1)</v>
      </c>
    </row>
    <row r="2755" customHeight="1" spans="1:9">
      <c r="A2755" s="26" t="s">
        <v>417</v>
      </c>
      <c r="B2755" s="26" t="s">
        <v>2125</v>
      </c>
      <c r="C2755" s="26" t="s">
        <v>2126</v>
      </c>
      <c r="D2755" s="26" t="s">
        <v>398</v>
      </c>
      <c r="E2755" s="26" t="s">
        <v>1937</v>
      </c>
      <c r="F2755" s="26" t="s">
        <v>1938</v>
      </c>
      <c r="G2755" s="27">
        <v>21</v>
      </c>
      <c r="H2755" s="4" t="s">
        <v>1939</v>
      </c>
      <c r="I2755" s="28" t="str">
        <f t="shared" si="267"/>
        <v>=DISPIMG("ID_B496219F117F47C7A1E4A24502A6DCDF",1)</v>
      </c>
    </row>
    <row r="2756" customHeight="1" spans="1:9">
      <c r="A2756" s="26" t="s">
        <v>381</v>
      </c>
      <c r="B2756" s="26" t="s">
        <v>2125</v>
      </c>
      <c r="C2756" s="26" t="s">
        <v>2126</v>
      </c>
      <c r="D2756" s="26" t="s">
        <v>398</v>
      </c>
      <c r="E2756" s="26" t="s">
        <v>1937</v>
      </c>
      <c r="F2756" s="26" t="s">
        <v>1938</v>
      </c>
      <c r="G2756" s="27">
        <v>22</v>
      </c>
      <c r="H2756" s="4" t="s">
        <v>1939</v>
      </c>
      <c r="I2756" s="28" t="str">
        <f t="shared" si="267"/>
        <v>=DISPIMG("ID_B496219F117F47C7A1E4A24502A6DCDF",1)</v>
      </c>
    </row>
    <row r="2757" customHeight="1" spans="1:9">
      <c r="A2757" s="26" t="s">
        <v>388</v>
      </c>
      <c r="B2757" s="26" t="s">
        <v>2125</v>
      </c>
      <c r="C2757" s="26" t="s">
        <v>2126</v>
      </c>
      <c r="D2757" s="26" t="s">
        <v>398</v>
      </c>
      <c r="E2757" s="26" t="s">
        <v>1937</v>
      </c>
      <c r="F2757" s="26" t="s">
        <v>1938</v>
      </c>
      <c r="G2757" s="27">
        <v>23</v>
      </c>
      <c r="H2757" s="4" t="s">
        <v>1939</v>
      </c>
      <c r="I2757" s="28" t="str">
        <f t="shared" si="267"/>
        <v>=DISPIMG("ID_B496219F117F47C7A1E4A24502A6DCDF",1)</v>
      </c>
    </row>
    <row r="2758" customHeight="1" spans="1:9">
      <c r="A2758" s="26" t="s">
        <v>389</v>
      </c>
      <c r="B2758" s="26" t="s">
        <v>2125</v>
      </c>
      <c r="C2758" s="26" t="s">
        <v>2126</v>
      </c>
      <c r="D2758" s="26" t="s">
        <v>398</v>
      </c>
      <c r="E2758" s="26" t="s">
        <v>1937</v>
      </c>
      <c r="F2758" s="26" t="s">
        <v>1938</v>
      </c>
      <c r="G2758" s="27">
        <v>24</v>
      </c>
      <c r="H2758" s="4" t="s">
        <v>1939</v>
      </c>
      <c r="I2758" s="28" t="str">
        <f t="shared" si="267"/>
        <v>=DISPIMG("ID_B496219F117F47C7A1E4A24502A6DCDF",1)</v>
      </c>
    </row>
    <row r="2759" customHeight="1" spans="1:9">
      <c r="A2759" s="26" t="s">
        <v>390</v>
      </c>
      <c r="B2759" s="26" t="s">
        <v>2125</v>
      </c>
      <c r="C2759" s="26" t="s">
        <v>2126</v>
      </c>
      <c r="D2759" s="26" t="s">
        <v>398</v>
      </c>
      <c r="E2759" s="26" t="s">
        <v>1937</v>
      </c>
      <c r="F2759" s="26" t="s">
        <v>1938</v>
      </c>
      <c r="G2759" s="27">
        <v>25</v>
      </c>
      <c r="H2759" s="4" t="s">
        <v>1939</v>
      </c>
      <c r="I2759" s="28" t="str">
        <f t="shared" si="267"/>
        <v>=DISPIMG("ID_B496219F117F47C7A1E4A24502A6DCDF",1)</v>
      </c>
    </row>
    <row r="2760" customHeight="1" spans="1:9">
      <c r="A2760" s="26" t="s">
        <v>391</v>
      </c>
      <c r="B2760" s="26" t="s">
        <v>2125</v>
      </c>
      <c r="C2760" s="26" t="s">
        <v>2126</v>
      </c>
      <c r="D2760" s="26" t="s">
        <v>398</v>
      </c>
      <c r="E2760" s="26" t="s">
        <v>1937</v>
      </c>
      <c r="F2760" s="26" t="s">
        <v>1938</v>
      </c>
      <c r="G2760" s="27">
        <v>26</v>
      </c>
      <c r="H2760" s="4" t="s">
        <v>1939</v>
      </c>
      <c r="I2760" s="28" t="str">
        <f t="shared" si="267"/>
        <v>=DISPIMG("ID_B496219F117F47C7A1E4A24502A6DCDF",1)</v>
      </c>
    </row>
    <row r="2761" customHeight="1" spans="1:9">
      <c r="A2761" s="26" t="s">
        <v>392</v>
      </c>
      <c r="B2761" s="26" t="s">
        <v>2125</v>
      </c>
      <c r="C2761" s="26" t="s">
        <v>2126</v>
      </c>
      <c r="D2761" s="26" t="s">
        <v>398</v>
      </c>
      <c r="E2761" s="26" t="s">
        <v>1937</v>
      </c>
      <c r="F2761" s="26" t="s">
        <v>1938</v>
      </c>
      <c r="G2761" s="27">
        <v>27</v>
      </c>
      <c r="H2761" s="4" t="s">
        <v>1939</v>
      </c>
      <c r="I2761" s="28" t="str">
        <f t="shared" si="267"/>
        <v>=DISPIMG("ID_B496219F117F47C7A1E4A24502A6DCDF",1)</v>
      </c>
    </row>
    <row r="2762" customHeight="1" spans="1:9">
      <c r="A2762" s="26" t="s">
        <v>393</v>
      </c>
      <c r="B2762" s="26" t="s">
        <v>2125</v>
      </c>
      <c r="C2762" s="26" t="s">
        <v>2126</v>
      </c>
      <c r="D2762" s="26" t="s">
        <v>398</v>
      </c>
      <c r="E2762" s="26" t="s">
        <v>1937</v>
      </c>
      <c r="F2762" s="26" t="s">
        <v>1938</v>
      </c>
      <c r="G2762" s="27">
        <v>28</v>
      </c>
      <c r="H2762" s="4" t="s">
        <v>1939</v>
      </c>
      <c r="I2762" s="28" t="str">
        <f t="shared" si="267"/>
        <v>=DISPIMG("ID_B496219F117F47C7A1E4A24502A6DCDF",1)</v>
      </c>
    </row>
    <row r="2763" customHeight="1" spans="1:9">
      <c r="A2763" s="26" t="s">
        <v>394</v>
      </c>
      <c r="B2763" s="26" t="s">
        <v>2125</v>
      </c>
      <c r="C2763" s="26" t="s">
        <v>2126</v>
      </c>
      <c r="D2763" s="26" t="s">
        <v>398</v>
      </c>
      <c r="E2763" s="26" t="s">
        <v>1937</v>
      </c>
      <c r="F2763" s="26" t="s">
        <v>1938</v>
      </c>
      <c r="G2763" s="27">
        <v>29</v>
      </c>
      <c r="H2763" s="4" t="s">
        <v>1939</v>
      </c>
      <c r="I2763" s="28" t="str">
        <f t="shared" si="267"/>
        <v>=DISPIMG("ID_B496219F117F47C7A1E4A24502A6DCDF",1)</v>
      </c>
    </row>
    <row r="2764" customHeight="1" spans="1:9">
      <c r="A2764" s="26" t="s">
        <v>399</v>
      </c>
      <c r="B2764" s="26" t="s">
        <v>2127</v>
      </c>
      <c r="C2764" s="26" t="s">
        <v>2128</v>
      </c>
      <c r="D2764" s="26" t="s">
        <v>384</v>
      </c>
      <c r="E2764" s="26" t="s">
        <v>1937</v>
      </c>
      <c r="F2764" s="26" t="s">
        <v>1938</v>
      </c>
      <c r="G2764" s="27">
        <v>18</v>
      </c>
      <c r="H2764" s="4" t="s">
        <v>1939</v>
      </c>
      <c r="I2764" s="28" t="str">
        <f t="shared" ref="I2764:I2767" si="268">_xlfn.DISPIMG("ID_5FEA0CEE6842487AB8AB4D2CE750EDFC",1)</f>
        <v>=DISPIMG("ID_5FEA0CEE6842487AB8AB4D2CE750EDFC",1)</v>
      </c>
    </row>
    <row r="2765" customHeight="1" spans="1:9">
      <c r="A2765" s="26" t="s">
        <v>364</v>
      </c>
      <c r="B2765" s="26" t="s">
        <v>2127</v>
      </c>
      <c r="C2765" s="26" t="s">
        <v>2128</v>
      </c>
      <c r="D2765" s="26" t="s">
        <v>384</v>
      </c>
      <c r="E2765" s="26" t="s">
        <v>1937</v>
      </c>
      <c r="F2765" s="26" t="s">
        <v>1938</v>
      </c>
      <c r="G2765" s="27">
        <v>19</v>
      </c>
      <c r="H2765" s="4" t="s">
        <v>1939</v>
      </c>
      <c r="I2765" s="28" t="str">
        <f t="shared" si="268"/>
        <v>=DISPIMG("ID_5FEA0CEE6842487AB8AB4D2CE750EDFC",1)</v>
      </c>
    </row>
    <row r="2766" customHeight="1" spans="1:9">
      <c r="A2766" s="26" t="s">
        <v>371</v>
      </c>
      <c r="B2766" s="26" t="s">
        <v>2127</v>
      </c>
      <c r="C2766" s="26" t="s">
        <v>2128</v>
      </c>
      <c r="D2766" s="26" t="s">
        <v>384</v>
      </c>
      <c r="E2766" s="26" t="s">
        <v>1937</v>
      </c>
      <c r="F2766" s="26" t="s">
        <v>1938</v>
      </c>
      <c r="G2766" s="27">
        <v>20</v>
      </c>
      <c r="H2766" s="4" t="s">
        <v>1939</v>
      </c>
      <c r="I2766" s="28" t="str">
        <f t="shared" si="268"/>
        <v>=DISPIMG("ID_5FEA0CEE6842487AB8AB4D2CE750EDFC",1)</v>
      </c>
    </row>
    <row r="2767" customHeight="1" spans="1:9">
      <c r="A2767" s="26" t="s">
        <v>400</v>
      </c>
      <c r="B2767" s="26" t="s">
        <v>2127</v>
      </c>
      <c r="C2767" s="26" t="s">
        <v>2128</v>
      </c>
      <c r="D2767" s="26" t="s">
        <v>384</v>
      </c>
      <c r="E2767" s="26" t="s">
        <v>1937</v>
      </c>
      <c r="F2767" s="26" t="s">
        <v>1938</v>
      </c>
      <c r="G2767" s="27">
        <v>21</v>
      </c>
      <c r="H2767" s="4" t="s">
        <v>1939</v>
      </c>
      <c r="I2767" s="28" t="str">
        <f t="shared" si="268"/>
        <v>=DISPIMG("ID_5FEA0CEE6842487AB8AB4D2CE750EDFC",1)</v>
      </c>
    </row>
    <row r="2768" customHeight="1" spans="1:9">
      <c r="A2768" s="26" t="s">
        <v>364</v>
      </c>
      <c r="B2768" s="26" t="s">
        <v>2129</v>
      </c>
      <c r="C2768" s="26" t="s">
        <v>2130</v>
      </c>
      <c r="D2768" s="26" t="s">
        <v>445</v>
      </c>
      <c r="E2768" s="26" t="s">
        <v>1937</v>
      </c>
      <c r="F2768" s="26" t="s">
        <v>1938</v>
      </c>
      <c r="G2768" s="27">
        <v>19</v>
      </c>
      <c r="H2768" s="4" t="s">
        <v>1939</v>
      </c>
      <c r="I2768" s="28" t="str">
        <f t="shared" ref="I2768:I2773" si="269">_xlfn.DISPIMG("ID_00F4FC845D4D4FDDACCFAB4B6A89E5B8",1)</f>
        <v>=DISPIMG("ID_00F4FC845D4D4FDDACCFAB4B6A89E5B8",1)</v>
      </c>
    </row>
    <row r="2769" customHeight="1" spans="1:9">
      <c r="A2769" s="26" t="s">
        <v>371</v>
      </c>
      <c r="B2769" s="26" t="s">
        <v>2129</v>
      </c>
      <c r="C2769" s="26" t="s">
        <v>2130</v>
      </c>
      <c r="D2769" s="26" t="s">
        <v>445</v>
      </c>
      <c r="E2769" s="26" t="s">
        <v>1937</v>
      </c>
      <c r="F2769" s="26" t="s">
        <v>1938</v>
      </c>
      <c r="G2769" s="27">
        <v>20</v>
      </c>
      <c r="H2769" s="4" t="s">
        <v>1939</v>
      </c>
      <c r="I2769" s="28" t="str">
        <f t="shared" si="269"/>
        <v>=DISPIMG("ID_00F4FC845D4D4FDDACCFAB4B6A89E5B8",1)</v>
      </c>
    </row>
    <row r="2770" customHeight="1" spans="1:9">
      <c r="A2770" s="26" t="s">
        <v>400</v>
      </c>
      <c r="B2770" s="26" t="s">
        <v>2129</v>
      </c>
      <c r="C2770" s="26" t="s">
        <v>2130</v>
      </c>
      <c r="D2770" s="26" t="s">
        <v>445</v>
      </c>
      <c r="E2770" s="26" t="s">
        <v>1937</v>
      </c>
      <c r="F2770" s="26" t="s">
        <v>1938</v>
      </c>
      <c r="G2770" s="27">
        <v>21</v>
      </c>
      <c r="H2770" s="4" t="s">
        <v>1939</v>
      </c>
      <c r="I2770" s="28" t="str">
        <f t="shared" si="269"/>
        <v>=DISPIMG("ID_00F4FC845D4D4FDDACCFAB4B6A89E5B8",1)</v>
      </c>
    </row>
    <row r="2771" customHeight="1" spans="1:9">
      <c r="A2771" s="26" t="s">
        <v>416</v>
      </c>
      <c r="B2771" s="26" t="s">
        <v>2129</v>
      </c>
      <c r="C2771" s="26" t="s">
        <v>2130</v>
      </c>
      <c r="D2771" s="26" t="s">
        <v>445</v>
      </c>
      <c r="E2771" s="26" t="s">
        <v>1937</v>
      </c>
      <c r="F2771" s="26" t="s">
        <v>1938</v>
      </c>
      <c r="G2771" s="27">
        <v>22</v>
      </c>
      <c r="H2771" s="4" t="s">
        <v>1939</v>
      </c>
      <c r="I2771" s="28" t="str">
        <f t="shared" si="269"/>
        <v>=DISPIMG("ID_00F4FC845D4D4FDDACCFAB4B6A89E5B8",1)</v>
      </c>
    </row>
    <row r="2772" customHeight="1" spans="1:9">
      <c r="A2772" s="26" t="s">
        <v>417</v>
      </c>
      <c r="B2772" s="26" t="s">
        <v>2129</v>
      </c>
      <c r="C2772" s="26" t="s">
        <v>2130</v>
      </c>
      <c r="D2772" s="26" t="s">
        <v>445</v>
      </c>
      <c r="E2772" s="26" t="s">
        <v>1937</v>
      </c>
      <c r="F2772" s="26" t="s">
        <v>1938</v>
      </c>
      <c r="G2772" s="27">
        <v>23</v>
      </c>
      <c r="H2772" s="4" t="s">
        <v>1939</v>
      </c>
      <c r="I2772" s="28" t="str">
        <f t="shared" si="269"/>
        <v>=DISPIMG("ID_00F4FC845D4D4FDDACCFAB4B6A89E5B8",1)</v>
      </c>
    </row>
    <row r="2773" customHeight="1" spans="1:9">
      <c r="A2773" s="26" t="s">
        <v>381</v>
      </c>
      <c r="B2773" s="26" t="s">
        <v>2129</v>
      </c>
      <c r="C2773" s="26" t="s">
        <v>2130</v>
      </c>
      <c r="D2773" s="26" t="s">
        <v>445</v>
      </c>
      <c r="E2773" s="26" t="s">
        <v>1937</v>
      </c>
      <c r="F2773" s="26" t="s">
        <v>1938</v>
      </c>
      <c r="G2773" s="27">
        <v>24</v>
      </c>
      <c r="H2773" s="4" t="s">
        <v>1939</v>
      </c>
      <c r="I2773" s="28" t="str">
        <f t="shared" si="269"/>
        <v>=DISPIMG("ID_00F4FC845D4D4FDDACCFAB4B6A89E5B8",1)</v>
      </c>
    </row>
    <row r="2774" customHeight="1" spans="1:9">
      <c r="A2774" s="26" t="s">
        <v>388</v>
      </c>
      <c r="B2774" s="26" t="s">
        <v>2131</v>
      </c>
      <c r="C2774" s="26" t="s">
        <v>2132</v>
      </c>
      <c r="D2774" s="26" t="s">
        <v>384</v>
      </c>
      <c r="E2774" s="26" t="s">
        <v>1937</v>
      </c>
      <c r="F2774" s="26" t="s">
        <v>1938</v>
      </c>
      <c r="G2774" s="27">
        <v>15</v>
      </c>
      <c r="H2774" s="4" t="s">
        <v>1939</v>
      </c>
      <c r="I2774" s="28" t="str">
        <f t="shared" ref="I2774:I2777" si="270">_xlfn.DISPIMG("ID_502390AA53FA4D42B4850E312479BE94",1)</f>
        <v>=DISPIMG("ID_502390AA53FA4D42B4850E312479BE94",1)</v>
      </c>
    </row>
    <row r="2775" customHeight="1" spans="1:9">
      <c r="A2775" s="26" t="s">
        <v>389</v>
      </c>
      <c r="B2775" s="26" t="s">
        <v>2131</v>
      </c>
      <c r="C2775" s="26" t="s">
        <v>2132</v>
      </c>
      <c r="D2775" s="26" t="s">
        <v>384</v>
      </c>
      <c r="E2775" s="26" t="s">
        <v>1937</v>
      </c>
      <c r="F2775" s="26" t="s">
        <v>1938</v>
      </c>
      <c r="G2775" s="27">
        <v>16</v>
      </c>
      <c r="H2775" s="4" t="s">
        <v>1939</v>
      </c>
      <c r="I2775" s="28" t="str">
        <f t="shared" si="270"/>
        <v>=DISPIMG("ID_502390AA53FA4D42B4850E312479BE94",1)</v>
      </c>
    </row>
    <row r="2776" customHeight="1" spans="1:9">
      <c r="A2776" s="26" t="s">
        <v>390</v>
      </c>
      <c r="B2776" s="26" t="s">
        <v>2131</v>
      </c>
      <c r="C2776" s="26" t="s">
        <v>2132</v>
      </c>
      <c r="D2776" s="26" t="s">
        <v>384</v>
      </c>
      <c r="E2776" s="26" t="s">
        <v>1937</v>
      </c>
      <c r="F2776" s="26" t="s">
        <v>1938</v>
      </c>
      <c r="G2776" s="27">
        <v>17</v>
      </c>
      <c r="H2776" s="4" t="s">
        <v>1939</v>
      </c>
      <c r="I2776" s="28" t="str">
        <f t="shared" si="270"/>
        <v>=DISPIMG("ID_502390AA53FA4D42B4850E312479BE94",1)</v>
      </c>
    </row>
    <row r="2777" customHeight="1" spans="1:9">
      <c r="A2777" s="26" t="s">
        <v>391</v>
      </c>
      <c r="B2777" s="26" t="s">
        <v>2131</v>
      </c>
      <c r="C2777" s="26" t="s">
        <v>2132</v>
      </c>
      <c r="D2777" s="26" t="s">
        <v>384</v>
      </c>
      <c r="E2777" s="26" t="s">
        <v>1937</v>
      </c>
      <c r="F2777" s="26" t="s">
        <v>1938</v>
      </c>
      <c r="G2777" s="27">
        <v>18</v>
      </c>
      <c r="H2777" s="4" t="s">
        <v>1939</v>
      </c>
      <c r="I2777" s="28" t="str">
        <f t="shared" si="270"/>
        <v>=DISPIMG("ID_502390AA53FA4D42B4850E312479BE94",1)</v>
      </c>
    </row>
    <row r="2778" customHeight="1" spans="1:9">
      <c r="A2778" s="26" t="s">
        <v>401</v>
      </c>
      <c r="B2778" s="26" t="s">
        <v>2131</v>
      </c>
      <c r="C2778" s="26" t="s">
        <v>2132</v>
      </c>
      <c r="D2778" s="26" t="s">
        <v>384</v>
      </c>
      <c r="E2778" s="26" t="s">
        <v>1937</v>
      </c>
      <c r="F2778" s="26" t="s">
        <v>1938</v>
      </c>
      <c r="G2778" s="27">
        <v>27</v>
      </c>
      <c r="H2778" s="4" t="s">
        <v>1939</v>
      </c>
      <c r="I2778" s="28" t="str">
        <f>_xlfn.DISPIMG("ID_32987020A078462597C79F6D759F6E5D",1)</f>
        <v>=DISPIMG("ID_32987020A078462597C79F6D759F6E5D",1)</v>
      </c>
    </row>
    <row r="2779" customHeight="1" spans="1:9">
      <c r="A2779" s="26" t="s">
        <v>417</v>
      </c>
      <c r="B2779" s="26" t="s">
        <v>2133</v>
      </c>
      <c r="C2779" s="26" t="s">
        <v>2134</v>
      </c>
      <c r="D2779" s="26" t="s">
        <v>420</v>
      </c>
      <c r="E2779" s="26" t="s">
        <v>1937</v>
      </c>
      <c r="F2779" s="26" t="s">
        <v>1938</v>
      </c>
      <c r="G2779" s="27">
        <v>54</v>
      </c>
      <c r="H2779" s="4" t="s">
        <v>1939</v>
      </c>
      <c r="I2779" s="28" t="str">
        <f t="shared" ref="I2779:I2787" si="271">_xlfn.DISPIMG("ID_49EB7E7219A34B968C529D0BD28F6D3B",1)</f>
        <v>=DISPIMG("ID_49EB7E7219A34B968C529D0BD28F6D3B",1)</v>
      </c>
    </row>
    <row r="2780" customHeight="1" spans="1:9">
      <c r="A2780" s="26" t="s">
        <v>381</v>
      </c>
      <c r="B2780" s="26" t="s">
        <v>2133</v>
      </c>
      <c r="C2780" s="26" t="s">
        <v>2134</v>
      </c>
      <c r="D2780" s="26" t="s">
        <v>420</v>
      </c>
      <c r="E2780" s="26" t="s">
        <v>1937</v>
      </c>
      <c r="F2780" s="26" t="s">
        <v>1938</v>
      </c>
      <c r="G2780" s="27">
        <v>55</v>
      </c>
      <c r="H2780" s="4" t="s">
        <v>1939</v>
      </c>
      <c r="I2780" s="28" t="str">
        <f t="shared" si="271"/>
        <v>=DISPIMG("ID_49EB7E7219A34B968C529D0BD28F6D3B",1)</v>
      </c>
    </row>
    <row r="2781" customHeight="1" spans="1:9">
      <c r="A2781" s="26" t="s">
        <v>388</v>
      </c>
      <c r="B2781" s="26" t="s">
        <v>2133</v>
      </c>
      <c r="C2781" s="26" t="s">
        <v>2134</v>
      </c>
      <c r="D2781" s="26" t="s">
        <v>420</v>
      </c>
      <c r="E2781" s="26" t="s">
        <v>1937</v>
      </c>
      <c r="F2781" s="26" t="s">
        <v>1938</v>
      </c>
      <c r="G2781" s="27">
        <v>56</v>
      </c>
      <c r="H2781" s="4" t="s">
        <v>1939</v>
      </c>
      <c r="I2781" s="28" t="str">
        <f t="shared" si="271"/>
        <v>=DISPIMG("ID_49EB7E7219A34B968C529D0BD28F6D3B",1)</v>
      </c>
    </row>
    <row r="2782" customHeight="1" spans="1:9">
      <c r="A2782" s="26" t="s">
        <v>389</v>
      </c>
      <c r="B2782" s="26" t="s">
        <v>2133</v>
      </c>
      <c r="C2782" s="26" t="s">
        <v>2134</v>
      </c>
      <c r="D2782" s="26" t="s">
        <v>420</v>
      </c>
      <c r="E2782" s="26" t="s">
        <v>1937</v>
      </c>
      <c r="F2782" s="26" t="s">
        <v>1938</v>
      </c>
      <c r="G2782" s="27">
        <v>57</v>
      </c>
      <c r="H2782" s="4" t="s">
        <v>1939</v>
      </c>
      <c r="I2782" s="28" t="str">
        <f t="shared" si="271"/>
        <v>=DISPIMG("ID_49EB7E7219A34B968C529D0BD28F6D3B",1)</v>
      </c>
    </row>
    <row r="2783" customHeight="1" spans="1:9">
      <c r="A2783" s="26" t="s">
        <v>390</v>
      </c>
      <c r="B2783" s="26" t="s">
        <v>2133</v>
      </c>
      <c r="C2783" s="26" t="s">
        <v>2134</v>
      </c>
      <c r="D2783" s="26" t="s">
        <v>420</v>
      </c>
      <c r="E2783" s="26" t="s">
        <v>1937</v>
      </c>
      <c r="F2783" s="26" t="s">
        <v>1938</v>
      </c>
      <c r="G2783" s="27">
        <v>58</v>
      </c>
      <c r="H2783" s="4" t="s">
        <v>1939</v>
      </c>
      <c r="I2783" s="28" t="str">
        <f t="shared" si="271"/>
        <v>=DISPIMG("ID_49EB7E7219A34B968C529D0BD28F6D3B",1)</v>
      </c>
    </row>
    <row r="2784" customHeight="1" spans="1:9">
      <c r="A2784" s="26" t="s">
        <v>391</v>
      </c>
      <c r="B2784" s="26" t="s">
        <v>2133</v>
      </c>
      <c r="C2784" s="26" t="s">
        <v>2134</v>
      </c>
      <c r="D2784" s="26" t="s">
        <v>420</v>
      </c>
      <c r="E2784" s="26" t="s">
        <v>1937</v>
      </c>
      <c r="F2784" s="26" t="s">
        <v>1938</v>
      </c>
      <c r="G2784" s="27">
        <v>59</v>
      </c>
      <c r="H2784" s="4" t="s">
        <v>1939</v>
      </c>
      <c r="I2784" s="28" t="str">
        <f t="shared" si="271"/>
        <v>=DISPIMG("ID_49EB7E7219A34B968C529D0BD28F6D3B",1)</v>
      </c>
    </row>
    <row r="2785" customHeight="1" spans="1:9">
      <c r="A2785" s="26" t="s">
        <v>392</v>
      </c>
      <c r="B2785" s="26" t="s">
        <v>2133</v>
      </c>
      <c r="C2785" s="26" t="s">
        <v>2134</v>
      </c>
      <c r="D2785" s="26" t="s">
        <v>420</v>
      </c>
      <c r="E2785" s="26" t="s">
        <v>1937</v>
      </c>
      <c r="F2785" s="26" t="s">
        <v>1938</v>
      </c>
      <c r="G2785" s="27">
        <v>60</v>
      </c>
      <c r="H2785" s="4" t="s">
        <v>1939</v>
      </c>
      <c r="I2785" s="28" t="str">
        <f t="shared" si="271"/>
        <v>=DISPIMG("ID_49EB7E7219A34B968C529D0BD28F6D3B",1)</v>
      </c>
    </row>
    <row r="2786" customHeight="1" spans="1:9">
      <c r="A2786" s="26" t="s">
        <v>393</v>
      </c>
      <c r="B2786" s="26" t="s">
        <v>2133</v>
      </c>
      <c r="C2786" s="26" t="s">
        <v>2134</v>
      </c>
      <c r="D2786" s="26" t="s">
        <v>420</v>
      </c>
      <c r="E2786" s="26" t="s">
        <v>1937</v>
      </c>
      <c r="F2786" s="26" t="s">
        <v>1938</v>
      </c>
      <c r="G2786" s="27">
        <v>61</v>
      </c>
      <c r="H2786" s="4" t="s">
        <v>1939</v>
      </c>
      <c r="I2786" s="28" t="str">
        <f t="shared" si="271"/>
        <v>=DISPIMG("ID_49EB7E7219A34B968C529D0BD28F6D3B",1)</v>
      </c>
    </row>
    <row r="2787" customHeight="1" spans="1:9">
      <c r="A2787" s="26" t="s">
        <v>394</v>
      </c>
      <c r="B2787" s="26" t="s">
        <v>2133</v>
      </c>
      <c r="C2787" s="26" t="s">
        <v>2134</v>
      </c>
      <c r="D2787" s="26" t="s">
        <v>420</v>
      </c>
      <c r="E2787" s="26" t="s">
        <v>1937</v>
      </c>
      <c r="F2787" s="26" t="s">
        <v>1938</v>
      </c>
      <c r="G2787" s="27">
        <v>62</v>
      </c>
      <c r="H2787" s="4" t="s">
        <v>1939</v>
      </c>
      <c r="I2787" s="28" t="str">
        <f t="shared" si="271"/>
        <v>=DISPIMG("ID_49EB7E7219A34B968C529D0BD28F6D3B",1)</v>
      </c>
    </row>
    <row r="2788" customHeight="1" spans="1:9">
      <c r="A2788" s="26" t="s">
        <v>364</v>
      </c>
      <c r="B2788" s="26" t="s">
        <v>2135</v>
      </c>
      <c r="C2788" s="26" t="s">
        <v>2136</v>
      </c>
      <c r="D2788" s="26" t="s">
        <v>420</v>
      </c>
      <c r="E2788" s="26" t="s">
        <v>1937</v>
      </c>
      <c r="F2788" s="26" t="s">
        <v>1938</v>
      </c>
      <c r="G2788" s="27">
        <v>24</v>
      </c>
      <c r="H2788" s="4" t="s">
        <v>1939</v>
      </c>
      <c r="I2788" s="28" t="str">
        <f t="shared" ref="I2788:I2800" si="272">_xlfn.DISPIMG("ID_06FA47B29E744C28A85029C93310301B",1)</f>
        <v>=DISPIMG("ID_06FA47B29E744C28A85029C93310301B",1)</v>
      </c>
    </row>
    <row r="2789" customHeight="1" spans="1:9">
      <c r="A2789" s="26" t="s">
        <v>371</v>
      </c>
      <c r="B2789" s="26" t="s">
        <v>2135</v>
      </c>
      <c r="C2789" s="26" t="s">
        <v>2136</v>
      </c>
      <c r="D2789" s="26" t="s">
        <v>420</v>
      </c>
      <c r="E2789" s="26" t="s">
        <v>1937</v>
      </c>
      <c r="F2789" s="26" t="s">
        <v>1938</v>
      </c>
      <c r="G2789" s="27">
        <v>25</v>
      </c>
      <c r="H2789" s="4" t="s">
        <v>1939</v>
      </c>
      <c r="I2789" s="28" t="str">
        <f t="shared" si="272"/>
        <v>=DISPIMG("ID_06FA47B29E744C28A85029C93310301B",1)</v>
      </c>
    </row>
    <row r="2790" customHeight="1" spans="1:9">
      <c r="A2790" s="26" t="s">
        <v>400</v>
      </c>
      <c r="B2790" s="26" t="s">
        <v>2135</v>
      </c>
      <c r="C2790" s="26" t="s">
        <v>2136</v>
      </c>
      <c r="D2790" s="26" t="s">
        <v>420</v>
      </c>
      <c r="E2790" s="26" t="s">
        <v>1937</v>
      </c>
      <c r="F2790" s="26" t="s">
        <v>1938</v>
      </c>
      <c r="G2790" s="27">
        <v>26</v>
      </c>
      <c r="H2790" s="4" t="s">
        <v>1939</v>
      </c>
      <c r="I2790" s="28" t="str">
        <f t="shared" si="272"/>
        <v>=DISPIMG("ID_06FA47B29E744C28A85029C93310301B",1)</v>
      </c>
    </row>
    <row r="2791" customHeight="1" spans="1:9">
      <c r="A2791" s="26" t="s">
        <v>416</v>
      </c>
      <c r="B2791" s="26" t="s">
        <v>2135</v>
      </c>
      <c r="C2791" s="26" t="s">
        <v>2136</v>
      </c>
      <c r="D2791" s="26" t="s">
        <v>420</v>
      </c>
      <c r="E2791" s="26" t="s">
        <v>1937</v>
      </c>
      <c r="F2791" s="26" t="s">
        <v>1938</v>
      </c>
      <c r="G2791" s="27">
        <v>27</v>
      </c>
      <c r="H2791" s="4" t="s">
        <v>1939</v>
      </c>
      <c r="I2791" s="28" t="str">
        <f t="shared" si="272"/>
        <v>=DISPIMG("ID_06FA47B29E744C28A85029C93310301B",1)</v>
      </c>
    </row>
    <row r="2792" customHeight="1" spans="1:9">
      <c r="A2792" s="26" t="s">
        <v>417</v>
      </c>
      <c r="B2792" s="26" t="s">
        <v>2135</v>
      </c>
      <c r="C2792" s="26" t="s">
        <v>2136</v>
      </c>
      <c r="D2792" s="26" t="s">
        <v>420</v>
      </c>
      <c r="E2792" s="26" t="s">
        <v>1937</v>
      </c>
      <c r="F2792" s="26" t="s">
        <v>1938</v>
      </c>
      <c r="G2792" s="27">
        <v>28</v>
      </c>
      <c r="H2792" s="4" t="s">
        <v>1939</v>
      </c>
      <c r="I2792" s="28" t="str">
        <f t="shared" si="272"/>
        <v>=DISPIMG("ID_06FA47B29E744C28A85029C93310301B",1)</v>
      </c>
    </row>
    <row r="2793" customHeight="1" spans="1:9">
      <c r="A2793" s="26" t="s">
        <v>381</v>
      </c>
      <c r="B2793" s="26" t="s">
        <v>2135</v>
      </c>
      <c r="C2793" s="26" t="s">
        <v>2136</v>
      </c>
      <c r="D2793" s="26" t="s">
        <v>420</v>
      </c>
      <c r="E2793" s="26" t="s">
        <v>1937</v>
      </c>
      <c r="F2793" s="26" t="s">
        <v>1938</v>
      </c>
      <c r="G2793" s="27">
        <v>29</v>
      </c>
      <c r="H2793" s="4" t="s">
        <v>1939</v>
      </c>
      <c r="I2793" s="28" t="str">
        <f t="shared" si="272"/>
        <v>=DISPIMG("ID_06FA47B29E744C28A85029C93310301B",1)</v>
      </c>
    </row>
    <row r="2794" customHeight="1" spans="1:9">
      <c r="A2794" s="26" t="s">
        <v>388</v>
      </c>
      <c r="B2794" s="26" t="s">
        <v>2135</v>
      </c>
      <c r="C2794" s="26" t="s">
        <v>2136</v>
      </c>
      <c r="D2794" s="26" t="s">
        <v>420</v>
      </c>
      <c r="E2794" s="26" t="s">
        <v>1937</v>
      </c>
      <c r="F2794" s="26" t="s">
        <v>1938</v>
      </c>
      <c r="G2794" s="27">
        <v>30</v>
      </c>
      <c r="H2794" s="4" t="s">
        <v>1939</v>
      </c>
      <c r="I2794" s="28" t="str">
        <f t="shared" si="272"/>
        <v>=DISPIMG("ID_06FA47B29E744C28A85029C93310301B",1)</v>
      </c>
    </row>
    <row r="2795" customHeight="1" spans="1:9">
      <c r="A2795" s="26" t="s">
        <v>389</v>
      </c>
      <c r="B2795" s="26" t="s">
        <v>2135</v>
      </c>
      <c r="C2795" s="26" t="s">
        <v>2136</v>
      </c>
      <c r="D2795" s="26" t="s">
        <v>420</v>
      </c>
      <c r="E2795" s="26" t="s">
        <v>1937</v>
      </c>
      <c r="F2795" s="26" t="s">
        <v>1938</v>
      </c>
      <c r="G2795" s="27">
        <v>31</v>
      </c>
      <c r="H2795" s="4" t="s">
        <v>1939</v>
      </c>
      <c r="I2795" s="28" t="str">
        <f t="shared" si="272"/>
        <v>=DISPIMG("ID_06FA47B29E744C28A85029C93310301B",1)</v>
      </c>
    </row>
    <row r="2796" customHeight="1" spans="1:9">
      <c r="A2796" s="26" t="s">
        <v>390</v>
      </c>
      <c r="B2796" s="26" t="s">
        <v>2135</v>
      </c>
      <c r="C2796" s="26" t="s">
        <v>2136</v>
      </c>
      <c r="D2796" s="26" t="s">
        <v>420</v>
      </c>
      <c r="E2796" s="26" t="s">
        <v>1937</v>
      </c>
      <c r="F2796" s="26" t="s">
        <v>1938</v>
      </c>
      <c r="G2796" s="27">
        <v>32</v>
      </c>
      <c r="H2796" s="4" t="s">
        <v>1939</v>
      </c>
      <c r="I2796" s="28" t="str">
        <f t="shared" si="272"/>
        <v>=DISPIMG("ID_06FA47B29E744C28A85029C93310301B",1)</v>
      </c>
    </row>
    <row r="2797" customHeight="1" spans="1:9">
      <c r="A2797" s="26" t="s">
        <v>391</v>
      </c>
      <c r="B2797" s="26" t="s">
        <v>2135</v>
      </c>
      <c r="C2797" s="26" t="s">
        <v>2136</v>
      </c>
      <c r="D2797" s="26" t="s">
        <v>420</v>
      </c>
      <c r="E2797" s="26" t="s">
        <v>1937</v>
      </c>
      <c r="F2797" s="26" t="s">
        <v>1938</v>
      </c>
      <c r="G2797" s="27">
        <v>33</v>
      </c>
      <c r="H2797" s="4" t="s">
        <v>1939</v>
      </c>
      <c r="I2797" s="28" t="str">
        <f t="shared" si="272"/>
        <v>=DISPIMG("ID_06FA47B29E744C28A85029C93310301B",1)</v>
      </c>
    </row>
    <row r="2798" customHeight="1" spans="1:9">
      <c r="A2798" s="26" t="s">
        <v>392</v>
      </c>
      <c r="B2798" s="26" t="s">
        <v>2135</v>
      </c>
      <c r="C2798" s="26" t="s">
        <v>2136</v>
      </c>
      <c r="D2798" s="26" t="s">
        <v>420</v>
      </c>
      <c r="E2798" s="26" t="s">
        <v>1937</v>
      </c>
      <c r="F2798" s="26" t="s">
        <v>1938</v>
      </c>
      <c r="G2798" s="27">
        <v>34</v>
      </c>
      <c r="H2798" s="4" t="s">
        <v>1939</v>
      </c>
      <c r="I2798" s="28" t="str">
        <f t="shared" si="272"/>
        <v>=DISPIMG("ID_06FA47B29E744C28A85029C93310301B",1)</v>
      </c>
    </row>
    <row r="2799" customHeight="1" spans="1:9">
      <c r="A2799" s="26" t="s">
        <v>393</v>
      </c>
      <c r="B2799" s="26" t="s">
        <v>2135</v>
      </c>
      <c r="C2799" s="26" t="s">
        <v>2136</v>
      </c>
      <c r="D2799" s="26" t="s">
        <v>420</v>
      </c>
      <c r="E2799" s="26" t="s">
        <v>1937</v>
      </c>
      <c r="F2799" s="26" t="s">
        <v>1938</v>
      </c>
      <c r="G2799" s="27">
        <v>35</v>
      </c>
      <c r="H2799" s="4" t="s">
        <v>1939</v>
      </c>
      <c r="I2799" s="28" t="str">
        <f t="shared" si="272"/>
        <v>=DISPIMG("ID_06FA47B29E744C28A85029C93310301B",1)</v>
      </c>
    </row>
    <row r="2800" customHeight="1" spans="1:9">
      <c r="A2800" s="26" t="s">
        <v>394</v>
      </c>
      <c r="B2800" s="26" t="s">
        <v>2135</v>
      </c>
      <c r="C2800" s="26" t="s">
        <v>2136</v>
      </c>
      <c r="D2800" s="26" t="s">
        <v>420</v>
      </c>
      <c r="E2800" s="26" t="s">
        <v>1937</v>
      </c>
      <c r="F2800" s="26" t="s">
        <v>1938</v>
      </c>
      <c r="G2800" s="27">
        <v>36</v>
      </c>
      <c r="H2800" s="4" t="s">
        <v>1939</v>
      </c>
      <c r="I2800" s="28" t="str">
        <f t="shared" si="272"/>
        <v>=DISPIMG("ID_06FA47B29E744C28A85029C93310301B",1)</v>
      </c>
    </row>
    <row r="2801" customHeight="1" spans="1:9">
      <c r="A2801" s="26" t="s">
        <v>364</v>
      </c>
      <c r="B2801" s="26" t="s">
        <v>2137</v>
      </c>
      <c r="C2801" s="26" t="s">
        <v>2138</v>
      </c>
      <c r="D2801" s="26" t="s">
        <v>432</v>
      </c>
      <c r="E2801" s="26" t="s">
        <v>1937</v>
      </c>
      <c r="F2801" s="26" t="s">
        <v>1938</v>
      </c>
      <c r="G2801" s="27">
        <v>23</v>
      </c>
      <c r="H2801" s="4" t="s">
        <v>1939</v>
      </c>
      <c r="I2801" s="28" t="str">
        <f t="shared" ref="I2801:I2813" si="273">_xlfn.DISPIMG("ID_90449FF964C54A3E983BB926DCD4275B",1)</f>
        <v>=DISPIMG("ID_90449FF964C54A3E983BB926DCD4275B",1)</v>
      </c>
    </row>
    <row r="2802" customHeight="1" spans="1:9">
      <c r="A2802" s="26" t="s">
        <v>371</v>
      </c>
      <c r="B2802" s="26" t="s">
        <v>2137</v>
      </c>
      <c r="C2802" s="26" t="s">
        <v>2138</v>
      </c>
      <c r="D2802" s="26" t="s">
        <v>432</v>
      </c>
      <c r="E2802" s="26" t="s">
        <v>1937</v>
      </c>
      <c r="F2802" s="26" t="s">
        <v>1938</v>
      </c>
      <c r="G2802" s="27">
        <v>24</v>
      </c>
      <c r="H2802" s="4" t="s">
        <v>1939</v>
      </c>
      <c r="I2802" s="28" t="str">
        <f t="shared" si="273"/>
        <v>=DISPIMG("ID_90449FF964C54A3E983BB926DCD4275B",1)</v>
      </c>
    </row>
    <row r="2803" customHeight="1" spans="1:9">
      <c r="A2803" s="26" t="s">
        <v>400</v>
      </c>
      <c r="B2803" s="26" t="s">
        <v>2137</v>
      </c>
      <c r="C2803" s="26" t="s">
        <v>2138</v>
      </c>
      <c r="D2803" s="26" t="s">
        <v>432</v>
      </c>
      <c r="E2803" s="26" t="s">
        <v>1937</v>
      </c>
      <c r="F2803" s="26" t="s">
        <v>1938</v>
      </c>
      <c r="G2803" s="27">
        <v>25</v>
      </c>
      <c r="H2803" s="4" t="s">
        <v>1939</v>
      </c>
      <c r="I2803" s="28" t="str">
        <f t="shared" si="273"/>
        <v>=DISPIMG("ID_90449FF964C54A3E983BB926DCD4275B",1)</v>
      </c>
    </row>
    <row r="2804" customHeight="1" spans="1:9">
      <c r="A2804" s="26" t="s">
        <v>416</v>
      </c>
      <c r="B2804" s="26" t="s">
        <v>2137</v>
      </c>
      <c r="C2804" s="26" t="s">
        <v>2138</v>
      </c>
      <c r="D2804" s="26" t="s">
        <v>432</v>
      </c>
      <c r="E2804" s="26" t="s">
        <v>1937</v>
      </c>
      <c r="F2804" s="26" t="s">
        <v>1938</v>
      </c>
      <c r="G2804" s="27">
        <v>26</v>
      </c>
      <c r="H2804" s="4" t="s">
        <v>1939</v>
      </c>
      <c r="I2804" s="28" t="str">
        <f t="shared" si="273"/>
        <v>=DISPIMG("ID_90449FF964C54A3E983BB926DCD4275B",1)</v>
      </c>
    </row>
    <row r="2805" customHeight="1" spans="1:9">
      <c r="A2805" s="26" t="s">
        <v>417</v>
      </c>
      <c r="B2805" s="26" t="s">
        <v>2137</v>
      </c>
      <c r="C2805" s="26" t="s">
        <v>2138</v>
      </c>
      <c r="D2805" s="26" t="s">
        <v>432</v>
      </c>
      <c r="E2805" s="26" t="s">
        <v>1937</v>
      </c>
      <c r="F2805" s="26" t="s">
        <v>1938</v>
      </c>
      <c r="G2805" s="27">
        <v>27</v>
      </c>
      <c r="H2805" s="4" t="s">
        <v>1939</v>
      </c>
      <c r="I2805" s="28" t="str">
        <f t="shared" si="273"/>
        <v>=DISPIMG("ID_90449FF964C54A3E983BB926DCD4275B",1)</v>
      </c>
    </row>
    <row r="2806" customHeight="1" spans="1:9">
      <c r="A2806" s="26" t="s">
        <v>381</v>
      </c>
      <c r="B2806" s="26" t="s">
        <v>2137</v>
      </c>
      <c r="C2806" s="26" t="s">
        <v>2138</v>
      </c>
      <c r="D2806" s="26" t="s">
        <v>432</v>
      </c>
      <c r="E2806" s="26" t="s">
        <v>1937</v>
      </c>
      <c r="F2806" s="26" t="s">
        <v>1938</v>
      </c>
      <c r="G2806" s="27">
        <v>28</v>
      </c>
      <c r="H2806" s="4" t="s">
        <v>1939</v>
      </c>
      <c r="I2806" s="28" t="str">
        <f t="shared" si="273"/>
        <v>=DISPIMG("ID_90449FF964C54A3E983BB926DCD4275B",1)</v>
      </c>
    </row>
    <row r="2807" customHeight="1" spans="1:9">
      <c r="A2807" s="26" t="s">
        <v>388</v>
      </c>
      <c r="B2807" s="26" t="s">
        <v>2137</v>
      </c>
      <c r="C2807" s="26" t="s">
        <v>2138</v>
      </c>
      <c r="D2807" s="26" t="s">
        <v>432</v>
      </c>
      <c r="E2807" s="26" t="s">
        <v>1937</v>
      </c>
      <c r="F2807" s="26" t="s">
        <v>1938</v>
      </c>
      <c r="G2807" s="27">
        <v>29</v>
      </c>
      <c r="H2807" s="4" t="s">
        <v>1939</v>
      </c>
      <c r="I2807" s="28" t="str">
        <f t="shared" si="273"/>
        <v>=DISPIMG("ID_90449FF964C54A3E983BB926DCD4275B",1)</v>
      </c>
    </row>
    <row r="2808" customHeight="1" spans="1:9">
      <c r="A2808" s="26" t="s">
        <v>389</v>
      </c>
      <c r="B2808" s="26" t="s">
        <v>2137</v>
      </c>
      <c r="C2808" s="26" t="s">
        <v>2138</v>
      </c>
      <c r="D2808" s="26" t="s">
        <v>432</v>
      </c>
      <c r="E2808" s="26" t="s">
        <v>1937</v>
      </c>
      <c r="F2808" s="26" t="s">
        <v>1938</v>
      </c>
      <c r="G2808" s="27">
        <v>30</v>
      </c>
      <c r="H2808" s="4" t="s">
        <v>1939</v>
      </c>
      <c r="I2808" s="28" t="str">
        <f t="shared" si="273"/>
        <v>=DISPIMG("ID_90449FF964C54A3E983BB926DCD4275B",1)</v>
      </c>
    </row>
    <row r="2809" customHeight="1" spans="1:9">
      <c r="A2809" s="26" t="s">
        <v>390</v>
      </c>
      <c r="B2809" s="26" t="s">
        <v>2137</v>
      </c>
      <c r="C2809" s="26" t="s">
        <v>2138</v>
      </c>
      <c r="D2809" s="26" t="s">
        <v>432</v>
      </c>
      <c r="E2809" s="26" t="s">
        <v>1937</v>
      </c>
      <c r="F2809" s="26" t="s">
        <v>1938</v>
      </c>
      <c r="G2809" s="27">
        <v>31</v>
      </c>
      <c r="H2809" s="4" t="s">
        <v>1939</v>
      </c>
      <c r="I2809" s="28" t="str">
        <f t="shared" si="273"/>
        <v>=DISPIMG("ID_90449FF964C54A3E983BB926DCD4275B",1)</v>
      </c>
    </row>
    <row r="2810" customHeight="1" spans="1:9">
      <c r="A2810" s="26" t="s">
        <v>391</v>
      </c>
      <c r="B2810" s="26" t="s">
        <v>2137</v>
      </c>
      <c r="C2810" s="26" t="s">
        <v>2138</v>
      </c>
      <c r="D2810" s="26" t="s">
        <v>432</v>
      </c>
      <c r="E2810" s="26" t="s">
        <v>1937</v>
      </c>
      <c r="F2810" s="26" t="s">
        <v>1938</v>
      </c>
      <c r="G2810" s="27">
        <v>32</v>
      </c>
      <c r="H2810" s="4" t="s">
        <v>1939</v>
      </c>
      <c r="I2810" s="28" t="str">
        <f t="shared" si="273"/>
        <v>=DISPIMG("ID_90449FF964C54A3E983BB926DCD4275B",1)</v>
      </c>
    </row>
    <row r="2811" customHeight="1" spans="1:9">
      <c r="A2811" s="26" t="s">
        <v>392</v>
      </c>
      <c r="B2811" s="26" t="s">
        <v>2137</v>
      </c>
      <c r="C2811" s="26" t="s">
        <v>2138</v>
      </c>
      <c r="D2811" s="26" t="s">
        <v>432</v>
      </c>
      <c r="E2811" s="26" t="s">
        <v>1937</v>
      </c>
      <c r="F2811" s="26" t="s">
        <v>1938</v>
      </c>
      <c r="G2811" s="27">
        <v>33</v>
      </c>
      <c r="H2811" s="4" t="s">
        <v>1939</v>
      </c>
      <c r="I2811" s="28" t="str">
        <f t="shared" si="273"/>
        <v>=DISPIMG("ID_90449FF964C54A3E983BB926DCD4275B",1)</v>
      </c>
    </row>
    <row r="2812" customHeight="1" spans="1:9">
      <c r="A2812" s="26" t="s">
        <v>393</v>
      </c>
      <c r="B2812" s="26" t="s">
        <v>2137</v>
      </c>
      <c r="C2812" s="26" t="s">
        <v>2138</v>
      </c>
      <c r="D2812" s="26" t="s">
        <v>432</v>
      </c>
      <c r="E2812" s="26" t="s">
        <v>1937</v>
      </c>
      <c r="F2812" s="26" t="s">
        <v>1938</v>
      </c>
      <c r="G2812" s="27">
        <v>34</v>
      </c>
      <c r="H2812" s="4" t="s">
        <v>1939</v>
      </c>
      <c r="I2812" s="28" t="str">
        <f t="shared" si="273"/>
        <v>=DISPIMG("ID_90449FF964C54A3E983BB926DCD4275B",1)</v>
      </c>
    </row>
    <row r="2813" customHeight="1" spans="1:9">
      <c r="A2813" s="26" t="s">
        <v>394</v>
      </c>
      <c r="B2813" s="26" t="s">
        <v>2137</v>
      </c>
      <c r="C2813" s="26" t="s">
        <v>2138</v>
      </c>
      <c r="D2813" s="26" t="s">
        <v>432</v>
      </c>
      <c r="E2813" s="26" t="s">
        <v>1937</v>
      </c>
      <c r="F2813" s="26" t="s">
        <v>1938</v>
      </c>
      <c r="G2813" s="27">
        <v>35</v>
      </c>
      <c r="H2813" s="4" t="s">
        <v>1939</v>
      </c>
      <c r="I2813" s="28" t="str">
        <f t="shared" si="273"/>
        <v>=DISPIMG("ID_90449FF964C54A3E983BB926DCD4275B",1)</v>
      </c>
    </row>
    <row r="2814" customHeight="1" spans="1:9">
      <c r="A2814" s="26" t="s">
        <v>395</v>
      </c>
      <c r="B2814" s="26" t="s">
        <v>2139</v>
      </c>
      <c r="C2814" s="26" t="s">
        <v>2140</v>
      </c>
      <c r="D2814" s="26" t="s">
        <v>432</v>
      </c>
      <c r="E2814" s="26" t="s">
        <v>1937</v>
      </c>
      <c r="F2814" s="26" t="s">
        <v>1938</v>
      </c>
      <c r="G2814" s="27">
        <v>65</v>
      </c>
      <c r="H2814" s="4" t="s">
        <v>1939</v>
      </c>
      <c r="I2814" s="28" t="str">
        <f t="shared" ref="I2814:I2827" si="274">_xlfn.DISPIMG("ID_C4469CA867A44A70AC35C4D51280B904",1)</f>
        <v>=DISPIMG("ID_C4469CA867A44A70AC35C4D51280B904",1)</v>
      </c>
    </row>
    <row r="2815" customHeight="1" spans="1:9">
      <c r="A2815" s="26" t="s">
        <v>399</v>
      </c>
      <c r="B2815" s="26" t="s">
        <v>2139</v>
      </c>
      <c r="C2815" s="26" t="s">
        <v>2140</v>
      </c>
      <c r="D2815" s="26" t="s">
        <v>432</v>
      </c>
      <c r="E2815" s="26" t="s">
        <v>1937</v>
      </c>
      <c r="F2815" s="26" t="s">
        <v>1938</v>
      </c>
      <c r="G2815" s="27">
        <v>66</v>
      </c>
      <c r="H2815" s="4" t="s">
        <v>1939</v>
      </c>
      <c r="I2815" s="28" t="str">
        <f t="shared" si="274"/>
        <v>=DISPIMG("ID_C4469CA867A44A70AC35C4D51280B904",1)</v>
      </c>
    </row>
    <row r="2816" customHeight="1" spans="1:9">
      <c r="A2816" s="26" t="s">
        <v>364</v>
      </c>
      <c r="B2816" s="26" t="s">
        <v>2139</v>
      </c>
      <c r="C2816" s="26" t="s">
        <v>2140</v>
      </c>
      <c r="D2816" s="26" t="s">
        <v>432</v>
      </c>
      <c r="E2816" s="26" t="s">
        <v>1937</v>
      </c>
      <c r="F2816" s="26" t="s">
        <v>1938</v>
      </c>
      <c r="G2816" s="27">
        <v>67</v>
      </c>
      <c r="H2816" s="4" t="s">
        <v>1939</v>
      </c>
      <c r="I2816" s="28" t="str">
        <f t="shared" si="274"/>
        <v>=DISPIMG("ID_C4469CA867A44A70AC35C4D51280B904",1)</v>
      </c>
    </row>
    <row r="2817" customHeight="1" spans="1:9">
      <c r="A2817" s="26" t="s">
        <v>371</v>
      </c>
      <c r="B2817" s="26" t="s">
        <v>2139</v>
      </c>
      <c r="C2817" s="26" t="s">
        <v>2140</v>
      </c>
      <c r="D2817" s="26" t="s">
        <v>432</v>
      </c>
      <c r="E2817" s="26" t="s">
        <v>1937</v>
      </c>
      <c r="F2817" s="26" t="s">
        <v>1938</v>
      </c>
      <c r="G2817" s="27">
        <v>68</v>
      </c>
      <c r="H2817" s="4" t="s">
        <v>1939</v>
      </c>
      <c r="I2817" s="28" t="str">
        <f t="shared" si="274"/>
        <v>=DISPIMG("ID_C4469CA867A44A70AC35C4D51280B904",1)</v>
      </c>
    </row>
    <row r="2818" customHeight="1" spans="1:9">
      <c r="A2818" s="26" t="s">
        <v>400</v>
      </c>
      <c r="B2818" s="26" t="s">
        <v>2139</v>
      </c>
      <c r="C2818" s="26" t="s">
        <v>2140</v>
      </c>
      <c r="D2818" s="26" t="s">
        <v>432</v>
      </c>
      <c r="E2818" s="26" t="s">
        <v>1937</v>
      </c>
      <c r="F2818" s="26" t="s">
        <v>1938</v>
      </c>
      <c r="G2818" s="27">
        <v>69</v>
      </c>
      <c r="H2818" s="4" t="s">
        <v>1939</v>
      </c>
      <c r="I2818" s="28" t="str">
        <f t="shared" si="274"/>
        <v>=DISPIMG("ID_C4469CA867A44A70AC35C4D51280B904",1)</v>
      </c>
    </row>
    <row r="2819" customHeight="1" spans="1:9">
      <c r="A2819" s="26" t="s">
        <v>416</v>
      </c>
      <c r="B2819" s="26" t="s">
        <v>2139</v>
      </c>
      <c r="C2819" s="26" t="s">
        <v>2140</v>
      </c>
      <c r="D2819" s="26" t="s">
        <v>432</v>
      </c>
      <c r="E2819" s="26" t="s">
        <v>1937</v>
      </c>
      <c r="F2819" s="26" t="s">
        <v>1938</v>
      </c>
      <c r="G2819" s="27">
        <v>70</v>
      </c>
      <c r="H2819" s="4" t="s">
        <v>1939</v>
      </c>
      <c r="I2819" s="28" t="str">
        <f t="shared" si="274"/>
        <v>=DISPIMG("ID_C4469CA867A44A70AC35C4D51280B904",1)</v>
      </c>
    </row>
    <row r="2820" customHeight="1" spans="1:9">
      <c r="A2820" s="26" t="s">
        <v>417</v>
      </c>
      <c r="B2820" s="26" t="s">
        <v>2139</v>
      </c>
      <c r="C2820" s="26" t="s">
        <v>2140</v>
      </c>
      <c r="D2820" s="26" t="s">
        <v>432</v>
      </c>
      <c r="E2820" s="26" t="s">
        <v>1937</v>
      </c>
      <c r="F2820" s="26" t="s">
        <v>1938</v>
      </c>
      <c r="G2820" s="27">
        <v>71</v>
      </c>
      <c r="H2820" s="4" t="s">
        <v>1939</v>
      </c>
      <c r="I2820" s="28" t="str">
        <f t="shared" si="274"/>
        <v>=DISPIMG("ID_C4469CA867A44A70AC35C4D51280B904",1)</v>
      </c>
    </row>
    <row r="2821" customHeight="1" spans="1:9">
      <c r="A2821" s="26" t="s">
        <v>381</v>
      </c>
      <c r="B2821" s="26" t="s">
        <v>2139</v>
      </c>
      <c r="C2821" s="26" t="s">
        <v>2140</v>
      </c>
      <c r="D2821" s="26" t="s">
        <v>432</v>
      </c>
      <c r="E2821" s="26" t="s">
        <v>1937</v>
      </c>
      <c r="F2821" s="26" t="s">
        <v>1938</v>
      </c>
      <c r="G2821" s="27">
        <v>72</v>
      </c>
      <c r="H2821" s="4" t="s">
        <v>1939</v>
      </c>
      <c r="I2821" s="28" t="str">
        <f t="shared" si="274"/>
        <v>=DISPIMG("ID_C4469CA867A44A70AC35C4D51280B904",1)</v>
      </c>
    </row>
    <row r="2822" customHeight="1" spans="1:9">
      <c r="A2822" s="26" t="s">
        <v>388</v>
      </c>
      <c r="B2822" s="26" t="s">
        <v>2139</v>
      </c>
      <c r="C2822" s="26" t="s">
        <v>2140</v>
      </c>
      <c r="D2822" s="26" t="s">
        <v>432</v>
      </c>
      <c r="E2822" s="26" t="s">
        <v>1937</v>
      </c>
      <c r="F2822" s="26" t="s">
        <v>1938</v>
      </c>
      <c r="G2822" s="27">
        <v>73</v>
      </c>
      <c r="H2822" s="4" t="s">
        <v>1939</v>
      </c>
      <c r="I2822" s="28" t="str">
        <f t="shared" si="274"/>
        <v>=DISPIMG("ID_C4469CA867A44A70AC35C4D51280B904",1)</v>
      </c>
    </row>
    <row r="2823" customHeight="1" spans="1:9">
      <c r="A2823" s="26" t="s">
        <v>389</v>
      </c>
      <c r="B2823" s="26" t="s">
        <v>2139</v>
      </c>
      <c r="C2823" s="26" t="s">
        <v>2140</v>
      </c>
      <c r="D2823" s="26" t="s">
        <v>432</v>
      </c>
      <c r="E2823" s="26" t="s">
        <v>1937</v>
      </c>
      <c r="F2823" s="26" t="s">
        <v>1938</v>
      </c>
      <c r="G2823" s="27">
        <v>74</v>
      </c>
      <c r="H2823" s="4" t="s">
        <v>1939</v>
      </c>
      <c r="I2823" s="28" t="str">
        <f t="shared" si="274"/>
        <v>=DISPIMG("ID_C4469CA867A44A70AC35C4D51280B904",1)</v>
      </c>
    </row>
    <row r="2824" customHeight="1" spans="1:9">
      <c r="A2824" s="26" t="s">
        <v>390</v>
      </c>
      <c r="B2824" s="26" t="s">
        <v>2139</v>
      </c>
      <c r="C2824" s="26" t="s">
        <v>2140</v>
      </c>
      <c r="D2824" s="26" t="s">
        <v>432</v>
      </c>
      <c r="E2824" s="26" t="s">
        <v>1937</v>
      </c>
      <c r="F2824" s="26" t="s">
        <v>1938</v>
      </c>
      <c r="G2824" s="27">
        <v>75</v>
      </c>
      <c r="H2824" s="4" t="s">
        <v>1939</v>
      </c>
      <c r="I2824" s="28" t="str">
        <f t="shared" si="274"/>
        <v>=DISPIMG("ID_C4469CA867A44A70AC35C4D51280B904",1)</v>
      </c>
    </row>
    <row r="2825" customHeight="1" spans="1:9">
      <c r="A2825" s="26" t="s">
        <v>391</v>
      </c>
      <c r="B2825" s="26" t="s">
        <v>2139</v>
      </c>
      <c r="C2825" s="26" t="s">
        <v>2140</v>
      </c>
      <c r="D2825" s="26" t="s">
        <v>432</v>
      </c>
      <c r="E2825" s="26" t="s">
        <v>1937</v>
      </c>
      <c r="F2825" s="26" t="s">
        <v>1938</v>
      </c>
      <c r="G2825" s="27">
        <v>76</v>
      </c>
      <c r="H2825" s="4" t="s">
        <v>1939</v>
      </c>
      <c r="I2825" s="28" t="str">
        <f t="shared" si="274"/>
        <v>=DISPIMG("ID_C4469CA867A44A70AC35C4D51280B904",1)</v>
      </c>
    </row>
    <row r="2826" customHeight="1" spans="1:9">
      <c r="A2826" s="26" t="s">
        <v>392</v>
      </c>
      <c r="B2826" s="26" t="s">
        <v>2139</v>
      </c>
      <c r="C2826" s="26" t="s">
        <v>2140</v>
      </c>
      <c r="D2826" s="26" t="s">
        <v>432</v>
      </c>
      <c r="E2826" s="26" t="s">
        <v>1937</v>
      </c>
      <c r="F2826" s="26" t="s">
        <v>1938</v>
      </c>
      <c r="G2826" s="27">
        <v>77</v>
      </c>
      <c r="H2826" s="4" t="s">
        <v>1939</v>
      </c>
      <c r="I2826" s="28" t="str">
        <f t="shared" si="274"/>
        <v>=DISPIMG("ID_C4469CA867A44A70AC35C4D51280B904",1)</v>
      </c>
    </row>
    <row r="2827" customHeight="1" spans="1:9">
      <c r="A2827" s="26" t="s">
        <v>393</v>
      </c>
      <c r="B2827" s="26" t="s">
        <v>2139</v>
      </c>
      <c r="C2827" s="26" t="s">
        <v>2140</v>
      </c>
      <c r="D2827" s="26" t="s">
        <v>432</v>
      </c>
      <c r="E2827" s="26" t="s">
        <v>1937</v>
      </c>
      <c r="F2827" s="26" t="s">
        <v>1938</v>
      </c>
      <c r="G2827" s="27">
        <v>78</v>
      </c>
      <c r="H2827" s="4" t="s">
        <v>1939</v>
      </c>
      <c r="I2827" s="28" t="str">
        <f t="shared" si="274"/>
        <v>=DISPIMG("ID_C4469CA867A44A70AC35C4D51280B904",1)</v>
      </c>
    </row>
    <row r="2828" customHeight="1" spans="1:9">
      <c r="A2828" s="26" t="s">
        <v>1461</v>
      </c>
      <c r="B2828" s="26" t="s">
        <v>2139</v>
      </c>
      <c r="C2828" s="26" t="s">
        <v>2140</v>
      </c>
      <c r="D2828" s="26" t="s">
        <v>432</v>
      </c>
      <c r="E2828" s="26" t="s">
        <v>1937</v>
      </c>
      <c r="F2828" s="26" t="s">
        <v>1938</v>
      </c>
      <c r="G2828" s="27">
        <v>92</v>
      </c>
      <c r="H2828" s="4" t="s">
        <v>1939</v>
      </c>
      <c r="I2828" s="28" t="str">
        <f t="shared" ref="I2828:I2830" si="275">_xlfn.DISPIMG("ID_31D60A69F1804496BBAC592DDB74E085",1)</f>
        <v>=DISPIMG("ID_31D60A69F1804496BBAC592DDB74E085",1)</v>
      </c>
    </row>
    <row r="2829" customHeight="1" spans="1:9">
      <c r="A2829" s="26" t="s">
        <v>1464</v>
      </c>
      <c r="B2829" s="26" t="s">
        <v>2139</v>
      </c>
      <c r="C2829" s="26" t="s">
        <v>2140</v>
      </c>
      <c r="D2829" s="26" t="s">
        <v>432</v>
      </c>
      <c r="E2829" s="26" t="s">
        <v>1937</v>
      </c>
      <c r="F2829" s="26" t="s">
        <v>1938</v>
      </c>
      <c r="G2829" s="27">
        <v>93</v>
      </c>
      <c r="H2829" s="4" t="s">
        <v>1939</v>
      </c>
      <c r="I2829" s="28" t="str">
        <f t="shared" si="275"/>
        <v>=DISPIMG("ID_31D60A69F1804496BBAC592DDB74E085",1)</v>
      </c>
    </row>
    <row r="2830" customHeight="1" spans="1:9">
      <c r="A2830" s="26" t="s">
        <v>554</v>
      </c>
      <c r="B2830" s="26" t="s">
        <v>2139</v>
      </c>
      <c r="C2830" s="26" t="s">
        <v>2140</v>
      </c>
      <c r="D2830" s="26" t="s">
        <v>432</v>
      </c>
      <c r="E2830" s="26" t="s">
        <v>1937</v>
      </c>
      <c r="F2830" s="26" t="s">
        <v>1938</v>
      </c>
      <c r="G2830" s="27">
        <v>94</v>
      </c>
      <c r="H2830" s="4" t="s">
        <v>1939</v>
      </c>
      <c r="I2830" s="28" t="str">
        <f t="shared" si="275"/>
        <v>=DISPIMG("ID_31D60A69F1804496BBAC592DDB74E085",1)</v>
      </c>
    </row>
    <row r="2831" customHeight="1" spans="1:9">
      <c r="A2831" s="26" t="s">
        <v>389</v>
      </c>
      <c r="B2831" s="26" t="s">
        <v>2141</v>
      </c>
      <c r="C2831" s="26" t="s">
        <v>2142</v>
      </c>
      <c r="D2831" s="26" t="s">
        <v>420</v>
      </c>
      <c r="E2831" s="26" t="s">
        <v>1937</v>
      </c>
      <c r="F2831" s="26" t="s">
        <v>1938</v>
      </c>
      <c r="G2831" s="27">
        <v>23</v>
      </c>
      <c r="H2831" s="4" t="s">
        <v>1939</v>
      </c>
      <c r="I2831" s="28" t="str">
        <f>_xlfn.DISPIMG("ID_F7D2EFCDF8AA481AAE876F2671EE5E9F",1)</f>
        <v>=DISPIMG("ID_F7D2EFCDF8AA481AAE876F2671EE5E9F",1)</v>
      </c>
    </row>
    <row r="2832" customHeight="1" spans="1:9">
      <c r="A2832" s="26" t="s">
        <v>390</v>
      </c>
      <c r="B2832" s="26" t="s">
        <v>2141</v>
      </c>
      <c r="C2832" s="26" t="s">
        <v>2142</v>
      </c>
      <c r="D2832" s="26" t="s">
        <v>420</v>
      </c>
      <c r="E2832" s="26" t="s">
        <v>1937</v>
      </c>
      <c r="F2832" s="26" t="s">
        <v>1938</v>
      </c>
      <c r="G2832" s="27">
        <v>24</v>
      </c>
      <c r="H2832" s="4" t="s">
        <v>1939</v>
      </c>
      <c r="I2832" s="28" t="str">
        <f>_xlfn.DISPIMG("ID_F7D2EFCDF8AA481AAE876F2671EE5E9F",1)</f>
        <v>=DISPIMG("ID_F7D2EFCDF8AA481AAE876F2671EE5E9F",1)</v>
      </c>
    </row>
    <row r="2833" customHeight="1" spans="1:9">
      <c r="A2833" s="26" t="s">
        <v>399</v>
      </c>
      <c r="B2833" s="26" t="s">
        <v>2143</v>
      </c>
      <c r="C2833" s="26" t="s">
        <v>2144</v>
      </c>
      <c r="D2833" s="26" t="s">
        <v>420</v>
      </c>
      <c r="E2833" s="26" t="s">
        <v>1937</v>
      </c>
      <c r="F2833" s="26" t="s">
        <v>1938</v>
      </c>
      <c r="G2833" s="27">
        <v>50</v>
      </c>
      <c r="H2833" s="4" t="s">
        <v>1939</v>
      </c>
      <c r="I2833" s="28" t="str">
        <f t="shared" ref="I2833:I2846" si="276">_xlfn.DISPIMG("ID_B04F1F030A634B77B9432E41686C04E7",1)</f>
        <v>=DISPIMG("ID_B04F1F030A634B77B9432E41686C04E7",1)</v>
      </c>
    </row>
    <row r="2834" customHeight="1" spans="1:9">
      <c r="A2834" s="26" t="s">
        <v>364</v>
      </c>
      <c r="B2834" s="26" t="s">
        <v>2143</v>
      </c>
      <c r="C2834" s="26" t="s">
        <v>2144</v>
      </c>
      <c r="D2834" s="26" t="s">
        <v>420</v>
      </c>
      <c r="E2834" s="26" t="s">
        <v>1937</v>
      </c>
      <c r="F2834" s="26" t="s">
        <v>1938</v>
      </c>
      <c r="G2834" s="27">
        <v>51</v>
      </c>
      <c r="H2834" s="4" t="s">
        <v>1939</v>
      </c>
      <c r="I2834" s="28" t="str">
        <f t="shared" si="276"/>
        <v>=DISPIMG("ID_B04F1F030A634B77B9432E41686C04E7",1)</v>
      </c>
    </row>
    <row r="2835" customHeight="1" spans="1:9">
      <c r="A2835" s="26" t="s">
        <v>371</v>
      </c>
      <c r="B2835" s="26" t="s">
        <v>2143</v>
      </c>
      <c r="C2835" s="26" t="s">
        <v>2144</v>
      </c>
      <c r="D2835" s="26" t="s">
        <v>420</v>
      </c>
      <c r="E2835" s="26" t="s">
        <v>1937</v>
      </c>
      <c r="F2835" s="26" t="s">
        <v>1938</v>
      </c>
      <c r="G2835" s="27">
        <v>52</v>
      </c>
      <c r="H2835" s="4" t="s">
        <v>1939</v>
      </c>
      <c r="I2835" s="28" t="str">
        <f t="shared" si="276"/>
        <v>=DISPIMG("ID_B04F1F030A634B77B9432E41686C04E7",1)</v>
      </c>
    </row>
    <row r="2836" customHeight="1" spans="1:9">
      <c r="A2836" s="26" t="s">
        <v>400</v>
      </c>
      <c r="B2836" s="26" t="s">
        <v>2143</v>
      </c>
      <c r="C2836" s="26" t="s">
        <v>2144</v>
      </c>
      <c r="D2836" s="26" t="s">
        <v>420</v>
      </c>
      <c r="E2836" s="26" t="s">
        <v>1937</v>
      </c>
      <c r="F2836" s="26" t="s">
        <v>1938</v>
      </c>
      <c r="G2836" s="27">
        <v>53</v>
      </c>
      <c r="H2836" s="4" t="s">
        <v>1939</v>
      </c>
      <c r="I2836" s="28" t="str">
        <f t="shared" si="276"/>
        <v>=DISPIMG("ID_B04F1F030A634B77B9432E41686C04E7",1)</v>
      </c>
    </row>
    <row r="2837" customHeight="1" spans="1:9">
      <c r="A2837" s="26" t="s">
        <v>416</v>
      </c>
      <c r="B2837" s="26" t="s">
        <v>2143</v>
      </c>
      <c r="C2837" s="26" t="s">
        <v>2144</v>
      </c>
      <c r="D2837" s="26" t="s">
        <v>420</v>
      </c>
      <c r="E2837" s="26" t="s">
        <v>1937</v>
      </c>
      <c r="F2837" s="26" t="s">
        <v>1938</v>
      </c>
      <c r="G2837" s="27">
        <v>54</v>
      </c>
      <c r="H2837" s="4" t="s">
        <v>1939</v>
      </c>
      <c r="I2837" s="28" t="str">
        <f t="shared" si="276"/>
        <v>=DISPIMG("ID_B04F1F030A634B77B9432E41686C04E7",1)</v>
      </c>
    </row>
    <row r="2838" customHeight="1" spans="1:9">
      <c r="A2838" s="26" t="s">
        <v>417</v>
      </c>
      <c r="B2838" s="26" t="s">
        <v>2143</v>
      </c>
      <c r="C2838" s="26" t="s">
        <v>2144</v>
      </c>
      <c r="D2838" s="26" t="s">
        <v>420</v>
      </c>
      <c r="E2838" s="26" t="s">
        <v>1937</v>
      </c>
      <c r="F2838" s="26" t="s">
        <v>1938</v>
      </c>
      <c r="G2838" s="27">
        <v>55</v>
      </c>
      <c r="H2838" s="4" t="s">
        <v>1939</v>
      </c>
      <c r="I2838" s="28" t="str">
        <f t="shared" si="276"/>
        <v>=DISPIMG("ID_B04F1F030A634B77B9432E41686C04E7",1)</v>
      </c>
    </row>
    <row r="2839" customHeight="1" spans="1:9">
      <c r="A2839" s="26" t="s">
        <v>381</v>
      </c>
      <c r="B2839" s="26" t="s">
        <v>2143</v>
      </c>
      <c r="C2839" s="26" t="s">
        <v>2144</v>
      </c>
      <c r="D2839" s="26" t="s">
        <v>420</v>
      </c>
      <c r="E2839" s="26" t="s">
        <v>1937</v>
      </c>
      <c r="F2839" s="26" t="s">
        <v>1938</v>
      </c>
      <c r="G2839" s="27">
        <v>56</v>
      </c>
      <c r="H2839" s="4" t="s">
        <v>1939</v>
      </c>
      <c r="I2839" s="28" t="str">
        <f t="shared" si="276"/>
        <v>=DISPIMG("ID_B04F1F030A634B77B9432E41686C04E7",1)</v>
      </c>
    </row>
    <row r="2840" customHeight="1" spans="1:9">
      <c r="A2840" s="26" t="s">
        <v>388</v>
      </c>
      <c r="B2840" s="26" t="s">
        <v>2143</v>
      </c>
      <c r="C2840" s="26" t="s">
        <v>2144</v>
      </c>
      <c r="D2840" s="26" t="s">
        <v>420</v>
      </c>
      <c r="E2840" s="26" t="s">
        <v>1937</v>
      </c>
      <c r="F2840" s="26" t="s">
        <v>1938</v>
      </c>
      <c r="G2840" s="27">
        <v>57</v>
      </c>
      <c r="H2840" s="4" t="s">
        <v>1939</v>
      </c>
      <c r="I2840" s="28" t="str">
        <f t="shared" si="276"/>
        <v>=DISPIMG("ID_B04F1F030A634B77B9432E41686C04E7",1)</v>
      </c>
    </row>
    <row r="2841" customHeight="1" spans="1:9">
      <c r="A2841" s="26" t="s">
        <v>389</v>
      </c>
      <c r="B2841" s="26" t="s">
        <v>2143</v>
      </c>
      <c r="C2841" s="26" t="s">
        <v>2144</v>
      </c>
      <c r="D2841" s="26" t="s">
        <v>420</v>
      </c>
      <c r="E2841" s="26" t="s">
        <v>1937</v>
      </c>
      <c r="F2841" s="26" t="s">
        <v>1938</v>
      </c>
      <c r="G2841" s="27">
        <v>58</v>
      </c>
      <c r="H2841" s="4" t="s">
        <v>1939</v>
      </c>
      <c r="I2841" s="28" t="str">
        <f t="shared" si="276"/>
        <v>=DISPIMG("ID_B04F1F030A634B77B9432E41686C04E7",1)</v>
      </c>
    </row>
    <row r="2842" customHeight="1" spans="1:9">
      <c r="A2842" s="26" t="s">
        <v>390</v>
      </c>
      <c r="B2842" s="26" t="s">
        <v>2143</v>
      </c>
      <c r="C2842" s="26" t="s">
        <v>2144</v>
      </c>
      <c r="D2842" s="26" t="s">
        <v>420</v>
      </c>
      <c r="E2842" s="26" t="s">
        <v>1937</v>
      </c>
      <c r="F2842" s="26" t="s">
        <v>1938</v>
      </c>
      <c r="G2842" s="27">
        <v>59</v>
      </c>
      <c r="H2842" s="4" t="s">
        <v>1939</v>
      </c>
      <c r="I2842" s="28" t="str">
        <f t="shared" si="276"/>
        <v>=DISPIMG("ID_B04F1F030A634B77B9432E41686C04E7",1)</v>
      </c>
    </row>
    <row r="2843" customHeight="1" spans="1:9">
      <c r="A2843" s="26" t="s">
        <v>391</v>
      </c>
      <c r="B2843" s="26" t="s">
        <v>2143</v>
      </c>
      <c r="C2843" s="26" t="s">
        <v>2144</v>
      </c>
      <c r="D2843" s="26" t="s">
        <v>420</v>
      </c>
      <c r="E2843" s="26" t="s">
        <v>1937</v>
      </c>
      <c r="F2843" s="26" t="s">
        <v>1938</v>
      </c>
      <c r="G2843" s="27">
        <v>60</v>
      </c>
      <c r="H2843" s="4" t="s">
        <v>1939</v>
      </c>
      <c r="I2843" s="28" t="str">
        <f t="shared" si="276"/>
        <v>=DISPIMG("ID_B04F1F030A634B77B9432E41686C04E7",1)</v>
      </c>
    </row>
    <row r="2844" customHeight="1" spans="1:9">
      <c r="A2844" s="26" t="s">
        <v>392</v>
      </c>
      <c r="B2844" s="26" t="s">
        <v>2143</v>
      </c>
      <c r="C2844" s="26" t="s">
        <v>2144</v>
      </c>
      <c r="D2844" s="26" t="s">
        <v>420</v>
      </c>
      <c r="E2844" s="26" t="s">
        <v>1937</v>
      </c>
      <c r="F2844" s="26" t="s">
        <v>1938</v>
      </c>
      <c r="G2844" s="27">
        <v>61</v>
      </c>
      <c r="H2844" s="4" t="s">
        <v>1939</v>
      </c>
      <c r="I2844" s="28" t="str">
        <f t="shared" si="276"/>
        <v>=DISPIMG("ID_B04F1F030A634B77B9432E41686C04E7",1)</v>
      </c>
    </row>
    <row r="2845" customHeight="1" spans="1:9">
      <c r="A2845" s="26" t="s">
        <v>393</v>
      </c>
      <c r="B2845" s="26" t="s">
        <v>2143</v>
      </c>
      <c r="C2845" s="26" t="s">
        <v>2144</v>
      </c>
      <c r="D2845" s="26" t="s">
        <v>420</v>
      </c>
      <c r="E2845" s="26" t="s">
        <v>1937</v>
      </c>
      <c r="F2845" s="26" t="s">
        <v>1938</v>
      </c>
      <c r="G2845" s="27">
        <v>62</v>
      </c>
      <c r="H2845" s="4" t="s">
        <v>1939</v>
      </c>
      <c r="I2845" s="28" t="str">
        <f t="shared" si="276"/>
        <v>=DISPIMG("ID_B04F1F030A634B77B9432E41686C04E7",1)</v>
      </c>
    </row>
    <row r="2846" customHeight="1" spans="1:9">
      <c r="A2846" s="26" t="s">
        <v>394</v>
      </c>
      <c r="B2846" s="26" t="s">
        <v>2143</v>
      </c>
      <c r="C2846" s="26" t="s">
        <v>2144</v>
      </c>
      <c r="D2846" s="26" t="s">
        <v>420</v>
      </c>
      <c r="E2846" s="26" t="s">
        <v>1937</v>
      </c>
      <c r="F2846" s="26" t="s">
        <v>1938</v>
      </c>
      <c r="G2846" s="27">
        <v>63</v>
      </c>
      <c r="H2846" s="4" t="s">
        <v>1939</v>
      </c>
      <c r="I2846" s="28" t="str">
        <f t="shared" si="276"/>
        <v>=DISPIMG("ID_B04F1F030A634B77B9432E41686C04E7",1)</v>
      </c>
    </row>
    <row r="2847" customHeight="1" spans="1:9">
      <c r="A2847" s="26" t="s">
        <v>390</v>
      </c>
      <c r="B2847" s="26" t="s">
        <v>2145</v>
      </c>
      <c r="C2847" s="26" t="s">
        <v>2146</v>
      </c>
      <c r="D2847" s="26" t="s">
        <v>429</v>
      </c>
      <c r="E2847" s="26" t="s">
        <v>1937</v>
      </c>
      <c r="F2847" s="26" t="s">
        <v>1938</v>
      </c>
      <c r="G2847" s="27">
        <v>15</v>
      </c>
      <c r="H2847" s="4" t="s">
        <v>1939</v>
      </c>
      <c r="I2847" s="28" t="str">
        <f>_xlfn.DISPIMG("ID_E36B1F84BE9C464AB69A779CCF4BCCDD",1)</f>
        <v>=DISPIMG("ID_E36B1F84BE9C464AB69A779CCF4BCCDD",1)</v>
      </c>
    </row>
    <row r="2848" customHeight="1" spans="1:9">
      <c r="A2848" s="26" t="s">
        <v>410</v>
      </c>
      <c r="B2848" s="26" t="s">
        <v>2147</v>
      </c>
      <c r="C2848" s="26" t="s">
        <v>2148</v>
      </c>
      <c r="D2848" s="26" t="s">
        <v>374</v>
      </c>
      <c r="E2848" s="26" t="s">
        <v>1937</v>
      </c>
      <c r="F2848" s="26" t="s">
        <v>1938</v>
      </c>
      <c r="G2848" s="27">
        <v>23</v>
      </c>
      <c r="H2848" s="4" t="s">
        <v>1939</v>
      </c>
      <c r="I2848" s="28" t="str">
        <f t="shared" ref="I2848:I2858" si="277">_xlfn.DISPIMG("ID_D9A8E61BFA7B4585AA85A1F9A254B473",1)</f>
        <v>=DISPIMG("ID_D9A8E61BFA7B4585AA85A1F9A254B473",1)</v>
      </c>
    </row>
    <row r="2849" customHeight="1" spans="1:9">
      <c r="A2849" s="26" t="s">
        <v>401</v>
      </c>
      <c r="B2849" s="26" t="s">
        <v>2147</v>
      </c>
      <c r="C2849" s="26" t="s">
        <v>2148</v>
      </c>
      <c r="D2849" s="26" t="s">
        <v>374</v>
      </c>
      <c r="E2849" s="26" t="s">
        <v>1937</v>
      </c>
      <c r="F2849" s="26" t="s">
        <v>1938</v>
      </c>
      <c r="G2849" s="27">
        <v>24</v>
      </c>
      <c r="H2849" s="4" t="s">
        <v>1939</v>
      </c>
      <c r="I2849" s="28" t="str">
        <f t="shared" si="277"/>
        <v>=DISPIMG("ID_D9A8E61BFA7B4585AA85A1F9A254B473",1)</v>
      </c>
    </row>
    <row r="2850" customHeight="1" spans="1:9">
      <c r="A2850" s="26" t="s">
        <v>402</v>
      </c>
      <c r="B2850" s="26" t="s">
        <v>2147</v>
      </c>
      <c r="C2850" s="26" t="s">
        <v>2148</v>
      </c>
      <c r="D2850" s="26" t="s">
        <v>374</v>
      </c>
      <c r="E2850" s="26" t="s">
        <v>1937</v>
      </c>
      <c r="F2850" s="26" t="s">
        <v>1938</v>
      </c>
      <c r="G2850" s="27">
        <v>25</v>
      </c>
      <c r="H2850" s="4" t="s">
        <v>1939</v>
      </c>
      <c r="I2850" s="28" t="str">
        <f t="shared" si="277"/>
        <v>=DISPIMG("ID_D9A8E61BFA7B4585AA85A1F9A254B473",1)</v>
      </c>
    </row>
    <row r="2851" customHeight="1" spans="1:9">
      <c r="A2851" s="26" t="s">
        <v>403</v>
      </c>
      <c r="B2851" s="26" t="s">
        <v>2147</v>
      </c>
      <c r="C2851" s="26" t="s">
        <v>2148</v>
      </c>
      <c r="D2851" s="26" t="s">
        <v>374</v>
      </c>
      <c r="E2851" s="26" t="s">
        <v>1937</v>
      </c>
      <c r="F2851" s="26" t="s">
        <v>1938</v>
      </c>
      <c r="G2851" s="27">
        <v>26</v>
      </c>
      <c r="H2851" s="4" t="s">
        <v>1939</v>
      </c>
      <c r="I2851" s="28" t="str">
        <f t="shared" si="277"/>
        <v>=DISPIMG("ID_D9A8E61BFA7B4585AA85A1F9A254B473",1)</v>
      </c>
    </row>
    <row r="2852" customHeight="1" spans="1:9">
      <c r="A2852" s="26" t="s">
        <v>450</v>
      </c>
      <c r="B2852" s="26" t="s">
        <v>2147</v>
      </c>
      <c r="C2852" s="26" t="s">
        <v>2148</v>
      </c>
      <c r="D2852" s="26" t="s">
        <v>374</v>
      </c>
      <c r="E2852" s="26" t="s">
        <v>1937</v>
      </c>
      <c r="F2852" s="26" t="s">
        <v>1938</v>
      </c>
      <c r="G2852" s="27">
        <v>27</v>
      </c>
      <c r="H2852" s="4" t="s">
        <v>1939</v>
      </c>
      <c r="I2852" s="28" t="str">
        <f t="shared" si="277"/>
        <v>=DISPIMG("ID_D9A8E61BFA7B4585AA85A1F9A254B473",1)</v>
      </c>
    </row>
    <row r="2853" customHeight="1" spans="1:9">
      <c r="A2853" s="26" t="s">
        <v>451</v>
      </c>
      <c r="B2853" s="26" t="s">
        <v>2147</v>
      </c>
      <c r="C2853" s="26" t="s">
        <v>2148</v>
      </c>
      <c r="D2853" s="26" t="s">
        <v>374</v>
      </c>
      <c r="E2853" s="26" t="s">
        <v>1937</v>
      </c>
      <c r="F2853" s="26" t="s">
        <v>1938</v>
      </c>
      <c r="G2853" s="27">
        <v>28</v>
      </c>
      <c r="H2853" s="4" t="s">
        <v>1939</v>
      </c>
      <c r="I2853" s="28" t="str">
        <f t="shared" si="277"/>
        <v>=DISPIMG("ID_D9A8E61BFA7B4585AA85A1F9A254B473",1)</v>
      </c>
    </row>
    <row r="2854" customHeight="1" spans="1:9">
      <c r="A2854" s="26" t="s">
        <v>452</v>
      </c>
      <c r="B2854" s="26" t="s">
        <v>2147</v>
      </c>
      <c r="C2854" s="26" t="s">
        <v>2148</v>
      </c>
      <c r="D2854" s="26" t="s">
        <v>374</v>
      </c>
      <c r="E2854" s="26" t="s">
        <v>1937</v>
      </c>
      <c r="F2854" s="26" t="s">
        <v>1938</v>
      </c>
      <c r="G2854" s="27">
        <v>29</v>
      </c>
      <c r="H2854" s="4" t="s">
        <v>1939</v>
      </c>
      <c r="I2854" s="28" t="str">
        <f t="shared" si="277"/>
        <v>=DISPIMG("ID_D9A8E61BFA7B4585AA85A1F9A254B473",1)</v>
      </c>
    </row>
    <row r="2855" customHeight="1" spans="1:9">
      <c r="A2855" s="26" t="s">
        <v>1463</v>
      </c>
      <c r="B2855" s="26" t="s">
        <v>2147</v>
      </c>
      <c r="C2855" s="26" t="s">
        <v>2148</v>
      </c>
      <c r="D2855" s="26" t="s">
        <v>374</v>
      </c>
      <c r="E2855" s="26" t="s">
        <v>1937</v>
      </c>
      <c r="F2855" s="26" t="s">
        <v>1938</v>
      </c>
      <c r="G2855" s="27">
        <v>30</v>
      </c>
      <c r="H2855" s="4" t="s">
        <v>1939</v>
      </c>
      <c r="I2855" s="28" t="str">
        <f t="shared" si="277"/>
        <v>=DISPIMG("ID_D9A8E61BFA7B4585AA85A1F9A254B473",1)</v>
      </c>
    </row>
    <row r="2856" customHeight="1" spans="1:9">
      <c r="A2856" s="26" t="s">
        <v>1461</v>
      </c>
      <c r="B2856" s="26" t="s">
        <v>2147</v>
      </c>
      <c r="C2856" s="26" t="s">
        <v>2148</v>
      </c>
      <c r="D2856" s="26" t="s">
        <v>374</v>
      </c>
      <c r="E2856" s="26" t="s">
        <v>1937</v>
      </c>
      <c r="F2856" s="26" t="s">
        <v>1938</v>
      </c>
      <c r="G2856" s="27">
        <v>31</v>
      </c>
      <c r="H2856" s="4" t="s">
        <v>1939</v>
      </c>
      <c r="I2856" s="28" t="str">
        <f t="shared" si="277"/>
        <v>=DISPIMG("ID_D9A8E61BFA7B4585AA85A1F9A254B473",1)</v>
      </c>
    </row>
    <row r="2857" customHeight="1" spans="1:9">
      <c r="A2857" s="26" t="s">
        <v>1464</v>
      </c>
      <c r="B2857" s="26" t="s">
        <v>2147</v>
      </c>
      <c r="C2857" s="26" t="s">
        <v>2148</v>
      </c>
      <c r="D2857" s="26" t="s">
        <v>374</v>
      </c>
      <c r="E2857" s="26" t="s">
        <v>1937</v>
      </c>
      <c r="F2857" s="26" t="s">
        <v>1938</v>
      </c>
      <c r="G2857" s="27">
        <v>32</v>
      </c>
      <c r="H2857" s="4" t="s">
        <v>1939</v>
      </c>
      <c r="I2857" s="28" t="str">
        <f t="shared" si="277"/>
        <v>=DISPIMG("ID_D9A8E61BFA7B4585AA85A1F9A254B473",1)</v>
      </c>
    </row>
    <row r="2858" customHeight="1" spans="1:9">
      <c r="A2858" s="26" t="s">
        <v>554</v>
      </c>
      <c r="B2858" s="26" t="s">
        <v>2147</v>
      </c>
      <c r="C2858" s="26" t="s">
        <v>2148</v>
      </c>
      <c r="D2858" s="26" t="s">
        <v>374</v>
      </c>
      <c r="E2858" s="26" t="s">
        <v>1937</v>
      </c>
      <c r="F2858" s="26" t="s">
        <v>1938</v>
      </c>
      <c r="G2858" s="27">
        <v>33</v>
      </c>
      <c r="H2858" s="4" t="s">
        <v>1939</v>
      </c>
      <c r="I2858" s="28" t="str">
        <f t="shared" si="277"/>
        <v>=DISPIMG("ID_D9A8E61BFA7B4585AA85A1F9A254B473",1)</v>
      </c>
    </row>
    <row r="2859" customHeight="1" spans="1:9">
      <c r="A2859" s="26" t="s">
        <v>371</v>
      </c>
      <c r="B2859" s="26" t="s">
        <v>2149</v>
      </c>
      <c r="C2859" s="26" t="s">
        <v>2150</v>
      </c>
      <c r="D2859" s="26" t="s">
        <v>570</v>
      </c>
      <c r="E2859" s="26" t="s">
        <v>1937</v>
      </c>
      <c r="F2859" s="26" t="s">
        <v>1938</v>
      </c>
      <c r="G2859" s="27">
        <v>15</v>
      </c>
      <c r="H2859" s="4" t="s">
        <v>1939</v>
      </c>
      <c r="I2859" s="28" t="str">
        <f t="shared" ref="I2859:I2864" si="278">_xlfn.DISPIMG("ID_FAA4F3E9D71D4A6080A0A170BF43F5F9",1)</f>
        <v>=DISPIMG("ID_FAA4F3E9D71D4A6080A0A170BF43F5F9",1)</v>
      </c>
    </row>
    <row r="2860" customHeight="1" spans="1:9">
      <c r="A2860" s="26" t="s">
        <v>400</v>
      </c>
      <c r="B2860" s="26" t="s">
        <v>2149</v>
      </c>
      <c r="C2860" s="26" t="s">
        <v>2150</v>
      </c>
      <c r="D2860" s="26" t="s">
        <v>570</v>
      </c>
      <c r="E2860" s="26" t="s">
        <v>1937</v>
      </c>
      <c r="F2860" s="26" t="s">
        <v>1938</v>
      </c>
      <c r="G2860" s="27">
        <v>16</v>
      </c>
      <c r="H2860" s="4" t="s">
        <v>1939</v>
      </c>
      <c r="I2860" s="28" t="str">
        <f t="shared" si="278"/>
        <v>=DISPIMG("ID_FAA4F3E9D71D4A6080A0A170BF43F5F9",1)</v>
      </c>
    </row>
    <row r="2861" customHeight="1" spans="1:9">
      <c r="A2861" s="26" t="s">
        <v>416</v>
      </c>
      <c r="B2861" s="26" t="s">
        <v>2149</v>
      </c>
      <c r="C2861" s="26" t="s">
        <v>2150</v>
      </c>
      <c r="D2861" s="26" t="s">
        <v>570</v>
      </c>
      <c r="E2861" s="26" t="s">
        <v>1937</v>
      </c>
      <c r="F2861" s="26" t="s">
        <v>1938</v>
      </c>
      <c r="G2861" s="27">
        <v>17</v>
      </c>
      <c r="H2861" s="4" t="s">
        <v>1939</v>
      </c>
      <c r="I2861" s="28" t="str">
        <f t="shared" si="278"/>
        <v>=DISPIMG("ID_FAA4F3E9D71D4A6080A0A170BF43F5F9",1)</v>
      </c>
    </row>
    <row r="2862" customHeight="1" spans="1:9">
      <c r="A2862" s="26" t="s">
        <v>417</v>
      </c>
      <c r="B2862" s="26" t="s">
        <v>2149</v>
      </c>
      <c r="C2862" s="26" t="s">
        <v>2150</v>
      </c>
      <c r="D2862" s="26" t="s">
        <v>570</v>
      </c>
      <c r="E2862" s="26" t="s">
        <v>1937</v>
      </c>
      <c r="F2862" s="26" t="s">
        <v>1938</v>
      </c>
      <c r="G2862" s="27">
        <v>18</v>
      </c>
      <c r="H2862" s="4" t="s">
        <v>1939</v>
      </c>
      <c r="I2862" s="28" t="str">
        <f t="shared" si="278"/>
        <v>=DISPIMG("ID_FAA4F3E9D71D4A6080A0A170BF43F5F9",1)</v>
      </c>
    </row>
    <row r="2863" customHeight="1" spans="1:9">
      <c r="A2863" s="26" t="s">
        <v>381</v>
      </c>
      <c r="B2863" s="26" t="s">
        <v>2149</v>
      </c>
      <c r="C2863" s="26" t="s">
        <v>2150</v>
      </c>
      <c r="D2863" s="26" t="s">
        <v>570</v>
      </c>
      <c r="E2863" s="26" t="s">
        <v>1937</v>
      </c>
      <c r="F2863" s="26" t="s">
        <v>1938</v>
      </c>
      <c r="G2863" s="27">
        <v>19</v>
      </c>
      <c r="H2863" s="4" t="s">
        <v>1939</v>
      </c>
      <c r="I2863" s="28" t="str">
        <f t="shared" si="278"/>
        <v>=DISPIMG("ID_FAA4F3E9D71D4A6080A0A170BF43F5F9",1)</v>
      </c>
    </row>
    <row r="2864" customHeight="1" spans="1:9">
      <c r="A2864" s="26" t="s">
        <v>388</v>
      </c>
      <c r="B2864" s="26" t="s">
        <v>2149</v>
      </c>
      <c r="C2864" s="26" t="s">
        <v>2150</v>
      </c>
      <c r="D2864" s="26" t="s">
        <v>570</v>
      </c>
      <c r="E2864" s="26" t="s">
        <v>1937</v>
      </c>
      <c r="F2864" s="26" t="s">
        <v>1938</v>
      </c>
      <c r="G2864" s="27">
        <v>20</v>
      </c>
      <c r="H2864" s="4" t="s">
        <v>1939</v>
      </c>
      <c r="I2864" s="28" t="str">
        <f t="shared" si="278"/>
        <v>=DISPIMG("ID_FAA4F3E9D71D4A6080A0A170BF43F5F9",1)</v>
      </c>
    </row>
    <row r="2865" customHeight="1" spans="1:9">
      <c r="A2865" s="26" t="s">
        <v>410</v>
      </c>
      <c r="B2865" s="26" t="s">
        <v>2149</v>
      </c>
      <c r="C2865" s="26" t="s">
        <v>2150</v>
      </c>
      <c r="D2865" s="26" t="s">
        <v>570</v>
      </c>
      <c r="E2865" s="26" t="s">
        <v>1937</v>
      </c>
      <c r="F2865" s="26" t="s">
        <v>1938</v>
      </c>
      <c r="G2865" s="27">
        <v>31</v>
      </c>
      <c r="H2865" s="4" t="s">
        <v>1939</v>
      </c>
      <c r="I2865" s="28" t="str">
        <f t="shared" ref="I2865:I2867" si="279">_xlfn.DISPIMG("ID_A3A47782919B438F86BB1C75D34A9A8E",1)</f>
        <v>=DISPIMG("ID_A3A47782919B438F86BB1C75D34A9A8E",1)</v>
      </c>
    </row>
    <row r="2866" customHeight="1" spans="1:9">
      <c r="A2866" s="26" t="s">
        <v>401</v>
      </c>
      <c r="B2866" s="26" t="s">
        <v>2149</v>
      </c>
      <c r="C2866" s="26" t="s">
        <v>2150</v>
      </c>
      <c r="D2866" s="26" t="s">
        <v>570</v>
      </c>
      <c r="E2866" s="26" t="s">
        <v>1937</v>
      </c>
      <c r="F2866" s="26" t="s">
        <v>1938</v>
      </c>
      <c r="G2866" s="27">
        <v>32</v>
      </c>
      <c r="H2866" s="4" t="s">
        <v>1939</v>
      </c>
      <c r="I2866" s="28" t="str">
        <f t="shared" si="279"/>
        <v>=DISPIMG("ID_A3A47782919B438F86BB1C75D34A9A8E",1)</v>
      </c>
    </row>
    <row r="2867" customHeight="1" spans="1:9">
      <c r="A2867" s="26" t="s">
        <v>402</v>
      </c>
      <c r="B2867" s="26" t="s">
        <v>2149</v>
      </c>
      <c r="C2867" s="26" t="s">
        <v>2150</v>
      </c>
      <c r="D2867" s="26" t="s">
        <v>570</v>
      </c>
      <c r="E2867" s="26" t="s">
        <v>1937</v>
      </c>
      <c r="F2867" s="26" t="s">
        <v>1938</v>
      </c>
      <c r="G2867" s="27">
        <v>33</v>
      </c>
      <c r="H2867" s="4" t="s">
        <v>1939</v>
      </c>
      <c r="I2867" s="28" t="str">
        <f t="shared" si="279"/>
        <v>=DISPIMG("ID_A3A47782919B438F86BB1C75D34A9A8E",1)</v>
      </c>
    </row>
    <row r="2868" customHeight="1" spans="1:9">
      <c r="A2868" s="26" t="s">
        <v>400</v>
      </c>
      <c r="B2868" s="26" t="s">
        <v>2151</v>
      </c>
      <c r="C2868" s="26" t="s">
        <v>2152</v>
      </c>
      <c r="D2868" s="26" t="s">
        <v>432</v>
      </c>
      <c r="E2868" s="26" t="s">
        <v>1937</v>
      </c>
      <c r="F2868" s="26" t="s">
        <v>1938</v>
      </c>
      <c r="G2868" s="27">
        <v>40</v>
      </c>
      <c r="H2868" s="4" t="s">
        <v>1939</v>
      </c>
      <c r="I2868" s="28" t="str">
        <f>_xlfn.DISPIMG("ID_4F19CB08FFC34F93ABB74103252337C0",1)</f>
        <v>=DISPIMG("ID_4F19CB08FFC34F93ABB74103252337C0",1)</v>
      </c>
    </row>
    <row r="2869" customHeight="1" spans="1:9">
      <c r="A2869" s="26" t="s">
        <v>371</v>
      </c>
      <c r="B2869" s="26" t="s">
        <v>2153</v>
      </c>
      <c r="C2869" s="26" t="s">
        <v>2154</v>
      </c>
      <c r="D2869" s="26" t="s">
        <v>445</v>
      </c>
      <c r="E2869" s="26" t="s">
        <v>1937</v>
      </c>
      <c r="F2869" s="26" t="s">
        <v>1938</v>
      </c>
      <c r="G2869" s="27">
        <v>20</v>
      </c>
      <c r="H2869" s="4" t="s">
        <v>1939</v>
      </c>
      <c r="I2869" s="28" t="str">
        <f t="shared" ref="I2869:I2871" si="280">_xlfn.DISPIMG("ID_60AE0CD5F230431685001B420B705A9E",1)</f>
        <v>=DISPIMG("ID_60AE0CD5F230431685001B420B705A9E",1)</v>
      </c>
    </row>
    <row r="2870" customHeight="1" spans="1:9">
      <c r="A2870" s="26" t="s">
        <v>400</v>
      </c>
      <c r="B2870" s="26" t="s">
        <v>2153</v>
      </c>
      <c r="C2870" s="26" t="s">
        <v>2154</v>
      </c>
      <c r="D2870" s="26" t="s">
        <v>445</v>
      </c>
      <c r="E2870" s="26" t="s">
        <v>1937</v>
      </c>
      <c r="F2870" s="26" t="s">
        <v>1938</v>
      </c>
      <c r="G2870" s="27">
        <v>21</v>
      </c>
      <c r="H2870" s="4" t="s">
        <v>1939</v>
      </c>
      <c r="I2870" s="28" t="str">
        <f t="shared" si="280"/>
        <v>=DISPIMG("ID_60AE0CD5F230431685001B420B705A9E",1)</v>
      </c>
    </row>
    <row r="2871" customHeight="1" spans="1:9">
      <c r="A2871" s="26" t="s">
        <v>416</v>
      </c>
      <c r="B2871" s="26" t="s">
        <v>2153</v>
      </c>
      <c r="C2871" s="26" t="s">
        <v>2154</v>
      </c>
      <c r="D2871" s="26" t="s">
        <v>445</v>
      </c>
      <c r="E2871" s="26" t="s">
        <v>1937</v>
      </c>
      <c r="F2871" s="26" t="s">
        <v>1938</v>
      </c>
      <c r="G2871" s="27">
        <v>22</v>
      </c>
      <c r="H2871" s="4" t="s">
        <v>1939</v>
      </c>
      <c r="I2871" s="28" t="str">
        <f t="shared" si="280"/>
        <v>=DISPIMG("ID_60AE0CD5F230431685001B420B705A9E",1)</v>
      </c>
    </row>
    <row r="2872" customHeight="1" spans="1:9">
      <c r="A2872" s="26" t="s">
        <v>417</v>
      </c>
      <c r="B2872" s="26" t="s">
        <v>2155</v>
      </c>
      <c r="C2872" s="26" t="s">
        <v>2156</v>
      </c>
      <c r="D2872" s="26" t="s">
        <v>540</v>
      </c>
      <c r="E2872" s="26" t="s">
        <v>1937</v>
      </c>
      <c r="F2872" s="26" t="s">
        <v>1938</v>
      </c>
      <c r="G2872" s="27">
        <v>15</v>
      </c>
      <c r="H2872" s="4" t="s">
        <v>1939</v>
      </c>
      <c r="I2872" s="28" t="str">
        <f>_xlfn.DISPIMG("ID_F57A0B824AF44088B0831CF272FFFC92",1)</f>
        <v>=DISPIMG("ID_F57A0B824AF44088B0831CF272FFFC92",1)</v>
      </c>
    </row>
    <row r="2873" customHeight="1" spans="1:9">
      <c r="A2873" s="26" t="s">
        <v>399</v>
      </c>
      <c r="B2873" s="26" t="s">
        <v>2157</v>
      </c>
      <c r="C2873" s="26" t="s">
        <v>2158</v>
      </c>
      <c r="D2873" s="26" t="s">
        <v>398</v>
      </c>
      <c r="E2873" s="26" t="s">
        <v>1937</v>
      </c>
      <c r="F2873" s="26" t="s">
        <v>1938</v>
      </c>
      <c r="G2873" s="27">
        <v>25</v>
      </c>
      <c r="H2873" s="4" t="s">
        <v>1939</v>
      </c>
      <c r="I2873" s="28" t="str">
        <f t="shared" ref="I2873:I2886" si="281">_xlfn.DISPIMG("ID_5E5939B9C3F44D49B8E131188561EE74",1)</f>
        <v>=DISPIMG("ID_5E5939B9C3F44D49B8E131188561EE74",1)</v>
      </c>
    </row>
    <row r="2874" customHeight="1" spans="1:9">
      <c r="A2874" s="26" t="s">
        <v>364</v>
      </c>
      <c r="B2874" s="26" t="s">
        <v>2157</v>
      </c>
      <c r="C2874" s="26" t="s">
        <v>2158</v>
      </c>
      <c r="D2874" s="26" t="s">
        <v>398</v>
      </c>
      <c r="E2874" s="26" t="s">
        <v>1937</v>
      </c>
      <c r="F2874" s="26" t="s">
        <v>1938</v>
      </c>
      <c r="G2874" s="27">
        <v>26</v>
      </c>
      <c r="H2874" s="4" t="s">
        <v>1939</v>
      </c>
      <c r="I2874" s="28" t="str">
        <f t="shared" si="281"/>
        <v>=DISPIMG("ID_5E5939B9C3F44D49B8E131188561EE74",1)</v>
      </c>
    </row>
    <row r="2875" customHeight="1" spans="1:9">
      <c r="A2875" s="26" t="s">
        <v>371</v>
      </c>
      <c r="B2875" s="26" t="s">
        <v>2157</v>
      </c>
      <c r="C2875" s="26" t="s">
        <v>2158</v>
      </c>
      <c r="D2875" s="26" t="s">
        <v>398</v>
      </c>
      <c r="E2875" s="26" t="s">
        <v>1937</v>
      </c>
      <c r="F2875" s="26" t="s">
        <v>1938</v>
      </c>
      <c r="G2875" s="27">
        <v>27</v>
      </c>
      <c r="H2875" s="4" t="s">
        <v>1939</v>
      </c>
      <c r="I2875" s="28" t="str">
        <f t="shared" si="281"/>
        <v>=DISPIMG("ID_5E5939B9C3F44D49B8E131188561EE74",1)</v>
      </c>
    </row>
    <row r="2876" customHeight="1" spans="1:9">
      <c r="A2876" s="26" t="s">
        <v>400</v>
      </c>
      <c r="B2876" s="26" t="s">
        <v>2157</v>
      </c>
      <c r="C2876" s="26" t="s">
        <v>2158</v>
      </c>
      <c r="D2876" s="26" t="s">
        <v>398</v>
      </c>
      <c r="E2876" s="26" t="s">
        <v>1937</v>
      </c>
      <c r="F2876" s="26" t="s">
        <v>1938</v>
      </c>
      <c r="G2876" s="27">
        <v>28</v>
      </c>
      <c r="H2876" s="4" t="s">
        <v>1939</v>
      </c>
      <c r="I2876" s="28" t="str">
        <f t="shared" si="281"/>
        <v>=DISPIMG("ID_5E5939B9C3F44D49B8E131188561EE74",1)</v>
      </c>
    </row>
    <row r="2877" customHeight="1" spans="1:9">
      <c r="A2877" s="26" t="s">
        <v>416</v>
      </c>
      <c r="B2877" s="26" t="s">
        <v>2157</v>
      </c>
      <c r="C2877" s="26" t="s">
        <v>2158</v>
      </c>
      <c r="D2877" s="26" t="s">
        <v>398</v>
      </c>
      <c r="E2877" s="26" t="s">
        <v>1937</v>
      </c>
      <c r="F2877" s="26" t="s">
        <v>1938</v>
      </c>
      <c r="G2877" s="27">
        <v>29</v>
      </c>
      <c r="H2877" s="4" t="s">
        <v>1939</v>
      </c>
      <c r="I2877" s="28" t="str">
        <f t="shared" si="281"/>
        <v>=DISPIMG("ID_5E5939B9C3F44D49B8E131188561EE74",1)</v>
      </c>
    </row>
    <row r="2878" customHeight="1" spans="1:9">
      <c r="A2878" s="26" t="s">
        <v>417</v>
      </c>
      <c r="B2878" s="26" t="s">
        <v>2157</v>
      </c>
      <c r="C2878" s="26" t="s">
        <v>2158</v>
      </c>
      <c r="D2878" s="26" t="s">
        <v>398</v>
      </c>
      <c r="E2878" s="26" t="s">
        <v>1937</v>
      </c>
      <c r="F2878" s="26" t="s">
        <v>1938</v>
      </c>
      <c r="G2878" s="27">
        <v>30</v>
      </c>
      <c r="H2878" s="4" t="s">
        <v>1939</v>
      </c>
      <c r="I2878" s="28" t="str">
        <f t="shared" si="281"/>
        <v>=DISPIMG("ID_5E5939B9C3F44D49B8E131188561EE74",1)</v>
      </c>
    </row>
    <row r="2879" customHeight="1" spans="1:9">
      <c r="A2879" s="26" t="s">
        <v>381</v>
      </c>
      <c r="B2879" s="26" t="s">
        <v>2157</v>
      </c>
      <c r="C2879" s="26" t="s">
        <v>2158</v>
      </c>
      <c r="D2879" s="26" t="s">
        <v>398</v>
      </c>
      <c r="E2879" s="26" t="s">
        <v>1937</v>
      </c>
      <c r="F2879" s="26" t="s">
        <v>1938</v>
      </c>
      <c r="G2879" s="27">
        <v>31</v>
      </c>
      <c r="H2879" s="4" t="s">
        <v>1939</v>
      </c>
      <c r="I2879" s="28" t="str">
        <f t="shared" si="281"/>
        <v>=DISPIMG("ID_5E5939B9C3F44D49B8E131188561EE74",1)</v>
      </c>
    </row>
    <row r="2880" customHeight="1" spans="1:9">
      <c r="A2880" s="26" t="s">
        <v>388</v>
      </c>
      <c r="B2880" s="26" t="s">
        <v>2157</v>
      </c>
      <c r="C2880" s="26" t="s">
        <v>2158</v>
      </c>
      <c r="D2880" s="26" t="s">
        <v>398</v>
      </c>
      <c r="E2880" s="26" t="s">
        <v>1937</v>
      </c>
      <c r="F2880" s="26" t="s">
        <v>1938</v>
      </c>
      <c r="G2880" s="27">
        <v>32</v>
      </c>
      <c r="H2880" s="4" t="s">
        <v>1939</v>
      </c>
      <c r="I2880" s="28" t="str">
        <f t="shared" si="281"/>
        <v>=DISPIMG("ID_5E5939B9C3F44D49B8E131188561EE74",1)</v>
      </c>
    </row>
    <row r="2881" customHeight="1" spans="1:9">
      <c r="A2881" s="26" t="s">
        <v>389</v>
      </c>
      <c r="B2881" s="26" t="s">
        <v>2157</v>
      </c>
      <c r="C2881" s="26" t="s">
        <v>2158</v>
      </c>
      <c r="D2881" s="26" t="s">
        <v>398</v>
      </c>
      <c r="E2881" s="26" t="s">
        <v>1937</v>
      </c>
      <c r="F2881" s="26" t="s">
        <v>1938</v>
      </c>
      <c r="G2881" s="27">
        <v>33</v>
      </c>
      <c r="H2881" s="4" t="s">
        <v>1939</v>
      </c>
      <c r="I2881" s="28" t="str">
        <f t="shared" si="281"/>
        <v>=DISPIMG("ID_5E5939B9C3F44D49B8E131188561EE74",1)</v>
      </c>
    </row>
    <row r="2882" customHeight="1" spans="1:9">
      <c r="A2882" s="26" t="s">
        <v>390</v>
      </c>
      <c r="B2882" s="26" t="s">
        <v>2157</v>
      </c>
      <c r="C2882" s="26" t="s">
        <v>2158</v>
      </c>
      <c r="D2882" s="26" t="s">
        <v>398</v>
      </c>
      <c r="E2882" s="26" t="s">
        <v>1937</v>
      </c>
      <c r="F2882" s="26" t="s">
        <v>1938</v>
      </c>
      <c r="G2882" s="27">
        <v>34</v>
      </c>
      <c r="H2882" s="4" t="s">
        <v>1939</v>
      </c>
      <c r="I2882" s="28" t="str">
        <f t="shared" si="281"/>
        <v>=DISPIMG("ID_5E5939B9C3F44D49B8E131188561EE74",1)</v>
      </c>
    </row>
    <row r="2883" customHeight="1" spans="1:9">
      <c r="A2883" s="26" t="s">
        <v>391</v>
      </c>
      <c r="B2883" s="26" t="s">
        <v>2157</v>
      </c>
      <c r="C2883" s="26" t="s">
        <v>2158</v>
      </c>
      <c r="D2883" s="26" t="s">
        <v>398</v>
      </c>
      <c r="E2883" s="26" t="s">
        <v>1937</v>
      </c>
      <c r="F2883" s="26" t="s">
        <v>1938</v>
      </c>
      <c r="G2883" s="27">
        <v>35</v>
      </c>
      <c r="H2883" s="4" t="s">
        <v>1939</v>
      </c>
      <c r="I2883" s="28" t="str">
        <f t="shared" si="281"/>
        <v>=DISPIMG("ID_5E5939B9C3F44D49B8E131188561EE74",1)</v>
      </c>
    </row>
    <row r="2884" customHeight="1" spans="1:9">
      <c r="A2884" s="26" t="s">
        <v>392</v>
      </c>
      <c r="B2884" s="26" t="s">
        <v>2157</v>
      </c>
      <c r="C2884" s="26" t="s">
        <v>2158</v>
      </c>
      <c r="D2884" s="26" t="s">
        <v>398</v>
      </c>
      <c r="E2884" s="26" t="s">
        <v>1937</v>
      </c>
      <c r="F2884" s="26" t="s">
        <v>1938</v>
      </c>
      <c r="G2884" s="27">
        <v>36</v>
      </c>
      <c r="H2884" s="4" t="s">
        <v>1939</v>
      </c>
      <c r="I2884" s="28" t="str">
        <f t="shared" si="281"/>
        <v>=DISPIMG("ID_5E5939B9C3F44D49B8E131188561EE74",1)</v>
      </c>
    </row>
    <row r="2885" customHeight="1" spans="1:9">
      <c r="A2885" s="26" t="s">
        <v>393</v>
      </c>
      <c r="B2885" s="26" t="s">
        <v>2157</v>
      </c>
      <c r="C2885" s="26" t="s">
        <v>2158</v>
      </c>
      <c r="D2885" s="26" t="s">
        <v>398</v>
      </c>
      <c r="E2885" s="26" t="s">
        <v>1937</v>
      </c>
      <c r="F2885" s="26" t="s">
        <v>1938</v>
      </c>
      <c r="G2885" s="27">
        <v>37</v>
      </c>
      <c r="H2885" s="4" t="s">
        <v>1939</v>
      </c>
      <c r="I2885" s="28" t="str">
        <f t="shared" si="281"/>
        <v>=DISPIMG("ID_5E5939B9C3F44D49B8E131188561EE74",1)</v>
      </c>
    </row>
    <row r="2886" customHeight="1" spans="1:9">
      <c r="A2886" s="26" t="s">
        <v>394</v>
      </c>
      <c r="B2886" s="26" t="s">
        <v>2157</v>
      </c>
      <c r="C2886" s="26" t="s">
        <v>2158</v>
      </c>
      <c r="D2886" s="26" t="s">
        <v>398</v>
      </c>
      <c r="E2886" s="26" t="s">
        <v>1937</v>
      </c>
      <c r="F2886" s="26" t="s">
        <v>1938</v>
      </c>
      <c r="G2886" s="27">
        <v>38</v>
      </c>
      <c r="H2886" s="4" t="s">
        <v>1939</v>
      </c>
      <c r="I2886" s="28" t="str">
        <f t="shared" si="281"/>
        <v>=DISPIMG("ID_5E5939B9C3F44D49B8E131188561EE74",1)</v>
      </c>
    </row>
    <row r="2887" customHeight="1" spans="1:9">
      <c r="A2887" s="26" t="s">
        <v>451</v>
      </c>
      <c r="B2887" s="26" t="s">
        <v>2159</v>
      </c>
      <c r="C2887" s="26" t="s">
        <v>2160</v>
      </c>
      <c r="D2887" s="26" t="s">
        <v>432</v>
      </c>
      <c r="E2887" s="26" t="s">
        <v>1937</v>
      </c>
      <c r="F2887" s="26" t="s">
        <v>1938</v>
      </c>
      <c r="G2887" s="27">
        <v>36</v>
      </c>
      <c r="H2887" s="4" t="s">
        <v>1939</v>
      </c>
      <c r="I2887" s="28" t="str">
        <f>_xlfn.DISPIMG("ID_7FC553E40055474C9E9D152CE68FFE05",1)</f>
        <v>=DISPIMG("ID_7FC553E40055474C9E9D152CE68FFE05",1)</v>
      </c>
    </row>
    <row r="2888" customHeight="1" spans="1:9">
      <c r="A2888" s="26" t="s">
        <v>392</v>
      </c>
      <c r="B2888" s="26" t="s">
        <v>2161</v>
      </c>
      <c r="C2888" s="26" t="s">
        <v>2162</v>
      </c>
      <c r="D2888" s="26" t="s">
        <v>420</v>
      </c>
      <c r="E2888" s="26" t="s">
        <v>1937</v>
      </c>
      <c r="F2888" s="26" t="s">
        <v>1938</v>
      </c>
      <c r="G2888" s="27">
        <v>30</v>
      </c>
      <c r="H2888" s="4" t="s">
        <v>1939</v>
      </c>
      <c r="I2888" s="28" t="str">
        <f t="shared" ref="I2888:I2890" si="282">_xlfn.DISPIMG("ID_1507378F90AE47B8BFC1D726C301FEED",1)</f>
        <v>=DISPIMG("ID_1507378F90AE47B8BFC1D726C301FEED",1)</v>
      </c>
    </row>
    <row r="2889" customHeight="1" spans="1:9">
      <c r="A2889" s="26" t="s">
        <v>393</v>
      </c>
      <c r="B2889" s="26" t="s">
        <v>2161</v>
      </c>
      <c r="C2889" s="26" t="s">
        <v>2162</v>
      </c>
      <c r="D2889" s="26" t="s">
        <v>420</v>
      </c>
      <c r="E2889" s="26" t="s">
        <v>1937</v>
      </c>
      <c r="F2889" s="26" t="s">
        <v>1938</v>
      </c>
      <c r="G2889" s="27">
        <v>31</v>
      </c>
      <c r="H2889" s="4" t="s">
        <v>1939</v>
      </c>
      <c r="I2889" s="28" t="str">
        <f t="shared" si="282"/>
        <v>=DISPIMG("ID_1507378F90AE47B8BFC1D726C301FEED",1)</v>
      </c>
    </row>
    <row r="2890" customHeight="1" spans="1:9">
      <c r="A2890" s="26" t="s">
        <v>394</v>
      </c>
      <c r="B2890" s="26" t="s">
        <v>2161</v>
      </c>
      <c r="C2890" s="26" t="s">
        <v>2162</v>
      </c>
      <c r="D2890" s="26" t="s">
        <v>420</v>
      </c>
      <c r="E2890" s="26" t="s">
        <v>1937</v>
      </c>
      <c r="F2890" s="26" t="s">
        <v>1938</v>
      </c>
      <c r="G2890" s="27">
        <v>32</v>
      </c>
      <c r="H2890" s="4" t="s">
        <v>1939</v>
      </c>
      <c r="I2890" s="28" t="str">
        <f t="shared" si="282"/>
        <v>=DISPIMG("ID_1507378F90AE47B8BFC1D726C301FEED",1)</v>
      </c>
    </row>
    <row r="2891" customHeight="1" spans="1:9">
      <c r="A2891" s="26" t="s">
        <v>399</v>
      </c>
      <c r="B2891" s="26" t="s">
        <v>2163</v>
      </c>
      <c r="C2891" s="26" t="s">
        <v>2164</v>
      </c>
      <c r="D2891" s="26" t="s">
        <v>432</v>
      </c>
      <c r="E2891" s="26" t="s">
        <v>1937</v>
      </c>
      <c r="F2891" s="26" t="s">
        <v>1938</v>
      </c>
      <c r="G2891" s="27">
        <v>28</v>
      </c>
      <c r="H2891" s="4" t="s">
        <v>1939</v>
      </c>
      <c r="I2891" s="28" t="str">
        <f t="shared" ref="I2891:I2904" si="283">_xlfn.DISPIMG("ID_2B213748976C49A7868E58F3EC67D9FF",1)</f>
        <v>=DISPIMG("ID_2B213748976C49A7868E58F3EC67D9FF",1)</v>
      </c>
    </row>
    <row r="2892" customHeight="1" spans="1:9">
      <c r="A2892" s="26" t="s">
        <v>364</v>
      </c>
      <c r="B2892" s="26" t="s">
        <v>2163</v>
      </c>
      <c r="C2892" s="26" t="s">
        <v>2164</v>
      </c>
      <c r="D2892" s="26" t="s">
        <v>432</v>
      </c>
      <c r="E2892" s="26" t="s">
        <v>1937</v>
      </c>
      <c r="F2892" s="26" t="s">
        <v>1938</v>
      </c>
      <c r="G2892" s="27">
        <v>29</v>
      </c>
      <c r="H2892" s="4" t="s">
        <v>1939</v>
      </c>
      <c r="I2892" s="28" t="str">
        <f t="shared" si="283"/>
        <v>=DISPIMG("ID_2B213748976C49A7868E58F3EC67D9FF",1)</v>
      </c>
    </row>
    <row r="2893" customHeight="1" spans="1:9">
      <c r="A2893" s="26" t="s">
        <v>371</v>
      </c>
      <c r="B2893" s="26" t="s">
        <v>2163</v>
      </c>
      <c r="C2893" s="26" t="s">
        <v>2164</v>
      </c>
      <c r="D2893" s="26" t="s">
        <v>432</v>
      </c>
      <c r="E2893" s="26" t="s">
        <v>1937</v>
      </c>
      <c r="F2893" s="26" t="s">
        <v>1938</v>
      </c>
      <c r="G2893" s="27">
        <v>30</v>
      </c>
      <c r="H2893" s="4" t="s">
        <v>1939</v>
      </c>
      <c r="I2893" s="28" t="str">
        <f t="shared" si="283"/>
        <v>=DISPIMG("ID_2B213748976C49A7868E58F3EC67D9FF",1)</v>
      </c>
    </row>
    <row r="2894" customHeight="1" spans="1:9">
      <c r="A2894" s="26" t="s">
        <v>400</v>
      </c>
      <c r="B2894" s="26" t="s">
        <v>2163</v>
      </c>
      <c r="C2894" s="26" t="s">
        <v>2164</v>
      </c>
      <c r="D2894" s="26" t="s">
        <v>432</v>
      </c>
      <c r="E2894" s="26" t="s">
        <v>1937</v>
      </c>
      <c r="F2894" s="26" t="s">
        <v>1938</v>
      </c>
      <c r="G2894" s="27">
        <v>31</v>
      </c>
      <c r="H2894" s="4" t="s">
        <v>1939</v>
      </c>
      <c r="I2894" s="28" t="str">
        <f t="shared" si="283"/>
        <v>=DISPIMG("ID_2B213748976C49A7868E58F3EC67D9FF",1)</v>
      </c>
    </row>
    <row r="2895" customHeight="1" spans="1:9">
      <c r="A2895" s="26" t="s">
        <v>416</v>
      </c>
      <c r="B2895" s="26" t="s">
        <v>2163</v>
      </c>
      <c r="C2895" s="26" t="s">
        <v>2164</v>
      </c>
      <c r="D2895" s="26" t="s">
        <v>432</v>
      </c>
      <c r="E2895" s="26" t="s">
        <v>1937</v>
      </c>
      <c r="F2895" s="26" t="s">
        <v>1938</v>
      </c>
      <c r="G2895" s="27">
        <v>32</v>
      </c>
      <c r="H2895" s="4" t="s">
        <v>1939</v>
      </c>
      <c r="I2895" s="28" t="str">
        <f t="shared" si="283"/>
        <v>=DISPIMG("ID_2B213748976C49A7868E58F3EC67D9FF",1)</v>
      </c>
    </row>
    <row r="2896" customHeight="1" spans="1:9">
      <c r="A2896" s="26" t="s">
        <v>417</v>
      </c>
      <c r="B2896" s="26" t="s">
        <v>2163</v>
      </c>
      <c r="C2896" s="26" t="s">
        <v>2164</v>
      </c>
      <c r="D2896" s="26" t="s">
        <v>432</v>
      </c>
      <c r="E2896" s="26" t="s">
        <v>1937</v>
      </c>
      <c r="F2896" s="26" t="s">
        <v>1938</v>
      </c>
      <c r="G2896" s="27">
        <v>33</v>
      </c>
      <c r="H2896" s="4" t="s">
        <v>1939</v>
      </c>
      <c r="I2896" s="28" t="str">
        <f t="shared" si="283"/>
        <v>=DISPIMG("ID_2B213748976C49A7868E58F3EC67D9FF",1)</v>
      </c>
    </row>
    <row r="2897" customHeight="1" spans="1:9">
      <c r="A2897" s="26" t="s">
        <v>381</v>
      </c>
      <c r="B2897" s="26" t="s">
        <v>2163</v>
      </c>
      <c r="C2897" s="26" t="s">
        <v>2164</v>
      </c>
      <c r="D2897" s="26" t="s">
        <v>432</v>
      </c>
      <c r="E2897" s="26" t="s">
        <v>1937</v>
      </c>
      <c r="F2897" s="26" t="s">
        <v>1938</v>
      </c>
      <c r="G2897" s="27">
        <v>34</v>
      </c>
      <c r="H2897" s="4" t="s">
        <v>1939</v>
      </c>
      <c r="I2897" s="28" t="str">
        <f t="shared" si="283"/>
        <v>=DISPIMG("ID_2B213748976C49A7868E58F3EC67D9FF",1)</v>
      </c>
    </row>
    <row r="2898" customHeight="1" spans="1:9">
      <c r="A2898" s="26" t="s">
        <v>388</v>
      </c>
      <c r="B2898" s="26" t="s">
        <v>2163</v>
      </c>
      <c r="C2898" s="26" t="s">
        <v>2164</v>
      </c>
      <c r="D2898" s="26" t="s">
        <v>432</v>
      </c>
      <c r="E2898" s="26" t="s">
        <v>1937</v>
      </c>
      <c r="F2898" s="26" t="s">
        <v>1938</v>
      </c>
      <c r="G2898" s="27">
        <v>35</v>
      </c>
      <c r="H2898" s="4" t="s">
        <v>1939</v>
      </c>
      <c r="I2898" s="28" t="str">
        <f t="shared" si="283"/>
        <v>=DISPIMG("ID_2B213748976C49A7868E58F3EC67D9FF",1)</v>
      </c>
    </row>
    <row r="2899" customHeight="1" spans="1:9">
      <c r="A2899" s="26" t="s">
        <v>389</v>
      </c>
      <c r="B2899" s="26" t="s">
        <v>2163</v>
      </c>
      <c r="C2899" s="26" t="s">
        <v>2164</v>
      </c>
      <c r="D2899" s="26" t="s">
        <v>432</v>
      </c>
      <c r="E2899" s="26" t="s">
        <v>1937</v>
      </c>
      <c r="F2899" s="26" t="s">
        <v>1938</v>
      </c>
      <c r="G2899" s="27">
        <v>36</v>
      </c>
      <c r="H2899" s="4" t="s">
        <v>1939</v>
      </c>
      <c r="I2899" s="28" t="str">
        <f t="shared" si="283"/>
        <v>=DISPIMG("ID_2B213748976C49A7868E58F3EC67D9FF",1)</v>
      </c>
    </row>
    <row r="2900" customHeight="1" spans="1:9">
      <c r="A2900" s="26" t="s">
        <v>390</v>
      </c>
      <c r="B2900" s="26" t="s">
        <v>2163</v>
      </c>
      <c r="C2900" s="26" t="s">
        <v>2164</v>
      </c>
      <c r="D2900" s="26" t="s">
        <v>432</v>
      </c>
      <c r="E2900" s="26" t="s">
        <v>1937</v>
      </c>
      <c r="F2900" s="26" t="s">
        <v>1938</v>
      </c>
      <c r="G2900" s="27">
        <v>37</v>
      </c>
      <c r="H2900" s="4" t="s">
        <v>1939</v>
      </c>
      <c r="I2900" s="28" t="str">
        <f t="shared" si="283"/>
        <v>=DISPIMG("ID_2B213748976C49A7868E58F3EC67D9FF",1)</v>
      </c>
    </row>
    <row r="2901" customHeight="1" spans="1:9">
      <c r="A2901" s="26" t="s">
        <v>391</v>
      </c>
      <c r="B2901" s="26" t="s">
        <v>2163</v>
      </c>
      <c r="C2901" s="26" t="s">
        <v>2164</v>
      </c>
      <c r="D2901" s="26" t="s">
        <v>432</v>
      </c>
      <c r="E2901" s="26" t="s">
        <v>1937</v>
      </c>
      <c r="F2901" s="26" t="s">
        <v>1938</v>
      </c>
      <c r="G2901" s="27">
        <v>38</v>
      </c>
      <c r="H2901" s="4" t="s">
        <v>1939</v>
      </c>
      <c r="I2901" s="28" t="str">
        <f t="shared" si="283"/>
        <v>=DISPIMG("ID_2B213748976C49A7868E58F3EC67D9FF",1)</v>
      </c>
    </row>
    <row r="2902" customHeight="1" spans="1:9">
      <c r="A2902" s="26" t="s">
        <v>392</v>
      </c>
      <c r="B2902" s="26" t="s">
        <v>2163</v>
      </c>
      <c r="C2902" s="26" t="s">
        <v>2164</v>
      </c>
      <c r="D2902" s="26" t="s">
        <v>432</v>
      </c>
      <c r="E2902" s="26" t="s">
        <v>1937</v>
      </c>
      <c r="F2902" s="26" t="s">
        <v>1938</v>
      </c>
      <c r="G2902" s="27">
        <v>39</v>
      </c>
      <c r="H2902" s="4" t="s">
        <v>1939</v>
      </c>
      <c r="I2902" s="28" t="str">
        <f t="shared" si="283"/>
        <v>=DISPIMG("ID_2B213748976C49A7868E58F3EC67D9FF",1)</v>
      </c>
    </row>
    <row r="2903" customHeight="1" spans="1:9">
      <c r="A2903" s="26" t="s">
        <v>393</v>
      </c>
      <c r="B2903" s="26" t="s">
        <v>2163</v>
      </c>
      <c r="C2903" s="26" t="s">
        <v>2164</v>
      </c>
      <c r="D2903" s="26" t="s">
        <v>432</v>
      </c>
      <c r="E2903" s="26" t="s">
        <v>1937</v>
      </c>
      <c r="F2903" s="26" t="s">
        <v>1938</v>
      </c>
      <c r="G2903" s="27">
        <v>40</v>
      </c>
      <c r="H2903" s="4" t="s">
        <v>1939</v>
      </c>
      <c r="I2903" s="28" t="str">
        <f t="shared" si="283"/>
        <v>=DISPIMG("ID_2B213748976C49A7868E58F3EC67D9FF",1)</v>
      </c>
    </row>
    <row r="2904" customHeight="1" spans="1:9">
      <c r="A2904" s="26" t="s">
        <v>394</v>
      </c>
      <c r="B2904" s="26" t="s">
        <v>2163</v>
      </c>
      <c r="C2904" s="26" t="s">
        <v>2164</v>
      </c>
      <c r="D2904" s="26" t="s">
        <v>432</v>
      </c>
      <c r="E2904" s="26" t="s">
        <v>1937</v>
      </c>
      <c r="F2904" s="26" t="s">
        <v>1938</v>
      </c>
      <c r="G2904" s="27">
        <v>41</v>
      </c>
      <c r="H2904" s="4" t="s">
        <v>1939</v>
      </c>
      <c r="I2904" s="28" t="str">
        <f t="shared" si="283"/>
        <v>=DISPIMG("ID_2B213748976C49A7868E58F3EC67D9FF",1)</v>
      </c>
    </row>
    <row r="2905" customHeight="1" spans="1:9">
      <c r="A2905" s="26" t="s">
        <v>400</v>
      </c>
      <c r="B2905" s="26" t="s">
        <v>2165</v>
      </c>
      <c r="C2905" s="26" t="s">
        <v>2166</v>
      </c>
      <c r="D2905" s="26" t="s">
        <v>476</v>
      </c>
      <c r="E2905" s="26" t="s">
        <v>1937</v>
      </c>
      <c r="F2905" s="26" t="s">
        <v>1938</v>
      </c>
      <c r="G2905" s="27">
        <v>26</v>
      </c>
      <c r="H2905" s="4" t="s">
        <v>1939</v>
      </c>
      <c r="I2905" s="28" t="str">
        <f t="shared" ref="I2905:I2915" si="284">_xlfn.DISPIMG("ID_2A0A1AA0C0C64E319510A78CC1BFE325",1)</f>
        <v>=DISPIMG("ID_2A0A1AA0C0C64E319510A78CC1BFE325",1)</v>
      </c>
    </row>
    <row r="2906" customHeight="1" spans="1:9">
      <c r="A2906" s="26" t="s">
        <v>416</v>
      </c>
      <c r="B2906" s="26" t="s">
        <v>2165</v>
      </c>
      <c r="C2906" s="26" t="s">
        <v>2166</v>
      </c>
      <c r="D2906" s="26" t="s">
        <v>476</v>
      </c>
      <c r="E2906" s="26" t="s">
        <v>1937</v>
      </c>
      <c r="F2906" s="26" t="s">
        <v>1938</v>
      </c>
      <c r="G2906" s="27">
        <v>27</v>
      </c>
      <c r="H2906" s="4" t="s">
        <v>1939</v>
      </c>
      <c r="I2906" s="28" t="str">
        <f t="shared" si="284"/>
        <v>=DISPIMG("ID_2A0A1AA0C0C64E319510A78CC1BFE325",1)</v>
      </c>
    </row>
    <row r="2907" customHeight="1" spans="1:9">
      <c r="A2907" s="26" t="s">
        <v>417</v>
      </c>
      <c r="B2907" s="26" t="s">
        <v>2165</v>
      </c>
      <c r="C2907" s="26" t="s">
        <v>2166</v>
      </c>
      <c r="D2907" s="26" t="s">
        <v>476</v>
      </c>
      <c r="E2907" s="26" t="s">
        <v>1937</v>
      </c>
      <c r="F2907" s="26" t="s">
        <v>1938</v>
      </c>
      <c r="G2907" s="27">
        <v>28</v>
      </c>
      <c r="H2907" s="4" t="s">
        <v>1939</v>
      </c>
      <c r="I2907" s="28" t="str">
        <f t="shared" si="284"/>
        <v>=DISPIMG("ID_2A0A1AA0C0C64E319510A78CC1BFE325",1)</v>
      </c>
    </row>
    <row r="2908" customHeight="1" spans="1:9">
      <c r="A2908" s="26" t="s">
        <v>381</v>
      </c>
      <c r="B2908" s="26" t="s">
        <v>2165</v>
      </c>
      <c r="C2908" s="26" t="s">
        <v>2166</v>
      </c>
      <c r="D2908" s="26" t="s">
        <v>476</v>
      </c>
      <c r="E2908" s="26" t="s">
        <v>1937</v>
      </c>
      <c r="F2908" s="26" t="s">
        <v>1938</v>
      </c>
      <c r="G2908" s="27">
        <v>29</v>
      </c>
      <c r="H2908" s="4" t="s">
        <v>1939</v>
      </c>
      <c r="I2908" s="28" t="str">
        <f t="shared" si="284"/>
        <v>=DISPIMG("ID_2A0A1AA0C0C64E319510A78CC1BFE325",1)</v>
      </c>
    </row>
    <row r="2909" customHeight="1" spans="1:9">
      <c r="A2909" s="26" t="s">
        <v>388</v>
      </c>
      <c r="B2909" s="26" t="s">
        <v>2165</v>
      </c>
      <c r="C2909" s="26" t="s">
        <v>2166</v>
      </c>
      <c r="D2909" s="26" t="s">
        <v>476</v>
      </c>
      <c r="E2909" s="26" t="s">
        <v>1937</v>
      </c>
      <c r="F2909" s="26" t="s">
        <v>1938</v>
      </c>
      <c r="G2909" s="27">
        <v>30</v>
      </c>
      <c r="H2909" s="4" t="s">
        <v>1939</v>
      </c>
      <c r="I2909" s="28" t="str">
        <f t="shared" si="284"/>
        <v>=DISPIMG("ID_2A0A1AA0C0C64E319510A78CC1BFE325",1)</v>
      </c>
    </row>
    <row r="2910" customHeight="1" spans="1:9">
      <c r="A2910" s="26" t="s">
        <v>389</v>
      </c>
      <c r="B2910" s="26" t="s">
        <v>2165</v>
      </c>
      <c r="C2910" s="26" t="s">
        <v>2166</v>
      </c>
      <c r="D2910" s="26" t="s">
        <v>476</v>
      </c>
      <c r="E2910" s="26" t="s">
        <v>1937</v>
      </c>
      <c r="F2910" s="26" t="s">
        <v>1938</v>
      </c>
      <c r="G2910" s="27">
        <v>31</v>
      </c>
      <c r="H2910" s="4" t="s">
        <v>1939</v>
      </c>
      <c r="I2910" s="28" t="str">
        <f t="shared" si="284"/>
        <v>=DISPIMG("ID_2A0A1AA0C0C64E319510A78CC1BFE325",1)</v>
      </c>
    </row>
    <row r="2911" customHeight="1" spans="1:9">
      <c r="A2911" s="26" t="s">
        <v>390</v>
      </c>
      <c r="B2911" s="26" t="s">
        <v>2165</v>
      </c>
      <c r="C2911" s="26" t="s">
        <v>2166</v>
      </c>
      <c r="D2911" s="26" t="s">
        <v>476</v>
      </c>
      <c r="E2911" s="26" t="s">
        <v>1937</v>
      </c>
      <c r="F2911" s="26" t="s">
        <v>1938</v>
      </c>
      <c r="G2911" s="27">
        <v>32</v>
      </c>
      <c r="H2911" s="4" t="s">
        <v>1939</v>
      </c>
      <c r="I2911" s="28" t="str">
        <f t="shared" si="284"/>
        <v>=DISPIMG("ID_2A0A1AA0C0C64E319510A78CC1BFE325",1)</v>
      </c>
    </row>
    <row r="2912" customHeight="1" spans="1:9">
      <c r="A2912" s="26" t="s">
        <v>391</v>
      </c>
      <c r="B2912" s="26" t="s">
        <v>2165</v>
      </c>
      <c r="C2912" s="26" t="s">
        <v>2166</v>
      </c>
      <c r="D2912" s="26" t="s">
        <v>476</v>
      </c>
      <c r="E2912" s="26" t="s">
        <v>1937</v>
      </c>
      <c r="F2912" s="26" t="s">
        <v>1938</v>
      </c>
      <c r="G2912" s="27">
        <v>33</v>
      </c>
      <c r="H2912" s="4" t="s">
        <v>1939</v>
      </c>
      <c r="I2912" s="28" t="str">
        <f t="shared" si="284"/>
        <v>=DISPIMG("ID_2A0A1AA0C0C64E319510A78CC1BFE325",1)</v>
      </c>
    </row>
    <row r="2913" customHeight="1" spans="1:9">
      <c r="A2913" s="26" t="s">
        <v>392</v>
      </c>
      <c r="B2913" s="26" t="s">
        <v>2165</v>
      </c>
      <c r="C2913" s="26" t="s">
        <v>2166</v>
      </c>
      <c r="D2913" s="26" t="s">
        <v>476</v>
      </c>
      <c r="E2913" s="26" t="s">
        <v>1937</v>
      </c>
      <c r="F2913" s="26" t="s">
        <v>1938</v>
      </c>
      <c r="G2913" s="27">
        <v>34</v>
      </c>
      <c r="H2913" s="4" t="s">
        <v>1939</v>
      </c>
      <c r="I2913" s="28" t="str">
        <f t="shared" si="284"/>
        <v>=DISPIMG("ID_2A0A1AA0C0C64E319510A78CC1BFE325",1)</v>
      </c>
    </row>
    <row r="2914" customHeight="1" spans="1:9">
      <c r="A2914" s="26" t="s">
        <v>393</v>
      </c>
      <c r="B2914" s="26" t="s">
        <v>2165</v>
      </c>
      <c r="C2914" s="26" t="s">
        <v>2166</v>
      </c>
      <c r="D2914" s="26" t="s">
        <v>476</v>
      </c>
      <c r="E2914" s="26" t="s">
        <v>1937</v>
      </c>
      <c r="F2914" s="26" t="s">
        <v>1938</v>
      </c>
      <c r="G2914" s="27">
        <v>35</v>
      </c>
      <c r="H2914" s="4" t="s">
        <v>1939</v>
      </c>
      <c r="I2914" s="28" t="str">
        <f t="shared" si="284"/>
        <v>=DISPIMG("ID_2A0A1AA0C0C64E319510A78CC1BFE325",1)</v>
      </c>
    </row>
    <row r="2915" customHeight="1" spans="1:9">
      <c r="A2915" s="26" t="s">
        <v>394</v>
      </c>
      <c r="B2915" s="26" t="s">
        <v>2165</v>
      </c>
      <c r="C2915" s="26" t="s">
        <v>2166</v>
      </c>
      <c r="D2915" s="26" t="s">
        <v>476</v>
      </c>
      <c r="E2915" s="26" t="s">
        <v>1937</v>
      </c>
      <c r="F2915" s="26" t="s">
        <v>1938</v>
      </c>
      <c r="G2915" s="27">
        <v>36</v>
      </c>
      <c r="H2915" s="4" t="s">
        <v>1939</v>
      </c>
      <c r="I2915" s="28" t="str">
        <f t="shared" si="284"/>
        <v>=DISPIMG("ID_2A0A1AA0C0C64E319510A78CC1BFE325",1)</v>
      </c>
    </row>
    <row r="2916" customHeight="1" spans="1:9">
      <c r="A2916" s="26" t="s">
        <v>395</v>
      </c>
      <c r="B2916" s="26" t="s">
        <v>2167</v>
      </c>
      <c r="C2916" s="26" t="s">
        <v>2168</v>
      </c>
      <c r="D2916" s="26" t="s">
        <v>420</v>
      </c>
      <c r="E2916" s="26" t="s">
        <v>1937</v>
      </c>
      <c r="F2916" s="26" t="s">
        <v>1938</v>
      </c>
      <c r="G2916" s="27">
        <v>34</v>
      </c>
      <c r="H2916" s="4" t="s">
        <v>1939</v>
      </c>
      <c r="I2916" s="28" t="str">
        <f t="shared" ref="I2916:I2930" si="285">_xlfn.DISPIMG("ID_847A161AA5114985B7E01F32B2C4F10F",1)</f>
        <v>=DISPIMG("ID_847A161AA5114985B7E01F32B2C4F10F",1)</v>
      </c>
    </row>
    <row r="2917" customHeight="1" spans="1:9">
      <c r="A2917" s="26" t="s">
        <v>399</v>
      </c>
      <c r="B2917" s="26" t="s">
        <v>2167</v>
      </c>
      <c r="C2917" s="26" t="s">
        <v>2168</v>
      </c>
      <c r="D2917" s="26" t="s">
        <v>420</v>
      </c>
      <c r="E2917" s="26" t="s">
        <v>1937</v>
      </c>
      <c r="F2917" s="26" t="s">
        <v>1938</v>
      </c>
      <c r="G2917" s="27">
        <v>35</v>
      </c>
      <c r="H2917" s="4" t="s">
        <v>1939</v>
      </c>
      <c r="I2917" s="28" t="str">
        <f t="shared" si="285"/>
        <v>=DISPIMG("ID_847A161AA5114985B7E01F32B2C4F10F",1)</v>
      </c>
    </row>
    <row r="2918" customHeight="1" spans="1:9">
      <c r="A2918" s="26" t="s">
        <v>364</v>
      </c>
      <c r="B2918" s="26" t="s">
        <v>2167</v>
      </c>
      <c r="C2918" s="26" t="s">
        <v>2168</v>
      </c>
      <c r="D2918" s="26" t="s">
        <v>420</v>
      </c>
      <c r="E2918" s="26" t="s">
        <v>1937</v>
      </c>
      <c r="F2918" s="26" t="s">
        <v>1938</v>
      </c>
      <c r="G2918" s="27">
        <v>36</v>
      </c>
      <c r="H2918" s="4" t="s">
        <v>1939</v>
      </c>
      <c r="I2918" s="28" t="str">
        <f t="shared" si="285"/>
        <v>=DISPIMG("ID_847A161AA5114985B7E01F32B2C4F10F",1)</v>
      </c>
    </row>
    <row r="2919" customHeight="1" spans="1:9">
      <c r="A2919" s="26" t="s">
        <v>371</v>
      </c>
      <c r="B2919" s="26" t="s">
        <v>2167</v>
      </c>
      <c r="C2919" s="26" t="s">
        <v>2168</v>
      </c>
      <c r="D2919" s="26" t="s">
        <v>420</v>
      </c>
      <c r="E2919" s="26" t="s">
        <v>1937</v>
      </c>
      <c r="F2919" s="26" t="s">
        <v>1938</v>
      </c>
      <c r="G2919" s="27">
        <v>37</v>
      </c>
      <c r="H2919" s="4" t="s">
        <v>1939</v>
      </c>
      <c r="I2919" s="28" t="str">
        <f t="shared" si="285"/>
        <v>=DISPIMG("ID_847A161AA5114985B7E01F32B2C4F10F",1)</v>
      </c>
    </row>
    <row r="2920" customHeight="1" spans="1:9">
      <c r="A2920" s="26" t="s">
        <v>400</v>
      </c>
      <c r="B2920" s="26" t="s">
        <v>2167</v>
      </c>
      <c r="C2920" s="26" t="s">
        <v>2168</v>
      </c>
      <c r="D2920" s="26" t="s">
        <v>420</v>
      </c>
      <c r="E2920" s="26" t="s">
        <v>1937</v>
      </c>
      <c r="F2920" s="26" t="s">
        <v>1938</v>
      </c>
      <c r="G2920" s="27">
        <v>38</v>
      </c>
      <c r="H2920" s="4" t="s">
        <v>1939</v>
      </c>
      <c r="I2920" s="28" t="str">
        <f t="shared" si="285"/>
        <v>=DISPIMG("ID_847A161AA5114985B7E01F32B2C4F10F",1)</v>
      </c>
    </row>
    <row r="2921" customHeight="1" spans="1:9">
      <c r="A2921" s="26" t="s">
        <v>416</v>
      </c>
      <c r="B2921" s="26" t="s">
        <v>2167</v>
      </c>
      <c r="C2921" s="26" t="s">
        <v>2168</v>
      </c>
      <c r="D2921" s="26" t="s">
        <v>420</v>
      </c>
      <c r="E2921" s="26" t="s">
        <v>1937</v>
      </c>
      <c r="F2921" s="26" t="s">
        <v>1938</v>
      </c>
      <c r="G2921" s="27">
        <v>39</v>
      </c>
      <c r="H2921" s="4" t="s">
        <v>1939</v>
      </c>
      <c r="I2921" s="28" t="str">
        <f t="shared" si="285"/>
        <v>=DISPIMG("ID_847A161AA5114985B7E01F32B2C4F10F",1)</v>
      </c>
    </row>
    <row r="2922" customHeight="1" spans="1:9">
      <c r="A2922" s="26" t="s">
        <v>417</v>
      </c>
      <c r="B2922" s="26" t="s">
        <v>2167</v>
      </c>
      <c r="C2922" s="26" t="s">
        <v>2168</v>
      </c>
      <c r="D2922" s="26" t="s">
        <v>420</v>
      </c>
      <c r="E2922" s="26" t="s">
        <v>1937</v>
      </c>
      <c r="F2922" s="26" t="s">
        <v>1938</v>
      </c>
      <c r="G2922" s="27">
        <v>40</v>
      </c>
      <c r="H2922" s="4" t="s">
        <v>1939</v>
      </c>
      <c r="I2922" s="28" t="str">
        <f t="shared" si="285"/>
        <v>=DISPIMG("ID_847A161AA5114985B7E01F32B2C4F10F",1)</v>
      </c>
    </row>
    <row r="2923" customHeight="1" spans="1:9">
      <c r="A2923" s="26" t="s">
        <v>381</v>
      </c>
      <c r="B2923" s="26" t="s">
        <v>2167</v>
      </c>
      <c r="C2923" s="26" t="s">
        <v>2168</v>
      </c>
      <c r="D2923" s="26" t="s">
        <v>420</v>
      </c>
      <c r="E2923" s="26" t="s">
        <v>1937</v>
      </c>
      <c r="F2923" s="26" t="s">
        <v>1938</v>
      </c>
      <c r="G2923" s="27">
        <v>41</v>
      </c>
      <c r="H2923" s="4" t="s">
        <v>1939</v>
      </c>
      <c r="I2923" s="28" t="str">
        <f t="shared" si="285"/>
        <v>=DISPIMG("ID_847A161AA5114985B7E01F32B2C4F10F",1)</v>
      </c>
    </row>
    <row r="2924" customHeight="1" spans="1:9">
      <c r="A2924" s="26" t="s">
        <v>388</v>
      </c>
      <c r="B2924" s="26" t="s">
        <v>2167</v>
      </c>
      <c r="C2924" s="26" t="s">
        <v>2168</v>
      </c>
      <c r="D2924" s="26" t="s">
        <v>420</v>
      </c>
      <c r="E2924" s="26" t="s">
        <v>1937</v>
      </c>
      <c r="F2924" s="26" t="s">
        <v>1938</v>
      </c>
      <c r="G2924" s="27">
        <v>42</v>
      </c>
      <c r="H2924" s="4" t="s">
        <v>1939</v>
      </c>
      <c r="I2924" s="28" t="str">
        <f t="shared" si="285"/>
        <v>=DISPIMG("ID_847A161AA5114985B7E01F32B2C4F10F",1)</v>
      </c>
    </row>
    <row r="2925" customHeight="1" spans="1:9">
      <c r="A2925" s="26" t="s">
        <v>389</v>
      </c>
      <c r="B2925" s="26" t="s">
        <v>2167</v>
      </c>
      <c r="C2925" s="26" t="s">
        <v>2168</v>
      </c>
      <c r="D2925" s="26" t="s">
        <v>420</v>
      </c>
      <c r="E2925" s="26" t="s">
        <v>1937</v>
      </c>
      <c r="F2925" s="26" t="s">
        <v>1938</v>
      </c>
      <c r="G2925" s="27">
        <v>43</v>
      </c>
      <c r="H2925" s="4" t="s">
        <v>1939</v>
      </c>
      <c r="I2925" s="28" t="str">
        <f t="shared" si="285"/>
        <v>=DISPIMG("ID_847A161AA5114985B7E01F32B2C4F10F",1)</v>
      </c>
    </row>
    <row r="2926" customHeight="1" spans="1:9">
      <c r="A2926" s="26" t="s">
        <v>390</v>
      </c>
      <c r="B2926" s="26" t="s">
        <v>2167</v>
      </c>
      <c r="C2926" s="26" t="s">
        <v>2168</v>
      </c>
      <c r="D2926" s="26" t="s">
        <v>420</v>
      </c>
      <c r="E2926" s="26" t="s">
        <v>1937</v>
      </c>
      <c r="F2926" s="26" t="s">
        <v>1938</v>
      </c>
      <c r="G2926" s="27">
        <v>44</v>
      </c>
      <c r="H2926" s="4" t="s">
        <v>1939</v>
      </c>
      <c r="I2926" s="28" t="str">
        <f t="shared" si="285"/>
        <v>=DISPIMG("ID_847A161AA5114985B7E01F32B2C4F10F",1)</v>
      </c>
    </row>
    <row r="2927" customHeight="1" spans="1:9">
      <c r="A2927" s="26" t="s">
        <v>391</v>
      </c>
      <c r="B2927" s="26" t="s">
        <v>2167</v>
      </c>
      <c r="C2927" s="26" t="s">
        <v>2168</v>
      </c>
      <c r="D2927" s="26" t="s">
        <v>420</v>
      </c>
      <c r="E2927" s="26" t="s">
        <v>1937</v>
      </c>
      <c r="F2927" s="26" t="s">
        <v>1938</v>
      </c>
      <c r="G2927" s="27">
        <v>45</v>
      </c>
      <c r="H2927" s="4" t="s">
        <v>1939</v>
      </c>
      <c r="I2927" s="28" t="str">
        <f t="shared" si="285"/>
        <v>=DISPIMG("ID_847A161AA5114985B7E01F32B2C4F10F",1)</v>
      </c>
    </row>
    <row r="2928" customHeight="1" spans="1:9">
      <c r="A2928" s="26" t="s">
        <v>392</v>
      </c>
      <c r="B2928" s="26" t="s">
        <v>2167</v>
      </c>
      <c r="C2928" s="26" t="s">
        <v>2168</v>
      </c>
      <c r="D2928" s="26" t="s">
        <v>420</v>
      </c>
      <c r="E2928" s="26" t="s">
        <v>1937</v>
      </c>
      <c r="F2928" s="26" t="s">
        <v>1938</v>
      </c>
      <c r="G2928" s="27">
        <v>46</v>
      </c>
      <c r="H2928" s="4" t="s">
        <v>1939</v>
      </c>
      <c r="I2928" s="28" t="str">
        <f t="shared" si="285"/>
        <v>=DISPIMG("ID_847A161AA5114985B7E01F32B2C4F10F",1)</v>
      </c>
    </row>
    <row r="2929" customHeight="1" spans="1:9">
      <c r="A2929" s="26" t="s">
        <v>393</v>
      </c>
      <c r="B2929" s="26" t="s">
        <v>2167</v>
      </c>
      <c r="C2929" s="26" t="s">
        <v>2168</v>
      </c>
      <c r="D2929" s="26" t="s">
        <v>420</v>
      </c>
      <c r="E2929" s="26" t="s">
        <v>1937</v>
      </c>
      <c r="F2929" s="26" t="s">
        <v>1938</v>
      </c>
      <c r="G2929" s="27">
        <v>47</v>
      </c>
      <c r="H2929" s="4" t="s">
        <v>1939</v>
      </c>
      <c r="I2929" s="28" t="str">
        <f t="shared" si="285"/>
        <v>=DISPIMG("ID_847A161AA5114985B7E01F32B2C4F10F",1)</v>
      </c>
    </row>
    <row r="2930" customHeight="1" spans="1:9">
      <c r="A2930" s="26" t="s">
        <v>394</v>
      </c>
      <c r="B2930" s="26" t="s">
        <v>2167</v>
      </c>
      <c r="C2930" s="26" t="s">
        <v>2168</v>
      </c>
      <c r="D2930" s="26" t="s">
        <v>420</v>
      </c>
      <c r="E2930" s="26" t="s">
        <v>1937</v>
      </c>
      <c r="F2930" s="26" t="s">
        <v>1938</v>
      </c>
      <c r="G2930" s="27">
        <v>48</v>
      </c>
      <c r="H2930" s="4" t="s">
        <v>1939</v>
      </c>
      <c r="I2930" s="28" t="str">
        <f t="shared" si="285"/>
        <v>=DISPIMG("ID_847A161AA5114985B7E01F32B2C4F10F",1)</v>
      </c>
    </row>
    <row r="2931" customHeight="1" spans="1:9">
      <c r="A2931" s="26" t="s">
        <v>450</v>
      </c>
      <c r="B2931" s="26" t="s">
        <v>2167</v>
      </c>
      <c r="C2931" s="26" t="s">
        <v>2168</v>
      </c>
      <c r="D2931" s="26" t="s">
        <v>420</v>
      </c>
      <c r="E2931" s="26" t="s">
        <v>1937</v>
      </c>
      <c r="F2931" s="26" t="s">
        <v>1938</v>
      </c>
      <c r="G2931" s="27">
        <v>57</v>
      </c>
      <c r="H2931" s="4" t="s">
        <v>1939</v>
      </c>
      <c r="I2931" s="28" t="str">
        <f>_xlfn.DISPIMG("ID_9B77D3A35D7F433987AC33FC48A43E10",1)</f>
        <v>=DISPIMG("ID_9B77D3A35D7F433987AC33FC48A43E10",1)</v>
      </c>
    </row>
    <row r="2932" customHeight="1" spans="1:9">
      <c r="A2932" s="26" t="s">
        <v>490</v>
      </c>
      <c r="B2932" s="26" t="s">
        <v>2169</v>
      </c>
      <c r="C2932" s="26" t="s">
        <v>2170</v>
      </c>
      <c r="D2932" s="26" t="s">
        <v>570</v>
      </c>
      <c r="E2932" s="26" t="s">
        <v>1937</v>
      </c>
      <c r="F2932" s="26" t="s">
        <v>1938</v>
      </c>
      <c r="G2932" s="27">
        <v>24</v>
      </c>
      <c r="H2932" s="4" t="s">
        <v>1939</v>
      </c>
      <c r="I2932" s="28" t="str">
        <f t="shared" ref="I2932:I2935" si="286">_xlfn.DISPIMG("ID_92A2234095D74D0E8B1138B7004D2F53",1)</f>
        <v>=DISPIMG("ID_92A2234095D74D0E8B1138B7004D2F53",1)</v>
      </c>
    </row>
    <row r="2933" customHeight="1" spans="1:9">
      <c r="A2933" s="26" t="s">
        <v>407</v>
      </c>
      <c r="B2933" s="26" t="s">
        <v>2169</v>
      </c>
      <c r="C2933" s="26" t="s">
        <v>2170</v>
      </c>
      <c r="D2933" s="26" t="s">
        <v>570</v>
      </c>
      <c r="E2933" s="26" t="s">
        <v>1937</v>
      </c>
      <c r="F2933" s="26" t="s">
        <v>1938</v>
      </c>
      <c r="G2933" s="27">
        <v>25</v>
      </c>
      <c r="H2933" s="4" t="s">
        <v>1939</v>
      </c>
      <c r="I2933" s="28" t="str">
        <f t="shared" si="286"/>
        <v>=DISPIMG("ID_92A2234095D74D0E8B1138B7004D2F53",1)</v>
      </c>
    </row>
    <row r="2934" customHeight="1" spans="1:9">
      <c r="A2934" s="26" t="s">
        <v>410</v>
      </c>
      <c r="B2934" s="26" t="s">
        <v>2169</v>
      </c>
      <c r="C2934" s="26" t="s">
        <v>2170</v>
      </c>
      <c r="D2934" s="26" t="s">
        <v>570</v>
      </c>
      <c r="E2934" s="26" t="s">
        <v>1937</v>
      </c>
      <c r="F2934" s="26" t="s">
        <v>1938</v>
      </c>
      <c r="G2934" s="27">
        <v>26</v>
      </c>
      <c r="H2934" s="4" t="s">
        <v>1939</v>
      </c>
      <c r="I2934" s="28" t="str">
        <f t="shared" si="286"/>
        <v>=DISPIMG("ID_92A2234095D74D0E8B1138B7004D2F53",1)</v>
      </c>
    </row>
    <row r="2935" customHeight="1" spans="1:9">
      <c r="A2935" s="26" t="s">
        <v>401</v>
      </c>
      <c r="B2935" s="26" t="s">
        <v>2169</v>
      </c>
      <c r="C2935" s="26" t="s">
        <v>2170</v>
      </c>
      <c r="D2935" s="26" t="s">
        <v>570</v>
      </c>
      <c r="E2935" s="26" t="s">
        <v>1937</v>
      </c>
      <c r="F2935" s="26" t="s">
        <v>1938</v>
      </c>
      <c r="G2935" s="27">
        <v>27</v>
      </c>
      <c r="H2935" s="4" t="s">
        <v>1939</v>
      </c>
      <c r="I2935" s="28" t="str">
        <f t="shared" si="286"/>
        <v>=DISPIMG("ID_92A2234095D74D0E8B1138B7004D2F53",1)</v>
      </c>
    </row>
    <row r="2936" customHeight="1" spans="1:9">
      <c r="A2936" s="26" t="s">
        <v>388</v>
      </c>
      <c r="B2936" s="26" t="s">
        <v>2171</v>
      </c>
      <c r="C2936" s="26" t="s">
        <v>2172</v>
      </c>
      <c r="D2936" s="26" t="s">
        <v>420</v>
      </c>
      <c r="E2936" s="26" t="s">
        <v>1937</v>
      </c>
      <c r="F2936" s="26" t="s">
        <v>1938</v>
      </c>
      <c r="G2936" s="27">
        <v>30</v>
      </c>
      <c r="H2936" s="4" t="s">
        <v>1939</v>
      </c>
      <c r="I2936" s="28" t="str">
        <f t="shared" ref="I2936:I2942" si="287">_xlfn.DISPIMG("ID_FB40BD7930A147639F70D0A4FFD2C431",1)</f>
        <v>=DISPIMG("ID_FB40BD7930A147639F70D0A4FFD2C431",1)</v>
      </c>
    </row>
    <row r="2937" customHeight="1" spans="1:9">
      <c r="A2937" s="26" t="s">
        <v>389</v>
      </c>
      <c r="B2937" s="26" t="s">
        <v>2171</v>
      </c>
      <c r="C2937" s="26" t="s">
        <v>2172</v>
      </c>
      <c r="D2937" s="26" t="s">
        <v>420</v>
      </c>
      <c r="E2937" s="26" t="s">
        <v>1937</v>
      </c>
      <c r="F2937" s="26" t="s">
        <v>1938</v>
      </c>
      <c r="G2937" s="27">
        <v>31</v>
      </c>
      <c r="H2937" s="4" t="s">
        <v>1939</v>
      </c>
      <c r="I2937" s="28" t="str">
        <f t="shared" si="287"/>
        <v>=DISPIMG("ID_FB40BD7930A147639F70D0A4FFD2C431",1)</v>
      </c>
    </row>
    <row r="2938" customHeight="1" spans="1:9">
      <c r="A2938" s="26" t="s">
        <v>390</v>
      </c>
      <c r="B2938" s="26" t="s">
        <v>2171</v>
      </c>
      <c r="C2938" s="26" t="s">
        <v>2172</v>
      </c>
      <c r="D2938" s="26" t="s">
        <v>420</v>
      </c>
      <c r="E2938" s="26" t="s">
        <v>1937</v>
      </c>
      <c r="F2938" s="26" t="s">
        <v>1938</v>
      </c>
      <c r="G2938" s="27">
        <v>32</v>
      </c>
      <c r="H2938" s="4" t="s">
        <v>1939</v>
      </c>
      <c r="I2938" s="28" t="str">
        <f t="shared" si="287"/>
        <v>=DISPIMG("ID_FB40BD7930A147639F70D0A4FFD2C431",1)</v>
      </c>
    </row>
    <row r="2939" customHeight="1" spans="1:9">
      <c r="A2939" s="26" t="s">
        <v>391</v>
      </c>
      <c r="B2939" s="26" t="s">
        <v>2171</v>
      </c>
      <c r="C2939" s="26" t="s">
        <v>2172</v>
      </c>
      <c r="D2939" s="26" t="s">
        <v>420</v>
      </c>
      <c r="E2939" s="26" t="s">
        <v>1937</v>
      </c>
      <c r="F2939" s="26" t="s">
        <v>1938</v>
      </c>
      <c r="G2939" s="27">
        <v>33</v>
      </c>
      <c r="H2939" s="4" t="s">
        <v>1939</v>
      </c>
      <c r="I2939" s="28" t="str">
        <f t="shared" si="287"/>
        <v>=DISPIMG("ID_FB40BD7930A147639F70D0A4FFD2C431",1)</v>
      </c>
    </row>
    <row r="2940" customHeight="1" spans="1:9">
      <c r="A2940" s="26" t="s">
        <v>392</v>
      </c>
      <c r="B2940" s="26" t="s">
        <v>2171</v>
      </c>
      <c r="C2940" s="26" t="s">
        <v>2172</v>
      </c>
      <c r="D2940" s="26" t="s">
        <v>420</v>
      </c>
      <c r="E2940" s="26" t="s">
        <v>1937</v>
      </c>
      <c r="F2940" s="26" t="s">
        <v>1938</v>
      </c>
      <c r="G2940" s="27">
        <v>34</v>
      </c>
      <c r="H2940" s="4" t="s">
        <v>1939</v>
      </c>
      <c r="I2940" s="28" t="str">
        <f t="shared" si="287"/>
        <v>=DISPIMG("ID_FB40BD7930A147639F70D0A4FFD2C431",1)</v>
      </c>
    </row>
    <row r="2941" customHeight="1" spans="1:9">
      <c r="A2941" s="26" t="s">
        <v>393</v>
      </c>
      <c r="B2941" s="26" t="s">
        <v>2171</v>
      </c>
      <c r="C2941" s="26" t="s">
        <v>2172</v>
      </c>
      <c r="D2941" s="26" t="s">
        <v>420</v>
      </c>
      <c r="E2941" s="26" t="s">
        <v>1937</v>
      </c>
      <c r="F2941" s="26" t="s">
        <v>1938</v>
      </c>
      <c r="G2941" s="27">
        <v>35</v>
      </c>
      <c r="H2941" s="4" t="s">
        <v>1939</v>
      </c>
      <c r="I2941" s="28" t="str">
        <f t="shared" si="287"/>
        <v>=DISPIMG("ID_FB40BD7930A147639F70D0A4FFD2C431",1)</v>
      </c>
    </row>
    <row r="2942" customHeight="1" spans="1:9">
      <c r="A2942" s="26" t="s">
        <v>394</v>
      </c>
      <c r="B2942" s="26" t="s">
        <v>2171</v>
      </c>
      <c r="C2942" s="26" t="s">
        <v>2172</v>
      </c>
      <c r="D2942" s="26" t="s">
        <v>420</v>
      </c>
      <c r="E2942" s="26" t="s">
        <v>1937</v>
      </c>
      <c r="F2942" s="26" t="s">
        <v>1938</v>
      </c>
      <c r="G2942" s="27">
        <v>36</v>
      </c>
      <c r="H2942" s="4" t="s">
        <v>1939</v>
      </c>
      <c r="I2942" s="28" t="str">
        <f t="shared" si="287"/>
        <v>=DISPIMG("ID_FB40BD7930A147639F70D0A4FFD2C431",1)</v>
      </c>
    </row>
    <row r="2943" customHeight="1" spans="1:9">
      <c r="A2943" s="26" t="s">
        <v>416</v>
      </c>
      <c r="B2943" s="26" t="s">
        <v>2173</v>
      </c>
      <c r="C2943" s="26" t="s">
        <v>2174</v>
      </c>
      <c r="D2943" s="26" t="s">
        <v>570</v>
      </c>
      <c r="E2943" s="26" t="s">
        <v>1937</v>
      </c>
      <c r="F2943" s="26" t="s">
        <v>1938</v>
      </c>
      <c r="G2943" s="27">
        <v>15</v>
      </c>
      <c r="H2943" s="4" t="s">
        <v>1939</v>
      </c>
      <c r="I2943" s="28" t="str">
        <f t="shared" ref="I2943:I2946" si="288">_xlfn.DISPIMG("ID_28A8360BC14E4FC7B3D0B94140FAE880",1)</f>
        <v>=DISPIMG("ID_28A8360BC14E4FC7B3D0B94140FAE880",1)</v>
      </c>
    </row>
    <row r="2944" customHeight="1" spans="1:9">
      <c r="A2944" s="26" t="s">
        <v>417</v>
      </c>
      <c r="B2944" s="26" t="s">
        <v>2173</v>
      </c>
      <c r="C2944" s="26" t="s">
        <v>2174</v>
      </c>
      <c r="D2944" s="26" t="s">
        <v>570</v>
      </c>
      <c r="E2944" s="26" t="s">
        <v>1937</v>
      </c>
      <c r="F2944" s="26" t="s">
        <v>1938</v>
      </c>
      <c r="G2944" s="27">
        <v>16</v>
      </c>
      <c r="H2944" s="4" t="s">
        <v>1939</v>
      </c>
      <c r="I2944" s="28" t="str">
        <f t="shared" si="288"/>
        <v>=DISPIMG("ID_28A8360BC14E4FC7B3D0B94140FAE880",1)</v>
      </c>
    </row>
    <row r="2945" customHeight="1" spans="1:9">
      <c r="A2945" s="26" t="s">
        <v>381</v>
      </c>
      <c r="B2945" s="26" t="s">
        <v>2173</v>
      </c>
      <c r="C2945" s="26" t="s">
        <v>2174</v>
      </c>
      <c r="D2945" s="26" t="s">
        <v>570</v>
      </c>
      <c r="E2945" s="26" t="s">
        <v>1937</v>
      </c>
      <c r="F2945" s="26" t="s">
        <v>1938</v>
      </c>
      <c r="G2945" s="27">
        <v>17</v>
      </c>
      <c r="H2945" s="4" t="s">
        <v>1939</v>
      </c>
      <c r="I2945" s="28" t="str">
        <f t="shared" si="288"/>
        <v>=DISPIMG("ID_28A8360BC14E4FC7B3D0B94140FAE880",1)</v>
      </c>
    </row>
    <row r="2946" customHeight="1" spans="1:9">
      <c r="A2946" s="26" t="s">
        <v>388</v>
      </c>
      <c r="B2946" s="26" t="s">
        <v>2173</v>
      </c>
      <c r="C2946" s="26" t="s">
        <v>2174</v>
      </c>
      <c r="D2946" s="26" t="s">
        <v>570</v>
      </c>
      <c r="E2946" s="26" t="s">
        <v>1937</v>
      </c>
      <c r="F2946" s="26" t="s">
        <v>1938</v>
      </c>
      <c r="G2946" s="27">
        <v>18</v>
      </c>
      <c r="H2946" s="4" t="s">
        <v>1939</v>
      </c>
      <c r="I2946" s="28" t="str">
        <f t="shared" si="288"/>
        <v>=DISPIMG("ID_28A8360BC14E4FC7B3D0B94140FAE880",1)</v>
      </c>
    </row>
    <row r="2947" customHeight="1" spans="1:9">
      <c r="A2947" s="26" t="s">
        <v>391</v>
      </c>
      <c r="B2947" s="26" t="s">
        <v>2175</v>
      </c>
      <c r="C2947" s="26" t="s">
        <v>2176</v>
      </c>
      <c r="D2947" s="26" t="s">
        <v>432</v>
      </c>
      <c r="E2947" s="26" t="s">
        <v>1937</v>
      </c>
      <c r="F2947" s="26" t="s">
        <v>1938</v>
      </c>
      <c r="G2947" s="27">
        <v>15</v>
      </c>
      <c r="H2947" s="4" t="s">
        <v>1939</v>
      </c>
      <c r="I2947" s="28" t="str">
        <f t="shared" ref="I2947:I2950" si="289">_xlfn.DISPIMG("ID_0466556F53CE451BBF5A4D72234CCEC4",1)</f>
        <v>=DISPIMG("ID_0466556F53CE451BBF5A4D72234CCEC4",1)</v>
      </c>
    </row>
    <row r="2948" customHeight="1" spans="1:9">
      <c r="A2948" s="26" t="s">
        <v>392</v>
      </c>
      <c r="B2948" s="26" t="s">
        <v>2175</v>
      </c>
      <c r="C2948" s="26" t="s">
        <v>2176</v>
      </c>
      <c r="D2948" s="26" t="s">
        <v>432</v>
      </c>
      <c r="E2948" s="26" t="s">
        <v>1937</v>
      </c>
      <c r="F2948" s="26" t="s">
        <v>1938</v>
      </c>
      <c r="G2948" s="27">
        <v>16</v>
      </c>
      <c r="H2948" s="4" t="s">
        <v>1939</v>
      </c>
      <c r="I2948" s="28" t="str">
        <f t="shared" si="289"/>
        <v>=DISPIMG("ID_0466556F53CE451BBF5A4D72234CCEC4",1)</v>
      </c>
    </row>
    <row r="2949" customHeight="1" spans="1:9">
      <c r="A2949" s="26" t="s">
        <v>393</v>
      </c>
      <c r="B2949" s="26" t="s">
        <v>2175</v>
      </c>
      <c r="C2949" s="26" t="s">
        <v>2176</v>
      </c>
      <c r="D2949" s="26" t="s">
        <v>432</v>
      </c>
      <c r="E2949" s="26" t="s">
        <v>1937</v>
      </c>
      <c r="F2949" s="26" t="s">
        <v>1938</v>
      </c>
      <c r="G2949" s="27">
        <v>17</v>
      </c>
      <c r="H2949" s="4" t="s">
        <v>1939</v>
      </c>
      <c r="I2949" s="28" t="str">
        <f t="shared" si="289"/>
        <v>=DISPIMG("ID_0466556F53CE451BBF5A4D72234CCEC4",1)</v>
      </c>
    </row>
    <row r="2950" customHeight="1" spans="1:9">
      <c r="A2950" s="26" t="s">
        <v>394</v>
      </c>
      <c r="B2950" s="26" t="s">
        <v>2175</v>
      </c>
      <c r="C2950" s="26" t="s">
        <v>2176</v>
      </c>
      <c r="D2950" s="26" t="s">
        <v>432</v>
      </c>
      <c r="E2950" s="26" t="s">
        <v>1937</v>
      </c>
      <c r="F2950" s="26" t="s">
        <v>1938</v>
      </c>
      <c r="G2950" s="27">
        <v>18</v>
      </c>
      <c r="H2950" s="4" t="s">
        <v>1939</v>
      </c>
      <c r="I2950" s="28" t="str">
        <f t="shared" si="289"/>
        <v>=DISPIMG("ID_0466556F53CE451BBF5A4D72234CCEC4",1)</v>
      </c>
    </row>
    <row r="2951" customHeight="1" spans="1:9">
      <c r="A2951" s="26" t="s">
        <v>395</v>
      </c>
      <c r="B2951" s="26" t="s">
        <v>2177</v>
      </c>
      <c r="C2951" s="26" t="s">
        <v>2178</v>
      </c>
      <c r="D2951" s="26" t="s">
        <v>570</v>
      </c>
      <c r="E2951" s="26" t="s">
        <v>1937</v>
      </c>
      <c r="F2951" s="26" t="s">
        <v>1938</v>
      </c>
      <c r="G2951" s="27">
        <v>32</v>
      </c>
      <c r="H2951" s="4" t="s">
        <v>1939</v>
      </c>
      <c r="I2951" s="28" t="str">
        <f t="shared" ref="I2951:I2959" si="290">_xlfn.DISPIMG("ID_EF87A5389C84435C87040A1AF18932A5",1)</f>
        <v>=DISPIMG("ID_EF87A5389C84435C87040A1AF18932A5",1)</v>
      </c>
    </row>
    <row r="2952" customHeight="1" spans="1:9">
      <c r="A2952" s="26" t="s">
        <v>399</v>
      </c>
      <c r="B2952" s="26" t="s">
        <v>2177</v>
      </c>
      <c r="C2952" s="26" t="s">
        <v>2178</v>
      </c>
      <c r="D2952" s="26" t="s">
        <v>570</v>
      </c>
      <c r="E2952" s="26" t="s">
        <v>1937</v>
      </c>
      <c r="F2952" s="26" t="s">
        <v>1938</v>
      </c>
      <c r="G2952" s="27">
        <v>33</v>
      </c>
      <c r="H2952" s="4" t="s">
        <v>1939</v>
      </c>
      <c r="I2952" s="28" t="str">
        <f t="shared" si="290"/>
        <v>=DISPIMG("ID_EF87A5389C84435C87040A1AF18932A5",1)</v>
      </c>
    </row>
    <row r="2953" customHeight="1" spans="1:9">
      <c r="A2953" s="26" t="s">
        <v>364</v>
      </c>
      <c r="B2953" s="26" t="s">
        <v>2177</v>
      </c>
      <c r="C2953" s="26" t="s">
        <v>2178</v>
      </c>
      <c r="D2953" s="26" t="s">
        <v>570</v>
      </c>
      <c r="E2953" s="26" t="s">
        <v>1937</v>
      </c>
      <c r="F2953" s="26" t="s">
        <v>1938</v>
      </c>
      <c r="G2953" s="27">
        <v>34</v>
      </c>
      <c r="H2953" s="4" t="s">
        <v>1939</v>
      </c>
      <c r="I2953" s="28" t="str">
        <f t="shared" si="290"/>
        <v>=DISPIMG("ID_EF87A5389C84435C87040A1AF18932A5",1)</v>
      </c>
    </row>
    <row r="2954" customHeight="1" spans="1:9">
      <c r="A2954" s="26" t="s">
        <v>371</v>
      </c>
      <c r="B2954" s="26" t="s">
        <v>2177</v>
      </c>
      <c r="C2954" s="26" t="s">
        <v>2178</v>
      </c>
      <c r="D2954" s="26" t="s">
        <v>570</v>
      </c>
      <c r="E2954" s="26" t="s">
        <v>1937</v>
      </c>
      <c r="F2954" s="26" t="s">
        <v>1938</v>
      </c>
      <c r="G2954" s="27">
        <v>35</v>
      </c>
      <c r="H2954" s="4" t="s">
        <v>1939</v>
      </c>
      <c r="I2954" s="28" t="str">
        <f t="shared" si="290"/>
        <v>=DISPIMG("ID_EF87A5389C84435C87040A1AF18932A5",1)</v>
      </c>
    </row>
    <row r="2955" customHeight="1" spans="1:9">
      <c r="A2955" s="26" t="s">
        <v>400</v>
      </c>
      <c r="B2955" s="26" t="s">
        <v>2177</v>
      </c>
      <c r="C2955" s="26" t="s">
        <v>2178</v>
      </c>
      <c r="D2955" s="26" t="s">
        <v>570</v>
      </c>
      <c r="E2955" s="26" t="s">
        <v>1937</v>
      </c>
      <c r="F2955" s="26" t="s">
        <v>1938</v>
      </c>
      <c r="G2955" s="27">
        <v>36</v>
      </c>
      <c r="H2955" s="4" t="s">
        <v>1939</v>
      </c>
      <c r="I2955" s="28" t="str">
        <f t="shared" si="290"/>
        <v>=DISPIMG("ID_EF87A5389C84435C87040A1AF18932A5",1)</v>
      </c>
    </row>
    <row r="2956" customHeight="1" spans="1:9">
      <c r="A2956" s="26" t="s">
        <v>416</v>
      </c>
      <c r="B2956" s="26" t="s">
        <v>2177</v>
      </c>
      <c r="C2956" s="26" t="s">
        <v>2178</v>
      </c>
      <c r="D2956" s="26" t="s">
        <v>570</v>
      </c>
      <c r="E2956" s="26" t="s">
        <v>1937</v>
      </c>
      <c r="F2956" s="26" t="s">
        <v>1938</v>
      </c>
      <c r="G2956" s="27">
        <v>37</v>
      </c>
      <c r="H2956" s="4" t="s">
        <v>1939</v>
      </c>
      <c r="I2956" s="28" t="str">
        <f t="shared" si="290"/>
        <v>=DISPIMG("ID_EF87A5389C84435C87040A1AF18932A5",1)</v>
      </c>
    </row>
    <row r="2957" customHeight="1" spans="1:9">
      <c r="A2957" s="26" t="s">
        <v>417</v>
      </c>
      <c r="B2957" s="26" t="s">
        <v>2177</v>
      </c>
      <c r="C2957" s="26" t="s">
        <v>2178</v>
      </c>
      <c r="D2957" s="26" t="s">
        <v>570</v>
      </c>
      <c r="E2957" s="26" t="s">
        <v>1937</v>
      </c>
      <c r="F2957" s="26" t="s">
        <v>1938</v>
      </c>
      <c r="G2957" s="27">
        <v>38</v>
      </c>
      <c r="H2957" s="4" t="s">
        <v>1939</v>
      </c>
      <c r="I2957" s="28" t="str">
        <f t="shared" si="290"/>
        <v>=DISPIMG("ID_EF87A5389C84435C87040A1AF18932A5",1)</v>
      </c>
    </row>
    <row r="2958" customHeight="1" spans="1:9">
      <c r="A2958" s="26" t="s">
        <v>381</v>
      </c>
      <c r="B2958" s="26" t="s">
        <v>2177</v>
      </c>
      <c r="C2958" s="26" t="s">
        <v>2178</v>
      </c>
      <c r="D2958" s="26" t="s">
        <v>570</v>
      </c>
      <c r="E2958" s="26" t="s">
        <v>1937</v>
      </c>
      <c r="F2958" s="26" t="s">
        <v>1938</v>
      </c>
      <c r="G2958" s="27">
        <v>39</v>
      </c>
      <c r="H2958" s="4" t="s">
        <v>1939</v>
      </c>
      <c r="I2958" s="28" t="str">
        <f t="shared" si="290"/>
        <v>=DISPIMG("ID_EF87A5389C84435C87040A1AF18932A5",1)</v>
      </c>
    </row>
    <row r="2959" customHeight="1" spans="1:9">
      <c r="A2959" s="26" t="s">
        <v>388</v>
      </c>
      <c r="B2959" s="26" t="s">
        <v>2177</v>
      </c>
      <c r="C2959" s="26" t="s">
        <v>2178</v>
      </c>
      <c r="D2959" s="26" t="s">
        <v>570</v>
      </c>
      <c r="E2959" s="26" t="s">
        <v>1937</v>
      </c>
      <c r="F2959" s="26" t="s">
        <v>1938</v>
      </c>
      <c r="G2959" s="27">
        <v>40</v>
      </c>
      <c r="H2959" s="4" t="s">
        <v>1939</v>
      </c>
      <c r="I2959" s="28" t="str">
        <f t="shared" si="290"/>
        <v>=DISPIMG("ID_EF87A5389C84435C87040A1AF18932A5",1)</v>
      </c>
    </row>
    <row r="2960" customHeight="1" spans="1:9">
      <c r="A2960" s="26" t="s">
        <v>490</v>
      </c>
      <c r="B2960" s="26" t="s">
        <v>2177</v>
      </c>
      <c r="C2960" s="26" t="s">
        <v>2178</v>
      </c>
      <c r="D2960" s="26" t="s">
        <v>570</v>
      </c>
      <c r="E2960" s="26" t="s">
        <v>1937</v>
      </c>
      <c r="F2960" s="26" t="s">
        <v>1938</v>
      </c>
      <c r="G2960" s="27">
        <v>49</v>
      </c>
      <c r="H2960" s="4" t="s">
        <v>1939</v>
      </c>
      <c r="I2960" s="28" t="str">
        <f>_xlfn.DISPIMG("ID_E8063F550A5F4611BA34BB4C6E9572F3",1)</f>
        <v>=DISPIMG("ID_E8063F550A5F4611BA34BB4C6E9572F3",1)</v>
      </c>
    </row>
    <row r="2961" customHeight="1" spans="1:9">
      <c r="A2961" s="26" t="s">
        <v>407</v>
      </c>
      <c r="B2961" s="26" t="s">
        <v>2177</v>
      </c>
      <c r="C2961" s="26" t="s">
        <v>2178</v>
      </c>
      <c r="D2961" s="26" t="s">
        <v>570</v>
      </c>
      <c r="E2961" s="26" t="s">
        <v>1937</v>
      </c>
      <c r="F2961" s="26" t="s">
        <v>1938</v>
      </c>
      <c r="G2961" s="27">
        <v>50</v>
      </c>
      <c r="H2961" s="4" t="s">
        <v>1939</v>
      </c>
      <c r="I2961" s="28" t="str">
        <f>_xlfn.DISPIMG("ID_E8063F550A5F4611BA34BB4C6E9572F3",1)</f>
        <v>=DISPIMG("ID_E8063F550A5F4611BA34BB4C6E9572F3",1)</v>
      </c>
    </row>
    <row r="2962" customHeight="1" spans="1:9">
      <c r="A2962" s="26" t="s">
        <v>399</v>
      </c>
      <c r="B2962" s="26" t="s">
        <v>2179</v>
      </c>
      <c r="C2962" s="26" t="s">
        <v>2180</v>
      </c>
      <c r="D2962" s="26" t="s">
        <v>476</v>
      </c>
      <c r="E2962" s="26" t="s">
        <v>1937</v>
      </c>
      <c r="F2962" s="26" t="s">
        <v>1938</v>
      </c>
      <c r="G2962" s="27">
        <v>24</v>
      </c>
      <c r="H2962" s="4" t="s">
        <v>1939</v>
      </c>
      <c r="I2962" s="28" t="str">
        <f t="shared" ref="I2962:I2967" si="291">_xlfn.DISPIMG("ID_5F82079F00414D3E94B32C8C20EEAE00",1)</f>
        <v>=DISPIMG("ID_5F82079F00414D3E94B32C8C20EEAE00",1)</v>
      </c>
    </row>
    <row r="2963" customHeight="1" spans="1:9">
      <c r="A2963" s="26" t="s">
        <v>364</v>
      </c>
      <c r="B2963" s="26" t="s">
        <v>2179</v>
      </c>
      <c r="C2963" s="26" t="s">
        <v>2180</v>
      </c>
      <c r="D2963" s="26" t="s">
        <v>476</v>
      </c>
      <c r="E2963" s="26" t="s">
        <v>1937</v>
      </c>
      <c r="F2963" s="26" t="s">
        <v>1938</v>
      </c>
      <c r="G2963" s="27">
        <v>25</v>
      </c>
      <c r="H2963" s="4" t="s">
        <v>1939</v>
      </c>
      <c r="I2963" s="28" t="str">
        <f t="shared" si="291"/>
        <v>=DISPIMG("ID_5F82079F00414D3E94B32C8C20EEAE00",1)</v>
      </c>
    </row>
    <row r="2964" customHeight="1" spans="1:9">
      <c r="A2964" s="26" t="s">
        <v>371</v>
      </c>
      <c r="B2964" s="26" t="s">
        <v>2179</v>
      </c>
      <c r="C2964" s="26" t="s">
        <v>2180</v>
      </c>
      <c r="D2964" s="26" t="s">
        <v>476</v>
      </c>
      <c r="E2964" s="26" t="s">
        <v>1937</v>
      </c>
      <c r="F2964" s="26" t="s">
        <v>1938</v>
      </c>
      <c r="G2964" s="27">
        <v>26</v>
      </c>
      <c r="H2964" s="4" t="s">
        <v>1939</v>
      </c>
      <c r="I2964" s="28" t="str">
        <f t="shared" si="291"/>
        <v>=DISPIMG("ID_5F82079F00414D3E94B32C8C20EEAE00",1)</v>
      </c>
    </row>
    <row r="2965" customHeight="1" spans="1:9">
      <c r="A2965" s="26" t="s">
        <v>400</v>
      </c>
      <c r="B2965" s="26" t="s">
        <v>2179</v>
      </c>
      <c r="C2965" s="26" t="s">
        <v>2180</v>
      </c>
      <c r="D2965" s="26" t="s">
        <v>476</v>
      </c>
      <c r="E2965" s="26" t="s">
        <v>1937</v>
      </c>
      <c r="F2965" s="26" t="s">
        <v>1938</v>
      </c>
      <c r="G2965" s="27">
        <v>27</v>
      </c>
      <c r="H2965" s="4" t="s">
        <v>1939</v>
      </c>
      <c r="I2965" s="28" t="str">
        <f t="shared" si="291"/>
        <v>=DISPIMG("ID_5F82079F00414D3E94B32C8C20EEAE00",1)</v>
      </c>
    </row>
    <row r="2966" customHeight="1" spans="1:9">
      <c r="A2966" s="26" t="s">
        <v>416</v>
      </c>
      <c r="B2966" s="26" t="s">
        <v>2179</v>
      </c>
      <c r="C2966" s="26" t="s">
        <v>2180</v>
      </c>
      <c r="D2966" s="26" t="s">
        <v>476</v>
      </c>
      <c r="E2966" s="26" t="s">
        <v>1937</v>
      </c>
      <c r="F2966" s="26" t="s">
        <v>1938</v>
      </c>
      <c r="G2966" s="27">
        <v>28</v>
      </c>
      <c r="H2966" s="4" t="s">
        <v>1939</v>
      </c>
      <c r="I2966" s="28" t="str">
        <f t="shared" si="291"/>
        <v>=DISPIMG("ID_5F82079F00414D3E94B32C8C20EEAE00",1)</v>
      </c>
    </row>
    <row r="2967" customHeight="1" spans="1:9">
      <c r="A2967" s="26" t="s">
        <v>417</v>
      </c>
      <c r="B2967" s="26" t="s">
        <v>2179</v>
      </c>
      <c r="C2967" s="26" t="s">
        <v>2180</v>
      </c>
      <c r="D2967" s="26" t="s">
        <v>476</v>
      </c>
      <c r="E2967" s="26" t="s">
        <v>1937</v>
      </c>
      <c r="F2967" s="26" t="s">
        <v>1938</v>
      </c>
      <c r="G2967" s="27">
        <v>29</v>
      </c>
      <c r="H2967" s="4" t="s">
        <v>1939</v>
      </c>
      <c r="I2967" s="28" t="str">
        <f t="shared" si="291"/>
        <v>=DISPIMG("ID_5F82079F00414D3E94B32C8C20EEAE00",1)</v>
      </c>
    </row>
    <row r="2968" customHeight="1" spans="1:9">
      <c r="A2968" s="26" t="s">
        <v>399</v>
      </c>
      <c r="B2968" s="26" t="s">
        <v>2181</v>
      </c>
      <c r="C2968" s="26" t="s">
        <v>2182</v>
      </c>
      <c r="D2968" s="26" t="s">
        <v>432</v>
      </c>
      <c r="E2968" s="26" t="s">
        <v>1937</v>
      </c>
      <c r="F2968" s="26" t="s">
        <v>1938</v>
      </c>
      <c r="G2968" s="27">
        <v>47</v>
      </c>
      <c r="H2968" s="4" t="s">
        <v>1939</v>
      </c>
      <c r="I2968" s="28" t="str">
        <f t="shared" ref="I2968:I2981" si="292">_xlfn.DISPIMG("ID_9854349CBEDB41F18D6F6C25EBED7469",1)</f>
        <v>=DISPIMG("ID_9854349CBEDB41F18D6F6C25EBED7469",1)</v>
      </c>
    </row>
    <row r="2969" customHeight="1" spans="1:9">
      <c r="A2969" s="26" t="s">
        <v>364</v>
      </c>
      <c r="B2969" s="26" t="s">
        <v>2181</v>
      </c>
      <c r="C2969" s="26" t="s">
        <v>2182</v>
      </c>
      <c r="D2969" s="26" t="s">
        <v>432</v>
      </c>
      <c r="E2969" s="26" t="s">
        <v>1937</v>
      </c>
      <c r="F2969" s="26" t="s">
        <v>1938</v>
      </c>
      <c r="G2969" s="27">
        <v>48</v>
      </c>
      <c r="H2969" s="4" t="s">
        <v>1939</v>
      </c>
      <c r="I2969" s="28" t="str">
        <f t="shared" si="292"/>
        <v>=DISPIMG("ID_9854349CBEDB41F18D6F6C25EBED7469",1)</v>
      </c>
    </row>
    <row r="2970" customHeight="1" spans="1:9">
      <c r="A2970" s="26" t="s">
        <v>371</v>
      </c>
      <c r="B2970" s="26" t="s">
        <v>2181</v>
      </c>
      <c r="C2970" s="26" t="s">
        <v>2182</v>
      </c>
      <c r="D2970" s="26" t="s">
        <v>432</v>
      </c>
      <c r="E2970" s="26" t="s">
        <v>1937</v>
      </c>
      <c r="F2970" s="26" t="s">
        <v>1938</v>
      </c>
      <c r="G2970" s="27">
        <v>49</v>
      </c>
      <c r="H2970" s="4" t="s">
        <v>1939</v>
      </c>
      <c r="I2970" s="28" t="str">
        <f t="shared" si="292"/>
        <v>=DISPIMG("ID_9854349CBEDB41F18D6F6C25EBED7469",1)</v>
      </c>
    </row>
    <row r="2971" customHeight="1" spans="1:9">
      <c r="A2971" s="26" t="s">
        <v>400</v>
      </c>
      <c r="B2971" s="26" t="s">
        <v>2181</v>
      </c>
      <c r="C2971" s="26" t="s">
        <v>2182</v>
      </c>
      <c r="D2971" s="26" t="s">
        <v>432</v>
      </c>
      <c r="E2971" s="26" t="s">
        <v>1937</v>
      </c>
      <c r="F2971" s="26" t="s">
        <v>1938</v>
      </c>
      <c r="G2971" s="27">
        <v>50</v>
      </c>
      <c r="H2971" s="4" t="s">
        <v>1939</v>
      </c>
      <c r="I2971" s="28" t="str">
        <f t="shared" si="292"/>
        <v>=DISPIMG("ID_9854349CBEDB41F18D6F6C25EBED7469",1)</v>
      </c>
    </row>
    <row r="2972" customHeight="1" spans="1:9">
      <c r="A2972" s="26" t="s">
        <v>416</v>
      </c>
      <c r="B2972" s="26" t="s">
        <v>2181</v>
      </c>
      <c r="C2972" s="26" t="s">
        <v>2182</v>
      </c>
      <c r="D2972" s="26" t="s">
        <v>432</v>
      </c>
      <c r="E2972" s="26" t="s">
        <v>1937</v>
      </c>
      <c r="F2972" s="26" t="s">
        <v>1938</v>
      </c>
      <c r="G2972" s="27">
        <v>51</v>
      </c>
      <c r="H2972" s="4" t="s">
        <v>1939</v>
      </c>
      <c r="I2972" s="28" t="str">
        <f t="shared" si="292"/>
        <v>=DISPIMG("ID_9854349CBEDB41F18D6F6C25EBED7469",1)</v>
      </c>
    </row>
    <row r="2973" customHeight="1" spans="1:9">
      <c r="A2973" s="26" t="s">
        <v>417</v>
      </c>
      <c r="B2973" s="26" t="s">
        <v>2181</v>
      </c>
      <c r="C2973" s="26" t="s">
        <v>2182</v>
      </c>
      <c r="D2973" s="26" t="s">
        <v>432</v>
      </c>
      <c r="E2973" s="26" t="s">
        <v>1937</v>
      </c>
      <c r="F2973" s="26" t="s">
        <v>1938</v>
      </c>
      <c r="G2973" s="27">
        <v>52</v>
      </c>
      <c r="H2973" s="4" t="s">
        <v>1939</v>
      </c>
      <c r="I2973" s="28" t="str">
        <f t="shared" si="292"/>
        <v>=DISPIMG("ID_9854349CBEDB41F18D6F6C25EBED7469",1)</v>
      </c>
    </row>
    <row r="2974" customHeight="1" spans="1:9">
      <c r="A2974" s="26" t="s">
        <v>381</v>
      </c>
      <c r="B2974" s="26" t="s">
        <v>2181</v>
      </c>
      <c r="C2974" s="26" t="s">
        <v>2182</v>
      </c>
      <c r="D2974" s="26" t="s">
        <v>432</v>
      </c>
      <c r="E2974" s="26" t="s">
        <v>1937</v>
      </c>
      <c r="F2974" s="26" t="s">
        <v>1938</v>
      </c>
      <c r="G2974" s="27">
        <v>53</v>
      </c>
      <c r="H2974" s="4" t="s">
        <v>1939</v>
      </c>
      <c r="I2974" s="28" t="str">
        <f t="shared" si="292"/>
        <v>=DISPIMG("ID_9854349CBEDB41F18D6F6C25EBED7469",1)</v>
      </c>
    </row>
    <row r="2975" customHeight="1" spans="1:9">
      <c r="A2975" s="26" t="s">
        <v>388</v>
      </c>
      <c r="B2975" s="26" t="s">
        <v>2181</v>
      </c>
      <c r="C2975" s="26" t="s">
        <v>2182</v>
      </c>
      <c r="D2975" s="26" t="s">
        <v>432</v>
      </c>
      <c r="E2975" s="26" t="s">
        <v>1937</v>
      </c>
      <c r="F2975" s="26" t="s">
        <v>1938</v>
      </c>
      <c r="G2975" s="27">
        <v>54</v>
      </c>
      <c r="H2975" s="4" t="s">
        <v>1939</v>
      </c>
      <c r="I2975" s="28" t="str">
        <f t="shared" si="292"/>
        <v>=DISPIMG("ID_9854349CBEDB41F18D6F6C25EBED7469",1)</v>
      </c>
    </row>
    <row r="2976" customHeight="1" spans="1:9">
      <c r="A2976" s="26" t="s">
        <v>389</v>
      </c>
      <c r="B2976" s="26" t="s">
        <v>2181</v>
      </c>
      <c r="C2976" s="26" t="s">
        <v>2182</v>
      </c>
      <c r="D2976" s="26" t="s">
        <v>432</v>
      </c>
      <c r="E2976" s="26" t="s">
        <v>1937</v>
      </c>
      <c r="F2976" s="26" t="s">
        <v>1938</v>
      </c>
      <c r="G2976" s="27">
        <v>55</v>
      </c>
      <c r="H2976" s="4" t="s">
        <v>1939</v>
      </c>
      <c r="I2976" s="28" t="str">
        <f t="shared" si="292"/>
        <v>=DISPIMG("ID_9854349CBEDB41F18D6F6C25EBED7469",1)</v>
      </c>
    </row>
    <row r="2977" customHeight="1" spans="1:9">
      <c r="A2977" s="26" t="s">
        <v>390</v>
      </c>
      <c r="B2977" s="26" t="s">
        <v>2181</v>
      </c>
      <c r="C2977" s="26" t="s">
        <v>2182</v>
      </c>
      <c r="D2977" s="26" t="s">
        <v>432</v>
      </c>
      <c r="E2977" s="26" t="s">
        <v>1937</v>
      </c>
      <c r="F2977" s="26" t="s">
        <v>1938</v>
      </c>
      <c r="G2977" s="27">
        <v>56</v>
      </c>
      <c r="H2977" s="4" t="s">
        <v>1939</v>
      </c>
      <c r="I2977" s="28" t="str">
        <f t="shared" si="292"/>
        <v>=DISPIMG("ID_9854349CBEDB41F18D6F6C25EBED7469",1)</v>
      </c>
    </row>
    <row r="2978" customHeight="1" spans="1:9">
      <c r="A2978" s="26" t="s">
        <v>391</v>
      </c>
      <c r="B2978" s="26" t="s">
        <v>2181</v>
      </c>
      <c r="C2978" s="26" t="s">
        <v>2182</v>
      </c>
      <c r="D2978" s="26" t="s">
        <v>432</v>
      </c>
      <c r="E2978" s="26" t="s">
        <v>1937</v>
      </c>
      <c r="F2978" s="26" t="s">
        <v>1938</v>
      </c>
      <c r="G2978" s="27">
        <v>57</v>
      </c>
      <c r="H2978" s="4" t="s">
        <v>1939</v>
      </c>
      <c r="I2978" s="28" t="str">
        <f t="shared" si="292"/>
        <v>=DISPIMG("ID_9854349CBEDB41F18D6F6C25EBED7469",1)</v>
      </c>
    </row>
    <row r="2979" customHeight="1" spans="1:9">
      <c r="A2979" s="26" t="s">
        <v>392</v>
      </c>
      <c r="B2979" s="26" t="s">
        <v>2181</v>
      </c>
      <c r="C2979" s="26" t="s">
        <v>2182</v>
      </c>
      <c r="D2979" s="26" t="s">
        <v>432</v>
      </c>
      <c r="E2979" s="26" t="s">
        <v>1937</v>
      </c>
      <c r="F2979" s="26" t="s">
        <v>1938</v>
      </c>
      <c r="G2979" s="27">
        <v>58</v>
      </c>
      <c r="H2979" s="4" t="s">
        <v>1939</v>
      </c>
      <c r="I2979" s="28" t="str">
        <f t="shared" si="292"/>
        <v>=DISPIMG("ID_9854349CBEDB41F18D6F6C25EBED7469",1)</v>
      </c>
    </row>
    <row r="2980" customHeight="1" spans="1:9">
      <c r="A2980" s="26" t="s">
        <v>393</v>
      </c>
      <c r="B2980" s="26" t="s">
        <v>2181</v>
      </c>
      <c r="C2980" s="26" t="s">
        <v>2182</v>
      </c>
      <c r="D2980" s="26" t="s">
        <v>432</v>
      </c>
      <c r="E2980" s="26" t="s">
        <v>1937</v>
      </c>
      <c r="F2980" s="26" t="s">
        <v>1938</v>
      </c>
      <c r="G2980" s="27">
        <v>59</v>
      </c>
      <c r="H2980" s="4" t="s">
        <v>1939</v>
      </c>
      <c r="I2980" s="28" t="str">
        <f t="shared" si="292"/>
        <v>=DISPIMG("ID_9854349CBEDB41F18D6F6C25EBED7469",1)</v>
      </c>
    </row>
    <row r="2981" customHeight="1" spans="1:9">
      <c r="A2981" s="26" t="s">
        <v>394</v>
      </c>
      <c r="B2981" s="26" t="s">
        <v>2181</v>
      </c>
      <c r="C2981" s="26" t="s">
        <v>2182</v>
      </c>
      <c r="D2981" s="26" t="s">
        <v>432</v>
      </c>
      <c r="E2981" s="26" t="s">
        <v>1937</v>
      </c>
      <c r="F2981" s="26" t="s">
        <v>1938</v>
      </c>
      <c r="G2981" s="27">
        <v>60</v>
      </c>
      <c r="H2981" s="4" t="s">
        <v>1939</v>
      </c>
      <c r="I2981" s="28" t="str">
        <f t="shared" si="292"/>
        <v>=DISPIMG("ID_9854349CBEDB41F18D6F6C25EBED7469",1)</v>
      </c>
    </row>
    <row r="2982" customHeight="1" spans="1:9">
      <c r="A2982" s="26" t="s">
        <v>371</v>
      </c>
      <c r="B2982" s="26" t="s">
        <v>2183</v>
      </c>
      <c r="C2982" s="26" t="s">
        <v>2184</v>
      </c>
      <c r="D2982" s="26" t="s">
        <v>420</v>
      </c>
      <c r="E2982" s="26" t="s">
        <v>1937</v>
      </c>
      <c r="F2982" s="26" t="s">
        <v>1938</v>
      </c>
      <c r="G2982" s="27">
        <v>15</v>
      </c>
      <c r="H2982" s="4" t="s">
        <v>1939</v>
      </c>
      <c r="I2982" s="28" t="str">
        <f t="shared" ref="I2982:I2988" si="293">_xlfn.DISPIMG("ID_840D4F89B73E4C7CB992586635DEDBC7",1)</f>
        <v>=DISPIMG("ID_840D4F89B73E4C7CB992586635DEDBC7",1)</v>
      </c>
    </row>
    <row r="2983" customHeight="1" spans="1:9">
      <c r="A2983" s="26" t="s">
        <v>400</v>
      </c>
      <c r="B2983" s="26" t="s">
        <v>2183</v>
      </c>
      <c r="C2983" s="26" t="s">
        <v>2184</v>
      </c>
      <c r="D2983" s="26" t="s">
        <v>420</v>
      </c>
      <c r="E2983" s="26" t="s">
        <v>1937</v>
      </c>
      <c r="F2983" s="26" t="s">
        <v>1938</v>
      </c>
      <c r="G2983" s="27">
        <v>16</v>
      </c>
      <c r="H2983" s="4" t="s">
        <v>1939</v>
      </c>
      <c r="I2983" s="28" t="str">
        <f t="shared" si="293"/>
        <v>=DISPIMG("ID_840D4F89B73E4C7CB992586635DEDBC7",1)</v>
      </c>
    </row>
    <row r="2984" customHeight="1" spans="1:9">
      <c r="A2984" s="26" t="s">
        <v>416</v>
      </c>
      <c r="B2984" s="26" t="s">
        <v>2183</v>
      </c>
      <c r="C2984" s="26" t="s">
        <v>2184</v>
      </c>
      <c r="D2984" s="26" t="s">
        <v>420</v>
      </c>
      <c r="E2984" s="26" t="s">
        <v>1937</v>
      </c>
      <c r="F2984" s="26" t="s">
        <v>1938</v>
      </c>
      <c r="G2984" s="27">
        <v>17</v>
      </c>
      <c r="H2984" s="4" t="s">
        <v>1939</v>
      </c>
      <c r="I2984" s="28" t="str">
        <f t="shared" si="293"/>
        <v>=DISPIMG("ID_840D4F89B73E4C7CB992586635DEDBC7",1)</v>
      </c>
    </row>
    <row r="2985" customHeight="1" spans="1:9">
      <c r="A2985" s="26" t="s">
        <v>417</v>
      </c>
      <c r="B2985" s="26" t="s">
        <v>2183</v>
      </c>
      <c r="C2985" s="26" t="s">
        <v>2184</v>
      </c>
      <c r="D2985" s="26" t="s">
        <v>420</v>
      </c>
      <c r="E2985" s="26" t="s">
        <v>1937</v>
      </c>
      <c r="F2985" s="26" t="s">
        <v>1938</v>
      </c>
      <c r="G2985" s="27">
        <v>18</v>
      </c>
      <c r="H2985" s="4" t="s">
        <v>1939</v>
      </c>
      <c r="I2985" s="28" t="str">
        <f t="shared" si="293"/>
        <v>=DISPIMG("ID_840D4F89B73E4C7CB992586635DEDBC7",1)</v>
      </c>
    </row>
    <row r="2986" customHeight="1" spans="1:9">
      <c r="A2986" s="26" t="s">
        <v>381</v>
      </c>
      <c r="B2986" s="26" t="s">
        <v>2183</v>
      </c>
      <c r="C2986" s="26" t="s">
        <v>2184</v>
      </c>
      <c r="D2986" s="26" t="s">
        <v>420</v>
      </c>
      <c r="E2986" s="26" t="s">
        <v>1937</v>
      </c>
      <c r="F2986" s="26" t="s">
        <v>1938</v>
      </c>
      <c r="G2986" s="27">
        <v>19</v>
      </c>
      <c r="H2986" s="4" t="s">
        <v>1939</v>
      </c>
      <c r="I2986" s="28" t="str">
        <f t="shared" si="293"/>
        <v>=DISPIMG("ID_840D4F89B73E4C7CB992586635DEDBC7",1)</v>
      </c>
    </row>
    <row r="2987" customHeight="1" spans="1:9">
      <c r="A2987" s="26" t="s">
        <v>388</v>
      </c>
      <c r="B2987" s="26" t="s">
        <v>2183</v>
      </c>
      <c r="C2987" s="26" t="s">
        <v>2184</v>
      </c>
      <c r="D2987" s="26" t="s">
        <v>420</v>
      </c>
      <c r="E2987" s="26" t="s">
        <v>1937</v>
      </c>
      <c r="F2987" s="26" t="s">
        <v>1938</v>
      </c>
      <c r="G2987" s="27">
        <v>20</v>
      </c>
      <c r="H2987" s="4" t="s">
        <v>1939</v>
      </c>
      <c r="I2987" s="28" t="str">
        <f t="shared" si="293"/>
        <v>=DISPIMG("ID_840D4F89B73E4C7CB992586635DEDBC7",1)</v>
      </c>
    </row>
    <row r="2988" customHeight="1" spans="1:9">
      <c r="A2988" s="26" t="s">
        <v>389</v>
      </c>
      <c r="B2988" s="26" t="s">
        <v>2183</v>
      </c>
      <c r="C2988" s="26" t="s">
        <v>2184</v>
      </c>
      <c r="D2988" s="26" t="s">
        <v>420</v>
      </c>
      <c r="E2988" s="26" t="s">
        <v>1937</v>
      </c>
      <c r="F2988" s="26" t="s">
        <v>1938</v>
      </c>
      <c r="G2988" s="27">
        <v>21</v>
      </c>
      <c r="H2988" s="4" t="s">
        <v>1939</v>
      </c>
      <c r="I2988" s="28" t="str">
        <f t="shared" si="293"/>
        <v>=DISPIMG("ID_840D4F89B73E4C7CB992586635DEDBC7",1)</v>
      </c>
    </row>
    <row r="2989" customHeight="1" spans="1:9">
      <c r="A2989" s="26" t="s">
        <v>371</v>
      </c>
      <c r="B2989" s="26" t="s">
        <v>2185</v>
      </c>
      <c r="C2989" s="26" t="s">
        <v>2186</v>
      </c>
      <c r="D2989" s="26" t="s">
        <v>374</v>
      </c>
      <c r="E2989" s="26" t="s">
        <v>1937</v>
      </c>
      <c r="F2989" s="26" t="s">
        <v>1938</v>
      </c>
      <c r="G2989" s="27">
        <v>19</v>
      </c>
      <c r="H2989" s="4" t="s">
        <v>1939</v>
      </c>
      <c r="I2989" s="28" t="str">
        <f t="shared" ref="I2989:I3000" si="294">_xlfn.DISPIMG("ID_7EE89E2B51E04743A7CF3B086EAFC931",1)</f>
        <v>=DISPIMG("ID_7EE89E2B51E04743A7CF3B086EAFC931",1)</v>
      </c>
    </row>
    <row r="2990" customHeight="1" spans="1:9">
      <c r="A2990" s="26" t="s">
        <v>400</v>
      </c>
      <c r="B2990" s="26" t="s">
        <v>2185</v>
      </c>
      <c r="C2990" s="26" t="s">
        <v>2186</v>
      </c>
      <c r="D2990" s="26" t="s">
        <v>374</v>
      </c>
      <c r="E2990" s="26" t="s">
        <v>1937</v>
      </c>
      <c r="F2990" s="26" t="s">
        <v>1938</v>
      </c>
      <c r="G2990" s="27">
        <v>20</v>
      </c>
      <c r="H2990" s="4" t="s">
        <v>1939</v>
      </c>
      <c r="I2990" s="28" t="str">
        <f t="shared" si="294"/>
        <v>=DISPIMG("ID_7EE89E2B51E04743A7CF3B086EAFC931",1)</v>
      </c>
    </row>
    <row r="2991" customHeight="1" spans="1:9">
      <c r="A2991" s="26" t="s">
        <v>416</v>
      </c>
      <c r="B2991" s="26" t="s">
        <v>2185</v>
      </c>
      <c r="C2991" s="26" t="s">
        <v>2186</v>
      </c>
      <c r="D2991" s="26" t="s">
        <v>374</v>
      </c>
      <c r="E2991" s="26" t="s">
        <v>1937</v>
      </c>
      <c r="F2991" s="26" t="s">
        <v>1938</v>
      </c>
      <c r="G2991" s="27">
        <v>21</v>
      </c>
      <c r="H2991" s="4" t="s">
        <v>1939</v>
      </c>
      <c r="I2991" s="28" t="str">
        <f t="shared" si="294"/>
        <v>=DISPIMG("ID_7EE89E2B51E04743A7CF3B086EAFC931",1)</v>
      </c>
    </row>
    <row r="2992" customHeight="1" spans="1:9">
      <c r="A2992" s="26" t="s">
        <v>417</v>
      </c>
      <c r="B2992" s="26" t="s">
        <v>2185</v>
      </c>
      <c r="C2992" s="26" t="s">
        <v>2186</v>
      </c>
      <c r="D2992" s="26" t="s">
        <v>374</v>
      </c>
      <c r="E2992" s="26" t="s">
        <v>1937</v>
      </c>
      <c r="F2992" s="26" t="s">
        <v>1938</v>
      </c>
      <c r="G2992" s="27">
        <v>22</v>
      </c>
      <c r="H2992" s="4" t="s">
        <v>1939</v>
      </c>
      <c r="I2992" s="28" t="str">
        <f t="shared" si="294"/>
        <v>=DISPIMG("ID_7EE89E2B51E04743A7CF3B086EAFC931",1)</v>
      </c>
    </row>
    <row r="2993" customHeight="1" spans="1:9">
      <c r="A2993" s="26" t="s">
        <v>381</v>
      </c>
      <c r="B2993" s="26" t="s">
        <v>2185</v>
      </c>
      <c r="C2993" s="26" t="s">
        <v>2186</v>
      </c>
      <c r="D2993" s="26" t="s">
        <v>374</v>
      </c>
      <c r="E2993" s="26" t="s">
        <v>1937</v>
      </c>
      <c r="F2993" s="26" t="s">
        <v>1938</v>
      </c>
      <c r="G2993" s="27">
        <v>23</v>
      </c>
      <c r="H2993" s="4" t="s">
        <v>1939</v>
      </c>
      <c r="I2993" s="28" t="str">
        <f t="shared" si="294"/>
        <v>=DISPIMG("ID_7EE89E2B51E04743A7CF3B086EAFC931",1)</v>
      </c>
    </row>
    <row r="2994" customHeight="1" spans="1:9">
      <c r="A2994" s="26" t="s">
        <v>388</v>
      </c>
      <c r="B2994" s="26" t="s">
        <v>2185</v>
      </c>
      <c r="C2994" s="26" t="s">
        <v>2186</v>
      </c>
      <c r="D2994" s="26" t="s">
        <v>374</v>
      </c>
      <c r="E2994" s="26" t="s">
        <v>1937</v>
      </c>
      <c r="F2994" s="26" t="s">
        <v>1938</v>
      </c>
      <c r="G2994" s="27">
        <v>24</v>
      </c>
      <c r="H2994" s="4" t="s">
        <v>1939</v>
      </c>
      <c r="I2994" s="28" t="str">
        <f t="shared" si="294"/>
        <v>=DISPIMG("ID_7EE89E2B51E04743A7CF3B086EAFC931",1)</v>
      </c>
    </row>
    <row r="2995" customHeight="1" spans="1:9">
      <c r="A2995" s="26" t="s">
        <v>389</v>
      </c>
      <c r="B2995" s="26" t="s">
        <v>2185</v>
      </c>
      <c r="C2995" s="26" t="s">
        <v>2186</v>
      </c>
      <c r="D2995" s="26" t="s">
        <v>374</v>
      </c>
      <c r="E2995" s="26" t="s">
        <v>1937</v>
      </c>
      <c r="F2995" s="26" t="s">
        <v>1938</v>
      </c>
      <c r="G2995" s="27">
        <v>25</v>
      </c>
      <c r="H2995" s="4" t="s">
        <v>1939</v>
      </c>
      <c r="I2995" s="28" t="str">
        <f t="shared" si="294"/>
        <v>=DISPIMG("ID_7EE89E2B51E04743A7CF3B086EAFC931",1)</v>
      </c>
    </row>
    <row r="2996" customHeight="1" spans="1:9">
      <c r="A2996" s="26" t="s">
        <v>390</v>
      </c>
      <c r="B2996" s="26" t="s">
        <v>2185</v>
      </c>
      <c r="C2996" s="26" t="s">
        <v>2186</v>
      </c>
      <c r="D2996" s="26" t="s">
        <v>374</v>
      </c>
      <c r="E2996" s="26" t="s">
        <v>1937</v>
      </c>
      <c r="F2996" s="26" t="s">
        <v>1938</v>
      </c>
      <c r="G2996" s="27">
        <v>26</v>
      </c>
      <c r="H2996" s="4" t="s">
        <v>1939</v>
      </c>
      <c r="I2996" s="28" t="str">
        <f t="shared" si="294"/>
        <v>=DISPIMG("ID_7EE89E2B51E04743A7CF3B086EAFC931",1)</v>
      </c>
    </row>
    <row r="2997" customHeight="1" spans="1:9">
      <c r="A2997" s="26" t="s">
        <v>391</v>
      </c>
      <c r="B2997" s="26" t="s">
        <v>2185</v>
      </c>
      <c r="C2997" s="26" t="s">
        <v>2186</v>
      </c>
      <c r="D2997" s="26" t="s">
        <v>374</v>
      </c>
      <c r="E2997" s="26" t="s">
        <v>1937</v>
      </c>
      <c r="F2997" s="26" t="s">
        <v>1938</v>
      </c>
      <c r="G2997" s="27">
        <v>27</v>
      </c>
      <c r="H2997" s="4" t="s">
        <v>1939</v>
      </c>
      <c r="I2997" s="28" t="str">
        <f t="shared" si="294"/>
        <v>=DISPIMG("ID_7EE89E2B51E04743A7CF3B086EAFC931",1)</v>
      </c>
    </row>
    <row r="2998" customHeight="1" spans="1:9">
      <c r="A2998" s="26" t="s">
        <v>392</v>
      </c>
      <c r="B2998" s="26" t="s">
        <v>2185</v>
      </c>
      <c r="C2998" s="26" t="s">
        <v>2186</v>
      </c>
      <c r="D2998" s="26" t="s">
        <v>374</v>
      </c>
      <c r="E2998" s="26" t="s">
        <v>1937</v>
      </c>
      <c r="F2998" s="26" t="s">
        <v>1938</v>
      </c>
      <c r="G2998" s="27">
        <v>28</v>
      </c>
      <c r="H2998" s="4" t="s">
        <v>1939</v>
      </c>
      <c r="I2998" s="28" t="str">
        <f t="shared" si="294"/>
        <v>=DISPIMG("ID_7EE89E2B51E04743A7CF3B086EAFC931",1)</v>
      </c>
    </row>
    <row r="2999" customHeight="1" spans="1:9">
      <c r="A2999" s="26" t="s">
        <v>393</v>
      </c>
      <c r="B2999" s="26" t="s">
        <v>2185</v>
      </c>
      <c r="C2999" s="26" t="s">
        <v>2186</v>
      </c>
      <c r="D2999" s="26" t="s">
        <v>374</v>
      </c>
      <c r="E2999" s="26" t="s">
        <v>1937</v>
      </c>
      <c r="F2999" s="26" t="s">
        <v>1938</v>
      </c>
      <c r="G2999" s="27">
        <v>29</v>
      </c>
      <c r="H2999" s="4" t="s">
        <v>1939</v>
      </c>
      <c r="I2999" s="28" t="str">
        <f t="shared" si="294"/>
        <v>=DISPIMG("ID_7EE89E2B51E04743A7CF3B086EAFC931",1)</v>
      </c>
    </row>
    <row r="3000" customHeight="1" spans="1:9">
      <c r="A3000" s="26" t="s">
        <v>394</v>
      </c>
      <c r="B3000" s="26" t="s">
        <v>2185</v>
      </c>
      <c r="C3000" s="26" t="s">
        <v>2186</v>
      </c>
      <c r="D3000" s="26" t="s">
        <v>374</v>
      </c>
      <c r="E3000" s="26" t="s">
        <v>1937</v>
      </c>
      <c r="F3000" s="26" t="s">
        <v>1938</v>
      </c>
      <c r="G3000" s="27">
        <v>30</v>
      </c>
      <c r="H3000" s="4" t="s">
        <v>1939</v>
      </c>
      <c r="I3000" s="28" t="str">
        <f t="shared" si="294"/>
        <v>=DISPIMG("ID_7EE89E2B51E04743A7CF3B086EAFC931",1)</v>
      </c>
    </row>
    <row r="3001" customHeight="1" spans="1:9">
      <c r="A3001" s="26" t="s">
        <v>393</v>
      </c>
      <c r="B3001" s="26" t="s">
        <v>2187</v>
      </c>
      <c r="C3001" s="26" t="s">
        <v>2188</v>
      </c>
      <c r="D3001" s="26" t="s">
        <v>432</v>
      </c>
      <c r="E3001" s="26" t="s">
        <v>1937</v>
      </c>
      <c r="F3001" s="26" t="s">
        <v>1938</v>
      </c>
      <c r="G3001" s="27">
        <v>30</v>
      </c>
      <c r="H3001" s="4" t="s">
        <v>1939</v>
      </c>
      <c r="I3001" s="28" t="str">
        <f>_xlfn.DISPIMG("ID_DA21465D43BE46E880D75548AEAFC0E7",1)</f>
        <v>=DISPIMG("ID_DA21465D43BE46E880D75548AEAFC0E7",1)</v>
      </c>
    </row>
    <row r="3002" customHeight="1" spans="1:9">
      <c r="A3002" s="26" t="s">
        <v>394</v>
      </c>
      <c r="B3002" s="26" t="s">
        <v>2187</v>
      </c>
      <c r="C3002" s="26" t="s">
        <v>2188</v>
      </c>
      <c r="D3002" s="26" t="s">
        <v>432</v>
      </c>
      <c r="E3002" s="26" t="s">
        <v>1937</v>
      </c>
      <c r="F3002" s="26" t="s">
        <v>1938</v>
      </c>
      <c r="G3002" s="27">
        <v>31</v>
      </c>
      <c r="H3002" s="4" t="s">
        <v>1939</v>
      </c>
      <c r="I3002" s="28" t="str">
        <f>_xlfn.DISPIMG("ID_DA21465D43BE46E880D75548AEAFC0E7",1)</f>
        <v>=DISPIMG("ID_DA21465D43BE46E880D75548AEAFC0E7",1)</v>
      </c>
    </row>
    <row r="3003" customHeight="1" spans="1:9">
      <c r="A3003" s="26" t="s">
        <v>416</v>
      </c>
      <c r="B3003" s="26" t="s">
        <v>2189</v>
      </c>
      <c r="C3003" s="26" t="s">
        <v>2190</v>
      </c>
      <c r="D3003" s="26" t="s">
        <v>420</v>
      </c>
      <c r="E3003" s="26" t="s">
        <v>1937</v>
      </c>
      <c r="F3003" s="26" t="s">
        <v>1938</v>
      </c>
      <c r="G3003" s="27">
        <v>15</v>
      </c>
      <c r="H3003" s="4" t="s">
        <v>1939</v>
      </c>
      <c r="I3003" s="28" t="str">
        <f t="shared" ref="I3003:I3012" si="295">_xlfn.DISPIMG("ID_C7299B021E2C45E895C4B928F34EA7B8",1)</f>
        <v>=DISPIMG("ID_C7299B021E2C45E895C4B928F34EA7B8",1)</v>
      </c>
    </row>
    <row r="3004" customHeight="1" spans="1:9">
      <c r="A3004" s="26" t="s">
        <v>417</v>
      </c>
      <c r="B3004" s="26" t="s">
        <v>2189</v>
      </c>
      <c r="C3004" s="26" t="s">
        <v>2190</v>
      </c>
      <c r="D3004" s="26" t="s">
        <v>420</v>
      </c>
      <c r="E3004" s="26" t="s">
        <v>1937</v>
      </c>
      <c r="F3004" s="26" t="s">
        <v>1938</v>
      </c>
      <c r="G3004" s="27">
        <v>16</v>
      </c>
      <c r="H3004" s="4" t="s">
        <v>1939</v>
      </c>
      <c r="I3004" s="28" t="str">
        <f t="shared" si="295"/>
        <v>=DISPIMG("ID_C7299B021E2C45E895C4B928F34EA7B8",1)</v>
      </c>
    </row>
    <row r="3005" customHeight="1" spans="1:9">
      <c r="A3005" s="26" t="s">
        <v>381</v>
      </c>
      <c r="B3005" s="26" t="s">
        <v>2189</v>
      </c>
      <c r="C3005" s="26" t="s">
        <v>2190</v>
      </c>
      <c r="D3005" s="26" t="s">
        <v>420</v>
      </c>
      <c r="E3005" s="26" t="s">
        <v>1937</v>
      </c>
      <c r="F3005" s="26" t="s">
        <v>1938</v>
      </c>
      <c r="G3005" s="27">
        <v>17</v>
      </c>
      <c r="H3005" s="4" t="s">
        <v>1939</v>
      </c>
      <c r="I3005" s="28" t="str">
        <f t="shared" si="295"/>
        <v>=DISPIMG("ID_C7299B021E2C45E895C4B928F34EA7B8",1)</v>
      </c>
    </row>
    <row r="3006" customHeight="1" spans="1:9">
      <c r="A3006" s="26" t="s">
        <v>388</v>
      </c>
      <c r="B3006" s="26" t="s">
        <v>2189</v>
      </c>
      <c r="C3006" s="26" t="s">
        <v>2190</v>
      </c>
      <c r="D3006" s="26" t="s">
        <v>420</v>
      </c>
      <c r="E3006" s="26" t="s">
        <v>1937</v>
      </c>
      <c r="F3006" s="26" t="s">
        <v>1938</v>
      </c>
      <c r="G3006" s="27">
        <v>18</v>
      </c>
      <c r="H3006" s="4" t="s">
        <v>1939</v>
      </c>
      <c r="I3006" s="28" t="str">
        <f t="shared" si="295"/>
        <v>=DISPIMG("ID_C7299B021E2C45E895C4B928F34EA7B8",1)</v>
      </c>
    </row>
    <row r="3007" customHeight="1" spans="1:9">
      <c r="A3007" s="26" t="s">
        <v>389</v>
      </c>
      <c r="B3007" s="26" t="s">
        <v>2189</v>
      </c>
      <c r="C3007" s="26" t="s">
        <v>2190</v>
      </c>
      <c r="D3007" s="26" t="s">
        <v>420</v>
      </c>
      <c r="E3007" s="26" t="s">
        <v>1937</v>
      </c>
      <c r="F3007" s="26" t="s">
        <v>1938</v>
      </c>
      <c r="G3007" s="27">
        <v>19</v>
      </c>
      <c r="H3007" s="4" t="s">
        <v>1939</v>
      </c>
      <c r="I3007" s="28" t="str">
        <f t="shared" si="295"/>
        <v>=DISPIMG("ID_C7299B021E2C45E895C4B928F34EA7B8",1)</v>
      </c>
    </row>
    <row r="3008" customHeight="1" spans="1:9">
      <c r="A3008" s="26" t="s">
        <v>390</v>
      </c>
      <c r="B3008" s="26" t="s">
        <v>2189</v>
      </c>
      <c r="C3008" s="26" t="s">
        <v>2190</v>
      </c>
      <c r="D3008" s="26" t="s">
        <v>420</v>
      </c>
      <c r="E3008" s="26" t="s">
        <v>1937</v>
      </c>
      <c r="F3008" s="26" t="s">
        <v>1938</v>
      </c>
      <c r="G3008" s="27">
        <v>20</v>
      </c>
      <c r="H3008" s="4" t="s">
        <v>1939</v>
      </c>
      <c r="I3008" s="28" t="str">
        <f t="shared" si="295"/>
        <v>=DISPIMG("ID_C7299B021E2C45E895C4B928F34EA7B8",1)</v>
      </c>
    </row>
    <row r="3009" customHeight="1" spans="1:9">
      <c r="A3009" s="26" t="s">
        <v>391</v>
      </c>
      <c r="B3009" s="26" t="s">
        <v>2189</v>
      </c>
      <c r="C3009" s="26" t="s">
        <v>2190</v>
      </c>
      <c r="D3009" s="26" t="s">
        <v>420</v>
      </c>
      <c r="E3009" s="26" t="s">
        <v>1937</v>
      </c>
      <c r="F3009" s="26" t="s">
        <v>1938</v>
      </c>
      <c r="G3009" s="27">
        <v>21</v>
      </c>
      <c r="H3009" s="4" t="s">
        <v>1939</v>
      </c>
      <c r="I3009" s="28" t="str">
        <f t="shared" si="295"/>
        <v>=DISPIMG("ID_C7299B021E2C45E895C4B928F34EA7B8",1)</v>
      </c>
    </row>
    <row r="3010" customHeight="1" spans="1:9">
      <c r="A3010" s="26" t="s">
        <v>392</v>
      </c>
      <c r="B3010" s="26" t="s">
        <v>2189</v>
      </c>
      <c r="C3010" s="26" t="s">
        <v>2190</v>
      </c>
      <c r="D3010" s="26" t="s">
        <v>420</v>
      </c>
      <c r="E3010" s="26" t="s">
        <v>1937</v>
      </c>
      <c r="F3010" s="26" t="s">
        <v>1938</v>
      </c>
      <c r="G3010" s="27">
        <v>22</v>
      </c>
      <c r="H3010" s="4" t="s">
        <v>1939</v>
      </c>
      <c r="I3010" s="28" t="str">
        <f t="shared" si="295"/>
        <v>=DISPIMG("ID_C7299B021E2C45E895C4B928F34EA7B8",1)</v>
      </c>
    </row>
    <row r="3011" customHeight="1" spans="1:9">
      <c r="A3011" s="26" t="s">
        <v>393</v>
      </c>
      <c r="B3011" s="26" t="s">
        <v>2189</v>
      </c>
      <c r="C3011" s="26" t="s">
        <v>2190</v>
      </c>
      <c r="D3011" s="26" t="s">
        <v>420</v>
      </c>
      <c r="E3011" s="26" t="s">
        <v>1937</v>
      </c>
      <c r="F3011" s="26" t="s">
        <v>1938</v>
      </c>
      <c r="G3011" s="27">
        <v>23</v>
      </c>
      <c r="H3011" s="4" t="s">
        <v>1939</v>
      </c>
      <c r="I3011" s="28" t="str">
        <f t="shared" si="295"/>
        <v>=DISPIMG("ID_C7299B021E2C45E895C4B928F34EA7B8",1)</v>
      </c>
    </row>
    <row r="3012" customHeight="1" spans="1:9">
      <c r="A3012" s="26" t="s">
        <v>394</v>
      </c>
      <c r="B3012" s="26" t="s">
        <v>2189</v>
      </c>
      <c r="C3012" s="26" t="s">
        <v>2190</v>
      </c>
      <c r="D3012" s="26" t="s">
        <v>420</v>
      </c>
      <c r="E3012" s="26" t="s">
        <v>1937</v>
      </c>
      <c r="F3012" s="26" t="s">
        <v>1938</v>
      </c>
      <c r="G3012" s="27">
        <v>24</v>
      </c>
      <c r="H3012" s="4" t="s">
        <v>1939</v>
      </c>
      <c r="I3012" s="28" t="str">
        <f t="shared" si="295"/>
        <v>=DISPIMG("ID_C7299B021E2C45E895C4B928F34EA7B8",1)</v>
      </c>
    </row>
    <row r="3013" customHeight="1" spans="1:9">
      <c r="A3013" s="26" t="s">
        <v>402</v>
      </c>
      <c r="B3013" s="26" t="s">
        <v>2191</v>
      </c>
      <c r="C3013" s="26" t="s">
        <v>2192</v>
      </c>
      <c r="D3013" s="26" t="s">
        <v>420</v>
      </c>
      <c r="E3013" s="26" t="s">
        <v>1937</v>
      </c>
      <c r="F3013" s="26" t="s">
        <v>1938</v>
      </c>
      <c r="G3013" s="27">
        <v>15</v>
      </c>
      <c r="H3013" s="4" t="s">
        <v>1939</v>
      </c>
      <c r="I3013" s="28" t="str">
        <f t="shared" ref="I3013:I3021" si="296">_xlfn.DISPIMG("ID_5E7DA8189F40427F90BADAEAA1BFDE07",1)</f>
        <v>=DISPIMG("ID_5E7DA8189F40427F90BADAEAA1BFDE07",1)</v>
      </c>
    </row>
    <row r="3014" customHeight="1" spans="1:9">
      <c r="A3014" s="26" t="s">
        <v>403</v>
      </c>
      <c r="B3014" s="26" t="s">
        <v>2191</v>
      </c>
      <c r="C3014" s="26" t="s">
        <v>2192</v>
      </c>
      <c r="D3014" s="26" t="s">
        <v>420</v>
      </c>
      <c r="E3014" s="26" t="s">
        <v>1937</v>
      </c>
      <c r="F3014" s="26" t="s">
        <v>1938</v>
      </c>
      <c r="G3014" s="27">
        <v>16</v>
      </c>
      <c r="H3014" s="4" t="s">
        <v>1939</v>
      </c>
      <c r="I3014" s="28" t="str">
        <f t="shared" si="296"/>
        <v>=DISPIMG("ID_5E7DA8189F40427F90BADAEAA1BFDE07",1)</v>
      </c>
    </row>
    <row r="3015" customHeight="1" spans="1:9">
      <c r="A3015" s="26" t="s">
        <v>450</v>
      </c>
      <c r="B3015" s="26" t="s">
        <v>2191</v>
      </c>
      <c r="C3015" s="26" t="s">
        <v>2192</v>
      </c>
      <c r="D3015" s="26" t="s">
        <v>420</v>
      </c>
      <c r="E3015" s="26" t="s">
        <v>1937</v>
      </c>
      <c r="F3015" s="26" t="s">
        <v>1938</v>
      </c>
      <c r="G3015" s="27">
        <v>17</v>
      </c>
      <c r="H3015" s="4" t="s">
        <v>1939</v>
      </c>
      <c r="I3015" s="28" t="str">
        <f t="shared" si="296"/>
        <v>=DISPIMG("ID_5E7DA8189F40427F90BADAEAA1BFDE07",1)</v>
      </c>
    </row>
    <row r="3016" customHeight="1" spans="1:9">
      <c r="A3016" s="26" t="s">
        <v>451</v>
      </c>
      <c r="B3016" s="26" t="s">
        <v>2191</v>
      </c>
      <c r="C3016" s="26" t="s">
        <v>2192</v>
      </c>
      <c r="D3016" s="26" t="s">
        <v>420</v>
      </c>
      <c r="E3016" s="26" t="s">
        <v>1937</v>
      </c>
      <c r="F3016" s="26" t="s">
        <v>1938</v>
      </c>
      <c r="G3016" s="27">
        <v>18</v>
      </c>
      <c r="H3016" s="4" t="s">
        <v>1939</v>
      </c>
      <c r="I3016" s="28" t="str">
        <f t="shared" si="296"/>
        <v>=DISPIMG("ID_5E7DA8189F40427F90BADAEAA1BFDE07",1)</v>
      </c>
    </row>
    <row r="3017" customHeight="1" spans="1:9">
      <c r="A3017" s="26" t="s">
        <v>452</v>
      </c>
      <c r="B3017" s="26" t="s">
        <v>2191</v>
      </c>
      <c r="C3017" s="26" t="s">
        <v>2192</v>
      </c>
      <c r="D3017" s="26" t="s">
        <v>420</v>
      </c>
      <c r="E3017" s="26" t="s">
        <v>1937</v>
      </c>
      <c r="F3017" s="26" t="s">
        <v>1938</v>
      </c>
      <c r="G3017" s="27">
        <v>19</v>
      </c>
      <c r="H3017" s="4" t="s">
        <v>1939</v>
      </c>
      <c r="I3017" s="28" t="str">
        <f t="shared" si="296"/>
        <v>=DISPIMG("ID_5E7DA8189F40427F90BADAEAA1BFDE07",1)</v>
      </c>
    </row>
    <row r="3018" customHeight="1" spans="1:9">
      <c r="A3018" s="26" t="s">
        <v>1463</v>
      </c>
      <c r="B3018" s="26" t="s">
        <v>2191</v>
      </c>
      <c r="C3018" s="26" t="s">
        <v>2192</v>
      </c>
      <c r="D3018" s="26" t="s">
        <v>420</v>
      </c>
      <c r="E3018" s="26" t="s">
        <v>1937</v>
      </c>
      <c r="F3018" s="26" t="s">
        <v>1938</v>
      </c>
      <c r="G3018" s="27">
        <v>20</v>
      </c>
      <c r="H3018" s="4" t="s">
        <v>1939</v>
      </c>
      <c r="I3018" s="28" t="str">
        <f t="shared" si="296"/>
        <v>=DISPIMG("ID_5E7DA8189F40427F90BADAEAA1BFDE07",1)</v>
      </c>
    </row>
    <row r="3019" customHeight="1" spans="1:9">
      <c r="A3019" s="26" t="s">
        <v>1461</v>
      </c>
      <c r="B3019" s="26" t="s">
        <v>2191</v>
      </c>
      <c r="C3019" s="26" t="s">
        <v>2192</v>
      </c>
      <c r="D3019" s="26" t="s">
        <v>420</v>
      </c>
      <c r="E3019" s="26" t="s">
        <v>1937</v>
      </c>
      <c r="F3019" s="26" t="s">
        <v>1938</v>
      </c>
      <c r="G3019" s="27">
        <v>21</v>
      </c>
      <c r="H3019" s="4" t="s">
        <v>1939</v>
      </c>
      <c r="I3019" s="28" t="str">
        <f t="shared" si="296"/>
        <v>=DISPIMG("ID_5E7DA8189F40427F90BADAEAA1BFDE07",1)</v>
      </c>
    </row>
    <row r="3020" customHeight="1" spans="1:9">
      <c r="A3020" s="26" t="s">
        <v>1464</v>
      </c>
      <c r="B3020" s="26" t="s">
        <v>2191</v>
      </c>
      <c r="C3020" s="26" t="s">
        <v>2192</v>
      </c>
      <c r="D3020" s="26" t="s">
        <v>420</v>
      </c>
      <c r="E3020" s="26" t="s">
        <v>1937</v>
      </c>
      <c r="F3020" s="26" t="s">
        <v>1938</v>
      </c>
      <c r="G3020" s="27">
        <v>22</v>
      </c>
      <c r="H3020" s="4" t="s">
        <v>1939</v>
      </c>
      <c r="I3020" s="28" t="str">
        <f t="shared" si="296"/>
        <v>=DISPIMG("ID_5E7DA8189F40427F90BADAEAA1BFDE07",1)</v>
      </c>
    </row>
    <row r="3021" customHeight="1" spans="1:9">
      <c r="A3021" s="26" t="s">
        <v>554</v>
      </c>
      <c r="B3021" s="26" t="s">
        <v>2191</v>
      </c>
      <c r="C3021" s="26" t="s">
        <v>2192</v>
      </c>
      <c r="D3021" s="26" t="s">
        <v>420</v>
      </c>
      <c r="E3021" s="26" t="s">
        <v>1937</v>
      </c>
      <c r="F3021" s="26" t="s">
        <v>1938</v>
      </c>
      <c r="G3021" s="27">
        <v>23</v>
      </c>
      <c r="H3021" s="4" t="s">
        <v>1939</v>
      </c>
      <c r="I3021" s="28" t="str">
        <f t="shared" si="296"/>
        <v>=DISPIMG("ID_5E7DA8189F40427F90BADAEAA1BFDE07",1)</v>
      </c>
    </row>
    <row r="3022" customHeight="1" spans="1:9">
      <c r="A3022" s="26" t="s">
        <v>371</v>
      </c>
      <c r="B3022" s="26" t="s">
        <v>2193</v>
      </c>
      <c r="C3022" s="26" t="s">
        <v>2194</v>
      </c>
      <c r="D3022" s="26" t="s">
        <v>384</v>
      </c>
      <c r="E3022" s="26" t="s">
        <v>1937</v>
      </c>
      <c r="F3022" s="26" t="s">
        <v>1938</v>
      </c>
      <c r="G3022" s="27">
        <v>15</v>
      </c>
      <c r="H3022" s="4" t="s">
        <v>1939</v>
      </c>
      <c r="I3022" s="28" t="str">
        <f t="shared" ref="I3022:I3026" si="297">_xlfn.DISPIMG("ID_70092B9C8D6B4801803FF16CFCF93D03",1)</f>
        <v>=DISPIMG("ID_70092B9C8D6B4801803FF16CFCF93D03",1)</v>
      </c>
    </row>
    <row r="3023" customHeight="1" spans="1:9">
      <c r="A3023" s="26" t="s">
        <v>400</v>
      </c>
      <c r="B3023" s="26" t="s">
        <v>2193</v>
      </c>
      <c r="C3023" s="26" t="s">
        <v>2194</v>
      </c>
      <c r="D3023" s="26" t="s">
        <v>384</v>
      </c>
      <c r="E3023" s="26" t="s">
        <v>1937</v>
      </c>
      <c r="F3023" s="26" t="s">
        <v>1938</v>
      </c>
      <c r="G3023" s="27">
        <v>16</v>
      </c>
      <c r="H3023" s="4" t="s">
        <v>1939</v>
      </c>
      <c r="I3023" s="28" t="str">
        <f t="shared" si="297"/>
        <v>=DISPIMG("ID_70092B9C8D6B4801803FF16CFCF93D03",1)</v>
      </c>
    </row>
    <row r="3024" customHeight="1" spans="1:9">
      <c r="A3024" s="26" t="s">
        <v>416</v>
      </c>
      <c r="B3024" s="26" t="s">
        <v>2193</v>
      </c>
      <c r="C3024" s="26" t="s">
        <v>2194</v>
      </c>
      <c r="D3024" s="26" t="s">
        <v>384</v>
      </c>
      <c r="E3024" s="26" t="s">
        <v>1937</v>
      </c>
      <c r="F3024" s="26" t="s">
        <v>1938</v>
      </c>
      <c r="G3024" s="27">
        <v>17</v>
      </c>
      <c r="H3024" s="4" t="s">
        <v>1939</v>
      </c>
      <c r="I3024" s="28" t="str">
        <f t="shared" si="297"/>
        <v>=DISPIMG("ID_70092B9C8D6B4801803FF16CFCF93D03",1)</v>
      </c>
    </row>
    <row r="3025" customHeight="1" spans="1:9">
      <c r="A3025" s="26" t="s">
        <v>417</v>
      </c>
      <c r="B3025" s="26" t="s">
        <v>2193</v>
      </c>
      <c r="C3025" s="26" t="s">
        <v>2194</v>
      </c>
      <c r="D3025" s="26" t="s">
        <v>384</v>
      </c>
      <c r="E3025" s="26" t="s">
        <v>1937</v>
      </c>
      <c r="F3025" s="26" t="s">
        <v>1938</v>
      </c>
      <c r="G3025" s="27">
        <v>18</v>
      </c>
      <c r="H3025" s="4" t="s">
        <v>1939</v>
      </c>
      <c r="I3025" s="28" t="str">
        <f t="shared" si="297"/>
        <v>=DISPIMG("ID_70092B9C8D6B4801803FF16CFCF93D03",1)</v>
      </c>
    </row>
    <row r="3026" customHeight="1" spans="1:9">
      <c r="A3026" s="26" t="s">
        <v>381</v>
      </c>
      <c r="B3026" s="26" t="s">
        <v>2193</v>
      </c>
      <c r="C3026" s="26" t="s">
        <v>2194</v>
      </c>
      <c r="D3026" s="26" t="s">
        <v>384</v>
      </c>
      <c r="E3026" s="26" t="s">
        <v>1937</v>
      </c>
      <c r="F3026" s="26" t="s">
        <v>1938</v>
      </c>
      <c r="G3026" s="27">
        <v>19</v>
      </c>
      <c r="H3026" s="4" t="s">
        <v>1939</v>
      </c>
      <c r="I3026" s="28" t="str">
        <f t="shared" si="297"/>
        <v>=DISPIMG("ID_70092B9C8D6B4801803FF16CFCF93D03",1)</v>
      </c>
    </row>
    <row r="3027" customHeight="1" spans="1:9">
      <c r="A3027" s="26" t="s">
        <v>388</v>
      </c>
      <c r="B3027" s="26" t="s">
        <v>2195</v>
      </c>
      <c r="C3027" s="26" t="s">
        <v>2196</v>
      </c>
      <c r="D3027" s="26" t="s">
        <v>570</v>
      </c>
      <c r="E3027" s="26" t="s">
        <v>1937</v>
      </c>
      <c r="F3027" s="26" t="s">
        <v>1938</v>
      </c>
      <c r="G3027" s="27">
        <v>30</v>
      </c>
      <c r="H3027" s="4" t="s">
        <v>1939</v>
      </c>
      <c r="I3027" s="28" t="str">
        <f t="shared" ref="I3027:I3033" si="298">_xlfn.DISPIMG("ID_35FD04E6F6F14CB8A3E72EA7172E6D64",1)</f>
        <v>=DISPIMG("ID_35FD04E6F6F14CB8A3E72EA7172E6D64",1)</v>
      </c>
    </row>
    <row r="3028" customHeight="1" spans="1:9">
      <c r="A3028" s="26" t="s">
        <v>389</v>
      </c>
      <c r="B3028" s="26" t="s">
        <v>2195</v>
      </c>
      <c r="C3028" s="26" t="s">
        <v>2196</v>
      </c>
      <c r="D3028" s="26" t="s">
        <v>570</v>
      </c>
      <c r="E3028" s="26" t="s">
        <v>1937</v>
      </c>
      <c r="F3028" s="26" t="s">
        <v>1938</v>
      </c>
      <c r="G3028" s="27">
        <v>31</v>
      </c>
      <c r="H3028" s="4" t="s">
        <v>1939</v>
      </c>
      <c r="I3028" s="28" t="str">
        <f t="shared" si="298"/>
        <v>=DISPIMG("ID_35FD04E6F6F14CB8A3E72EA7172E6D64",1)</v>
      </c>
    </row>
    <row r="3029" customHeight="1" spans="1:9">
      <c r="A3029" s="26" t="s">
        <v>390</v>
      </c>
      <c r="B3029" s="26" t="s">
        <v>2195</v>
      </c>
      <c r="C3029" s="26" t="s">
        <v>2196</v>
      </c>
      <c r="D3029" s="26" t="s">
        <v>570</v>
      </c>
      <c r="E3029" s="26" t="s">
        <v>1937</v>
      </c>
      <c r="F3029" s="26" t="s">
        <v>1938</v>
      </c>
      <c r="G3029" s="27">
        <v>32</v>
      </c>
      <c r="H3029" s="4" t="s">
        <v>1939</v>
      </c>
      <c r="I3029" s="28" t="str">
        <f t="shared" si="298"/>
        <v>=DISPIMG("ID_35FD04E6F6F14CB8A3E72EA7172E6D64",1)</v>
      </c>
    </row>
    <row r="3030" customHeight="1" spans="1:9">
      <c r="A3030" s="26" t="s">
        <v>391</v>
      </c>
      <c r="B3030" s="26" t="s">
        <v>2195</v>
      </c>
      <c r="C3030" s="26" t="s">
        <v>2196</v>
      </c>
      <c r="D3030" s="26" t="s">
        <v>570</v>
      </c>
      <c r="E3030" s="26" t="s">
        <v>1937</v>
      </c>
      <c r="F3030" s="26" t="s">
        <v>1938</v>
      </c>
      <c r="G3030" s="27">
        <v>33</v>
      </c>
      <c r="H3030" s="4" t="s">
        <v>1939</v>
      </c>
      <c r="I3030" s="28" t="str">
        <f t="shared" si="298"/>
        <v>=DISPIMG("ID_35FD04E6F6F14CB8A3E72EA7172E6D64",1)</v>
      </c>
    </row>
    <row r="3031" customHeight="1" spans="1:9">
      <c r="A3031" s="26" t="s">
        <v>392</v>
      </c>
      <c r="B3031" s="26" t="s">
        <v>2195</v>
      </c>
      <c r="C3031" s="26" t="s">
        <v>2196</v>
      </c>
      <c r="D3031" s="26" t="s">
        <v>570</v>
      </c>
      <c r="E3031" s="26" t="s">
        <v>1937</v>
      </c>
      <c r="F3031" s="26" t="s">
        <v>1938</v>
      </c>
      <c r="G3031" s="27">
        <v>34</v>
      </c>
      <c r="H3031" s="4" t="s">
        <v>1939</v>
      </c>
      <c r="I3031" s="28" t="str">
        <f t="shared" si="298"/>
        <v>=DISPIMG("ID_35FD04E6F6F14CB8A3E72EA7172E6D64",1)</v>
      </c>
    </row>
    <row r="3032" customHeight="1" spans="1:9">
      <c r="A3032" s="26" t="s">
        <v>393</v>
      </c>
      <c r="B3032" s="26" t="s">
        <v>2195</v>
      </c>
      <c r="C3032" s="26" t="s">
        <v>2196</v>
      </c>
      <c r="D3032" s="26" t="s">
        <v>570</v>
      </c>
      <c r="E3032" s="26" t="s">
        <v>1937</v>
      </c>
      <c r="F3032" s="26" t="s">
        <v>1938</v>
      </c>
      <c r="G3032" s="27">
        <v>35</v>
      </c>
      <c r="H3032" s="4" t="s">
        <v>1939</v>
      </c>
      <c r="I3032" s="28" t="str">
        <f t="shared" si="298"/>
        <v>=DISPIMG("ID_35FD04E6F6F14CB8A3E72EA7172E6D64",1)</v>
      </c>
    </row>
    <row r="3033" customHeight="1" spans="1:9">
      <c r="A3033" s="26" t="s">
        <v>394</v>
      </c>
      <c r="B3033" s="26" t="s">
        <v>2195</v>
      </c>
      <c r="C3033" s="26" t="s">
        <v>2196</v>
      </c>
      <c r="D3033" s="26" t="s">
        <v>570</v>
      </c>
      <c r="E3033" s="26" t="s">
        <v>1937</v>
      </c>
      <c r="F3033" s="26" t="s">
        <v>1938</v>
      </c>
      <c r="G3033" s="27">
        <v>36</v>
      </c>
      <c r="H3033" s="4" t="s">
        <v>1939</v>
      </c>
      <c r="I3033" s="28" t="str">
        <f t="shared" si="298"/>
        <v>=DISPIMG("ID_35FD04E6F6F14CB8A3E72EA7172E6D64",1)</v>
      </c>
    </row>
    <row r="3034" customHeight="1" spans="1:9">
      <c r="A3034" s="26" t="s">
        <v>395</v>
      </c>
      <c r="B3034" s="26" t="s">
        <v>2197</v>
      </c>
      <c r="C3034" s="26" t="s">
        <v>2198</v>
      </c>
      <c r="D3034" s="26" t="s">
        <v>384</v>
      </c>
      <c r="E3034" s="26" t="s">
        <v>1937</v>
      </c>
      <c r="F3034" s="26" t="s">
        <v>1938</v>
      </c>
      <c r="G3034" s="27">
        <v>25</v>
      </c>
      <c r="H3034" s="4" t="s">
        <v>1939</v>
      </c>
      <c r="I3034" s="28" t="str">
        <f t="shared" ref="I3034:I3043" si="299">_xlfn.DISPIMG("ID_2AB9E817EE3343AF82537E3DADEE1272",1)</f>
        <v>=DISPIMG("ID_2AB9E817EE3343AF82537E3DADEE1272",1)</v>
      </c>
    </row>
    <row r="3035" customHeight="1" spans="1:9">
      <c r="A3035" s="26" t="s">
        <v>399</v>
      </c>
      <c r="B3035" s="26" t="s">
        <v>2197</v>
      </c>
      <c r="C3035" s="26" t="s">
        <v>2198</v>
      </c>
      <c r="D3035" s="26" t="s">
        <v>384</v>
      </c>
      <c r="E3035" s="26" t="s">
        <v>1937</v>
      </c>
      <c r="F3035" s="26" t="s">
        <v>1938</v>
      </c>
      <c r="G3035" s="27">
        <v>26</v>
      </c>
      <c r="H3035" s="4" t="s">
        <v>1939</v>
      </c>
      <c r="I3035" s="28" t="str">
        <f t="shared" si="299"/>
        <v>=DISPIMG("ID_2AB9E817EE3343AF82537E3DADEE1272",1)</v>
      </c>
    </row>
    <row r="3036" customHeight="1" spans="1:9">
      <c r="A3036" s="26" t="s">
        <v>364</v>
      </c>
      <c r="B3036" s="26" t="s">
        <v>2197</v>
      </c>
      <c r="C3036" s="26" t="s">
        <v>2198</v>
      </c>
      <c r="D3036" s="26" t="s">
        <v>384</v>
      </c>
      <c r="E3036" s="26" t="s">
        <v>1937</v>
      </c>
      <c r="F3036" s="26" t="s">
        <v>1938</v>
      </c>
      <c r="G3036" s="27">
        <v>27</v>
      </c>
      <c r="H3036" s="4" t="s">
        <v>1939</v>
      </c>
      <c r="I3036" s="28" t="str">
        <f t="shared" si="299"/>
        <v>=DISPIMG("ID_2AB9E817EE3343AF82537E3DADEE1272",1)</v>
      </c>
    </row>
    <row r="3037" customHeight="1" spans="1:9">
      <c r="A3037" s="26" t="s">
        <v>371</v>
      </c>
      <c r="B3037" s="26" t="s">
        <v>2197</v>
      </c>
      <c r="C3037" s="26" t="s">
        <v>2198</v>
      </c>
      <c r="D3037" s="26" t="s">
        <v>384</v>
      </c>
      <c r="E3037" s="26" t="s">
        <v>1937</v>
      </c>
      <c r="F3037" s="26" t="s">
        <v>1938</v>
      </c>
      <c r="G3037" s="27">
        <v>28</v>
      </c>
      <c r="H3037" s="4" t="s">
        <v>1939</v>
      </c>
      <c r="I3037" s="28" t="str">
        <f t="shared" si="299"/>
        <v>=DISPIMG("ID_2AB9E817EE3343AF82537E3DADEE1272",1)</v>
      </c>
    </row>
    <row r="3038" customHeight="1" spans="1:9">
      <c r="A3038" s="26" t="s">
        <v>400</v>
      </c>
      <c r="B3038" s="26" t="s">
        <v>2197</v>
      </c>
      <c r="C3038" s="26" t="s">
        <v>2198</v>
      </c>
      <c r="D3038" s="26" t="s">
        <v>384</v>
      </c>
      <c r="E3038" s="26" t="s">
        <v>1937</v>
      </c>
      <c r="F3038" s="26" t="s">
        <v>1938</v>
      </c>
      <c r="G3038" s="27">
        <v>29</v>
      </c>
      <c r="H3038" s="4" t="s">
        <v>1939</v>
      </c>
      <c r="I3038" s="28" t="str">
        <f t="shared" si="299"/>
        <v>=DISPIMG("ID_2AB9E817EE3343AF82537E3DADEE1272",1)</v>
      </c>
    </row>
    <row r="3039" customHeight="1" spans="1:9">
      <c r="A3039" s="26" t="s">
        <v>416</v>
      </c>
      <c r="B3039" s="26" t="s">
        <v>2197</v>
      </c>
      <c r="C3039" s="26" t="s">
        <v>2198</v>
      </c>
      <c r="D3039" s="26" t="s">
        <v>384</v>
      </c>
      <c r="E3039" s="26" t="s">
        <v>1937</v>
      </c>
      <c r="F3039" s="26" t="s">
        <v>1938</v>
      </c>
      <c r="G3039" s="27">
        <v>30</v>
      </c>
      <c r="H3039" s="4" t="s">
        <v>1939</v>
      </c>
      <c r="I3039" s="28" t="str">
        <f t="shared" si="299"/>
        <v>=DISPIMG("ID_2AB9E817EE3343AF82537E3DADEE1272",1)</v>
      </c>
    </row>
    <row r="3040" customHeight="1" spans="1:9">
      <c r="A3040" s="26" t="s">
        <v>417</v>
      </c>
      <c r="B3040" s="26" t="s">
        <v>2197</v>
      </c>
      <c r="C3040" s="26" t="s">
        <v>2198</v>
      </c>
      <c r="D3040" s="26" t="s">
        <v>384</v>
      </c>
      <c r="E3040" s="26" t="s">
        <v>1937</v>
      </c>
      <c r="F3040" s="26" t="s">
        <v>1938</v>
      </c>
      <c r="G3040" s="27">
        <v>31</v>
      </c>
      <c r="H3040" s="4" t="s">
        <v>1939</v>
      </c>
      <c r="I3040" s="28" t="str">
        <f t="shared" si="299"/>
        <v>=DISPIMG("ID_2AB9E817EE3343AF82537E3DADEE1272",1)</v>
      </c>
    </row>
    <row r="3041" customHeight="1" spans="1:9">
      <c r="A3041" s="26" t="s">
        <v>381</v>
      </c>
      <c r="B3041" s="26" t="s">
        <v>2197</v>
      </c>
      <c r="C3041" s="26" t="s">
        <v>2198</v>
      </c>
      <c r="D3041" s="26" t="s">
        <v>384</v>
      </c>
      <c r="E3041" s="26" t="s">
        <v>1937</v>
      </c>
      <c r="F3041" s="26" t="s">
        <v>1938</v>
      </c>
      <c r="G3041" s="27">
        <v>32</v>
      </c>
      <c r="H3041" s="4" t="s">
        <v>1939</v>
      </c>
      <c r="I3041" s="28" t="str">
        <f t="shared" si="299"/>
        <v>=DISPIMG("ID_2AB9E817EE3343AF82537E3DADEE1272",1)</v>
      </c>
    </row>
    <row r="3042" customHeight="1" spans="1:9">
      <c r="A3042" s="26" t="s">
        <v>388</v>
      </c>
      <c r="B3042" s="26" t="s">
        <v>2197</v>
      </c>
      <c r="C3042" s="26" t="s">
        <v>2198</v>
      </c>
      <c r="D3042" s="26" t="s">
        <v>384</v>
      </c>
      <c r="E3042" s="26" t="s">
        <v>1937</v>
      </c>
      <c r="F3042" s="26" t="s">
        <v>1938</v>
      </c>
      <c r="G3042" s="27">
        <v>33</v>
      </c>
      <c r="H3042" s="4" t="s">
        <v>1939</v>
      </c>
      <c r="I3042" s="28" t="str">
        <f t="shared" si="299"/>
        <v>=DISPIMG("ID_2AB9E817EE3343AF82537E3DADEE1272",1)</v>
      </c>
    </row>
    <row r="3043" customHeight="1" spans="1:9">
      <c r="A3043" s="26" t="s">
        <v>389</v>
      </c>
      <c r="B3043" s="26" t="s">
        <v>2197</v>
      </c>
      <c r="C3043" s="26" t="s">
        <v>2198</v>
      </c>
      <c r="D3043" s="26" t="s">
        <v>384</v>
      </c>
      <c r="E3043" s="26" t="s">
        <v>1937</v>
      </c>
      <c r="F3043" s="26" t="s">
        <v>1938</v>
      </c>
      <c r="G3043" s="27">
        <v>34</v>
      </c>
      <c r="H3043" s="4" t="s">
        <v>1939</v>
      </c>
      <c r="I3043" s="28" t="str">
        <f t="shared" si="299"/>
        <v>=DISPIMG("ID_2AB9E817EE3343AF82537E3DADEE1272",1)</v>
      </c>
    </row>
    <row r="3044" customHeight="1" spans="1:9">
      <c r="A3044" s="26" t="s">
        <v>407</v>
      </c>
      <c r="B3044" s="26" t="s">
        <v>2197</v>
      </c>
      <c r="C3044" s="26" t="s">
        <v>2198</v>
      </c>
      <c r="D3044" s="26" t="s">
        <v>384</v>
      </c>
      <c r="E3044" s="26" t="s">
        <v>1937</v>
      </c>
      <c r="F3044" s="26" t="s">
        <v>1938</v>
      </c>
      <c r="G3044" s="27">
        <v>43</v>
      </c>
      <c r="H3044" s="4" t="s">
        <v>1939</v>
      </c>
      <c r="I3044" s="28" t="str">
        <f t="shared" ref="I3044:I3047" si="300">_xlfn.DISPIMG("ID_FA681B0DB71C44E38BBE8CDF39F7051A",1)</f>
        <v>=DISPIMG("ID_FA681B0DB71C44E38BBE8CDF39F7051A",1)</v>
      </c>
    </row>
    <row r="3045" customHeight="1" spans="1:9">
      <c r="A3045" s="26" t="s">
        <v>410</v>
      </c>
      <c r="B3045" s="26" t="s">
        <v>2197</v>
      </c>
      <c r="C3045" s="26" t="s">
        <v>2198</v>
      </c>
      <c r="D3045" s="26" t="s">
        <v>384</v>
      </c>
      <c r="E3045" s="26" t="s">
        <v>1937</v>
      </c>
      <c r="F3045" s="26" t="s">
        <v>1938</v>
      </c>
      <c r="G3045" s="27">
        <v>44</v>
      </c>
      <c r="H3045" s="4" t="s">
        <v>1939</v>
      </c>
      <c r="I3045" s="28" t="str">
        <f t="shared" si="300"/>
        <v>=DISPIMG("ID_FA681B0DB71C44E38BBE8CDF39F7051A",1)</v>
      </c>
    </row>
    <row r="3046" customHeight="1" spans="1:9">
      <c r="A3046" s="26" t="s">
        <v>401</v>
      </c>
      <c r="B3046" s="26" t="s">
        <v>2197</v>
      </c>
      <c r="C3046" s="26" t="s">
        <v>2198</v>
      </c>
      <c r="D3046" s="26" t="s">
        <v>384</v>
      </c>
      <c r="E3046" s="26" t="s">
        <v>1937</v>
      </c>
      <c r="F3046" s="26" t="s">
        <v>1938</v>
      </c>
      <c r="G3046" s="27">
        <v>45</v>
      </c>
      <c r="H3046" s="4" t="s">
        <v>1939</v>
      </c>
      <c r="I3046" s="28" t="str">
        <f t="shared" si="300"/>
        <v>=DISPIMG("ID_FA681B0DB71C44E38BBE8CDF39F7051A",1)</v>
      </c>
    </row>
    <row r="3047" customHeight="1" spans="1:9">
      <c r="A3047" s="26" t="s">
        <v>402</v>
      </c>
      <c r="B3047" s="26" t="s">
        <v>2197</v>
      </c>
      <c r="C3047" s="26" t="s">
        <v>2198</v>
      </c>
      <c r="D3047" s="26" t="s">
        <v>384</v>
      </c>
      <c r="E3047" s="26" t="s">
        <v>1937</v>
      </c>
      <c r="F3047" s="26" t="s">
        <v>1938</v>
      </c>
      <c r="G3047" s="27">
        <v>46</v>
      </c>
      <c r="H3047" s="4" t="s">
        <v>1939</v>
      </c>
      <c r="I3047" s="28" t="str">
        <f t="shared" si="300"/>
        <v>=DISPIMG("ID_FA681B0DB71C44E38BBE8CDF39F7051A",1)</v>
      </c>
    </row>
    <row r="3048" customHeight="1" spans="1:9">
      <c r="A3048" s="26" t="s">
        <v>395</v>
      </c>
      <c r="B3048" s="26" t="s">
        <v>2199</v>
      </c>
      <c r="C3048" s="26" t="s">
        <v>2200</v>
      </c>
      <c r="D3048" s="26" t="s">
        <v>556</v>
      </c>
      <c r="E3048" s="26" t="s">
        <v>1937</v>
      </c>
      <c r="F3048" s="26" t="s">
        <v>1938</v>
      </c>
      <c r="G3048" s="27">
        <v>62</v>
      </c>
      <c r="H3048" s="4" t="s">
        <v>1939</v>
      </c>
      <c r="I3048" s="28" t="str">
        <f t="shared" ref="I3048:I3051" si="301">_xlfn.DISPIMG("ID_F9B98D4082B74131BFF5924EF7C0D6E4",1)</f>
        <v>=DISPIMG("ID_F9B98D4082B74131BFF5924EF7C0D6E4",1)</v>
      </c>
    </row>
    <row r="3049" customHeight="1" spans="1:9">
      <c r="A3049" s="26" t="s">
        <v>399</v>
      </c>
      <c r="B3049" s="26" t="s">
        <v>2199</v>
      </c>
      <c r="C3049" s="26" t="s">
        <v>2200</v>
      </c>
      <c r="D3049" s="26" t="s">
        <v>556</v>
      </c>
      <c r="E3049" s="26" t="s">
        <v>1937</v>
      </c>
      <c r="F3049" s="26" t="s">
        <v>1938</v>
      </c>
      <c r="G3049" s="27">
        <v>63</v>
      </c>
      <c r="H3049" s="4" t="s">
        <v>1939</v>
      </c>
      <c r="I3049" s="28" t="str">
        <f t="shared" si="301"/>
        <v>=DISPIMG("ID_F9B98D4082B74131BFF5924EF7C0D6E4",1)</v>
      </c>
    </row>
    <row r="3050" customHeight="1" spans="1:9">
      <c r="A3050" s="26" t="s">
        <v>364</v>
      </c>
      <c r="B3050" s="26" t="s">
        <v>2199</v>
      </c>
      <c r="C3050" s="26" t="s">
        <v>2200</v>
      </c>
      <c r="D3050" s="26" t="s">
        <v>556</v>
      </c>
      <c r="E3050" s="26" t="s">
        <v>1937</v>
      </c>
      <c r="F3050" s="26" t="s">
        <v>1938</v>
      </c>
      <c r="G3050" s="27">
        <v>64</v>
      </c>
      <c r="H3050" s="4" t="s">
        <v>1939</v>
      </c>
      <c r="I3050" s="28" t="str">
        <f t="shared" si="301"/>
        <v>=DISPIMG("ID_F9B98D4082B74131BFF5924EF7C0D6E4",1)</v>
      </c>
    </row>
    <row r="3051" customHeight="1" spans="1:9">
      <c r="A3051" s="26" t="s">
        <v>371</v>
      </c>
      <c r="B3051" s="26" t="s">
        <v>2199</v>
      </c>
      <c r="C3051" s="26" t="s">
        <v>2200</v>
      </c>
      <c r="D3051" s="26" t="s">
        <v>556</v>
      </c>
      <c r="E3051" s="26" t="s">
        <v>1937</v>
      </c>
      <c r="F3051" s="26" t="s">
        <v>1938</v>
      </c>
      <c r="G3051" s="27">
        <v>65</v>
      </c>
      <c r="H3051" s="4" t="s">
        <v>1939</v>
      </c>
      <c r="I3051" s="28" t="str">
        <f t="shared" si="301"/>
        <v>=DISPIMG("ID_F9B98D4082B74131BFF5924EF7C0D6E4",1)</v>
      </c>
    </row>
    <row r="3052" customHeight="1" spans="1:9">
      <c r="A3052" s="26" t="s">
        <v>391</v>
      </c>
      <c r="B3052" s="26" t="s">
        <v>2201</v>
      </c>
      <c r="C3052" s="26" t="s">
        <v>2202</v>
      </c>
      <c r="D3052" s="26" t="s">
        <v>374</v>
      </c>
      <c r="E3052" s="26" t="s">
        <v>1937</v>
      </c>
      <c r="F3052" s="26" t="s">
        <v>1938</v>
      </c>
      <c r="G3052" s="27">
        <v>29</v>
      </c>
      <c r="H3052" s="4" t="s">
        <v>1939</v>
      </c>
      <c r="I3052" s="28" t="str">
        <f t="shared" ref="I3052:I3067" si="302">_xlfn.DISPIMG("ID_6596EAD70F0D40C98468837A55BC2D71",1)</f>
        <v>=DISPIMG("ID_6596EAD70F0D40C98468837A55BC2D71",1)</v>
      </c>
    </row>
    <row r="3053" customHeight="1" spans="1:9">
      <c r="A3053" s="26" t="s">
        <v>392</v>
      </c>
      <c r="B3053" s="26" t="s">
        <v>2201</v>
      </c>
      <c r="C3053" s="26" t="s">
        <v>2202</v>
      </c>
      <c r="D3053" s="26" t="s">
        <v>374</v>
      </c>
      <c r="E3053" s="26" t="s">
        <v>1937</v>
      </c>
      <c r="F3053" s="26" t="s">
        <v>1938</v>
      </c>
      <c r="G3053" s="27">
        <v>30</v>
      </c>
      <c r="H3053" s="4" t="s">
        <v>1939</v>
      </c>
      <c r="I3053" s="28" t="str">
        <f t="shared" si="302"/>
        <v>=DISPIMG("ID_6596EAD70F0D40C98468837A55BC2D71",1)</v>
      </c>
    </row>
    <row r="3054" customHeight="1" spans="1:9">
      <c r="A3054" s="26" t="s">
        <v>393</v>
      </c>
      <c r="B3054" s="26" t="s">
        <v>2201</v>
      </c>
      <c r="C3054" s="26" t="s">
        <v>2202</v>
      </c>
      <c r="D3054" s="26" t="s">
        <v>374</v>
      </c>
      <c r="E3054" s="26" t="s">
        <v>1937</v>
      </c>
      <c r="F3054" s="26" t="s">
        <v>1938</v>
      </c>
      <c r="G3054" s="27">
        <v>31</v>
      </c>
      <c r="H3054" s="4" t="s">
        <v>1939</v>
      </c>
      <c r="I3054" s="28" t="str">
        <f t="shared" si="302"/>
        <v>=DISPIMG("ID_6596EAD70F0D40C98468837A55BC2D71",1)</v>
      </c>
    </row>
    <row r="3055" customHeight="1" spans="1:9">
      <c r="A3055" s="26" t="s">
        <v>394</v>
      </c>
      <c r="B3055" s="26" t="s">
        <v>2201</v>
      </c>
      <c r="C3055" s="26" t="s">
        <v>2202</v>
      </c>
      <c r="D3055" s="26" t="s">
        <v>374</v>
      </c>
      <c r="E3055" s="26" t="s">
        <v>1937</v>
      </c>
      <c r="F3055" s="26" t="s">
        <v>1938</v>
      </c>
      <c r="G3055" s="27">
        <v>32</v>
      </c>
      <c r="H3055" s="4" t="s">
        <v>1939</v>
      </c>
      <c r="I3055" s="28" t="str">
        <f t="shared" si="302"/>
        <v>=DISPIMG("ID_6596EAD70F0D40C98468837A55BC2D71",1)</v>
      </c>
    </row>
    <row r="3056" customHeight="1" spans="1:9">
      <c r="A3056" s="26" t="s">
        <v>411</v>
      </c>
      <c r="B3056" s="26" t="s">
        <v>2201</v>
      </c>
      <c r="C3056" s="26" t="s">
        <v>2202</v>
      </c>
      <c r="D3056" s="26" t="s">
        <v>374</v>
      </c>
      <c r="E3056" s="26" t="s">
        <v>1937</v>
      </c>
      <c r="F3056" s="26" t="s">
        <v>1938</v>
      </c>
      <c r="G3056" s="27">
        <v>33</v>
      </c>
      <c r="H3056" s="4" t="s">
        <v>1939</v>
      </c>
      <c r="I3056" s="28" t="str">
        <f t="shared" si="302"/>
        <v>=DISPIMG("ID_6596EAD70F0D40C98468837A55BC2D71",1)</v>
      </c>
    </row>
    <row r="3057" customHeight="1" spans="1:9">
      <c r="A3057" s="26" t="s">
        <v>1467</v>
      </c>
      <c r="B3057" s="26" t="s">
        <v>2201</v>
      </c>
      <c r="C3057" s="26" t="s">
        <v>2202</v>
      </c>
      <c r="D3057" s="26" t="s">
        <v>374</v>
      </c>
      <c r="E3057" s="26" t="s">
        <v>1937</v>
      </c>
      <c r="F3057" s="26" t="s">
        <v>1938</v>
      </c>
      <c r="G3057" s="27">
        <v>34</v>
      </c>
      <c r="H3057" s="4" t="s">
        <v>1939</v>
      </c>
      <c r="I3057" s="28" t="str">
        <f t="shared" si="302"/>
        <v>=DISPIMG("ID_6596EAD70F0D40C98468837A55BC2D71",1)</v>
      </c>
    </row>
    <row r="3058" customHeight="1" spans="1:9">
      <c r="A3058" s="26" t="s">
        <v>490</v>
      </c>
      <c r="B3058" s="26" t="s">
        <v>2201</v>
      </c>
      <c r="C3058" s="26" t="s">
        <v>2202</v>
      </c>
      <c r="D3058" s="26" t="s">
        <v>374</v>
      </c>
      <c r="E3058" s="26" t="s">
        <v>1937</v>
      </c>
      <c r="F3058" s="26" t="s">
        <v>1938</v>
      </c>
      <c r="G3058" s="27">
        <v>35</v>
      </c>
      <c r="H3058" s="4" t="s">
        <v>1939</v>
      </c>
      <c r="I3058" s="28" t="str">
        <f t="shared" si="302"/>
        <v>=DISPIMG("ID_6596EAD70F0D40C98468837A55BC2D71",1)</v>
      </c>
    </row>
    <row r="3059" customHeight="1" spans="1:9">
      <c r="A3059" s="26" t="s">
        <v>407</v>
      </c>
      <c r="B3059" s="26" t="s">
        <v>2201</v>
      </c>
      <c r="C3059" s="26" t="s">
        <v>2202</v>
      </c>
      <c r="D3059" s="26" t="s">
        <v>374</v>
      </c>
      <c r="E3059" s="26" t="s">
        <v>1937</v>
      </c>
      <c r="F3059" s="26" t="s">
        <v>1938</v>
      </c>
      <c r="G3059" s="27">
        <v>36</v>
      </c>
      <c r="H3059" s="4" t="s">
        <v>1939</v>
      </c>
      <c r="I3059" s="28" t="str">
        <f t="shared" si="302"/>
        <v>=DISPIMG("ID_6596EAD70F0D40C98468837A55BC2D71",1)</v>
      </c>
    </row>
    <row r="3060" customHeight="1" spans="1:9">
      <c r="A3060" s="26" t="s">
        <v>410</v>
      </c>
      <c r="B3060" s="26" t="s">
        <v>2201</v>
      </c>
      <c r="C3060" s="26" t="s">
        <v>2202</v>
      </c>
      <c r="D3060" s="26" t="s">
        <v>374</v>
      </c>
      <c r="E3060" s="26" t="s">
        <v>1937</v>
      </c>
      <c r="F3060" s="26" t="s">
        <v>1938</v>
      </c>
      <c r="G3060" s="27">
        <v>37</v>
      </c>
      <c r="H3060" s="4" t="s">
        <v>1939</v>
      </c>
      <c r="I3060" s="28" t="str">
        <f t="shared" si="302"/>
        <v>=DISPIMG("ID_6596EAD70F0D40C98468837A55BC2D71",1)</v>
      </c>
    </row>
    <row r="3061" customHeight="1" spans="1:9">
      <c r="A3061" s="26" t="s">
        <v>401</v>
      </c>
      <c r="B3061" s="26" t="s">
        <v>2201</v>
      </c>
      <c r="C3061" s="26" t="s">
        <v>2202</v>
      </c>
      <c r="D3061" s="26" t="s">
        <v>374</v>
      </c>
      <c r="E3061" s="26" t="s">
        <v>1937</v>
      </c>
      <c r="F3061" s="26" t="s">
        <v>1938</v>
      </c>
      <c r="G3061" s="27">
        <v>38</v>
      </c>
      <c r="H3061" s="4" t="s">
        <v>1939</v>
      </c>
      <c r="I3061" s="28" t="str">
        <f t="shared" si="302"/>
        <v>=DISPIMG("ID_6596EAD70F0D40C98468837A55BC2D71",1)</v>
      </c>
    </row>
    <row r="3062" customHeight="1" spans="1:9">
      <c r="A3062" s="26" t="s">
        <v>402</v>
      </c>
      <c r="B3062" s="26" t="s">
        <v>2201</v>
      </c>
      <c r="C3062" s="26" t="s">
        <v>2202</v>
      </c>
      <c r="D3062" s="26" t="s">
        <v>374</v>
      </c>
      <c r="E3062" s="26" t="s">
        <v>1937</v>
      </c>
      <c r="F3062" s="26" t="s">
        <v>1938</v>
      </c>
      <c r="G3062" s="27">
        <v>39</v>
      </c>
      <c r="H3062" s="4" t="s">
        <v>1939</v>
      </c>
      <c r="I3062" s="28" t="str">
        <f t="shared" si="302"/>
        <v>=DISPIMG("ID_6596EAD70F0D40C98468837A55BC2D71",1)</v>
      </c>
    </row>
    <row r="3063" customHeight="1" spans="1:9">
      <c r="A3063" s="26" t="s">
        <v>403</v>
      </c>
      <c r="B3063" s="26" t="s">
        <v>2201</v>
      </c>
      <c r="C3063" s="26" t="s">
        <v>2202</v>
      </c>
      <c r="D3063" s="26" t="s">
        <v>374</v>
      </c>
      <c r="E3063" s="26" t="s">
        <v>1937</v>
      </c>
      <c r="F3063" s="26" t="s">
        <v>1938</v>
      </c>
      <c r="G3063" s="27">
        <v>40</v>
      </c>
      <c r="H3063" s="4" t="s">
        <v>1939</v>
      </c>
      <c r="I3063" s="28" t="str">
        <f t="shared" si="302"/>
        <v>=DISPIMG("ID_6596EAD70F0D40C98468837A55BC2D71",1)</v>
      </c>
    </row>
    <row r="3064" customHeight="1" spans="1:9">
      <c r="A3064" s="26" t="s">
        <v>450</v>
      </c>
      <c r="B3064" s="26" t="s">
        <v>2201</v>
      </c>
      <c r="C3064" s="26" t="s">
        <v>2202</v>
      </c>
      <c r="D3064" s="26" t="s">
        <v>374</v>
      </c>
      <c r="E3064" s="26" t="s">
        <v>1937</v>
      </c>
      <c r="F3064" s="26" t="s">
        <v>1938</v>
      </c>
      <c r="G3064" s="27">
        <v>41</v>
      </c>
      <c r="H3064" s="4" t="s">
        <v>1939</v>
      </c>
      <c r="I3064" s="28" t="str">
        <f t="shared" si="302"/>
        <v>=DISPIMG("ID_6596EAD70F0D40C98468837A55BC2D71",1)</v>
      </c>
    </row>
    <row r="3065" customHeight="1" spans="1:9">
      <c r="A3065" s="26" t="s">
        <v>451</v>
      </c>
      <c r="B3065" s="26" t="s">
        <v>2201</v>
      </c>
      <c r="C3065" s="26" t="s">
        <v>2202</v>
      </c>
      <c r="D3065" s="26" t="s">
        <v>374</v>
      </c>
      <c r="E3065" s="26" t="s">
        <v>1937</v>
      </c>
      <c r="F3065" s="26" t="s">
        <v>1938</v>
      </c>
      <c r="G3065" s="27">
        <v>42</v>
      </c>
      <c r="H3065" s="4" t="s">
        <v>1939</v>
      </c>
      <c r="I3065" s="28" t="str">
        <f t="shared" si="302"/>
        <v>=DISPIMG("ID_6596EAD70F0D40C98468837A55BC2D71",1)</v>
      </c>
    </row>
    <row r="3066" customHeight="1" spans="1:9">
      <c r="A3066" s="26" t="s">
        <v>452</v>
      </c>
      <c r="B3066" s="26" t="s">
        <v>2201</v>
      </c>
      <c r="C3066" s="26" t="s">
        <v>2202</v>
      </c>
      <c r="D3066" s="26" t="s">
        <v>374</v>
      </c>
      <c r="E3066" s="26" t="s">
        <v>1937</v>
      </c>
      <c r="F3066" s="26" t="s">
        <v>1938</v>
      </c>
      <c r="G3066" s="27">
        <v>43</v>
      </c>
      <c r="H3066" s="4" t="s">
        <v>1939</v>
      </c>
      <c r="I3066" s="28" t="str">
        <f t="shared" si="302"/>
        <v>=DISPIMG("ID_6596EAD70F0D40C98468837A55BC2D71",1)</v>
      </c>
    </row>
    <row r="3067" customHeight="1" spans="1:9">
      <c r="A3067" s="26" t="s">
        <v>1463</v>
      </c>
      <c r="B3067" s="26" t="s">
        <v>2201</v>
      </c>
      <c r="C3067" s="26" t="s">
        <v>2202</v>
      </c>
      <c r="D3067" s="26" t="s">
        <v>374</v>
      </c>
      <c r="E3067" s="26" t="s">
        <v>1937</v>
      </c>
      <c r="F3067" s="26" t="s">
        <v>1938</v>
      </c>
      <c r="G3067" s="27">
        <v>44</v>
      </c>
      <c r="H3067" s="4" t="s">
        <v>1939</v>
      </c>
      <c r="I3067" s="28" t="str">
        <f t="shared" si="302"/>
        <v>=DISPIMG("ID_6596EAD70F0D40C98468837A55BC2D71",1)</v>
      </c>
    </row>
    <row r="3068" customHeight="1" spans="1:9">
      <c r="A3068" s="26" t="s">
        <v>364</v>
      </c>
      <c r="B3068" s="26" t="s">
        <v>2203</v>
      </c>
      <c r="C3068" s="26" t="s">
        <v>2204</v>
      </c>
      <c r="D3068" s="26" t="s">
        <v>432</v>
      </c>
      <c r="E3068" s="26" t="s">
        <v>1937</v>
      </c>
      <c r="F3068" s="26" t="s">
        <v>1938</v>
      </c>
      <c r="G3068" s="27">
        <v>26</v>
      </c>
      <c r="H3068" s="4" t="s">
        <v>1939</v>
      </c>
      <c r="I3068" s="28" t="str">
        <f t="shared" ref="I3068:I3080" si="303">_xlfn.DISPIMG("ID_F7A2C7B3B6B74217B8FDCB4EC1019462",1)</f>
        <v>=DISPIMG("ID_F7A2C7B3B6B74217B8FDCB4EC1019462",1)</v>
      </c>
    </row>
    <row r="3069" customHeight="1" spans="1:9">
      <c r="A3069" s="26" t="s">
        <v>371</v>
      </c>
      <c r="B3069" s="26" t="s">
        <v>2203</v>
      </c>
      <c r="C3069" s="26" t="s">
        <v>2204</v>
      </c>
      <c r="D3069" s="26" t="s">
        <v>432</v>
      </c>
      <c r="E3069" s="26" t="s">
        <v>1937</v>
      </c>
      <c r="F3069" s="26" t="s">
        <v>1938</v>
      </c>
      <c r="G3069" s="27">
        <v>27</v>
      </c>
      <c r="H3069" s="4" t="s">
        <v>1939</v>
      </c>
      <c r="I3069" s="28" t="str">
        <f t="shared" si="303"/>
        <v>=DISPIMG("ID_F7A2C7B3B6B74217B8FDCB4EC1019462",1)</v>
      </c>
    </row>
    <row r="3070" customHeight="1" spans="1:9">
      <c r="A3070" s="26" t="s">
        <v>400</v>
      </c>
      <c r="B3070" s="26" t="s">
        <v>2203</v>
      </c>
      <c r="C3070" s="26" t="s">
        <v>2204</v>
      </c>
      <c r="D3070" s="26" t="s">
        <v>432</v>
      </c>
      <c r="E3070" s="26" t="s">
        <v>1937</v>
      </c>
      <c r="F3070" s="26" t="s">
        <v>1938</v>
      </c>
      <c r="G3070" s="27">
        <v>28</v>
      </c>
      <c r="H3070" s="4" t="s">
        <v>1939</v>
      </c>
      <c r="I3070" s="28" t="str">
        <f t="shared" si="303"/>
        <v>=DISPIMG("ID_F7A2C7B3B6B74217B8FDCB4EC1019462",1)</v>
      </c>
    </row>
    <row r="3071" customHeight="1" spans="1:9">
      <c r="A3071" s="26" t="s">
        <v>416</v>
      </c>
      <c r="B3071" s="26" t="s">
        <v>2203</v>
      </c>
      <c r="C3071" s="26" t="s">
        <v>2204</v>
      </c>
      <c r="D3071" s="26" t="s">
        <v>432</v>
      </c>
      <c r="E3071" s="26" t="s">
        <v>1937</v>
      </c>
      <c r="F3071" s="26" t="s">
        <v>1938</v>
      </c>
      <c r="G3071" s="27">
        <v>29</v>
      </c>
      <c r="H3071" s="4" t="s">
        <v>1939</v>
      </c>
      <c r="I3071" s="28" t="str">
        <f t="shared" si="303"/>
        <v>=DISPIMG("ID_F7A2C7B3B6B74217B8FDCB4EC1019462",1)</v>
      </c>
    </row>
    <row r="3072" customHeight="1" spans="1:9">
      <c r="A3072" s="26" t="s">
        <v>417</v>
      </c>
      <c r="B3072" s="26" t="s">
        <v>2203</v>
      </c>
      <c r="C3072" s="26" t="s">
        <v>2204</v>
      </c>
      <c r="D3072" s="26" t="s">
        <v>432</v>
      </c>
      <c r="E3072" s="26" t="s">
        <v>1937</v>
      </c>
      <c r="F3072" s="26" t="s">
        <v>1938</v>
      </c>
      <c r="G3072" s="27">
        <v>30</v>
      </c>
      <c r="H3072" s="4" t="s">
        <v>1939</v>
      </c>
      <c r="I3072" s="28" t="str">
        <f t="shared" si="303"/>
        <v>=DISPIMG("ID_F7A2C7B3B6B74217B8FDCB4EC1019462",1)</v>
      </c>
    </row>
    <row r="3073" customHeight="1" spans="1:9">
      <c r="A3073" s="26" t="s">
        <v>381</v>
      </c>
      <c r="B3073" s="26" t="s">
        <v>2203</v>
      </c>
      <c r="C3073" s="26" t="s">
        <v>2204</v>
      </c>
      <c r="D3073" s="26" t="s">
        <v>432</v>
      </c>
      <c r="E3073" s="26" t="s">
        <v>1937</v>
      </c>
      <c r="F3073" s="26" t="s">
        <v>1938</v>
      </c>
      <c r="G3073" s="27">
        <v>31</v>
      </c>
      <c r="H3073" s="4" t="s">
        <v>1939</v>
      </c>
      <c r="I3073" s="28" t="str">
        <f t="shared" si="303"/>
        <v>=DISPIMG("ID_F7A2C7B3B6B74217B8FDCB4EC1019462",1)</v>
      </c>
    </row>
    <row r="3074" customHeight="1" spans="1:9">
      <c r="A3074" s="26" t="s">
        <v>388</v>
      </c>
      <c r="B3074" s="26" t="s">
        <v>2203</v>
      </c>
      <c r="C3074" s="26" t="s">
        <v>2204</v>
      </c>
      <c r="D3074" s="26" t="s">
        <v>432</v>
      </c>
      <c r="E3074" s="26" t="s">
        <v>1937</v>
      </c>
      <c r="F3074" s="26" t="s">
        <v>1938</v>
      </c>
      <c r="G3074" s="27">
        <v>32</v>
      </c>
      <c r="H3074" s="4" t="s">
        <v>1939</v>
      </c>
      <c r="I3074" s="28" t="str">
        <f t="shared" si="303"/>
        <v>=DISPIMG("ID_F7A2C7B3B6B74217B8FDCB4EC1019462",1)</v>
      </c>
    </row>
    <row r="3075" customHeight="1" spans="1:9">
      <c r="A3075" s="26" t="s">
        <v>389</v>
      </c>
      <c r="B3075" s="26" t="s">
        <v>2203</v>
      </c>
      <c r="C3075" s="26" t="s">
        <v>2204</v>
      </c>
      <c r="D3075" s="26" t="s">
        <v>432</v>
      </c>
      <c r="E3075" s="26" t="s">
        <v>1937</v>
      </c>
      <c r="F3075" s="26" t="s">
        <v>1938</v>
      </c>
      <c r="G3075" s="27">
        <v>33</v>
      </c>
      <c r="H3075" s="4" t="s">
        <v>1939</v>
      </c>
      <c r="I3075" s="28" t="str">
        <f t="shared" si="303"/>
        <v>=DISPIMG("ID_F7A2C7B3B6B74217B8FDCB4EC1019462",1)</v>
      </c>
    </row>
    <row r="3076" customHeight="1" spans="1:9">
      <c r="A3076" s="26" t="s">
        <v>390</v>
      </c>
      <c r="B3076" s="26" t="s">
        <v>2203</v>
      </c>
      <c r="C3076" s="26" t="s">
        <v>2204</v>
      </c>
      <c r="D3076" s="26" t="s">
        <v>432</v>
      </c>
      <c r="E3076" s="26" t="s">
        <v>1937</v>
      </c>
      <c r="F3076" s="26" t="s">
        <v>1938</v>
      </c>
      <c r="G3076" s="27">
        <v>34</v>
      </c>
      <c r="H3076" s="4" t="s">
        <v>1939</v>
      </c>
      <c r="I3076" s="28" t="str">
        <f t="shared" si="303"/>
        <v>=DISPIMG("ID_F7A2C7B3B6B74217B8FDCB4EC1019462",1)</v>
      </c>
    </row>
    <row r="3077" customHeight="1" spans="1:9">
      <c r="A3077" s="26" t="s">
        <v>391</v>
      </c>
      <c r="B3077" s="26" t="s">
        <v>2203</v>
      </c>
      <c r="C3077" s="26" t="s">
        <v>2204</v>
      </c>
      <c r="D3077" s="26" t="s">
        <v>432</v>
      </c>
      <c r="E3077" s="26" t="s">
        <v>1937</v>
      </c>
      <c r="F3077" s="26" t="s">
        <v>1938</v>
      </c>
      <c r="G3077" s="27">
        <v>35</v>
      </c>
      <c r="H3077" s="4" t="s">
        <v>1939</v>
      </c>
      <c r="I3077" s="28" t="str">
        <f t="shared" si="303"/>
        <v>=DISPIMG("ID_F7A2C7B3B6B74217B8FDCB4EC1019462",1)</v>
      </c>
    </row>
    <row r="3078" customHeight="1" spans="1:9">
      <c r="A3078" s="26" t="s">
        <v>392</v>
      </c>
      <c r="B3078" s="26" t="s">
        <v>2203</v>
      </c>
      <c r="C3078" s="26" t="s">
        <v>2204</v>
      </c>
      <c r="D3078" s="26" t="s">
        <v>432</v>
      </c>
      <c r="E3078" s="26" t="s">
        <v>1937</v>
      </c>
      <c r="F3078" s="26" t="s">
        <v>1938</v>
      </c>
      <c r="G3078" s="27">
        <v>36</v>
      </c>
      <c r="H3078" s="4" t="s">
        <v>1939</v>
      </c>
      <c r="I3078" s="28" t="str">
        <f t="shared" si="303"/>
        <v>=DISPIMG("ID_F7A2C7B3B6B74217B8FDCB4EC1019462",1)</v>
      </c>
    </row>
    <row r="3079" customHeight="1" spans="1:9">
      <c r="A3079" s="26" t="s">
        <v>393</v>
      </c>
      <c r="B3079" s="26" t="s">
        <v>2203</v>
      </c>
      <c r="C3079" s="26" t="s">
        <v>2204</v>
      </c>
      <c r="D3079" s="26" t="s">
        <v>432</v>
      </c>
      <c r="E3079" s="26" t="s">
        <v>1937</v>
      </c>
      <c r="F3079" s="26" t="s">
        <v>1938</v>
      </c>
      <c r="G3079" s="27">
        <v>37</v>
      </c>
      <c r="H3079" s="4" t="s">
        <v>1939</v>
      </c>
      <c r="I3079" s="28" t="str">
        <f t="shared" si="303"/>
        <v>=DISPIMG("ID_F7A2C7B3B6B74217B8FDCB4EC1019462",1)</v>
      </c>
    </row>
    <row r="3080" customHeight="1" spans="1:9">
      <c r="A3080" s="26" t="s">
        <v>394</v>
      </c>
      <c r="B3080" s="26" t="s">
        <v>2203</v>
      </c>
      <c r="C3080" s="26" t="s">
        <v>2204</v>
      </c>
      <c r="D3080" s="26" t="s">
        <v>432</v>
      </c>
      <c r="E3080" s="26" t="s">
        <v>1937</v>
      </c>
      <c r="F3080" s="26" t="s">
        <v>1938</v>
      </c>
      <c r="G3080" s="27">
        <v>38</v>
      </c>
      <c r="H3080" s="4" t="s">
        <v>1939</v>
      </c>
      <c r="I3080" s="28" t="str">
        <f t="shared" si="303"/>
        <v>=DISPIMG("ID_F7A2C7B3B6B74217B8FDCB4EC1019462",1)</v>
      </c>
    </row>
    <row r="3081" customHeight="1" spans="1:9">
      <c r="A3081" s="26" t="s">
        <v>389</v>
      </c>
      <c r="B3081" s="26" t="s">
        <v>2205</v>
      </c>
      <c r="C3081" s="26" t="s">
        <v>2206</v>
      </c>
      <c r="D3081" s="26" t="s">
        <v>398</v>
      </c>
      <c r="E3081" s="26" t="s">
        <v>1937</v>
      </c>
      <c r="F3081" s="26" t="s">
        <v>1938</v>
      </c>
      <c r="G3081" s="27">
        <v>30</v>
      </c>
      <c r="H3081" s="4" t="s">
        <v>1939</v>
      </c>
      <c r="I3081" s="28" t="str">
        <f t="shared" ref="I3081:I3086" si="304">_xlfn.DISPIMG("ID_A910F50FF3F941C5ACA5D645DB503611",1)</f>
        <v>=DISPIMG("ID_A910F50FF3F941C5ACA5D645DB503611",1)</v>
      </c>
    </row>
    <row r="3082" customHeight="1" spans="1:9">
      <c r="A3082" s="26" t="s">
        <v>390</v>
      </c>
      <c r="B3082" s="26" t="s">
        <v>2205</v>
      </c>
      <c r="C3082" s="26" t="s">
        <v>2206</v>
      </c>
      <c r="D3082" s="26" t="s">
        <v>398</v>
      </c>
      <c r="E3082" s="26" t="s">
        <v>1937</v>
      </c>
      <c r="F3082" s="26" t="s">
        <v>1938</v>
      </c>
      <c r="G3082" s="27">
        <v>31</v>
      </c>
      <c r="H3082" s="4" t="s">
        <v>1939</v>
      </c>
      <c r="I3082" s="28" t="str">
        <f t="shared" si="304"/>
        <v>=DISPIMG("ID_A910F50FF3F941C5ACA5D645DB503611",1)</v>
      </c>
    </row>
    <row r="3083" customHeight="1" spans="1:9">
      <c r="A3083" s="26" t="s">
        <v>391</v>
      </c>
      <c r="B3083" s="26" t="s">
        <v>2205</v>
      </c>
      <c r="C3083" s="26" t="s">
        <v>2206</v>
      </c>
      <c r="D3083" s="26" t="s">
        <v>398</v>
      </c>
      <c r="E3083" s="26" t="s">
        <v>1937</v>
      </c>
      <c r="F3083" s="26" t="s">
        <v>1938</v>
      </c>
      <c r="G3083" s="27">
        <v>32</v>
      </c>
      <c r="H3083" s="4" t="s">
        <v>1939</v>
      </c>
      <c r="I3083" s="28" t="str">
        <f t="shared" si="304"/>
        <v>=DISPIMG("ID_A910F50FF3F941C5ACA5D645DB503611",1)</v>
      </c>
    </row>
    <row r="3084" customHeight="1" spans="1:9">
      <c r="A3084" s="26" t="s">
        <v>392</v>
      </c>
      <c r="B3084" s="26" t="s">
        <v>2205</v>
      </c>
      <c r="C3084" s="26" t="s">
        <v>2206</v>
      </c>
      <c r="D3084" s="26" t="s">
        <v>398</v>
      </c>
      <c r="E3084" s="26" t="s">
        <v>1937</v>
      </c>
      <c r="F3084" s="26" t="s">
        <v>1938</v>
      </c>
      <c r="G3084" s="27">
        <v>33</v>
      </c>
      <c r="H3084" s="4" t="s">
        <v>1939</v>
      </c>
      <c r="I3084" s="28" t="str">
        <f t="shared" si="304"/>
        <v>=DISPIMG("ID_A910F50FF3F941C5ACA5D645DB503611",1)</v>
      </c>
    </row>
    <row r="3085" customHeight="1" spans="1:9">
      <c r="A3085" s="26" t="s">
        <v>393</v>
      </c>
      <c r="B3085" s="26" t="s">
        <v>2205</v>
      </c>
      <c r="C3085" s="26" t="s">
        <v>2206</v>
      </c>
      <c r="D3085" s="26" t="s">
        <v>398</v>
      </c>
      <c r="E3085" s="26" t="s">
        <v>1937</v>
      </c>
      <c r="F3085" s="26" t="s">
        <v>1938</v>
      </c>
      <c r="G3085" s="27">
        <v>34</v>
      </c>
      <c r="H3085" s="4" t="s">
        <v>1939</v>
      </c>
      <c r="I3085" s="28" t="str">
        <f t="shared" si="304"/>
        <v>=DISPIMG("ID_A910F50FF3F941C5ACA5D645DB503611",1)</v>
      </c>
    </row>
    <row r="3086" customHeight="1" spans="1:9">
      <c r="A3086" s="26" t="s">
        <v>394</v>
      </c>
      <c r="B3086" s="26" t="s">
        <v>2205</v>
      </c>
      <c r="C3086" s="26" t="s">
        <v>2206</v>
      </c>
      <c r="D3086" s="26" t="s">
        <v>398</v>
      </c>
      <c r="E3086" s="26" t="s">
        <v>1937</v>
      </c>
      <c r="F3086" s="26" t="s">
        <v>1938</v>
      </c>
      <c r="G3086" s="27">
        <v>35</v>
      </c>
      <c r="H3086" s="4" t="s">
        <v>1939</v>
      </c>
      <c r="I3086" s="28" t="str">
        <f t="shared" si="304"/>
        <v>=DISPIMG("ID_A910F50FF3F941C5ACA5D645DB503611",1)</v>
      </c>
    </row>
    <row r="3087" customHeight="1" spans="1:9">
      <c r="A3087" s="26" t="s">
        <v>411</v>
      </c>
      <c r="B3087" s="26" t="s">
        <v>2205</v>
      </c>
      <c r="C3087" s="26" t="s">
        <v>2206</v>
      </c>
      <c r="D3087" s="26" t="s">
        <v>398</v>
      </c>
      <c r="E3087" s="26" t="s">
        <v>1937</v>
      </c>
      <c r="F3087" s="26" t="s">
        <v>1938</v>
      </c>
      <c r="G3087" s="27">
        <v>36</v>
      </c>
      <c r="H3087" s="4" t="s">
        <v>1939</v>
      </c>
      <c r="I3087" s="28" t="str">
        <f t="shared" ref="I3087:I3096" si="305">_xlfn.DISPIMG("ID_57A3CA1FDA594A67A00618DE9CC93A51",1)</f>
        <v>=DISPIMG("ID_57A3CA1FDA594A67A00618DE9CC93A51",1)</v>
      </c>
    </row>
    <row r="3088" customHeight="1" spans="1:9">
      <c r="A3088" s="26" t="s">
        <v>1467</v>
      </c>
      <c r="B3088" s="26" t="s">
        <v>2205</v>
      </c>
      <c r="C3088" s="26" t="s">
        <v>2206</v>
      </c>
      <c r="D3088" s="26" t="s">
        <v>398</v>
      </c>
      <c r="E3088" s="26" t="s">
        <v>1937</v>
      </c>
      <c r="F3088" s="26" t="s">
        <v>1938</v>
      </c>
      <c r="G3088" s="27">
        <v>37</v>
      </c>
      <c r="H3088" s="4" t="s">
        <v>1939</v>
      </c>
      <c r="I3088" s="28" t="str">
        <f t="shared" si="305"/>
        <v>=DISPIMG("ID_57A3CA1FDA594A67A00618DE9CC93A51",1)</v>
      </c>
    </row>
    <row r="3089" customHeight="1" spans="1:9">
      <c r="A3089" s="26" t="s">
        <v>490</v>
      </c>
      <c r="B3089" s="26" t="s">
        <v>2205</v>
      </c>
      <c r="C3089" s="26" t="s">
        <v>2206</v>
      </c>
      <c r="D3089" s="26" t="s">
        <v>398</v>
      </c>
      <c r="E3089" s="26" t="s">
        <v>1937</v>
      </c>
      <c r="F3089" s="26" t="s">
        <v>1938</v>
      </c>
      <c r="G3089" s="27">
        <v>38</v>
      </c>
      <c r="H3089" s="4" t="s">
        <v>1939</v>
      </c>
      <c r="I3089" s="28" t="str">
        <f t="shared" si="305"/>
        <v>=DISPIMG("ID_57A3CA1FDA594A67A00618DE9CC93A51",1)</v>
      </c>
    </row>
    <row r="3090" customHeight="1" spans="1:9">
      <c r="A3090" s="26" t="s">
        <v>407</v>
      </c>
      <c r="B3090" s="26" t="s">
        <v>2205</v>
      </c>
      <c r="C3090" s="26" t="s">
        <v>2206</v>
      </c>
      <c r="D3090" s="26" t="s">
        <v>398</v>
      </c>
      <c r="E3090" s="26" t="s">
        <v>1937</v>
      </c>
      <c r="F3090" s="26" t="s">
        <v>1938</v>
      </c>
      <c r="G3090" s="27">
        <v>39</v>
      </c>
      <c r="H3090" s="4" t="s">
        <v>1939</v>
      </c>
      <c r="I3090" s="28" t="str">
        <f t="shared" si="305"/>
        <v>=DISPIMG("ID_57A3CA1FDA594A67A00618DE9CC93A51",1)</v>
      </c>
    </row>
    <row r="3091" customHeight="1" spans="1:9">
      <c r="A3091" s="26" t="s">
        <v>410</v>
      </c>
      <c r="B3091" s="26" t="s">
        <v>2205</v>
      </c>
      <c r="C3091" s="26" t="s">
        <v>2206</v>
      </c>
      <c r="D3091" s="26" t="s">
        <v>398</v>
      </c>
      <c r="E3091" s="26" t="s">
        <v>1937</v>
      </c>
      <c r="F3091" s="26" t="s">
        <v>1938</v>
      </c>
      <c r="G3091" s="27">
        <v>40</v>
      </c>
      <c r="H3091" s="4" t="s">
        <v>1939</v>
      </c>
      <c r="I3091" s="28" t="str">
        <f t="shared" si="305"/>
        <v>=DISPIMG("ID_57A3CA1FDA594A67A00618DE9CC93A51",1)</v>
      </c>
    </row>
    <row r="3092" customHeight="1" spans="1:9">
      <c r="A3092" s="26" t="s">
        <v>401</v>
      </c>
      <c r="B3092" s="26" t="s">
        <v>2205</v>
      </c>
      <c r="C3092" s="26" t="s">
        <v>2206</v>
      </c>
      <c r="D3092" s="26" t="s">
        <v>398</v>
      </c>
      <c r="E3092" s="26" t="s">
        <v>1937</v>
      </c>
      <c r="F3092" s="26" t="s">
        <v>1938</v>
      </c>
      <c r="G3092" s="27">
        <v>41</v>
      </c>
      <c r="H3092" s="4" t="s">
        <v>1939</v>
      </c>
      <c r="I3092" s="28" t="str">
        <f t="shared" si="305"/>
        <v>=DISPIMG("ID_57A3CA1FDA594A67A00618DE9CC93A51",1)</v>
      </c>
    </row>
    <row r="3093" customHeight="1" spans="1:9">
      <c r="A3093" s="26" t="s">
        <v>402</v>
      </c>
      <c r="B3093" s="26" t="s">
        <v>2205</v>
      </c>
      <c r="C3093" s="26" t="s">
        <v>2206</v>
      </c>
      <c r="D3093" s="26" t="s">
        <v>398</v>
      </c>
      <c r="E3093" s="26" t="s">
        <v>1937</v>
      </c>
      <c r="F3093" s="26" t="s">
        <v>1938</v>
      </c>
      <c r="G3093" s="27">
        <v>42</v>
      </c>
      <c r="H3093" s="4" t="s">
        <v>1939</v>
      </c>
      <c r="I3093" s="28" t="str">
        <f t="shared" si="305"/>
        <v>=DISPIMG("ID_57A3CA1FDA594A67A00618DE9CC93A51",1)</v>
      </c>
    </row>
    <row r="3094" customHeight="1" spans="1:9">
      <c r="A3094" s="26" t="s">
        <v>403</v>
      </c>
      <c r="B3094" s="26" t="s">
        <v>2205</v>
      </c>
      <c r="C3094" s="26" t="s">
        <v>2206</v>
      </c>
      <c r="D3094" s="26" t="s">
        <v>398</v>
      </c>
      <c r="E3094" s="26" t="s">
        <v>1937</v>
      </c>
      <c r="F3094" s="26" t="s">
        <v>1938</v>
      </c>
      <c r="G3094" s="27">
        <v>43</v>
      </c>
      <c r="H3094" s="4" t="s">
        <v>1939</v>
      </c>
      <c r="I3094" s="28" t="str">
        <f t="shared" si="305"/>
        <v>=DISPIMG("ID_57A3CA1FDA594A67A00618DE9CC93A51",1)</v>
      </c>
    </row>
    <row r="3095" customHeight="1" spans="1:9">
      <c r="A3095" s="26" t="s">
        <v>450</v>
      </c>
      <c r="B3095" s="26" t="s">
        <v>2205</v>
      </c>
      <c r="C3095" s="26" t="s">
        <v>2206</v>
      </c>
      <c r="D3095" s="26" t="s">
        <v>398</v>
      </c>
      <c r="E3095" s="26" t="s">
        <v>1937</v>
      </c>
      <c r="F3095" s="26" t="s">
        <v>1938</v>
      </c>
      <c r="G3095" s="27">
        <v>44</v>
      </c>
      <c r="H3095" s="4" t="s">
        <v>1939</v>
      </c>
      <c r="I3095" s="28" t="str">
        <f t="shared" si="305"/>
        <v>=DISPIMG("ID_57A3CA1FDA594A67A00618DE9CC93A51",1)</v>
      </c>
    </row>
    <row r="3096" customHeight="1" spans="1:9">
      <c r="A3096" s="26" t="s">
        <v>451</v>
      </c>
      <c r="B3096" s="26" t="s">
        <v>2205</v>
      </c>
      <c r="C3096" s="26" t="s">
        <v>2206</v>
      </c>
      <c r="D3096" s="26" t="s">
        <v>398</v>
      </c>
      <c r="E3096" s="26" t="s">
        <v>1937</v>
      </c>
      <c r="F3096" s="26" t="s">
        <v>1938</v>
      </c>
      <c r="G3096" s="27">
        <v>45</v>
      </c>
      <c r="H3096" s="4" t="s">
        <v>1939</v>
      </c>
      <c r="I3096" s="28" t="str">
        <f t="shared" si="305"/>
        <v>=DISPIMG("ID_57A3CA1FDA594A67A00618DE9CC93A51",1)</v>
      </c>
    </row>
    <row r="3097" customHeight="1" spans="1:9">
      <c r="A3097" s="26" t="s">
        <v>416</v>
      </c>
      <c r="B3097" s="26" t="s">
        <v>2207</v>
      </c>
      <c r="C3097" s="26" t="s">
        <v>2208</v>
      </c>
      <c r="D3097" s="26" t="s">
        <v>570</v>
      </c>
      <c r="E3097" s="26" t="s">
        <v>1937</v>
      </c>
      <c r="F3097" s="26" t="s">
        <v>1938</v>
      </c>
      <c r="G3097" s="27">
        <v>15</v>
      </c>
      <c r="H3097" s="4" t="s">
        <v>1939</v>
      </c>
      <c r="I3097" s="28" t="str">
        <f>_xlfn.DISPIMG("ID_58DF87EC06AE4024B4BC7DEAFC43715F",1)</f>
        <v>=DISPIMG("ID_58DF87EC06AE4024B4BC7DEAFC43715F",1)</v>
      </c>
    </row>
    <row r="3098" customHeight="1" spans="1:9">
      <c r="A3098" s="26" t="s">
        <v>401</v>
      </c>
      <c r="B3098" s="26" t="s">
        <v>2209</v>
      </c>
      <c r="C3098" s="26" t="s">
        <v>647</v>
      </c>
      <c r="D3098" s="26" t="s">
        <v>432</v>
      </c>
      <c r="E3098" s="26" t="s">
        <v>1937</v>
      </c>
      <c r="F3098" s="26" t="s">
        <v>1938</v>
      </c>
      <c r="G3098" s="27">
        <v>23</v>
      </c>
      <c r="H3098" s="4" t="s">
        <v>1939</v>
      </c>
      <c r="I3098" s="28" t="str">
        <f t="shared" ref="I3098:I3104" si="306">_xlfn.DISPIMG("ID_161AE5E4459D456681F817648DCB69DF",1)</f>
        <v>=DISPIMG("ID_161AE5E4459D456681F817648DCB69DF",1)</v>
      </c>
    </row>
    <row r="3099" customHeight="1" spans="1:9">
      <c r="A3099" s="26" t="s">
        <v>402</v>
      </c>
      <c r="B3099" s="26" t="s">
        <v>2209</v>
      </c>
      <c r="C3099" s="26" t="s">
        <v>647</v>
      </c>
      <c r="D3099" s="26" t="s">
        <v>432</v>
      </c>
      <c r="E3099" s="26" t="s">
        <v>1937</v>
      </c>
      <c r="F3099" s="26" t="s">
        <v>1938</v>
      </c>
      <c r="G3099" s="27">
        <v>24</v>
      </c>
      <c r="H3099" s="4" t="s">
        <v>1939</v>
      </c>
      <c r="I3099" s="28" t="str">
        <f t="shared" si="306"/>
        <v>=DISPIMG("ID_161AE5E4459D456681F817648DCB69DF",1)</v>
      </c>
    </row>
    <row r="3100" customHeight="1" spans="1:9">
      <c r="A3100" s="26" t="s">
        <v>403</v>
      </c>
      <c r="B3100" s="26" t="s">
        <v>2209</v>
      </c>
      <c r="C3100" s="26" t="s">
        <v>647</v>
      </c>
      <c r="D3100" s="26" t="s">
        <v>432</v>
      </c>
      <c r="E3100" s="26" t="s">
        <v>1937</v>
      </c>
      <c r="F3100" s="26" t="s">
        <v>1938</v>
      </c>
      <c r="G3100" s="27">
        <v>25</v>
      </c>
      <c r="H3100" s="4" t="s">
        <v>1939</v>
      </c>
      <c r="I3100" s="28" t="str">
        <f t="shared" si="306"/>
        <v>=DISPIMG("ID_161AE5E4459D456681F817648DCB69DF",1)</v>
      </c>
    </row>
    <row r="3101" customHeight="1" spans="1:9">
      <c r="A3101" s="26" t="s">
        <v>450</v>
      </c>
      <c r="B3101" s="26" t="s">
        <v>2209</v>
      </c>
      <c r="C3101" s="26" t="s">
        <v>647</v>
      </c>
      <c r="D3101" s="26" t="s">
        <v>432</v>
      </c>
      <c r="E3101" s="26" t="s">
        <v>1937</v>
      </c>
      <c r="F3101" s="26" t="s">
        <v>1938</v>
      </c>
      <c r="G3101" s="27">
        <v>26</v>
      </c>
      <c r="H3101" s="4" t="s">
        <v>1939</v>
      </c>
      <c r="I3101" s="28" t="str">
        <f t="shared" si="306"/>
        <v>=DISPIMG("ID_161AE5E4459D456681F817648DCB69DF",1)</v>
      </c>
    </row>
    <row r="3102" customHeight="1" spans="1:9">
      <c r="A3102" s="26" t="s">
        <v>451</v>
      </c>
      <c r="B3102" s="26" t="s">
        <v>2209</v>
      </c>
      <c r="C3102" s="26" t="s">
        <v>647</v>
      </c>
      <c r="D3102" s="26" t="s">
        <v>432</v>
      </c>
      <c r="E3102" s="26" t="s">
        <v>1937</v>
      </c>
      <c r="F3102" s="26" t="s">
        <v>1938</v>
      </c>
      <c r="G3102" s="27">
        <v>27</v>
      </c>
      <c r="H3102" s="4" t="s">
        <v>1939</v>
      </c>
      <c r="I3102" s="28" t="str">
        <f t="shared" si="306"/>
        <v>=DISPIMG("ID_161AE5E4459D456681F817648DCB69DF",1)</v>
      </c>
    </row>
    <row r="3103" customHeight="1" spans="1:9">
      <c r="A3103" s="26" t="s">
        <v>452</v>
      </c>
      <c r="B3103" s="26" t="s">
        <v>2209</v>
      </c>
      <c r="C3103" s="26" t="s">
        <v>647</v>
      </c>
      <c r="D3103" s="26" t="s">
        <v>432</v>
      </c>
      <c r="E3103" s="26" t="s">
        <v>1937</v>
      </c>
      <c r="F3103" s="26" t="s">
        <v>1938</v>
      </c>
      <c r="G3103" s="27">
        <v>28</v>
      </c>
      <c r="H3103" s="4" t="s">
        <v>1939</v>
      </c>
      <c r="I3103" s="28" t="str">
        <f t="shared" si="306"/>
        <v>=DISPIMG("ID_161AE5E4459D456681F817648DCB69DF",1)</v>
      </c>
    </row>
    <row r="3104" customHeight="1" spans="1:9">
      <c r="A3104" s="26" t="s">
        <v>1463</v>
      </c>
      <c r="B3104" s="26" t="s">
        <v>2209</v>
      </c>
      <c r="C3104" s="26" t="s">
        <v>647</v>
      </c>
      <c r="D3104" s="26" t="s">
        <v>432</v>
      </c>
      <c r="E3104" s="26" t="s">
        <v>1937</v>
      </c>
      <c r="F3104" s="26" t="s">
        <v>1938</v>
      </c>
      <c r="G3104" s="27">
        <v>29</v>
      </c>
      <c r="H3104" s="4" t="s">
        <v>1939</v>
      </c>
      <c r="I3104" s="28" t="str">
        <f t="shared" si="306"/>
        <v>=DISPIMG("ID_161AE5E4459D456681F817648DCB69DF",1)</v>
      </c>
    </row>
    <row r="3105" customHeight="1" spans="1:9">
      <c r="A3105" s="26" t="s">
        <v>391</v>
      </c>
      <c r="B3105" s="26" t="s">
        <v>2210</v>
      </c>
      <c r="C3105" s="26" t="s">
        <v>2211</v>
      </c>
      <c r="D3105" s="26" t="s">
        <v>384</v>
      </c>
      <c r="E3105" s="26" t="s">
        <v>1937</v>
      </c>
      <c r="F3105" s="26" t="s">
        <v>1938</v>
      </c>
      <c r="G3105" s="27">
        <v>15</v>
      </c>
      <c r="H3105" s="4" t="s">
        <v>1939</v>
      </c>
      <c r="I3105" s="28" t="str">
        <f>_xlfn.DISPIMG("ID_ECEFA4F8EC924B36A8B0A4BBA93D880B",1)</f>
        <v>=DISPIMG("ID_ECEFA4F8EC924B36A8B0A4BBA93D880B",1)</v>
      </c>
    </row>
    <row r="3106" customHeight="1" spans="1:9">
      <c r="A3106" s="26" t="s">
        <v>392</v>
      </c>
      <c r="B3106" s="26" t="s">
        <v>2210</v>
      </c>
      <c r="C3106" s="26" t="s">
        <v>2211</v>
      </c>
      <c r="D3106" s="26" t="s">
        <v>384</v>
      </c>
      <c r="E3106" s="26" t="s">
        <v>1937</v>
      </c>
      <c r="F3106" s="26" t="s">
        <v>1938</v>
      </c>
      <c r="G3106" s="27">
        <v>16</v>
      </c>
      <c r="H3106" s="4" t="s">
        <v>1939</v>
      </c>
      <c r="I3106" s="28" t="str">
        <f>_xlfn.DISPIMG("ID_ECEFA4F8EC924B36A8B0A4BBA93D880B",1)</f>
        <v>=DISPIMG("ID_ECEFA4F8EC924B36A8B0A4BBA93D880B",1)</v>
      </c>
    </row>
    <row r="3107" customHeight="1" spans="1:9">
      <c r="A3107" s="26" t="s">
        <v>399</v>
      </c>
      <c r="B3107" s="26" t="s">
        <v>2212</v>
      </c>
      <c r="C3107" s="26" t="s">
        <v>2213</v>
      </c>
      <c r="D3107" s="26" t="s">
        <v>384</v>
      </c>
      <c r="E3107" s="26" t="s">
        <v>1937</v>
      </c>
      <c r="F3107" s="26" t="s">
        <v>1938</v>
      </c>
      <c r="G3107" s="27">
        <v>26</v>
      </c>
      <c r="H3107" s="4" t="s">
        <v>1939</v>
      </c>
      <c r="I3107" s="28" t="str">
        <f t="shared" ref="I3107:I3110" si="307">_xlfn.DISPIMG("ID_14CDD9DBBCDE4172B61D0A3299B5DDDD",1)</f>
        <v>=DISPIMG("ID_14CDD9DBBCDE4172B61D0A3299B5DDDD",1)</v>
      </c>
    </row>
    <row r="3108" customHeight="1" spans="1:9">
      <c r="A3108" s="26" t="s">
        <v>364</v>
      </c>
      <c r="B3108" s="26" t="s">
        <v>2212</v>
      </c>
      <c r="C3108" s="26" t="s">
        <v>2213</v>
      </c>
      <c r="D3108" s="26" t="s">
        <v>384</v>
      </c>
      <c r="E3108" s="26" t="s">
        <v>1937</v>
      </c>
      <c r="F3108" s="26" t="s">
        <v>1938</v>
      </c>
      <c r="G3108" s="27">
        <v>27</v>
      </c>
      <c r="H3108" s="4" t="s">
        <v>1939</v>
      </c>
      <c r="I3108" s="28" t="str">
        <f t="shared" si="307"/>
        <v>=DISPIMG("ID_14CDD9DBBCDE4172B61D0A3299B5DDDD",1)</v>
      </c>
    </row>
    <row r="3109" customHeight="1" spans="1:9">
      <c r="A3109" s="26" t="s">
        <v>371</v>
      </c>
      <c r="B3109" s="26" t="s">
        <v>2212</v>
      </c>
      <c r="C3109" s="26" t="s">
        <v>2213</v>
      </c>
      <c r="D3109" s="26" t="s">
        <v>384</v>
      </c>
      <c r="E3109" s="26" t="s">
        <v>1937</v>
      </c>
      <c r="F3109" s="26" t="s">
        <v>1938</v>
      </c>
      <c r="G3109" s="27">
        <v>28</v>
      </c>
      <c r="H3109" s="4" t="s">
        <v>1939</v>
      </c>
      <c r="I3109" s="28" t="str">
        <f t="shared" si="307"/>
        <v>=DISPIMG("ID_14CDD9DBBCDE4172B61D0A3299B5DDDD",1)</v>
      </c>
    </row>
    <row r="3110" customHeight="1" spans="1:9">
      <c r="A3110" s="26" t="s">
        <v>400</v>
      </c>
      <c r="B3110" s="26" t="s">
        <v>2212</v>
      </c>
      <c r="C3110" s="26" t="s">
        <v>2213</v>
      </c>
      <c r="D3110" s="26" t="s">
        <v>384</v>
      </c>
      <c r="E3110" s="26" t="s">
        <v>1937</v>
      </c>
      <c r="F3110" s="26" t="s">
        <v>1938</v>
      </c>
      <c r="G3110" s="27">
        <v>29</v>
      </c>
      <c r="H3110" s="4" t="s">
        <v>1939</v>
      </c>
      <c r="I3110" s="28" t="str">
        <f t="shared" si="307"/>
        <v>=DISPIMG("ID_14CDD9DBBCDE4172B61D0A3299B5DDDD",1)</v>
      </c>
    </row>
    <row r="3111" customHeight="1" spans="1:9">
      <c r="A3111" s="26" t="s">
        <v>388</v>
      </c>
      <c r="B3111" s="26" t="s">
        <v>2214</v>
      </c>
      <c r="C3111" s="26" t="s">
        <v>2215</v>
      </c>
      <c r="D3111" s="26" t="s">
        <v>420</v>
      </c>
      <c r="E3111" s="26" t="s">
        <v>1937</v>
      </c>
      <c r="F3111" s="26" t="s">
        <v>1938</v>
      </c>
      <c r="G3111" s="27">
        <v>35</v>
      </c>
      <c r="H3111" s="4" t="s">
        <v>1939</v>
      </c>
      <c r="I3111" s="28" t="str">
        <f t="shared" ref="I3111:I3117" si="308">_xlfn.DISPIMG("ID_61FA0E4BA46C459F8DD6CBC386544E2C",1)</f>
        <v>=DISPIMG("ID_61FA0E4BA46C459F8DD6CBC386544E2C",1)</v>
      </c>
    </row>
    <row r="3112" customHeight="1" spans="1:9">
      <c r="A3112" s="26" t="s">
        <v>389</v>
      </c>
      <c r="B3112" s="26" t="s">
        <v>2214</v>
      </c>
      <c r="C3112" s="26" t="s">
        <v>2215</v>
      </c>
      <c r="D3112" s="26" t="s">
        <v>420</v>
      </c>
      <c r="E3112" s="26" t="s">
        <v>1937</v>
      </c>
      <c r="F3112" s="26" t="s">
        <v>1938</v>
      </c>
      <c r="G3112" s="27">
        <v>36</v>
      </c>
      <c r="H3112" s="4" t="s">
        <v>1939</v>
      </c>
      <c r="I3112" s="28" t="str">
        <f t="shared" si="308"/>
        <v>=DISPIMG("ID_61FA0E4BA46C459F8DD6CBC386544E2C",1)</v>
      </c>
    </row>
    <row r="3113" customHeight="1" spans="1:9">
      <c r="A3113" s="26" t="s">
        <v>390</v>
      </c>
      <c r="B3113" s="26" t="s">
        <v>2214</v>
      </c>
      <c r="C3113" s="26" t="s">
        <v>2215</v>
      </c>
      <c r="D3113" s="26" t="s">
        <v>420</v>
      </c>
      <c r="E3113" s="26" t="s">
        <v>1937</v>
      </c>
      <c r="F3113" s="26" t="s">
        <v>1938</v>
      </c>
      <c r="G3113" s="27">
        <v>37</v>
      </c>
      <c r="H3113" s="4" t="s">
        <v>1939</v>
      </c>
      <c r="I3113" s="28" t="str">
        <f t="shared" si="308"/>
        <v>=DISPIMG("ID_61FA0E4BA46C459F8DD6CBC386544E2C",1)</v>
      </c>
    </row>
    <row r="3114" customHeight="1" spans="1:9">
      <c r="A3114" s="26" t="s">
        <v>391</v>
      </c>
      <c r="B3114" s="26" t="s">
        <v>2214</v>
      </c>
      <c r="C3114" s="26" t="s">
        <v>2215</v>
      </c>
      <c r="D3114" s="26" t="s">
        <v>420</v>
      </c>
      <c r="E3114" s="26" t="s">
        <v>1937</v>
      </c>
      <c r="F3114" s="26" t="s">
        <v>1938</v>
      </c>
      <c r="G3114" s="27">
        <v>38</v>
      </c>
      <c r="H3114" s="4" t="s">
        <v>1939</v>
      </c>
      <c r="I3114" s="28" t="str">
        <f t="shared" si="308"/>
        <v>=DISPIMG("ID_61FA0E4BA46C459F8DD6CBC386544E2C",1)</v>
      </c>
    </row>
    <row r="3115" customHeight="1" spans="1:9">
      <c r="A3115" s="26" t="s">
        <v>392</v>
      </c>
      <c r="B3115" s="26" t="s">
        <v>2214</v>
      </c>
      <c r="C3115" s="26" t="s">
        <v>2215</v>
      </c>
      <c r="D3115" s="26" t="s">
        <v>420</v>
      </c>
      <c r="E3115" s="26" t="s">
        <v>1937</v>
      </c>
      <c r="F3115" s="26" t="s">
        <v>1938</v>
      </c>
      <c r="G3115" s="27">
        <v>39</v>
      </c>
      <c r="H3115" s="4" t="s">
        <v>1939</v>
      </c>
      <c r="I3115" s="28" t="str">
        <f t="shared" si="308"/>
        <v>=DISPIMG("ID_61FA0E4BA46C459F8DD6CBC386544E2C",1)</v>
      </c>
    </row>
    <row r="3116" customHeight="1" spans="1:9">
      <c r="A3116" s="26" t="s">
        <v>393</v>
      </c>
      <c r="B3116" s="26" t="s">
        <v>2214</v>
      </c>
      <c r="C3116" s="26" t="s">
        <v>2215</v>
      </c>
      <c r="D3116" s="26" t="s">
        <v>420</v>
      </c>
      <c r="E3116" s="26" t="s">
        <v>1937</v>
      </c>
      <c r="F3116" s="26" t="s">
        <v>1938</v>
      </c>
      <c r="G3116" s="27">
        <v>40</v>
      </c>
      <c r="H3116" s="4" t="s">
        <v>1939</v>
      </c>
      <c r="I3116" s="28" t="str">
        <f t="shared" si="308"/>
        <v>=DISPIMG("ID_61FA0E4BA46C459F8DD6CBC386544E2C",1)</v>
      </c>
    </row>
    <row r="3117" customHeight="1" spans="1:9">
      <c r="A3117" s="26" t="s">
        <v>394</v>
      </c>
      <c r="B3117" s="26" t="s">
        <v>2214</v>
      </c>
      <c r="C3117" s="26" t="s">
        <v>2215</v>
      </c>
      <c r="D3117" s="26" t="s">
        <v>420</v>
      </c>
      <c r="E3117" s="26" t="s">
        <v>1937</v>
      </c>
      <c r="F3117" s="26" t="s">
        <v>1938</v>
      </c>
      <c r="G3117" s="27">
        <v>41</v>
      </c>
      <c r="H3117" s="4" t="s">
        <v>1939</v>
      </c>
      <c r="I3117" s="28" t="str">
        <f t="shared" si="308"/>
        <v>=DISPIMG("ID_61FA0E4BA46C459F8DD6CBC386544E2C",1)</v>
      </c>
    </row>
    <row r="3118" customHeight="1" spans="1:9">
      <c r="A3118" s="26" t="s">
        <v>417</v>
      </c>
      <c r="B3118" s="26" t="s">
        <v>2216</v>
      </c>
      <c r="C3118" s="26" t="s">
        <v>2217</v>
      </c>
      <c r="D3118" s="26" t="s">
        <v>374</v>
      </c>
      <c r="E3118" s="26" t="s">
        <v>1937</v>
      </c>
      <c r="F3118" s="26" t="s">
        <v>1938</v>
      </c>
      <c r="G3118" s="27">
        <v>15</v>
      </c>
      <c r="H3118" s="4" t="s">
        <v>1939</v>
      </c>
      <c r="I3118" s="28" t="str">
        <f t="shared" ref="I3118:I3123" si="309">_xlfn.DISPIMG("ID_53C4EFDAF6674F58A9075AAB355A8672",1)</f>
        <v>=DISPIMG("ID_53C4EFDAF6674F58A9075AAB355A8672",1)</v>
      </c>
    </row>
    <row r="3119" customHeight="1" spans="1:9">
      <c r="A3119" s="26" t="s">
        <v>381</v>
      </c>
      <c r="B3119" s="26" t="s">
        <v>2216</v>
      </c>
      <c r="C3119" s="26" t="s">
        <v>2217</v>
      </c>
      <c r="D3119" s="26" t="s">
        <v>374</v>
      </c>
      <c r="E3119" s="26" t="s">
        <v>1937</v>
      </c>
      <c r="F3119" s="26" t="s">
        <v>1938</v>
      </c>
      <c r="G3119" s="27">
        <v>16</v>
      </c>
      <c r="H3119" s="4" t="s">
        <v>1939</v>
      </c>
      <c r="I3119" s="28" t="str">
        <f t="shared" si="309"/>
        <v>=DISPIMG("ID_53C4EFDAF6674F58A9075AAB355A8672",1)</v>
      </c>
    </row>
    <row r="3120" customHeight="1" spans="1:9">
      <c r="A3120" s="26" t="s">
        <v>388</v>
      </c>
      <c r="B3120" s="26" t="s">
        <v>2216</v>
      </c>
      <c r="C3120" s="26" t="s">
        <v>2217</v>
      </c>
      <c r="D3120" s="26" t="s">
        <v>374</v>
      </c>
      <c r="E3120" s="26" t="s">
        <v>1937</v>
      </c>
      <c r="F3120" s="26" t="s">
        <v>1938</v>
      </c>
      <c r="G3120" s="27">
        <v>17</v>
      </c>
      <c r="H3120" s="4" t="s">
        <v>1939</v>
      </c>
      <c r="I3120" s="28" t="str">
        <f t="shared" si="309"/>
        <v>=DISPIMG("ID_53C4EFDAF6674F58A9075AAB355A8672",1)</v>
      </c>
    </row>
    <row r="3121" customHeight="1" spans="1:9">
      <c r="A3121" s="26" t="s">
        <v>389</v>
      </c>
      <c r="B3121" s="26" t="s">
        <v>2216</v>
      </c>
      <c r="C3121" s="26" t="s">
        <v>2217</v>
      </c>
      <c r="D3121" s="26" t="s">
        <v>374</v>
      </c>
      <c r="E3121" s="26" t="s">
        <v>1937</v>
      </c>
      <c r="F3121" s="26" t="s">
        <v>1938</v>
      </c>
      <c r="G3121" s="27">
        <v>18</v>
      </c>
      <c r="H3121" s="4" t="s">
        <v>1939</v>
      </c>
      <c r="I3121" s="28" t="str">
        <f t="shared" si="309"/>
        <v>=DISPIMG("ID_53C4EFDAF6674F58A9075AAB355A8672",1)</v>
      </c>
    </row>
    <row r="3122" customHeight="1" spans="1:9">
      <c r="A3122" s="26" t="s">
        <v>390</v>
      </c>
      <c r="B3122" s="26" t="s">
        <v>2216</v>
      </c>
      <c r="C3122" s="26" t="s">
        <v>2217</v>
      </c>
      <c r="D3122" s="26" t="s">
        <v>374</v>
      </c>
      <c r="E3122" s="26" t="s">
        <v>1937</v>
      </c>
      <c r="F3122" s="26" t="s">
        <v>1938</v>
      </c>
      <c r="G3122" s="27">
        <v>19</v>
      </c>
      <c r="H3122" s="4" t="s">
        <v>1939</v>
      </c>
      <c r="I3122" s="28" t="str">
        <f t="shared" si="309"/>
        <v>=DISPIMG("ID_53C4EFDAF6674F58A9075AAB355A8672",1)</v>
      </c>
    </row>
    <row r="3123" customHeight="1" spans="1:9">
      <c r="A3123" s="26" t="s">
        <v>391</v>
      </c>
      <c r="B3123" s="26" t="s">
        <v>2216</v>
      </c>
      <c r="C3123" s="26" t="s">
        <v>2217</v>
      </c>
      <c r="D3123" s="26" t="s">
        <v>374</v>
      </c>
      <c r="E3123" s="26" t="s">
        <v>1937</v>
      </c>
      <c r="F3123" s="26" t="s">
        <v>1938</v>
      </c>
      <c r="G3123" s="27">
        <v>20</v>
      </c>
      <c r="H3123" s="4" t="s">
        <v>1939</v>
      </c>
      <c r="I3123" s="28" t="str">
        <f t="shared" si="309"/>
        <v>=DISPIMG("ID_53C4EFDAF6674F58A9075AAB355A8672",1)</v>
      </c>
    </row>
    <row r="3124" customHeight="1" spans="1:9">
      <c r="A3124" s="26" t="s">
        <v>393</v>
      </c>
      <c r="B3124" s="29" t="s">
        <v>2218</v>
      </c>
      <c r="C3124" s="29" t="s">
        <v>2219</v>
      </c>
      <c r="D3124" s="29" t="s">
        <v>420</v>
      </c>
      <c r="E3124" s="13" t="s">
        <v>2220</v>
      </c>
      <c r="F3124" s="13" t="s">
        <v>2221</v>
      </c>
      <c r="G3124" s="13">
        <v>14</v>
      </c>
      <c r="H3124" s="4" t="s">
        <v>1462</v>
      </c>
      <c r="I3124" s="6" t="str">
        <f>_xlfn.DISPIMG("ID_783AD34724D844FD8BA567CCA23DDB33",1)</f>
        <v>=DISPIMG("ID_783AD34724D844FD8BA567CCA23DDB33",1)</v>
      </c>
    </row>
    <row r="3125" customHeight="1" spans="1:9">
      <c r="A3125" s="26" t="s">
        <v>394</v>
      </c>
      <c r="B3125" s="29" t="s">
        <v>2218</v>
      </c>
      <c r="C3125" s="29" t="s">
        <v>2219</v>
      </c>
      <c r="D3125" s="29" t="s">
        <v>420</v>
      </c>
      <c r="E3125" s="13" t="s">
        <v>2220</v>
      </c>
      <c r="F3125" s="13" t="s">
        <v>2221</v>
      </c>
      <c r="G3125" s="13">
        <v>15</v>
      </c>
      <c r="H3125" s="4" t="s">
        <v>1462</v>
      </c>
      <c r="I3125" s="6" t="str">
        <f>_xlfn.DISPIMG("ID_3A8E56A0B2D045048F199146F282F29B",1)</f>
        <v>=DISPIMG("ID_3A8E56A0B2D045048F199146F282F29B",1)</v>
      </c>
    </row>
    <row r="3126" customHeight="1" spans="1:9">
      <c r="A3126" s="26" t="s">
        <v>402</v>
      </c>
      <c r="B3126" s="29" t="s">
        <v>2218</v>
      </c>
      <c r="C3126" s="29" t="s">
        <v>2219</v>
      </c>
      <c r="D3126" s="29" t="s">
        <v>420</v>
      </c>
      <c r="E3126" s="13" t="s">
        <v>2220</v>
      </c>
      <c r="F3126" s="13" t="s">
        <v>2221</v>
      </c>
      <c r="G3126" s="13">
        <v>22</v>
      </c>
      <c r="H3126" s="4" t="s">
        <v>1462</v>
      </c>
      <c r="I3126" s="6" t="str">
        <f>_xlfn.DISPIMG("ID_BB7291B6F0A54399893E3BE5A5BA1CA3",1)</f>
        <v>=DISPIMG("ID_BB7291B6F0A54399893E3BE5A5BA1CA3",1)</v>
      </c>
    </row>
    <row r="3127" customHeight="1" spans="1:9">
      <c r="A3127" s="26" t="s">
        <v>1463</v>
      </c>
      <c r="B3127" s="29" t="s">
        <v>2222</v>
      </c>
      <c r="C3127" s="29" t="s">
        <v>2223</v>
      </c>
      <c r="D3127" s="29" t="s">
        <v>367</v>
      </c>
      <c r="E3127" s="13" t="s">
        <v>2220</v>
      </c>
      <c r="F3127" s="13" t="s">
        <v>2221</v>
      </c>
      <c r="G3127" s="13">
        <v>19</v>
      </c>
      <c r="H3127" s="4" t="s">
        <v>1462</v>
      </c>
      <c r="I3127" s="6" t="str">
        <f>_xlfn.DISPIMG("ID_680DAB8FDAD44D899CB8117D629C21D5",1)</f>
        <v>=DISPIMG("ID_680DAB8FDAD44D899CB8117D629C21D5",1)</v>
      </c>
    </row>
    <row r="3128" customHeight="1" spans="1:9">
      <c r="A3128" s="26" t="s">
        <v>402</v>
      </c>
      <c r="B3128" s="29" t="s">
        <v>2224</v>
      </c>
      <c r="C3128" s="29" t="s">
        <v>2225</v>
      </c>
      <c r="D3128" s="29" t="s">
        <v>420</v>
      </c>
      <c r="E3128" s="13" t="s">
        <v>2220</v>
      </c>
      <c r="F3128" s="13" t="s">
        <v>2221</v>
      </c>
      <c r="G3128" s="13">
        <v>10</v>
      </c>
      <c r="H3128" s="4" t="s">
        <v>1746</v>
      </c>
      <c r="I3128" s="6" t="str">
        <f>_xlfn.DISPIMG("ID_9C644A21DD1044F1BEC54CA6F4AA1EEF",1)</f>
        <v>=DISPIMG("ID_9C644A21DD1044F1BEC54CA6F4AA1EEF",1)</v>
      </c>
    </row>
    <row r="3129" customHeight="1" spans="1:9">
      <c r="A3129" s="26" t="s">
        <v>403</v>
      </c>
      <c r="B3129" s="29" t="s">
        <v>2224</v>
      </c>
      <c r="C3129" s="29" t="s">
        <v>2225</v>
      </c>
      <c r="D3129" s="29" t="s">
        <v>432</v>
      </c>
      <c r="E3129" s="13" t="s">
        <v>2220</v>
      </c>
      <c r="F3129" s="13" t="s">
        <v>2221</v>
      </c>
      <c r="G3129" s="13">
        <v>11</v>
      </c>
      <c r="H3129" s="4" t="s">
        <v>1462</v>
      </c>
      <c r="I3129" s="6" t="str">
        <f>_xlfn.DISPIMG("ID_58A96F63DD6A45EFAE3D77A74F3EE8CD",1)</f>
        <v>=DISPIMG("ID_58A96F63DD6A45EFAE3D77A74F3EE8CD",1)</v>
      </c>
    </row>
    <row r="3130" customHeight="1" spans="1:9">
      <c r="A3130" s="26" t="s">
        <v>1461</v>
      </c>
      <c r="B3130" s="29" t="s">
        <v>2224</v>
      </c>
      <c r="C3130" s="29" t="s">
        <v>2225</v>
      </c>
      <c r="D3130" s="29" t="s">
        <v>420</v>
      </c>
      <c r="E3130" s="13" t="s">
        <v>2220</v>
      </c>
      <c r="F3130" s="13" t="s">
        <v>2221</v>
      </c>
      <c r="G3130" s="13">
        <v>16</v>
      </c>
      <c r="H3130" s="4" t="s">
        <v>1462</v>
      </c>
      <c r="I3130" s="6" t="str">
        <f>_xlfn.DISPIMG("ID_D448848FD5DF4EEBBFD84A42A5C16490",1)</f>
        <v>=DISPIMG("ID_D448848FD5DF4EEBBFD84A42A5C16490",1)</v>
      </c>
    </row>
    <row r="3131" customHeight="1" spans="1:9">
      <c r="A3131" s="26" t="s">
        <v>1464</v>
      </c>
      <c r="B3131" s="29" t="s">
        <v>2226</v>
      </c>
      <c r="C3131" s="29" t="s">
        <v>2227</v>
      </c>
      <c r="D3131" s="29" t="s">
        <v>420</v>
      </c>
      <c r="E3131" s="13" t="s">
        <v>2220</v>
      </c>
      <c r="F3131" s="13" t="s">
        <v>2221</v>
      </c>
      <c r="G3131" s="13">
        <v>14</v>
      </c>
      <c r="H3131" s="4" t="s">
        <v>1462</v>
      </c>
      <c r="I3131" s="6" t="str">
        <f>_xlfn.DISPIMG("ID_F012936C67E3480B824857DFD0EF5E3D",1)</f>
        <v>=DISPIMG("ID_F012936C67E3480B824857DFD0EF5E3D",1)</v>
      </c>
    </row>
    <row r="3132" customHeight="1" spans="1:9">
      <c r="A3132" s="30" t="s">
        <v>403</v>
      </c>
      <c r="B3132" s="29" t="s">
        <v>2228</v>
      </c>
      <c r="C3132" s="29" t="s">
        <v>2229</v>
      </c>
      <c r="D3132" s="29" t="s">
        <v>432</v>
      </c>
      <c r="E3132" s="13" t="s">
        <v>2220</v>
      </c>
      <c r="F3132" s="13" t="s">
        <v>2221</v>
      </c>
      <c r="G3132" s="13">
        <v>8</v>
      </c>
      <c r="H3132" s="4" t="s">
        <v>1462</v>
      </c>
      <c r="I3132" s="6" t="str">
        <f>_xlfn.DISPIMG("ID_1978AB35C5404F3780C324845551642A",1)</f>
        <v>=DISPIMG("ID_1978AB35C5404F3780C324845551642A",1)</v>
      </c>
    </row>
  </sheetData>
  <conditionalFormatting sqref="B1:C1 B258:C278">
    <cfRule type="expression" dxfId="0" priority="1">
      <formula>AND(SUMPRODUCT(IFERROR(1*(($B$1:$C$1&amp;"x")=(B1&amp;"x")),0))+SUMPRODUCT(IFERROR(1*(($B$258:$C$278&amp;"x")=(B1&amp;"x")),0))&gt;1,NOT(ISBLANK(B1)))</formula>
    </cfRule>
  </conditionalFormatting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1025" progId="Excel.Sheet.8" r:id="rId3" dvAspect="DVASPECT_ICON">
          <objectPr defaultSize="0" r:id="rId4">
            <anchor moveWithCells="1">
              <from>
                <xdr:col>8</xdr:col>
                <xdr:colOff>50800</xdr:colOff>
                <xdr:row>1973</xdr:row>
                <xdr:rowOff>156210</xdr:rowOff>
              </from>
              <to>
                <xdr:col>9</xdr:col>
                <xdr:colOff>109855</xdr:colOff>
                <xdr:row>1977</xdr:row>
                <xdr:rowOff>10160</xdr:rowOff>
              </to>
            </anchor>
          </objectPr>
        </oleObject>
      </mc:Choice>
      <mc:Fallback>
        <oleObject shapeId="1025" progId="Excel.Sheet.8" r:id="rId3" dvAspect="DVASPECT_ICON"/>
      </mc:Fallback>
    </mc:AlternateContent>
    <mc:AlternateContent xmlns:mc="http://schemas.openxmlformats.org/markup-compatibility/2006">
      <mc:Choice Requires="x14">
        <oleObject shapeId="1026" progId="Excel.Sheet.8" r:id="rId5" dvAspect="DVASPECT_ICON">
          <objectPr defaultSize="0" r:id="rId6">
            <anchor moveWithCells="1">
              <from>
                <xdr:col>8</xdr:col>
                <xdr:colOff>50800</xdr:colOff>
                <xdr:row>1980</xdr:row>
                <xdr:rowOff>0</xdr:rowOff>
              </from>
              <to>
                <xdr:col>9</xdr:col>
                <xdr:colOff>109855</xdr:colOff>
                <xdr:row>1983</xdr:row>
                <xdr:rowOff>101600</xdr:rowOff>
              </to>
            </anchor>
          </objectPr>
        </oleObject>
      </mc:Choice>
      <mc:Fallback>
        <oleObject shapeId="1026" progId="Excel.Sheet.8" r:id="rId5" dvAspect="DVASPECT_ICON"/>
      </mc:Fallback>
    </mc:AlternateContent>
    <mc:AlternateContent xmlns:mc="http://schemas.openxmlformats.org/markup-compatibility/2006">
      <mc:Choice Requires="x14">
        <oleObject shapeId="1027" progId="Excel.Sheet.8" r:id="rId7" dvAspect="DVASPECT_ICON">
          <objectPr defaultSize="0" r:id="rId4">
            <anchor moveWithCells="1">
              <from>
                <xdr:col>8</xdr:col>
                <xdr:colOff>66040</xdr:colOff>
                <xdr:row>2011</xdr:row>
                <xdr:rowOff>45720</xdr:rowOff>
              </from>
              <to>
                <xdr:col>9</xdr:col>
                <xdr:colOff>125095</xdr:colOff>
                <xdr:row>2014</xdr:row>
                <xdr:rowOff>153670</xdr:rowOff>
              </to>
            </anchor>
          </objectPr>
        </oleObject>
      </mc:Choice>
      <mc:Fallback>
        <oleObject shapeId="1027" progId="Excel.Sheet.8" r:id="rId7" dvAspect="DVASPECT_ICON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5月</vt:lpstr>
      <vt:lpstr>6月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nomore1416275913</cp:lastModifiedBy>
  <dcterms:created xsi:type="dcterms:W3CDTF">2026-06-16T09:14:00Z</dcterms:created>
  <dcterms:modified xsi:type="dcterms:W3CDTF">2026-07-08T11:05:24Z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D4F97D7CBD56485DB276C0A025826A1D_13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