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x\Desktop\NYX-DOC\NYX-Controls\"/>
    </mc:Choice>
  </mc:AlternateContent>
  <bookViews>
    <workbookView xWindow="0" yWindow="0" windowWidth="23715" windowHeight="127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G52" i="1" s="1"/>
  <c r="B49" i="1"/>
  <c r="B50" i="1" s="1"/>
  <c r="G39" i="1"/>
  <c r="G42" i="1" s="1"/>
  <c r="G38" i="1"/>
  <c r="K42" i="1" s="1"/>
  <c r="N35" i="1"/>
  <c r="G32" i="1"/>
  <c r="G34" i="1" s="1"/>
  <c r="B31" i="1"/>
  <c r="B32" i="1" s="1"/>
  <c r="N30" i="1"/>
  <c r="N31" i="1" s="1"/>
  <c r="N41" i="1" s="1"/>
  <c r="N44" i="1" s="1"/>
  <c r="G23" i="1"/>
  <c r="B20" i="1"/>
  <c r="B21" i="1" s="1"/>
  <c r="K23" i="1" s="1"/>
  <c r="G13" i="1"/>
  <c r="B10" i="1"/>
  <c r="B11" i="1" s="1"/>
  <c r="K13" i="1" s="1"/>
  <c r="G28" i="1" l="1"/>
  <c r="K34" i="1"/>
  <c r="G46" i="1"/>
  <c r="K52" i="1"/>
  <c r="G40" i="1"/>
</calcChain>
</file>

<file path=xl/sharedStrings.xml><?xml version="1.0" encoding="utf-8"?>
<sst xmlns="http://schemas.openxmlformats.org/spreadsheetml/2006/main" count="167" uniqueCount="78">
  <si>
    <t>Motion resolution calculations</t>
  </si>
  <si>
    <t>Project:</t>
  </si>
  <si>
    <t>S2916 NYSBC DCMs</t>
  </si>
  <si>
    <t>Axis 2 - Stepper</t>
  </si>
  <si>
    <t>2nd Crystal Perp</t>
  </si>
  <si>
    <t>Vacuum?</t>
  </si>
  <si>
    <t>YES</t>
  </si>
  <si>
    <t>Motor Type</t>
  </si>
  <si>
    <t>MMST2012 Phytron VSS33 stepping</t>
  </si>
  <si>
    <t>position monitoring</t>
  </si>
  <si>
    <t>LIN ENC TONIC T1601 5M ETFE</t>
  </si>
  <si>
    <t>no. of 1/2 steps per rev</t>
  </si>
  <si>
    <t>interpolator type</t>
  </si>
  <si>
    <t>TONIC INTERP LIN 0.1 µm 4MHz</t>
  </si>
  <si>
    <t>gearbox ratio X : 1</t>
  </si>
  <si>
    <t>count resolution</t>
  </si>
  <si>
    <t>μm</t>
  </si>
  <si>
    <t>pitch of screw mm</t>
  </si>
  <si>
    <t xml:space="preserve">drive resolution (1/2 steps per mm) </t>
  </si>
  <si>
    <t xml:space="preserve">drive resolution (μm per 1/2 step) </t>
  </si>
  <si>
    <t>Customer specification</t>
  </si>
  <si>
    <t>Linear resolution</t>
  </si>
  <si>
    <t>Achieved with encoder</t>
  </si>
  <si>
    <t>Achieved with mechanics</t>
  </si>
  <si>
    <t>2nd Crystal Para</t>
  </si>
  <si>
    <t>MMST0118 Phytron VSS32 stepping</t>
  </si>
  <si>
    <r>
      <t xml:space="preserve">TONIC INTERP LIN 0.1 </t>
    </r>
    <r>
      <rPr>
        <sz val="10"/>
        <color indexed="12"/>
        <rFont val="Calibri"/>
        <family val="2"/>
      </rPr>
      <t>µ</t>
    </r>
    <r>
      <rPr>
        <sz val="10"/>
        <color indexed="12"/>
        <rFont val="Arial"/>
        <family val="2"/>
      </rPr>
      <t>m 4MHz</t>
    </r>
  </si>
  <si>
    <t>Axis 3 - Stepper</t>
  </si>
  <si>
    <t>2nd Crystal Pitch</t>
  </si>
  <si>
    <t>MMST0150 Phytron VSS25 stepping</t>
  </si>
  <si>
    <t>moment arm</t>
  </si>
  <si>
    <t>mm</t>
  </si>
  <si>
    <t xml:space="preserve">Angular Drive Resolution </t>
  </si>
  <si>
    <t>μrad per 1/2 step</t>
  </si>
  <si>
    <t>Mech. Res (Motor &amp; Gearbox)</t>
  </si>
  <si>
    <t>Drive resolution</t>
  </si>
  <si>
    <t>1/2 steps per mm</t>
  </si>
  <si>
    <t>steps per mm</t>
  </si>
  <si>
    <t>u steps per mm</t>
  </si>
  <si>
    <t>Angular resolution</t>
  </si>
  <si>
    <t>μrad per count</t>
  </si>
  <si>
    <t>Encoder Res</t>
  </si>
  <si>
    <t>Count resolution</t>
  </si>
  <si>
    <r>
      <rPr>
        <sz val="10"/>
        <rFont val="Calibri"/>
        <family val="2"/>
      </rPr>
      <t>µ</t>
    </r>
    <r>
      <rPr>
        <sz val="10"/>
        <rFont val="Arial"/>
        <family val="2"/>
      </rPr>
      <t>m</t>
    </r>
  </si>
  <si>
    <t>cts per mm</t>
  </si>
  <si>
    <t>Piezo</t>
  </si>
  <si>
    <t>Second Crystal Fine Pitch/Roll</t>
  </si>
  <si>
    <t>PI P-841-30 (45 micron)</t>
  </si>
  <si>
    <t>Microstep (Phytron Card)</t>
  </si>
  <si>
    <t>range (open loop) μm</t>
  </si>
  <si>
    <t>Angular range</t>
  </si>
  <si>
    <t>μrad open loop</t>
  </si>
  <si>
    <t>Microstep</t>
  </si>
  <si>
    <t>u steps per step</t>
  </si>
  <si>
    <t>range (closed loop) μm</t>
  </si>
  <si>
    <t>μrad closed loop</t>
  </si>
  <si>
    <t>Resolution (μm)</t>
  </si>
  <si>
    <t>feedback ratio</t>
  </si>
  <si>
    <t>μrad / μm</t>
  </si>
  <si>
    <t>Resolution</t>
  </si>
  <si>
    <t xml:space="preserve">u steps per cts </t>
  </si>
  <si>
    <t>Range</t>
  </si>
  <si>
    <t>μrad</t>
  </si>
  <si>
    <t>PID Gain Calculation (Close Loop)*</t>
  </si>
  <si>
    <t>2nd Crystal Roll</t>
  </si>
  <si>
    <t>Ix30</t>
  </si>
  <si>
    <t>Motor x Proportional Gain</t>
  </si>
  <si>
    <t>Ix31</t>
  </si>
  <si>
    <t>Motor x Derivative Gain</t>
  </si>
  <si>
    <t>Ix32</t>
  </si>
  <si>
    <t>Motor x Velocity Feedforward Gain</t>
  </si>
  <si>
    <t>Ix33</t>
  </si>
  <si>
    <t>Motor x Integral Gain</t>
  </si>
  <si>
    <t>Ix34</t>
  </si>
  <si>
    <t>Motor x Integration Gain</t>
  </si>
  <si>
    <t>Ix35</t>
  </si>
  <si>
    <t>Motor x Acceleration Feedforward Gain</t>
  </si>
  <si>
    <t>PID Gain Calculation (Open Loop)*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</si>
</sst>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0.0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rgb="FFFF0000"/>
      <name val="Arial"/>
      <family val="2"/>
    </font>
    <font>
      <sz val="10"/>
      <color indexed="12"/>
      <name val="Calibri"/>
      <family val="2"/>
    </font>
    <font>
      <b/>
      <sz val="12"/>
      <name val="Arial"/>
      <family val="2"/>
    </font>
    <font>
      <sz val="10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0" fillId="0" borderId="5" xfId="0" applyBorder="1"/>
    <xf numFmtId="14" fontId="0" fillId="0" borderId="6" xfId="0" applyNumberFormat="1" applyBorder="1"/>
    <xf numFmtId="14" fontId="0" fillId="0" borderId="0" xfId="0" applyNumberFormat="1"/>
    <xf numFmtId="0" fontId="5" fillId="0" borderId="7" xfId="0" applyFont="1" applyBorder="1"/>
    <xf numFmtId="0" fontId="5" fillId="0" borderId="2" xfId="0" applyFont="1" applyBorder="1"/>
    <xf numFmtId="14" fontId="0" fillId="0" borderId="2" xfId="0" applyNumberFormat="1" applyBorder="1"/>
    <xf numFmtId="0" fontId="4" fillId="0" borderId="8" xfId="0" applyFont="1" applyBorder="1"/>
    <xf numFmtId="0" fontId="4" fillId="0" borderId="9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2" borderId="12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0" fontId="0" fillId="0" borderId="0" xfId="0" applyBorder="1"/>
    <xf numFmtId="0" fontId="0" fillId="0" borderId="14" xfId="0" applyBorder="1"/>
    <xf numFmtId="0" fontId="6" fillId="0" borderId="15" xfId="0" applyFont="1" applyBorder="1" applyAlignment="1">
      <alignment horizontal="left"/>
    </xf>
    <xf numFmtId="0" fontId="0" fillId="0" borderId="15" xfId="0" applyBorder="1"/>
    <xf numFmtId="14" fontId="0" fillId="0" borderId="15" xfId="0" applyNumberFormat="1" applyBorder="1"/>
    <xf numFmtId="0" fontId="0" fillId="0" borderId="16" xfId="0" applyBorder="1"/>
    <xf numFmtId="0" fontId="6" fillId="2" borderId="17" xfId="0" applyFont="1" applyFill="1" applyBorder="1" applyAlignment="1">
      <alignment horizontal="left"/>
    </xf>
    <xf numFmtId="0" fontId="0" fillId="2" borderId="15" xfId="0" applyFill="1" applyBorder="1"/>
    <xf numFmtId="14" fontId="0" fillId="2" borderId="18" xfId="0" applyNumberFormat="1" applyFill="1" applyBorder="1"/>
    <xf numFmtId="0" fontId="7" fillId="0" borderId="15" xfId="0" applyFont="1" applyBorder="1" applyAlignment="1">
      <alignment horizontal="left"/>
    </xf>
    <xf numFmtId="0" fontId="4" fillId="0" borderId="11" xfId="0" applyFont="1" applyBorder="1"/>
    <xf numFmtId="0" fontId="6" fillId="2" borderId="19" xfId="0" applyFont="1" applyFill="1" applyBorder="1" applyAlignment="1">
      <alignment horizontal="left"/>
    </xf>
    <xf numFmtId="0" fontId="0" fillId="2" borderId="12" xfId="0" applyFill="1" applyBorder="1"/>
    <xf numFmtId="14" fontId="0" fillId="2" borderId="13" xfId="0" applyNumberFormat="1" applyFill="1" applyBorder="1"/>
    <xf numFmtId="0" fontId="0" fillId="0" borderId="20" xfId="0" applyBorder="1"/>
    <xf numFmtId="0" fontId="0" fillId="0" borderId="21" xfId="0" applyBorder="1"/>
    <xf numFmtId="3" fontId="0" fillId="0" borderId="17" xfId="0" applyNumberFormat="1" applyBorder="1" applyAlignment="1">
      <alignment horizontal="left"/>
    </xf>
    <xf numFmtId="14" fontId="0" fillId="0" borderId="18" xfId="0" applyNumberFormat="1" applyBorder="1"/>
    <xf numFmtId="0" fontId="7" fillId="0" borderId="21" xfId="0" applyFont="1" applyBorder="1"/>
    <xf numFmtId="164" fontId="2" fillId="0" borderId="17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4" fontId="0" fillId="0" borderId="0" xfId="0" applyNumberFormat="1" applyBorder="1"/>
    <xf numFmtId="0" fontId="0" fillId="0" borderId="22" xfId="0" applyBorder="1"/>
    <xf numFmtId="164" fontId="0" fillId="0" borderId="0" xfId="0" applyNumberFormat="1" applyBorder="1"/>
    <xf numFmtId="0" fontId="5" fillId="0" borderId="23" xfId="0" applyFont="1" applyBorder="1"/>
    <xf numFmtId="0" fontId="5" fillId="0" borderId="5" xfId="0" applyFont="1" applyBorder="1"/>
    <xf numFmtId="0" fontId="5" fillId="0" borderId="24" xfId="0" applyFont="1" applyBorder="1" applyAlignment="1">
      <alignment horizontal="center"/>
    </xf>
    <xf numFmtId="0" fontId="5" fillId="0" borderId="25" xfId="0" applyFont="1" applyBorder="1"/>
    <xf numFmtId="0" fontId="0" fillId="0" borderId="26" xfId="0" applyBorder="1"/>
    <xf numFmtId="0" fontId="5" fillId="0" borderId="24" xfId="0" applyFont="1" applyBorder="1"/>
    <xf numFmtId="0" fontId="5" fillId="0" borderId="27" xfId="0" applyFont="1" applyBorder="1" applyAlignment="1">
      <alignment horizontal="center"/>
    </xf>
    <xf numFmtId="0" fontId="5" fillId="0" borderId="25" xfId="0" applyFont="1" applyBorder="1" applyAlignment="1"/>
    <xf numFmtId="0" fontId="5" fillId="0" borderId="27" xfId="0" applyFont="1" applyBorder="1"/>
    <xf numFmtId="0" fontId="5" fillId="0" borderId="28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/>
    <xf numFmtId="0" fontId="9" fillId="0" borderId="0" xfId="0" applyFont="1"/>
    <xf numFmtId="0" fontId="6" fillId="2" borderId="15" xfId="0" applyFont="1" applyFill="1" applyBorder="1" applyAlignment="1">
      <alignment horizontal="left"/>
    </xf>
    <xf numFmtId="0" fontId="6" fillId="2" borderId="18" xfId="0" applyFon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0" fontId="4" fillId="0" borderId="15" xfId="0" applyFont="1" applyBorder="1"/>
    <xf numFmtId="0" fontId="5" fillId="0" borderId="0" xfId="0" applyFont="1"/>
    <xf numFmtId="0" fontId="4" fillId="0" borderId="29" xfId="0" applyFont="1" applyBorder="1"/>
    <xf numFmtId="3" fontId="4" fillId="3" borderId="17" xfId="1" applyNumberFormat="1" applyFont="1" applyFill="1" applyBorder="1" applyAlignment="1">
      <alignment horizontal="center"/>
    </xf>
    <xf numFmtId="0" fontId="4" fillId="0" borderId="18" xfId="0" applyFont="1" applyFill="1" applyBorder="1"/>
    <xf numFmtId="0" fontId="0" fillId="0" borderId="30" xfId="0" applyBorder="1"/>
    <xf numFmtId="3" fontId="0" fillId="0" borderId="17" xfId="0" applyNumberFormat="1" applyBorder="1" applyAlignment="1">
      <alignment horizontal="center"/>
    </xf>
    <xf numFmtId="0" fontId="4" fillId="0" borderId="18" xfId="0" applyFont="1" applyBorder="1"/>
    <xf numFmtId="0" fontId="0" fillId="0" borderId="31" xfId="0" applyBorder="1"/>
    <xf numFmtId="0" fontId="0" fillId="0" borderId="0" xfId="0" applyAlignment="1">
      <alignment horizontal="center"/>
    </xf>
    <xf numFmtId="0" fontId="4" fillId="0" borderId="29" xfId="0" applyFont="1" applyFill="1" applyBorder="1"/>
    <xf numFmtId="0" fontId="0" fillId="3" borderId="17" xfId="0" applyFill="1" applyBorder="1" applyAlignment="1">
      <alignment horizontal="center"/>
    </xf>
    <xf numFmtId="0" fontId="5" fillId="0" borderId="32" xfId="0" applyFont="1" applyBorder="1"/>
    <xf numFmtId="0" fontId="4" fillId="0" borderId="31" xfId="0" applyFont="1" applyFill="1" applyBorder="1"/>
    <xf numFmtId="0" fontId="4" fillId="0" borderId="2" xfId="0" applyFont="1" applyBorder="1"/>
    <xf numFmtId="0" fontId="4" fillId="0" borderId="0" xfId="0" applyFont="1" applyFill="1" applyBorder="1"/>
    <xf numFmtId="3" fontId="0" fillId="0" borderId="0" xfId="0" applyNumberFormat="1" applyBorder="1" applyAlignment="1">
      <alignment horizontal="center"/>
    </xf>
    <xf numFmtId="0" fontId="0" fillId="0" borderId="33" xfId="0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5" fillId="0" borderId="0" xfId="0" applyFont="1" applyFill="1" applyBorder="1"/>
    <xf numFmtId="3" fontId="4" fillId="0" borderId="15" xfId="0" applyNumberFormat="1" applyFont="1" applyBorder="1"/>
    <xf numFmtId="165" fontId="4" fillId="0" borderId="15" xfId="0" applyNumberFormat="1" applyFont="1" applyBorder="1"/>
    <xf numFmtId="0" fontId="4" fillId="0" borderId="14" xfId="0" applyFont="1" applyFill="1" applyBorder="1"/>
    <xf numFmtId="3" fontId="0" fillId="3" borderId="17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4" fillId="0" borderId="11" xfId="0" applyFont="1" applyFill="1" applyBorder="1"/>
    <xf numFmtId="0" fontId="2" fillId="0" borderId="15" xfId="0" applyFont="1" applyBorder="1" applyAlignment="1">
      <alignment horizontal="left"/>
    </xf>
    <xf numFmtId="0" fontId="0" fillId="0" borderId="18" xfId="0" applyBorder="1"/>
    <xf numFmtId="0" fontId="11" fillId="0" borderId="0" xfId="0" applyFont="1" applyBorder="1"/>
    <xf numFmtId="4" fontId="0" fillId="0" borderId="17" xfId="0" applyNumberFormat="1" applyFill="1" applyBorder="1" applyAlignment="1">
      <alignment horizontal="center"/>
    </xf>
    <xf numFmtId="3" fontId="0" fillId="0" borderId="14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workbookViewId="0">
      <selection sqref="A1:XFD58"/>
    </sheetView>
  </sheetViews>
  <sheetFormatPr defaultRowHeight="15" x14ac:dyDescent="0.25"/>
  <sheetData>
    <row r="1" spans="1:11" ht="75" x14ac:dyDescent="0.25">
      <c r="A1" s="1" t="s">
        <v>0</v>
      </c>
      <c r="B1" s="2"/>
      <c r="C1" s="2"/>
      <c r="D1" s="3"/>
    </row>
    <row r="2" spans="1:11" ht="15.75" thickBot="1" x14ac:dyDescent="0.3">
      <c r="A2" s="4" t="s">
        <v>1</v>
      </c>
      <c r="B2" s="5" t="s">
        <v>2</v>
      </c>
      <c r="C2" s="5"/>
      <c r="D2" s="6">
        <v>41562</v>
      </c>
    </row>
    <row r="3" spans="1:11" x14ac:dyDescent="0.25">
      <c r="D3" s="7"/>
    </row>
    <row r="4" spans="1:11" ht="15.75" thickBot="1" x14ac:dyDescent="0.3"/>
    <row r="5" spans="1:11" x14ac:dyDescent="0.25">
      <c r="A5" s="8" t="s">
        <v>3</v>
      </c>
      <c r="B5" s="9" t="s">
        <v>4</v>
      </c>
      <c r="C5" s="2"/>
      <c r="D5" s="10"/>
      <c r="E5" s="2"/>
      <c r="F5" s="11" t="s">
        <v>5</v>
      </c>
      <c r="G5" s="12" t="s">
        <v>6</v>
      </c>
      <c r="H5" s="13"/>
      <c r="I5" s="13"/>
      <c r="J5" s="13"/>
      <c r="K5" s="14"/>
    </row>
    <row r="6" spans="1:11" x14ac:dyDescent="0.25">
      <c r="A6" s="15" t="s">
        <v>7</v>
      </c>
      <c r="B6" s="16" t="s">
        <v>8</v>
      </c>
      <c r="C6" s="16"/>
      <c r="D6" s="17"/>
      <c r="E6" s="18"/>
      <c r="F6" s="19" t="s">
        <v>9</v>
      </c>
      <c r="G6" s="20" t="s">
        <v>10</v>
      </c>
      <c r="H6" s="21"/>
      <c r="I6" s="22"/>
      <c r="J6" s="21"/>
      <c r="K6" s="23"/>
    </row>
    <row r="7" spans="1:11" x14ac:dyDescent="0.25">
      <c r="A7" s="15" t="s">
        <v>11</v>
      </c>
      <c r="B7" s="24">
        <v>400</v>
      </c>
      <c r="C7" s="25"/>
      <c r="D7" s="26"/>
      <c r="E7" s="18"/>
      <c r="F7" s="19" t="s">
        <v>12</v>
      </c>
      <c r="G7" s="20" t="s">
        <v>13</v>
      </c>
      <c r="H7" s="21"/>
      <c r="I7" s="22"/>
      <c r="J7" s="21"/>
      <c r="K7" s="23"/>
    </row>
    <row r="8" spans="1:11" x14ac:dyDescent="0.25">
      <c r="A8" s="15" t="s">
        <v>14</v>
      </c>
      <c r="B8" s="24">
        <v>8</v>
      </c>
      <c r="C8" s="25"/>
      <c r="D8" s="26"/>
      <c r="E8" s="18"/>
      <c r="F8" s="19" t="s">
        <v>15</v>
      </c>
      <c r="G8" s="27">
        <v>0.1</v>
      </c>
      <c r="H8" s="21" t="s">
        <v>16</v>
      </c>
      <c r="I8" s="22"/>
      <c r="J8" s="21"/>
      <c r="K8" s="23"/>
    </row>
    <row r="9" spans="1:11" x14ac:dyDescent="0.25">
      <c r="A9" s="28" t="s">
        <v>17</v>
      </c>
      <c r="B9" s="29">
        <v>1</v>
      </c>
      <c r="C9" s="30"/>
      <c r="D9" s="31"/>
      <c r="E9" s="18"/>
      <c r="F9" s="18"/>
      <c r="G9" s="18"/>
      <c r="H9" s="18"/>
      <c r="I9" s="18"/>
      <c r="J9" s="18"/>
      <c r="K9" s="32"/>
    </row>
    <row r="10" spans="1:11" x14ac:dyDescent="0.25">
      <c r="A10" s="33" t="s">
        <v>18</v>
      </c>
      <c r="B10" s="34">
        <f>(B7*B8)/B9</f>
        <v>3200</v>
      </c>
      <c r="C10" s="21"/>
      <c r="D10" s="35"/>
      <c r="E10" s="18"/>
      <c r="F10" s="18"/>
      <c r="G10" s="18"/>
      <c r="H10" s="18"/>
      <c r="I10" s="18"/>
      <c r="J10" s="18"/>
      <c r="K10" s="32"/>
    </row>
    <row r="11" spans="1:11" x14ac:dyDescent="0.25">
      <c r="A11" s="36" t="s">
        <v>19</v>
      </c>
      <c r="B11" s="37">
        <f>1000/B10</f>
        <v>0.3125</v>
      </c>
      <c r="C11" s="21"/>
      <c r="D11" s="35"/>
      <c r="E11" s="18"/>
      <c r="F11" s="18"/>
      <c r="G11" s="38"/>
      <c r="H11" s="18"/>
      <c r="I11" s="39"/>
      <c r="J11" s="18"/>
      <c r="K11" s="32"/>
    </row>
    <row r="12" spans="1:11" x14ac:dyDescent="0.25">
      <c r="A12" s="40"/>
      <c r="B12" s="41"/>
      <c r="C12" s="18"/>
      <c r="D12" s="39"/>
      <c r="E12" s="18"/>
      <c r="F12" s="18"/>
      <c r="G12" s="18"/>
      <c r="H12" s="18"/>
      <c r="I12" s="39"/>
      <c r="J12" s="18"/>
      <c r="K12" s="32"/>
    </row>
    <row r="13" spans="1:11" ht="15.75" thickBot="1" x14ac:dyDescent="0.3">
      <c r="A13" s="42" t="s">
        <v>20</v>
      </c>
      <c r="B13" s="43" t="s">
        <v>21</v>
      </c>
      <c r="C13" s="44">
        <v>0.6</v>
      </c>
      <c r="D13" s="45" t="s">
        <v>16</v>
      </c>
      <c r="E13" s="46"/>
      <c r="F13" s="47" t="s">
        <v>22</v>
      </c>
      <c r="G13" s="48" t="str">
        <f>IF(C13&gt;G8,"YES","NO")</f>
        <v>YES</v>
      </c>
      <c r="H13" s="49"/>
      <c r="I13" s="50" t="s">
        <v>23</v>
      </c>
      <c r="J13" s="45"/>
      <c r="K13" s="51" t="str">
        <f>IF(C13&gt;B11,"YES","NO")</f>
        <v>YES</v>
      </c>
    </row>
    <row r="14" spans="1:11" ht="15.75" thickBot="1" x14ac:dyDescent="0.3">
      <c r="A14" s="52"/>
      <c r="B14" s="52"/>
      <c r="C14" s="53"/>
      <c r="D14" s="52"/>
      <c r="E14" s="18"/>
      <c r="F14" s="52"/>
      <c r="G14" s="53"/>
      <c r="H14" s="54"/>
      <c r="I14" s="52"/>
      <c r="J14" s="52"/>
      <c r="K14" s="53"/>
    </row>
    <row r="15" spans="1:11" x14ac:dyDescent="0.25">
      <c r="A15" s="8" t="s">
        <v>3</v>
      </c>
      <c r="B15" s="9" t="s">
        <v>24</v>
      </c>
      <c r="C15" s="2"/>
      <c r="D15" s="10"/>
      <c r="E15" s="2"/>
      <c r="F15" s="11" t="s">
        <v>5</v>
      </c>
      <c r="G15" s="12" t="s">
        <v>6</v>
      </c>
      <c r="H15" s="13"/>
      <c r="I15" s="13"/>
      <c r="J15" s="13"/>
      <c r="K15" s="14"/>
    </row>
    <row r="16" spans="1:11" x14ac:dyDescent="0.25">
      <c r="A16" s="15" t="s">
        <v>7</v>
      </c>
      <c r="B16" s="16" t="s">
        <v>25</v>
      </c>
      <c r="C16" s="16"/>
      <c r="D16" s="17"/>
      <c r="E16" s="18"/>
      <c r="F16" s="19" t="s">
        <v>9</v>
      </c>
      <c r="G16" s="20" t="s">
        <v>10</v>
      </c>
      <c r="H16" s="21"/>
      <c r="I16" s="22"/>
      <c r="J16" s="21"/>
      <c r="K16" s="23"/>
    </row>
    <row r="17" spans="1:15" x14ac:dyDescent="0.25">
      <c r="A17" s="15" t="s">
        <v>11</v>
      </c>
      <c r="B17" s="24">
        <v>400</v>
      </c>
      <c r="C17" s="25"/>
      <c r="D17" s="26"/>
      <c r="E17" s="18"/>
      <c r="F17" s="19" t="s">
        <v>12</v>
      </c>
      <c r="G17" s="20" t="s">
        <v>26</v>
      </c>
      <c r="H17" s="21"/>
      <c r="I17" s="22"/>
      <c r="J17" s="21"/>
      <c r="K17" s="23"/>
    </row>
    <row r="18" spans="1:15" x14ac:dyDescent="0.25">
      <c r="A18" s="15" t="s">
        <v>14</v>
      </c>
      <c r="B18" s="24">
        <v>16</v>
      </c>
      <c r="C18" s="25"/>
      <c r="D18" s="26"/>
      <c r="E18" s="18"/>
      <c r="F18" s="19" t="s">
        <v>15</v>
      </c>
      <c r="G18" s="27">
        <v>0.1</v>
      </c>
      <c r="H18" s="21" t="s">
        <v>16</v>
      </c>
      <c r="I18" s="22"/>
      <c r="J18" s="21"/>
      <c r="K18" s="23"/>
    </row>
    <row r="19" spans="1:15" x14ac:dyDescent="0.25">
      <c r="A19" s="28" t="s">
        <v>17</v>
      </c>
      <c r="B19" s="29">
        <v>1</v>
      </c>
      <c r="C19" s="30"/>
      <c r="D19" s="31"/>
      <c r="E19" s="18"/>
      <c r="F19" s="18"/>
      <c r="G19" s="18"/>
      <c r="H19" s="18"/>
      <c r="I19" s="18"/>
      <c r="J19" s="18"/>
      <c r="K19" s="32"/>
    </row>
    <row r="20" spans="1:15" x14ac:dyDescent="0.25">
      <c r="A20" s="33" t="s">
        <v>18</v>
      </c>
      <c r="B20" s="34">
        <f>(B17*B18)/B19</f>
        <v>6400</v>
      </c>
      <c r="C20" s="21"/>
      <c r="D20" s="35"/>
      <c r="E20" s="18"/>
      <c r="F20" s="18"/>
      <c r="G20" s="18"/>
      <c r="H20" s="18"/>
      <c r="I20" s="18"/>
      <c r="J20" s="18"/>
      <c r="K20" s="32"/>
    </row>
    <row r="21" spans="1:15" x14ac:dyDescent="0.25">
      <c r="A21" s="36" t="s">
        <v>19</v>
      </c>
      <c r="B21" s="37">
        <f>1000/B20</f>
        <v>0.15625</v>
      </c>
      <c r="C21" s="21"/>
      <c r="D21" s="35"/>
      <c r="E21" s="18"/>
      <c r="F21" s="18"/>
      <c r="G21" s="38"/>
      <c r="H21" s="18"/>
      <c r="I21" s="39"/>
      <c r="J21" s="18"/>
      <c r="K21" s="32"/>
    </row>
    <row r="22" spans="1:15" x14ac:dyDescent="0.25">
      <c r="A22" s="40"/>
      <c r="B22" s="41"/>
      <c r="C22" s="18"/>
      <c r="D22" s="39"/>
      <c r="E22" s="18"/>
      <c r="F22" s="18"/>
      <c r="G22" s="18"/>
      <c r="H22" s="18"/>
      <c r="I22" s="39"/>
      <c r="J22" s="18"/>
      <c r="K22" s="32"/>
    </row>
    <row r="23" spans="1:15" ht="15.75" thickBot="1" x14ac:dyDescent="0.3">
      <c r="A23" s="42" t="s">
        <v>20</v>
      </c>
      <c r="B23" s="43" t="s">
        <v>21</v>
      </c>
      <c r="C23" s="44">
        <v>0.6</v>
      </c>
      <c r="D23" s="45" t="s">
        <v>16</v>
      </c>
      <c r="E23" s="46"/>
      <c r="F23" s="47" t="s">
        <v>22</v>
      </c>
      <c r="G23" s="48" t="str">
        <f>IF(C23&gt;G18,"YES","NO")</f>
        <v>YES</v>
      </c>
      <c r="H23" s="49"/>
      <c r="I23" s="50" t="s">
        <v>23</v>
      </c>
      <c r="J23" s="45"/>
      <c r="K23" s="51" t="str">
        <f>IF(C23&gt;B21,"YES","NO")</f>
        <v>YES</v>
      </c>
    </row>
    <row r="24" spans="1:15" x14ac:dyDescent="0.25">
      <c r="A24" s="52"/>
      <c r="B24" s="52"/>
      <c r="C24" s="53"/>
      <c r="D24" s="52"/>
      <c r="E24" s="18"/>
      <c r="F24" s="52"/>
      <c r="G24" s="53"/>
      <c r="H24" s="54"/>
      <c r="I24" s="52"/>
      <c r="J24" s="52"/>
      <c r="K24" s="53"/>
    </row>
    <row r="25" spans="1:15" ht="15.75" thickBot="1" x14ac:dyDescent="0.3"/>
    <row r="26" spans="1:15" ht="15.75" x14ac:dyDescent="0.25">
      <c r="A26" s="8" t="s">
        <v>27</v>
      </c>
      <c r="B26" s="9" t="s">
        <v>28</v>
      </c>
      <c r="C26" s="2"/>
      <c r="D26" s="10"/>
      <c r="E26" s="2"/>
      <c r="F26" s="11" t="s">
        <v>5</v>
      </c>
      <c r="G26" s="12" t="s">
        <v>6</v>
      </c>
      <c r="H26" s="13"/>
      <c r="I26" s="13"/>
      <c r="J26" s="13"/>
      <c r="K26" s="14"/>
      <c r="M26" s="55" t="s">
        <v>28</v>
      </c>
    </row>
    <row r="27" spans="1:15" x14ac:dyDescent="0.25">
      <c r="A27" s="15" t="s">
        <v>7</v>
      </c>
      <c r="B27" s="24" t="s">
        <v>29</v>
      </c>
      <c r="C27" s="56"/>
      <c r="D27" s="57"/>
      <c r="E27" s="18"/>
      <c r="F27" s="19" t="s">
        <v>30</v>
      </c>
      <c r="G27" s="58">
        <v>123</v>
      </c>
      <c r="H27" s="21" t="s">
        <v>31</v>
      </c>
      <c r="I27" s="22"/>
      <c r="J27" s="21"/>
      <c r="K27" s="23"/>
    </row>
    <row r="28" spans="1:15" x14ac:dyDescent="0.25">
      <c r="A28" s="15" t="s">
        <v>11</v>
      </c>
      <c r="B28" s="24">
        <v>400</v>
      </c>
      <c r="C28" s="25"/>
      <c r="D28" s="26"/>
      <c r="E28" s="18"/>
      <c r="F28" s="19" t="s">
        <v>32</v>
      </c>
      <c r="G28" s="59">
        <f>(B32/G27)*1000</f>
        <v>0.41480006636801064</v>
      </c>
      <c r="H28" s="60" t="s">
        <v>33</v>
      </c>
      <c r="I28" s="22"/>
      <c r="J28" s="21"/>
      <c r="K28" s="23"/>
      <c r="M28" s="61" t="s">
        <v>34</v>
      </c>
    </row>
    <row r="29" spans="1:15" x14ac:dyDescent="0.25">
      <c r="A29" s="15" t="s">
        <v>14</v>
      </c>
      <c r="B29" s="24">
        <v>49</v>
      </c>
      <c r="C29" s="25"/>
      <c r="D29" s="26"/>
      <c r="E29" s="18"/>
      <c r="F29" s="19" t="s">
        <v>9</v>
      </c>
      <c r="G29" s="20" t="s">
        <v>10</v>
      </c>
      <c r="H29" s="21"/>
      <c r="I29" s="22"/>
      <c r="J29" s="21"/>
      <c r="K29" s="23"/>
      <c r="M29" s="62" t="s">
        <v>35</v>
      </c>
      <c r="N29" s="63">
        <v>19600</v>
      </c>
      <c r="O29" s="64" t="s">
        <v>36</v>
      </c>
    </row>
    <row r="30" spans="1:15" x14ac:dyDescent="0.25">
      <c r="A30" s="28" t="s">
        <v>17</v>
      </c>
      <c r="B30" s="29">
        <v>1</v>
      </c>
      <c r="C30" s="30"/>
      <c r="D30" s="31"/>
      <c r="E30" s="18"/>
      <c r="F30" s="19" t="s">
        <v>12</v>
      </c>
      <c r="G30" s="20" t="s">
        <v>13</v>
      </c>
      <c r="H30" s="21"/>
      <c r="I30" s="22"/>
      <c r="J30" s="21"/>
      <c r="K30" s="23"/>
      <c r="M30" s="65"/>
      <c r="N30" s="66">
        <f>SUM(N29/2)</f>
        <v>9800</v>
      </c>
      <c r="O30" s="67" t="s">
        <v>37</v>
      </c>
    </row>
    <row r="31" spans="1:15" x14ac:dyDescent="0.25">
      <c r="A31" s="33" t="s">
        <v>18</v>
      </c>
      <c r="B31" s="34">
        <f>(B28*B29)/B30</f>
        <v>19600</v>
      </c>
      <c r="C31" s="21"/>
      <c r="D31" s="35"/>
      <c r="E31" s="18"/>
      <c r="F31" s="19" t="s">
        <v>15</v>
      </c>
      <c r="G31" s="27">
        <v>0.1</v>
      </c>
      <c r="H31" s="21" t="s">
        <v>16</v>
      </c>
      <c r="I31" s="22"/>
      <c r="J31" s="21"/>
      <c r="K31" s="23"/>
      <c r="M31" s="68"/>
      <c r="N31" s="66">
        <f>SUM(N30*N38)</f>
        <v>196000</v>
      </c>
      <c r="O31" s="67" t="s">
        <v>38</v>
      </c>
    </row>
    <row r="32" spans="1:15" x14ac:dyDescent="0.25">
      <c r="A32" s="36" t="s">
        <v>19</v>
      </c>
      <c r="B32" s="37">
        <f>1000/B31</f>
        <v>5.1020408163265307E-2</v>
      </c>
      <c r="C32" s="21"/>
      <c r="D32" s="35"/>
      <c r="E32" s="18"/>
      <c r="F32" s="19" t="s">
        <v>39</v>
      </c>
      <c r="G32" s="59">
        <f>(G31/G27)*1000</f>
        <v>0.81300813008130079</v>
      </c>
      <c r="H32" s="21" t="s">
        <v>40</v>
      </c>
      <c r="I32" s="22"/>
      <c r="J32" s="21"/>
      <c r="K32" s="23"/>
      <c r="N32" s="69"/>
    </row>
    <row r="33" spans="1:15" x14ac:dyDescent="0.25">
      <c r="A33" s="40"/>
      <c r="B33" s="41"/>
      <c r="C33" s="18"/>
      <c r="D33" s="39"/>
      <c r="E33" s="18"/>
      <c r="F33" s="18"/>
      <c r="G33" s="18"/>
      <c r="H33" s="18"/>
      <c r="I33" s="39"/>
      <c r="J33" s="18"/>
      <c r="K33" s="32"/>
      <c r="M33" s="61" t="s">
        <v>41</v>
      </c>
      <c r="N33" s="69"/>
    </row>
    <row r="34" spans="1:15" ht="15.75" thickBot="1" x14ac:dyDescent="0.3">
      <c r="A34" s="42" t="s">
        <v>20</v>
      </c>
      <c r="B34" s="43" t="s">
        <v>39</v>
      </c>
      <c r="C34" s="44">
        <v>1.5</v>
      </c>
      <c r="D34" s="45" t="s">
        <v>40</v>
      </c>
      <c r="E34" s="46"/>
      <c r="F34" s="47" t="s">
        <v>22</v>
      </c>
      <c r="G34" s="48" t="str">
        <f>IF(C34&gt;G32,"YES","NO")</f>
        <v>YES</v>
      </c>
      <c r="H34" s="49"/>
      <c r="I34" s="50" t="s">
        <v>23</v>
      </c>
      <c r="J34" s="45"/>
      <c r="K34" s="51" t="str">
        <f>IF(C34&gt;B32,"YES","NO")</f>
        <v>YES</v>
      </c>
      <c r="M34" s="70" t="s">
        <v>42</v>
      </c>
      <c r="N34" s="71">
        <v>0.05</v>
      </c>
      <c r="O34" s="64" t="s">
        <v>43</v>
      </c>
    </row>
    <row r="35" spans="1:15" ht="15.75" thickBot="1" x14ac:dyDescent="0.3">
      <c r="A35" s="72"/>
      <c r="B35" s="52"/>
      <c r="C35" s="53"/>
      <c r="D35" s="52"/>
      <c r="E35" s="18"/>
      <c r="F35" s="52"/>
      <c r="G35" s="53"/>
      <c r="H35" s="54"/>
      <c r="I35" s="52"/>
      <c r="J35" s="52"/>
      <c r="K35" s="53"/>
      <c r="M35" s="73"/>
      <c r="N35" s="66">
        <f>SUM(1000/N34)</f>
        <v>20000</v>
      </c>
      <c r="O35" s="64" t="s">
        <v>44</v>
      </c>
    </row>
    <row r="36" spans="1:15" x14ac:dyDescent="0.25">
      <c r="A36" s="8" t="s">
        <v>45</v>
      </c>
      <c r="B36" s="9" t="s">
        <v>46</v>
      </c>
      <c r="C36" s="74"/>
      <c r="D36" s="74"/>
      <c r="E36" s="2"/>
      <c r="F36" s="11" t="s">
        <v>5</v>
      </c>
      <c r="G36" s="12" t="s">
        <v>6</v>
      </c>
      <c r="H36" s="13"/>
      <c r="I36" s="13"/>
      <c r="J36" s="13"/>
      <c r="K36" s="14"/>
      <c r="M36" s="75"/>
      <c r="N36" s="76"/>
      <c r="O36" s="75"/>
    </row>
    <row r="37" spans="1:15" x14ac:dyDescent="0.25">
      <c r="A37" s="77" t="s">
        <v>7</v>
      </c>
      <c r="B37" s="62" t="s">
        <v>47</v>
      </c>
      <c r="C37" s="78"/>
      <c r="D37" s="79"/>
      <c r="E37" s="18"/>
      <c r="F37" s="80" t="s">
        <v>30</v>
      </c>
      <c r="G37" s="60">
        <v>123</v>
      </c>
      <c r="H37" s="21" t="s">
        <v>31</v>
      </c>
      <c r="I37" s="21"/>
      <c r="J37" s="21"/>
      <c r="K37" s="23"/>
      <c r="M37" s="81" t="s">
        <v>48</v>
      </c>
      <c r="N37" s="76"/>
      <c r="O37" s="75"/>
    </row>
    <row r="38" spans="1:15" x14ac:dyDescent="0.25">
      <c r="A38" s="28" t="s">
        <v>49</v>
      </c>
      <c r="B38" s="58">
        <v>45</v>
      </c>
      <c r="C38" s="60"/>
      <c r="D38" s="67"/>
      <c r="E38" s="18"/>
      <c r="F38" s="80" t="s">
        <v>50</v>
      </c>
      <c r="G38" s="82">
        <f>(B38*1000)/G37</f>
        <v>365.85365853658539</v>
      </c>
      <c r="H38" s="60" t="s">
        <v>51</v>
      </c>
      <c r="I38" s="83"/>
      <c r="J38" s="21"/>
      <c r="K38" s="23"/>
      <c r="M38" s="84" t="s">
        <v>52</v>
      </c>
      <c r="N38" s="85">
        <v>20</v>
      </c>
      <c r="O38" s="64" t="s">
        <v>53</v>
      </c>
    </row>
    <row r="39" spans="1:15" x14ac:dyDescent="0.25">
      <c r="A39" s="28" t="s">
        <v>54</v>
      </c>
      <c r="B39" s="58">
        <v>45</v>
      </c>
      <c r="C39" s="60"/>
      <c r="D39" s="67"/>
      <c r="E39" s="18"/>
      <c r="F39" s="80" t="s">
        <v>50</v>
      </c>
      <c r="G39" s="82">
        <f>(B39*1000)/G37</f>
        <v>365.85365853658539</v>
      </c>
      <c r="H39" s="60" t="s">
        <v>55</v>
      </c>
      <c r="I39" s="60"/>
      <c r="J39" s="21"/>
      <c r="K39" s="23"/>
      <c r="M39" s="75"/>
      <c r="N39" s="86"/>
      <c r="O39" s="75"/>
    </row>
    <row r="40" spans="1:15" x14ac:dyDescent="0.25">
      <c r="A40" s="87" t="s">
        <v>56</v>
      </c>
      <c r="B40" s="88">
        <v>1</v>
      </c>
      <c r="C40" s="21"/>
      <c r="D40" s="89"/>
      <c r="E40" s="18"/>
      <c r="F40" s="80" t="s">
        <v>57</v>
      </c>
      <c r="G40" s="60">
        <f>G38/B38</f>
        <v>8.1300813008130088</v>
      </c>
      <c r="H40" s="60" t="s">
        <v>58</v>
      </c>
      <c r="I40" s="60"/>
      <c r="J40" s="21"/>
      <c r="K40" s="23"/>
      <c r="M40" s="81" t="s">
        <v>59</v>
      </c>
      <c r="N40" s="86"/>
      <c r="O40" s="75"/>
    </row>
    <row r="41" spans="1:15" x14ac:dyDescent="0.25">
      <c r="A41" s="40"/>
      <c r="B41" s="18"/>
      <c r="C41" s="18"/>
      <c r="D41" s="18"/>
      <c r="E41" s="90"/>
      <c r="F41" s="90"/>
      <c r="G41" s="90"/>
      <c r="H41" s="90"/>
      <c r="I41" s="90"/>
      <c r="J41" s="18"/>
      <c r="K41" s="32"/>
      <c r="M41" s="84" t="s">
        <v>59</v>
      </c>
      <c r="N41" s="91">
        <f>SUM(N31/N35)</f>
        <v>9.8000000000000007</v>
      </c>
      <c r="O41" s="64" t="s">
        <v>60</v>
      </c>
    </row>
    <row r="42" spans="1:15" ht="15.75" thickBot="1" x14ac:dyDescent="0.3">
      <c r="A42" s="42" t="s">
        <v>20</v>
      </c>
      <c r="B42" s="43" t="s">
        <v>61</v>
      </c>
      <c r="C42" s="44">
        <v>300</v>
      </c>
      <c r="D42" s="45" t="s">
        <v>62</v>
      </c>
      <c r="E42" s="46"/>
      <c r="F42" s="47" t="s">
        <v>22</v>
      </c>
      <c r="G42" s="48" t="str">
        <f>IF(C42&lt;G39,"YES","NO")</f>
        <v>YES</v>
      </c>
      <c r="H42" s="49"/>
      <c r="I42" s="50" t="s">
        <v>23</v>
      </c>
      <c r="J42" s="45"/>
      <c r="K42" s="51" t="str">
        <f>IF(C42&lt;G38,"YES","NO")</f>
        <v>YES</v>
      </c>
      <c r="M42" s="75"/>
      <c r="N42" s="76"/>
      <c r="O42" s="75"/>
    </row>
    <row r="43" spans="1:15" ht="15.75" thickBot="1" x14ac:dyDescent="0.3">
      <c r="A43" s="52"/>
      <c r="B43" s="52"/>
      <c r="C43" s="53"/>
      <c r="D43" s="52"/>
      <c r="E43" s="18"/>
      <c r="F43" s="52"/>
      <c r="G43" s="53"/>
      <c r="H43" s="54"/>
      <c r="I43" s="52"/>
      <c r="J43" s="52"/>
      <c r="K43" s="53"/>
      <c r="M43" s="81" t="s">
        <v>63</v>
      </c>
      <c r="N43" s="76"/>
      <c r="O43" s="75"/>
    </row>
    <row r="44" spans="1:15" x14ac:dyDescent="0.25">
      <c r="A44" s="8" t="s">
        <v>27</v>
      </c>
      <c r="B44" s="9" t="s">
        <v>64</v>
      </c>
      <c r="C44" s="2"/>
      <c r="D44" s="10"/>
      <c r="E44" s="2"/>
      <c r="F44" s="11" t="s">
        <v>5</v>
      </c>
      <c r="G44" s="12" t="s">
        <v>6</v>
      </c>
      <c r="H44" s="13"/>
      <c r="I44" s="13"/>
      <c r="J44" s="13"/>
      <c r="K44" s="14"/>
      <c r="M44" s="84" t="s">
        <v>65</v>
      </c>
      <c r="N44" s="92">
        <f>SUM(700*N41)</f>
        <v>6860.0000000000009</v>
      </c>
      <c r="O44" s="84" t="s">
        <v>66</v>
      </c>
    </row>
    <row r="45" spans="1:15" x14ac:dyDescent="0.25">
      <c r="A45" s="15" t="s">
        <v>7</v>
      </c>
      <c r="B45" s="24" t="s">
        <v>29</v>
      </c>
      <c r="C45" s="56"/>
      <c r="D45" s="57"/>
      <c r="E45" s="18"/>
      <c r="F45" s="19" t="s">
        <v>30</v>
      </c>
      <c r="G45" s="58">
        <v>123</v>
      </c>
      <c r="H45" s="21" t="s">
        <v>31</v>
      </c>
      <c r="I45" s="22"/>
      <c r="J45" s="21"/>
      <c r="K45" s="23"/>
      <c r="M45" s="84" t="s">
        <v>67</v>
      </c>
      <c r="N45" s="92">
        <v>0</v>
      </c>
      <c r="O45" s="84" t="s">
        <v>68</v>
      </c>
    </row>
    <row r="46" spans="1:15" x14ac:dyDescent="0.25">
      <c r="A46" s="15" t="s">
        <v>11</v>
      </c>
      <c r="B46" s="24">
        <v>400</v>
      </c>
      <c r="C46" s="25"/>
      <c r="D46" s="26"/>
      <c r="E46" s="18"/>
      <c r="F46" s="19" t="s">
        <v>32</v>
      </c>
      <c r="G46" s="59">
        <f>(B50/G45)*1000</f>
        <v>0.41480006636801064</v>
      </c>
      <c r="H46" s="60" t="s">
        <v>33</v>
      </c>
      <c r="I46" s="22"/>
      <c r="J46" s="21"/>
      <c r="K46" s="23"/>
      <c r="M46" s="84" t="s">
        <v>69</v>
      </c>
      <c r="N46" s="92">
        <v>15050</v>
      </c>
      <c r="O46" s="84" t="s">
        <v>70</v>
      </c>
    </row>
    <row r="47" spans="1:15" x14ac:dyDescent="0.25">
      <c r="A47" s="15" t="s">
        <v>14</v>
      </c>
      <c r="B47" s="24">
        <v>49</v>
      </c>
      <c r="C47" s="25"/>
      <c r="D47" s="26"/>
      <c r="E47" s="18"/>
      <c r="F47" s="19" t="s">
        <v>9</v>
      </c>
      <c r="G47" s="20" t="s">
        <v>10</v>
      </c>
      <c r="H47" s="21"/>
      <c r="I47" s="22"/>
      <c r="J47" s="21"/>
      <c r="K47" s="23"/>
      <c r="M47" s="84" t="s">
        <v>71</v>
      </c>
      <c r="N47" s="92">
        <v>0</v>
      </c>
      <c r="O47" s="84" t="s">
        <v>72</v>
      </c>
    </row>
    <row r="48" spans="1:15" x14ac:dyDescent="0.25">
      <c r="A48" s="28" t="s">
        <v>17</v>
      </c>
      <c r="B48" s="29">
        <v>1</v>
      </c>
      <c r="C48" s="30"/>
      <c r="D48" s="31"/>
      <c r="E48" s="18"/>
      <c r="F48" s="19" t="s">
        <v>12</v>
      </c>
      <c r="G48" s="20" t="s">
        <v>13</v>
      </c>
      <c r="H48" s="21"/>
      <c r="I48" s="22"/>
      <c r="J48" s="21"/>
      <c r="K48" s="23"/>
      <c r="M48" s="84" t="s">
        <v>73</v>
      </c>
      <c r="N48" s="92">
        <v>1</v>
      </c>
      <c r="O48" s="84" t="s">
        <v>74</v>
      </c>
    </row>
    <row r="49" spans="1:15" x14ac:dyDescent="0.25">
      <c r="A49" s="33" t="s">
        <v>18</v>
      </c>
      <c r="B49" s="34">
        <f>(B46*B47)/B48</f>
        <v>19600</v>
      </c>
      <c r="C49" s="21"/>
      <c r="D49" s="35"/>
      <c r="E49" s="18"/>
      <c r="F49" s="19" t="s">
        <v>15</v>
      </c>
      <c r="G49" s="27">
        <v>0.1</v>
      </c>
      <c r="H49" s="21" t="s">
        <v>16</v>
      </c>
      <c r="I49" s="22"/>
      <c r="J49" s="21"/>
      <c r="K49" s="23"/>
      <c r="M49" s="84" t="s">
        <v>75</v>
      </c>
      <c r="N49" s="92">
        <v>0</v>
      </c>
      <c r="O49" s="84" t="s">
        <v>76</v>
      </c>
    </row>
    <row r="50" spans="1:15" x14ac:dyDescent="0.25">
      <c r="A50" s="36" t="s">
        <v>19</v>
      </c>
      <c r="B50" s="37">
        <f>1000/B49</f>
        <v>5.1020408163265307E-2</v>
      </c>
      <c r="C50" s="21"/>
      <c r="D50" s="35"/>
      <c r="E50" s="18"/>
      <c r="F50" s="19" t="s">
        <v>39</v>
      </c>
      <c r="G50" s="59">
        <f>(G49/G45)*1000</f>
        <v>0.81300813008130079</v>
      </c>
      <c r="H50" s="21" t="s">
        <v>40</v>
      </c>
      <c r="I50" s="22"/>
      <c r="J50" s="21"/>
      <c r="K50" s="23"/>
      <c r="M50" s="75"/>
      <c r="N50" s="76"/>
      <c r="O50" s="75"/>
    </row>
    <row r="51" spans="1:15" x14ac:dyDescent="0.25">
      <c r="A51" s="40"/>
      <c r="B51" s="41"/>
      <c r="C51" s="18"/>
      <c r="D51" s="39"/>
      <c r="E51" s="18"/>
      <c r="F51" s="18"/>
      <c r="G51" s="18"/>
      <c r="H51" s="18"/>
      <c r="I51" s="39"/>
      <c r="J51" s="18"/>
      <c r="K51" s="32"/>
      <c r="M51" s="81" t="s">
        <v>77</v>
      </c>
      <c r="N51" s="76"/>
      <c r="O51" s="75"/>
    </row>
    <row r="52" spans="1:15" ht="15.75" thickBot="1" x14ac:dyDescent="0.3">
      <c r="A52" s="42" t="s">
        <v>20</v>
      </c>
      <c r="B52" s="43" t="s">
        <v>39</v>
      </c>
      <c r="C52" s="44">
        <v>1.5</v>
      </c>
      <c r="D52" s="45" t="s">
        <v>40</v>
      </c>
      <c r="E52" s="46"/>
      <c r="F52" s="47" t="s">
        <v>22</v>
      </c>
      <c r="G52" s="48" t="str">
        <f>IF(C52&gt;G50,"YES","NO")</f>
        <v>YES</v>
      </c>
      <c r="H52" s="49"/>
      <c r="I52" s="50" t="s">
        <v>23</v>
      </c>
      <c r="J52" s="45"/>
      <c r="K52" s="51" t="str">
        <f>IF(C52&gt;B50,"YES","NO")</f>
        <v>YES</v>
      </c>
      <c r="M52" s="84" t="s">
        <v>65</v>
      </c>
      <c r="N52" s="92">
        <v>700</v>
      </c>
      <c r="O52" s="84" t="s">
        <v>66</v>
      </c>
    </row>
    <row r="53" spans="1:15" x14ac:dyDescent="0.25">
      <c r="M53" s="84" t="s">
        <v>67</v>
      </c>
      <c r="N53" s="92">
        <v>0</v>
      </c>
      <c r="O53" s="84" t="s">
        <v>68</v>
      </c>
    </row>
    <row r="54" spans="1:15" x14ac:dyDescent="0.25">
      <c r="M54" s="84" t="s">
        <v>69</v>
      </c>
      <c r="N54" s="92">
        <v>15050</v>
      </c>
      <c r="O54" s="84" t="s">
        <v>70</v>
      </c>
    </row>
    <row r="55" spans="1:15" x14ac:dyDescent="0.25">
      <c r="M55" s="84" t="s">
        <v>71</v>
      </c>
      <c r="N55" s="92">
        <v>0</v>
      </c>
      <c r="O55" s="84" t="s">
        <v>72</v>
      </c>
    </row>
    <row r="56" spans="1:15" x14ac:dyDescent="0.25">
      <c r="M56" s="84" t="s">
        <v>73</v>
      </c>
      <c r="N56" s="92">
        <v>1</v>
      </c>
      <c r="O56" s="84" t="s">
        <v>74</v>
      </c>
    </row>
    <row r="57" spans="1:15" x14ac:dyDescent="0.25">
      <c r="M57" s="84" t="s">
        <v>75</v>
      </c>
      <c r="N57" s="92">
        <v>0</v>
      </c>
      <c r="O57" s="84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yangx</dc:creator>
  <cp:lastModifiedBy>yangx</cp:lastModifiedBy>
  <dcterms:created xsi:type="dcterms:W3CDTF">2015-06-10T15:38:24Z</dcterms:created>
  <dcterms:modified xsi:type="dcterms:W3CDTF">2015-06-10T15:39:25Z</dcterms:modified>
</cp:coreProperties>
</file>