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<sst xmlns="http://schemas.openxmlformats.org/spreadsheetml/2006/main" count="109" uniqueCount="83">
  <si>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</si>
  <si>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</si>
  <si>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</si>
  <si>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</si>
  <si>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王好山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</si>
  <si>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</si>
  <si>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</si>
  <si>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</si>
  <si>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</si>
  <si>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</si>
  <si>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</si>
  <si>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</si>
  <si>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</si>
  <si>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</si>
  <si>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</si>
  <si>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</si>
  <si>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</si>
  <si>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</si>
  <si>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</si>
  <si>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8年陈皮酱香酒</t>
  </si>
  <si>
    <t>发货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</si>
  <si>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</si>
  <si>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</si>
  <si>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</si>
  <si>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</si>
  <si>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</si>
  <si>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</si>
  <si>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</si>
  <si>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</si>
  <si>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</si>
  <si>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</si>
  <si>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</si>
  <si>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</si>
  <si>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</si>
  <si>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</si>
  <si>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</si>
  <si>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</si>
  <si>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</si>
  <si>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</si>
  <si>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</si>
  <si>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</si>
  <si>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西北</t>
  </si>
  <si>
    <t>贾义强</t>
  </si>
  <si>
    <t>小酒</t>
  </si>
  <si>
    <t>5年陈皮酱香酒(光瓶)</t>
  </si>
  <si>
    <t>鲁东</t>
  </si>
  <si>
    <t>王占刚</t>
  </si>
  <si>
    <t>印象小酒(100ml*5/盒)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</si>
  <si>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</si>
  <si>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</si>
  <si>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</si>
  <si>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</si>
  <si>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</si>
  <si>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</si>
  <si>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</si>
  <si>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</si>
  <si>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</si>
  <si>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自提</t>
  </si>
  <si>
    <t>汇总</t>
  </si>
  <si>
    <t>30年盒装</t>
  </si>
  <si>
    <t>15年盒装</t>
  </si>
  <si>
    <t>10年盒装</t>
  </si>
  <si>
    <t>★置换搭赠占比</t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</si>
  <si>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</si>
  <si>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</si>
  <si>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</si>
  <si>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</si>
  <si>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</si>
  <si>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</si>
  <si>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</si>
  <si>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</si>
  <si>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</si>
  <si>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</si>
  <si>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</si>
  <si>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</si>
  <si>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联系人：刘总  电话号码：13395311195</t>
  </si>
  <si>
    <t>收 货 地 址</t>
  </si>
  <si>
    <t>济南张庄路广友茶叶市场</t>
  </si>
  <si>
    <t>订 货 单 位</t>
  </si>
  <si>
    <t>茶世界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</si>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</sst>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DBNum2][$-804]General"/>
    <numFmt numFmtId="177" formatCode="0_ "/>
    <numFmt numFmtId="178" formatCode="0.00_ "/>
    <numFmt numFmtId="179" formatCode="0.0_ "/>
    <numFmt numFmtId="180" formatCode="yyyy/m/d;@"/>
    <numFmt numFmtId="181" formatCode="0.0&quot;件&quot;"/>
  </numFmts>
  <fonts count="3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24" borderId="12" applyNumberFormat="0" applyFon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28" fillId="28" borderId="1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8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right" vertical="center"/>
    </xf>
    <xf numFmtId="179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0" borderId="0" xfId="0" applyFont="1" applyProtection="1">
      <alignment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80" fontId="10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17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9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8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topLeftCell="A19" workbookViewId="0">
      <selection activeCell="C35" sqref="C35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9" t="str">
        <f>IF(B2="","",INDEX($U:$V,MATCH(B2,$U:$U,),2))</f>
        <v>宋志刚</v>
      </c>
      <c r="J2" s="7" t="s">
        <v>6</v>
      </c>
      <c r="K2" s="30">
        <v>44216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2" t="s">
        <v>15</v>
      </c>
      <c r="R3" s="3" t="s">
        <v>16</v>
      </c>
      <c r="S3" s="43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88</v>
      </c>
      <c r="H4" s="14">
        <v>60</v>
      </c>
      <c r="I4" s="31">
        <f t="shared" ref="I4:I12" si="0">IF(G4="","",G4*H4)</f>
        <v>5280</v>
      </c>
      <c r="J4" s="32">
        <f>H4/6</f>
        <v>10</v>
      </c>
      <c r="K4" s="12" t="s">
        <v>20</v>
      </c>
      <c r="Q4" s="42" t="s">
        <v>21</v>
      </c>
      <c r="R4" s="3" t="s">
        <v>16</v>
      </c>
      <c r="S4" s="43">
        <v>298</v>
      </c>
      <c r="U4" s="3" t="s">
        <v>2</v>
      </c>
      <c r="V4" s="3" t="s">
        <v>22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1" t="str">
        <f t="shared" si="0"/>
        <v/>
      </c>
      <c r="J5" s="32">
        <f t="shared" ref="J5:J11" si="3">H5/6</f>
        <v>0</v>
      </c>
      <c r="K5" s="12"/>
      <c r="Q5" s="44" t="s">
        <v>23</v>
      </c>
      <c r="R5" s="3" t="s">
        <v>16</v>
      </c>
      <c r="S5" s="43">
        <v>398</v>
      </c>
      <c r="U5" s="3" t="s">
        <v>24</v>
      </c>
      <c r="V5" s="3" t="s">
        <v>25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1" t="str">
        <f t="shared" si="0"/>
        <v/>
      </c>
      <c r="J6" s="32">
        <f t="shared" si="3"/>
        <v>0</v>
      </c>
      <c r="K6" s="12"/>
      <c r="Q6" s="44" t="s">
        <v>26</v>
      </c>
      <c r="R6" s="3" t="s">
        <v>16</v>
      </c>
      <c r="S6" s="43">
        <v>378</v>
      </c>
      <c r="U6" s="3" t="s">
        <v>27</v>
      </c>
      <c r="V6" s="3" t="s">
        <v>28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1" t="str">
        <f t="shared" si="0"/>
        <v/>
      </c>
      <c r="J7" s="32">
        <f t="shared" si="3"/>
        <v>0</v>
      </c>
      <c r="K7" s="12"/>
      <c r="Q7" s="44" t="s">
        <v>29</v>
      </c>
      <c r="R7" s="3" t="s">
        <v>16</v>
      </c>
      <c r="S7" s="43">
        <v>198</v>
      </c>
      <c r="U7" s="3" t="s">
        <v>30</v>
      </c>
      <c r="V7" s="3" t="s">
        <v>31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1" t="str">
        <f t="shared" si="0"/>
        <v/>
      </c>
      <c r="J8" s="32">
        <f t="shared" si="3"/>
        <v>0</v>
      </c>
      <c r="K8" s="12"/>
      <c r="Q8" s="44" t="s">
        <v>32</v>
      </c>
      <c r="R8" s="3" t="s">
        <v>16</v>
      </c>
      <c r="S8" s="43">
        <v>185</v>
      </c>
      <c r="U8" s="3" t="s">
        <v>33</v>
      </c>
      <c r="V8" s="3" t="s">
        <v>34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1" t="str">
        <f t="shared" si="0"/>
        <v/>
      </c>
      <c r="J9" s="32">
        <f t="shared" si="3"/>
        <v>0</v>
      </c>
      <c r="K9" s="12"/>
      <c r="Q9" s="44" t="s">
        <v>35</v>
      </c>
      <c r="R9" s="3" t="s">
        <v>16</v>
      </c>
      <c r="S9" s="43">
        <v>138</v>
      </c>
      <c r="U9" s="3" t="s">
        <v>36</v>
      </c>
      <c r="V9" s="3" t="s">
        <v>37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1" t="str">
        <f t="shared" si="0"/>
        <v/>
      </c>
      <c r="J10" s="32">
        <f t="shared" si="3"/>
        <v>0</v>
      </c>
      <c r="K10" s="12"/>
      <c r="Q10" s="44" t="s">
        <v>38</v>
      </c>
      <c r="R10" s="3" t="s">
        <v>16</v>
      </c>
      <c r="S10" s="43">
        <v>123</v>
      </c>
      <c r="U10" s="3" t="s">
        <v>39</v>
      </c>
      <c r="V10" s="3" t="s">
        <v>40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1" t="str">
        <f t="shared" si="0"/>
        <v/>
      </c>
      <c r="J11" s="32">
        <f t="shared" si="3"/>
        <v>0</v>
      </c>
      <c r="K11" s="12"/>
      <c r="Q11" s="44" t="s">
        <v>19</v>
      </c>
      <c r="R11" s="3" t="s">
        <v>16</v>
      </c>
      <c r="S11" s="43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1" t="str">
        <f t="shared" si="0"/>
        <v/>
      </c>
      <c r="J12" s="33">
        <f>H12/20</f>
        <v>0</v>
      </c>
      <c r="K12" s="12"/>
      <c r="Q12" s="44" t="s">
        <v>44</v>
      </c>
      <c r="R12" s="3" t="s">
        <v>16</v>
      </c>
      <c r="S12" s="43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1" t="str">
        <f t="shared" ref="I13:I28" si="5">IF(G13="","",G13*H13)</f>
        <v/>
      </c>
      <c r="J13" s="33">
        <f>H13/20</f>
        <v>0</v>
      </c>
      <c r="K13" s="12"/>
      <c r="Q13" s="44" t="s">
        <v>47</v>
      </c>
      <c r="R13" s="3" t="s">
        <v>48</v>
      </c>
      <c r="S13" s="43">
        <v>158</v>
      </c>
      <c r="U13" s="3" t="s">
        <v>49</v>
      </c>
      <c r="V13" s="3" t="s">
        <v>50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1" t="str">
        <f t="shared" si="5"/>
        <v/>
      </c>
      <c r="J14" s="33">
        <f>H14/20</f>
        <v>0</v>
      </c>
      <c r="K14" s="12"/>
      <c r="Q14" s="45" t="s">
        <v>51</v>
      </c>
      <c r="R14" s="3" t="s">
        <v>16</v>
      </c>
      <c r="S14" s="43">
        <v>88</v>
      </c>
      <c r="U14" s="3" t="s">
        <v>52</v>
      </c>
      <c r="V14" s="3" t="s">
        <v>18</v>
      </c>
    </row>
    <row r="15" ht="20" customHeight="1" spans="1:19">
      <c r="A15" s="11" t="s">
        <v>53</v>
      </c>
      <c r="B15" s="15">
        <f>I15</f>
        <v>5280</v>
      </c>
      <c r="C15" s="15"/>
      <c r="D15" s="15"/>
      <c r="E15" s="15"/>
      <c r="F15" s="15"/>
      <c r="G15" s="15"/>
      <c r="H15" s="15"/>
      <c r="I15" s="31">
        <f>SUM(I4:I14)</f>
        <v>5280</v>
      </c>
      <c r="J15" s="33">
        <f>SUM(J4:J14)</f>
        <v>10</v>
      </c>
      <c r="K15" s="12"/>
      <c r="Q15" s="45" t="s">
        <v>54</v>
      </c>
      <c r="R15" s="3" t="s">
        <v>16</v>
      </c>
      <c r="S15" s="43">
        <v>48</v>
      </c>
    </row>
    <row r="16" ht="26.1" customHeight="1" spans="1:19">
      <c r="A16" s="16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34"/>
      <c r="Q16" s="45" t="s">
        <v>56</v>
      </c>
      <c r="R16" s="3" t="s">
        <v>16</v>
      </c>
      <c r="S16" s="43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5"/>
      <c r="R17" s="3"/>
      <c r="S17" s="43"/>
    </row>
    <row r="18" ht="20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8" si="6">IF(B18="","",INDEX($Q:$R,MATCH(B18,$Q:$Q,),2))</f>
        <v>瓶</v>
      </c>
      <c r="F18" s="11"/>
      <c r="G18" s="13">
        <f t="shared" ref="G18:G28" si="7">IF(B18="","",INDEX($Q:$S,MATCH(B18,$Q:$Q,),3))</f>
        <v>88</v>
      </c>
      <c r="H18" s="14">
        <v>12</v>
      </c>
      <c r="I18" s="31">
        <f t="shared" si="5"/>
        <v>1056</v>
      </c>
      <c r="J18" s="33">
        <f t="shared" ref="J18:J25" si="8">H18/6</f>
        <v>2</v>
      </c>
      <c r="K18" s="12" t="s">
        <v>57</v>
      </c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1" t="str">
        <f t="shared" si="5"/>
        <v/>
      </c>
      <c r="J19" s="33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1" t="str">
        <f t="shared" si="5"/>
        <v/>
      </c>
      <c r="J20" s="33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1" t="str">
        <f t="shared" si="5"/>
        <v/>
      </c>
      <c r="J21" s="33">
        <f t="shared" si="8"/>
        <v>0</v>
      </c>
      <c r="K21" s="12"/>
      <c r="Q21" s="45"/>
      <c r="R21" s="3"/>
      <c r="S21" s="43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1" t="str">
        <f t="shared" si="5"/>
        <v/>
      </c>
      <c r="J22" s="33">
        <f t="shared" si="8"/>
        <v>0</v>
      </c>
      <c r="K22" s="12"/>
      <c r="Q22" s="45"/>
      <c r="R22" s="3"/>
      <c r="S22" s="43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1" t="str">
        <f t="shared" si="5"/>
        <v/>
      </c>
      <c r="J23" s="33">
        <f t="shared" si="8"/>
        <v>0</v>
      </c>
      <c r="K23" s="12"/>
      <c r="Q23" s="45"/>
      <c r="R23" s="3"/>
      <c r="S23" s="43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1" t="str">
        <f t="shared" si="5"/>
        <v/>
      </c>
      <c r="J24" s="33">
        <f t="shared" si="8"/>
        <v>0</v>
      </c>
      <c r="K24" s="12"/>
      <c r="Q24" s="45"/>
      <c r="R24" s="3"/>
      <c r="S24" s="43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1" t="str">
        <f t="shared" si="5"/>
        <v/>
      </c>
      <c r="J25" s="33">
        <f>H25/20</f>
        <v>0</v>
      </c>
      <c r="K25" s="12"/>
      <c r="R25" s="3"/>
      <c r="S25" s="43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1" t="str">
        <f t="shared" si="5"/>
        <v/>
      </c>
      <c r="J26" s="33">
        <f>H26/20</f>
        <v>0</v>
      </c>
      <c r="K26" s="12"/>
      <c r="Q26" s="45"/>
      <c r="R26" s="3"/>
      <c r="S26" s="43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1" t="str">
        <f t="shared" si="5"/>
        <v/>
      </c>
      <c r="J27" s="33">
        <f>H27/20</f>
        <v>0</v>
      </c>
      <c r="K27" s="12"/>
    </row>
    <row r="28" ht="20" customHeight="1" spans="1:11">
      <c r="A28" s="11" t="s">
        <v>53</v>
      </c>
      <c r="B28" s="15">
        <f>I28</f>
        <v>1056</v>
      </c>
      <c r="C28" s="15"/>
      <c r="D28" s="15"/>
      <c r="E28" s="15"/>
      <c r="F28" s="15"/>
      <c r="G28" s="15"/>
      <c r="H28" s="15"/>
      <c r="I28" s="31">
        <f>SUM(I18:I27)</f>
        <v>1056</v>
      </c>
      <c r="J28" s="33">
        <f>SUM(J18:J27)</f>
        <v>2</v>
      </c>
      <c r="K28" s="12"/>
    </row>
    <row r="29" s="1" customFormat="1" ht="21" customHeight="1" spans="1:22">
      <c r="A29" s="18" t="s">
        <v>58</v>
      </c>
      <c r="B29" s="11" t="s">
        <v>59</v>
      </c>
      <c r="C29" s="19">
        <f>SUMIF($B$4:$B$27,Q5,$J$4:$J$27)</f>
        <v>0</v>
      </c>
      <c r="D29" s="11" t="s">
        <v>60</v>
      </c>
      <c r="E29" s="19">
        <f>SUMIF($B$4:$B$27,Q7,$J$4:$J$27)</f>
        <v>0</v>
      </c>
      <c r="F29" s="19"/>
      <c r="G29" s="11" t="s">
        <v>61</v>
      </c>
      <c r="H29" s="20">
        <f>SUMIF($B$4:$B$27,Q9,$J$4:$J$27)</f>
        <v>0</v>
      </c>
      <c r="I29" s="35" t="s">
        <v>62</v>
      </c>
      <c r="J29" s="36"/>
      <c r="K29" s="37">
        <f>I28/I15</f>
        <v>0.2</v>
      </c>
      <c r="U29" s="3"/>
      <c r="V29" s="3"/>
    </row>
    <row r="30" s="1" customFormat="1" ht="21" customHeight="1" spans="1:22">
      <c r="A30" s="21"/>
      <c r="B30" s="11" t="s">
        <v>63</v>
      </c>
      <c r="C30" s="19">
        <f>SUMIF($B$4:$B$27,Q6,$J$4:$J$27)</f>
        <v>0</v>
      </c>
      <c r="D30" s="11" t="s">
        <v>64</v>
      </c>
      <c r="E30" s="19">
        <f>SUMIF($B$4:$B$27,Q8,$J$4:$J$27)</f>
        <v>0</v>
      </c>
      <c r="F30" s="19"/>
      <c r="G30" s="11" t="s">
        <v>65</v>
      </c>
      <c r="H30" s="20">
        <f>SUMIF($B$4:$B$27,Q10,$J$4:$J$27)</f>
        <v>0</v>
      </c>
      <c r="I30" s="11" t="s">
        <v>66</v>
      </c>
      <c r="J30" s="38">
        <f>SUMIF($B$4:$B$27,Q13,$J$4:$J$27)</f>
        <v>0</v>
      </c>
      <c r="K30" s="39">
        <f>SUM(J30:J32,H29:H32,E29:F32,C29:C32)</f>
        <v>12</v>
      </c>
      <c r="U30" s="3"/>
      <c r="V30" s="3"/>
    </row>
    <row r="31" s="1" customFormat="1" ht="21" customHeight="1" spans="1:22">
      <c r="A31" s="21"/>
      <c r="B31" s="11" t="s">
        <v>67</v>
      </c>
      <c r="C31" s="19">
        <f>SUMIF($B$4:$B$27,Q14,$J$4:$J$27)</f>
        <v>0</v>
      </c>
      <c r="D31" s="11" t="s">
        <v>68</v>
      </c>
      <c r="E31" s="19">
        <f>SUMIF($B$4:$B$27,Q15,$J$4:$J$27)</f>
        <v>0</v>
      </c>
      <c r="F31" s="19"/>
      <c r="G31" s="11" t="s">
        <v>69</v>
      </c>
      <c r="H31" s="20">
        <f>SUMIF($B$4:$B$27,Q16,$J$4:$J$27)</f>
        <v>0</v>
      </c>
      <c r="I31" s="11" t="s">
        <v>70</v>
      </c>
      <c r="J31" s="38">
        <f>SUMIF($B$4:$B$27,Q12,$J$4:$J$27)</f>
        <v>0</v>
      </c>
      <c r="K31" s="39"/>
      <c r="U31" s="3"/>
      <c r="V31" s="3"/>
    </row>
    <row r="32" s="1" customFormat="1" ht="21" customHeight="1" spans="1:22">
      <c r="A32" s="22"/>
      <c r="B32" s="11" t="s">
        <v>71</v>
      </c>
      <c r="C32" s="19">
        <f>SUMIF($B$4:$B$27,Q3,$J$4:$J$27)</f>
        <v>0</v>
      </c>
      <c r="D32" s="11" t="s">
        <v>72</v>
      </c>
      <c r="E32" s="19">
        <f>SUMIF($B$4:$B$27,Q4,$J$4:$J$27)</f>
        <v>0</v>
      </c>
      <c r="F32" s="19"/>
      <c r="G32" s="11" t="s">
        <v>73</v>
      </c>
      <c r="H32" s="20">
        <f>SUMIF($B$4:$B$27,Q11,$J$4:$J$27)</f>
        <v>12</v>
      </c>
      <c r="I32" s="11"/>
      <c r="J32" s="38"/>
      <c r="K32" s="39"/>
      <c r="U32" s="3"/>
      <c r="V32" s="3"/>
    </row>
    <row r="33" s="1" customFormat="1" ht="20" customHeight="1" spans="1:22">
      <c r="A33" s="7" t="s">
        <v>74</v>
      </c>
      <c r="B33" s="7"/>
      <c r="C33" s="23" t="s">
        <v>75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76</v>
      </c>
      <c r="B34" s="7"/>
      <c r="C34" s="23" t="s">
        <v>77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78</v>
      </c>
      <c r="B35" s="7"/>
      <c r="C35" s="24" t="s">
        <v>79</v>
      </c>
      <c r="D35" s="24"/>
      <c r="E35" s="24"/>
      <c r="F35" s="24"/>
      <c r="G35" s="24"/>
      <c r="H35" s="24"/>
      <c r="I35" s="24"/>
      <c r="J35" s="24"/>
      <c r="K35" s="24"/>
      <c r="U35" s="3"/>
      <c r="V35" s="3"/>
    </row>
    <row r="36" s="1" customFormat="1" ht="27" customHeight="1" spans="1:22">
      <c r="A36" s="25" t="s">
        <v>80</v>
      </c>
      <c r="B36" s="25"/>
      <c r="C36" s="26"/>
      <c r="D36" s="26"/>
      <c r="E36" s="27"/>
      <c r="F36" s="25" t="s">
        <v>81</v>
      </c>
      <c r="G36" s="25"/>
      <c r="H36" s="28"/>
      <c r="I36" s="28"/>
      <c r="J36" s="40" t="s">
        <v>82</v>
      </c>
      <c r="K36" s="41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8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2021-01-20T08:02:50Z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