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<sst xmlns="http://schemas.openxmlformats.org/spreadsheetml/2006/main" count="113" uniqueCount="82">
  <si>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</rPr>
      <t>v2021.01</t>
    </r>
  </si>
  <si>
    <t>区域</t>
  </si>
  <si>
    <t>华南</t>
  </si>
  <si>
    <t>城市经理</t>
  </si>
  <si>
    <t>张佳丽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</si>
  <si>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</si>
  <si>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</si>
  <si>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</si>
  <si>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</si>
  <si>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</si>
  <si>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</si>
  <si>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</si>
  <si>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</si>
  <si>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</si>
  <si>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</si>
  <si>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</si>
  <si>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</si>
  <si>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</si>
  <si>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</si>
  <si>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</si>
  <si>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</si>
  <si>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</si>
  <si>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</si>
  <si>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</si>
  <si>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</si>
  <si>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</si>
  <si>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8年陈皮酱香酒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</si>
  <si>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</si>
  <si>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</si>
  <si>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</si>
  <si>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</si>
  <si>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</si>
  <si>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</si>
  <si>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</si>
  <si>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</si>
  <si>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</si>
  <si>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</si>
  <si>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</si>
  <si>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</si>
  <si>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</si>
  <si>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</si>
  <si>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</si>
  <si>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</si>
  <si>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</si>
  <si>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</si>
  <si>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</si>
  <si>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</si>
  <si>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</si>
  <si>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</si>
  <si>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</si>
  <si>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</si>
  <si>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</si>
  <si>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</si>
  <si>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</si>
  <si>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</si>
  <si>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</si>
  <si>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</si>
  <si>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</si>
  <si>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</si>
  <si>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</si>
  <si>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</si>
  <si>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</si>
  <si>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</si>
  <si>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</si>
  <si>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</si>
  <si>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</si>
  <si>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</si>
  <si>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</si>
  <si>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</si>
  <si>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</si>
  <si>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</si>
  <si>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</si>
  <si>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</si>
  <si>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</si>
  <si>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收货人：刘宁                        电话：13538662868</t>
  </si>
  <si>
    <t>收 货 地 址</t>
  </si>
  <si>
    <t>广东省东莞市塘厦镇湖柏街71号侨宝陈皮</t>
  </si>
  <si>
    <t>订 货 单 位</t>
  </si>
  <si>
    <t>东莞市颖安贸易有限公司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</si>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</sst>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.0&quot;件&quot;"/>
    <numFmt numFmtId="178" formatCode="0_ "/>
    <numFmt numFmtId="179" formatCode="0.00_ "/>
    <numFmt numFmtId="180" formatCode="0.0_ "/>
    <numFmt numFmtId="181" formatCode="yyyy/m/d;@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9"/>
      <color theme="0" tint="-0.5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7" fillId="8" borderId="11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0" fillId="27" borderId="13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1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right" vertical="center"/>
    </xf>
    <xf numFmtId="177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9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黄钊鸿</v>
      </c>
      <c r="J2" s="7" t="s">
        <v>6</v>
      </c>
      <c r="K2" s="29">
        <v>44207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17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798</v>
      </c>
      <c r="H4" s="14">
        <v>30</v>
      </c>
      <c r="I4" s="30">
        <f t="shared" ref="I4:I12" si="0">IF(G4="","",G4*H4)</f>
        <v>23940</v>
      </c>
      <c r="J4" s="31">
        <f>H4/6</f>
        <v>5</v>
      </c>
      <c r="K4" s="12"/>
      <c r="Q4" s="41" t="s">
        <v>20</v>
      </c>
      <c r="R4" s="3" t="s">
        <v>8</v>
      </c>
      <c r="S4" s="42">
        <v>298</v>
      </c>
      <c r="U4" s="3" t="s">
        <v>21</v>
      </c>
      <c r="V4" s="3" t="s">
        <v>22</v>
      </c>
    </row>
    <row r="5" ht="20" customHeight="1" spans="1:22">
      <c r="A5" s="11">
        <f t="shared" ref="A5:A11" si="1">IF(B5="","",ROW(A2))</f>
        <v>2</v>
      </c>
      <c r="B5" s="12" t="s">
        <v>7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298</v>
      </c>
      <c r="H5" s="14">
        <v>60</v>
      </c>
      <c r="I5" s="30">
        <f t="shared" si="0"/>
        <v>17880</v>
      </c>
      <c r="J5" s="31">
        <f t="shared" ref="J5:J11" si="3">H5/6</f>
        <v>10</v>
      </c>
      <c r="K5" s="12"/>
      <c r="Q5" s="43" t="s">
        <v>23</v>
      </c>
      <c r="R5" s="3" t="s">
        <v>8</v>
      </c>
      <c r="S5" s="42">
        <v>398</v>
      </c>
      <c r="U5" s="3" t="s">
        <v>24</v>
      </c>
      <c r="V5" s="3" t="s">
        <v>25</v>
      </c>
    </row>
    <row r="6" ht="20" customHeight="1" spans="1:22">
      <c r="A6" s="11">
        <f t="shared" si="1"/>
        <v>3</v>
      </c>
      <c r="B6" s="12" t="s">
        <v>26</v>
      </c>
      <c r="C6" s="12"/>
      <c r="D6" s="12"/>
      <c r="E6" s="11" t="str">
        <f t="shared" si="2"/>
        <v>瓶</v>
      </c>
      <c r="F6" s="11"/>
      <c r="G6" s="13">
        <f t="shared" ref="G6:G14" si="4">IF(B6="","",INDEX($Q:$S,MATCH(B6,$Q:$Q,),3))</f>
        <v>88</v>
      </c>
      <c r="H6" s="14">
        <v>30</v>
      </c>
      <c r="I6" s="30">
        <f t="shared" si="0"/>
        <v>2640</v>
      </c>
      <c r="J6" s="31">
        <f t="shared" si="3"/>
        <v>5</v>
      </c>
      <c r="K6" s="12"/>
      <c r="Q6" s="43" t="s">
        <v>27</v>
      </c>
      <c r="R6" s="3" t="s">
        <v>8</v>
      </c>
      <c r="S6" s="42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8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8</v>
      </c>
      <c r="S8" s="42">
        <v>185</v>
      </c>
      <c r="U8" s="3" t="s">
        <v>34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8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8</v>
      </c>
      <c r="S10" s="42">
        <v>123</v>
      </c>
      <c r="U10" s="3" t="s">
        <v>40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26</v>
      </c>
      <c r="R11" s="3" t="s">
        <v>8</v>
      </c>
      <c r="S11" s="42">
        <v>88</v>
      </c>
      <c r="U11" s="3" t="s">
        <v>2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43</v>
      </c>
      <c r="R12" s="3" t="s">
        <v>8</v>
      </c>
      <c r="S12" s="42">
        <v>68</v>
      </c>
      <c r="U12" s="3" t="s">
        <v>44</v>
      </c>
      <c r="V12" s="3" t="s">
        <v>45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8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44460</v>
      </c>
      <c r="C15" s="15"/>
      <c r="D15" s="15"/>
      <c r="E15" s="15"/>
      <c r="F15" s="15"/>
      <c r="G15" s="15"/>
      <c r="H15" s="15"/>
      <c r="I15" s="30">
        <f>SUM(I4:I14)</f>
        <v>44460</v>
      </c>
      <c r="J15" s="32">
        <f>SUM(J4:J14)</f>
        <v>20</v>
      </c>
      <c r="K15" s="12"/>
      <c r="Q15" s="44" t="s">
        <v>53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7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298</v>
      </c>
      <c r="H18" s="14">
        <v>18</v>
      </c>
      <c r="I18" s="30">
        <f t="shared" si="5"/>
        <v>5364</v>
      </c>
      <c r="J18" s="32">
        <f t="shared" ref="J18:J25" si="8">H18/6</f>
        <v>3</v>
      </c>
      <c r="K18" s="12"/>
    </row>
    <row r="19" ht="20" customHeight="1" spans="1:11">
      <c r="A19" s="11">
        <f t="shared" ref="A19:A25" si="9">IF(B19="","",ROW(A2))</f>
        <v>2</v>
      </c>
      <c r="B19" s="12" t="s">
        <v>26</v>
      </c>
      <c r="C19" s="12"/>
      <c r="D19" s="12"/>
      <c r="E19" s="11" t="str">
        <f t="shared" si="6"/>
        <v>瓶</v>
      </c>
      <c r="F19" s="11"/>
      <c r="G19" s="13">
        <f t="shared" si="7"/>
        <v>88</v>
      </c>
      <c r="H19" s="14">
        <v>6</v>
      </c>
      <c r="I19" s="30">
        <f t="shared" si="5"/>
        <v>528</v>
      </c>
      <c r="J19" s="32">
        <f t="shared" si="8"/>
        <v>1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5892</v>
      </c>
      <c r="C28" s="15"/>
      <c r="D28" s="15"/>
      <c r="E28" s="15"/>
      <c r="F28" s="15"/>
      <c r="G28" s="15"/>
      <c r="H28" s="15"/>
      <c r="I28" s="30">
        <f>SUM(I18:I27)</f>
        <v>5892</v>
      </c>
      <c r="J28" s="32">
        <f>SUM(J18:J27)</f>
        <v>4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0.132523616734143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24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5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6</v>
      </c>
      <c r="I32" s="11" t="s">
        <v>72</v>
      </c>
      <c r="J32" s="37">
        <f>SUMIF($B$4:$B$27,Q2,$J$4:$J$27)</f>
        <v>13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277777777778" right="0.629166666666667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2020-09-28T16:48:00Z</dcterms:created>
  <dcterms:modified xsi:type="dcterms:W3CDTF">2021-01-11T05:29:32Z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