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<sst xmlns="http://schemas.openxmlformats.org/spreadsheetml/2006/main" count="114" uniqueCount="83">
  <si>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v2021.01</t>
    </r>
  </si>
  <si>
    <t>区域</t>
  </si>
  <si>
    <t>东北</t>
  </si>
  <si>
    <t>城市经理</t>
  </si>
  <si>
    <t>穆怀龙</t>
  </si>
  <si>
    <t>大区经理</t>
  </si>
  <si>
    <t>日期</t>
  </si>
  <si>
    <t>2021.1.13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</si>
  <si>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</si>
  <si>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</si>
  <si>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</si>
  <si>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</si>
  <si>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</si>
  <si>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</si>
  <si>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</si>
  <si>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</si>
  <si>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</si>
  <si>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</si>
  <si>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</si>
  <si>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</si>
  <si>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</si>
  <si>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牛年生肖纪念酒</t>
  </si>
  <si>
    <t>华北</t>
  </si>
  <si>
    <t>宋志刚</t>
  </si>
  <si>
    <t>15年陈皮酱香酒</t>
  </si>
  <si>
    <t>30年陈皮酱香酒</t>
  </si>
  <si>
    <t>华中</t>
  </si>
  <si>
    <t>王鼎</t>
  </si>
  <si>
    <t>30年陈皮酱香酒(光瓶)</t>
  </si>
  <si>
    <t>华东</t>
  </si>
  <si>
    <t>张颖毅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</si>
  <si>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</si>
  <si>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</si>
  <si>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</si>
  <si>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</si>
  <si>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</si>
  <si>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</si>
  <si>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</si>
  <si>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</si>
  <si>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</si>
  <si>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</si>
  <si>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</si>
  <si>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</si>
  <si>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</si>
  <si>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</si>
  <si>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</si>
  <si>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</si>
  <si>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</si>
  <si>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</si>
  <si>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</si>
  <si>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</si>
  <si>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</si>
  <si>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</si>
  <si>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</si>
  <si>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</si>
  <si>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</si>
  <si>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</si>
  <si>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</si>
  <si>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</si>
  <si>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</si>
  <si>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</si>
  <si>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</si>
  <si>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</si>
  <si>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</si>
  <si>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</si>
  <si>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</si>
  <si>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</si>
  <si>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</si>
  <si>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</si>
  <si>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</si>
  <si>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</si>
  <si>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</si>
  <si>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</si>
  <si>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</si>
  <si>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</si>
  <si>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王玉山   15948724715</t>
  </si>
  <si>
    <t>收 货 地 址</t>
  </si>
  <si>
    <t>吉林省长春市南关区长通路和陕西路交汇处855号</t>
  </si>
  <si>
    <t>订 货 单 位</t>
  </si>
  <si>
    <t>王玉山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</si>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</sst>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0.0&quot;件&quot;"/>
    <numFmt numFmtId="180" formatCode="0.0_ "/>
    <numFmt numFmtId="181" formatCode="yyyy/m/d;@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1" fillId="17" borderId="14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25" fillId="16" borderId="11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0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1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right" vertical="center"/>
    </xf>
    <xf numFmtId="179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6" workbookViewId="0">
      <selection activeCell="C33" sqref="C33:K33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胡悦</v>
      </c>
      <c r="J2" s="7" t="s">
        <v>6</v>
      </c>
      <c r="K2" s="29" t="s">
        <v>7</v>
      </c>
      <c r="Q2" s="41" t="s">
        <v>8</v>
      </c>
      <c r="R2" s="3" t="s">
        <v>9</v>
      </c>
      <c r="S2" s="42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1" t="s">
        <v>18</v>
      </c>
      <c r="R3" s="3" t="s">
        <v>9</v>
      </c>
      <c r="S3" s="42">
        <v>798</v>
      </c>
      <c r="U3" s="3" t="s">
        <v>19</v>
      </c>
      <c r="V3" s="3" t="s">
        <v>20</v>
      </c>
    </row>
    <row r="4" ht="20" customHeight="1" spans="1:22">
      <c r="A4" s="11">
        <f>IF(B4="","",ROW(A1))</f>
        <v>1</v>
      </c>
      <c r="B4" s="12" t="s">
        <v>8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298</v>
      </c>
      <c r="H4" s="14">
        <v>300</v>
      </c>
      <c r="I4" s="30">
        <f t="shared" ref="I4:I12" si="0">IF(G4="","",G4*H4)</f>
        <v>89400</v>
      </c>
      <c r="J4" s="31">
        <f>H4/6</f>
        <v>50</v>
      </c>
      <c r="K4" s="12"/>
      <c r="Q4" s="41" t="s">
        <v>21</v>
      </c>
      <c r="R4" s="3" t="s">
        <v>9</v>
      </c>
      <c r="S4" s="42">
        <v>298</v>
      </c>
      <c r="U4" s="3" t="s">
        <v>22</v>
      </c>
      <c r="V4" s="3" t="s">
        <v>23</v>
      </c>
    </row>
    <row r="5" ht="20" customHeight="1" spans="1:22">
      <c r="A5" s="11">
        <f t="shared" ref="A5:A11" si="1">IF(B5="","",ROW(A2))</f>
        <v>2</v>
      </c>
      <c r="B5" s="12" t="s">
        <v>24</v>
      </c>
      <c r="C5" s="12"/>
      <c r="D5" s="12"/>
      <c r="E5" s="11" t="str">
        <f t="shared" ref="E5:E14" si="2">IF(B5="","",INDEX($Q:$R,MATCH(B5,$Q:$Q,),2))</f>
        <v>瓶</v>
      </c>
      <c r="F5" s="11"/>
      <c r="G5" s="13">
        <f>IF(B5="","",INDEX($Q:$S,MATCH(B5,$Q:$Q,),3))</f>
        <v>198</v>
      </c>
      <c r="H5" s="14">
        <v>1200</v>
      </c>
      <c r="I5" s="30">
        <v>237600</v>
      </c>
      <c r="J5" s="31">
        <f t="shared" ref="J5:J11" si="3">H5/6</f>
        <v>100</v>
      </c>
      <c r="K5" s="12"/>
      <c r="Q5" s="43" t="s">
        <v>25</v>
      </c>
      <c r="R5" s="3" t="s">
        <v>9</v>
      </c>
      <c r="S5" s="42">
        <v>398</v>
      </c>
      <c r="U5" s="3" t="s">
        <v>26</v>
      </c>
      <c r="V5" s="3" t="s">
        <v>27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28</v>
      </c>
      <c r="R6" s="3" t="s">
        <v>9</v>
      </c>
      <c r="S6" s="42">
        <v>378</v>
      </c>
      <c r="U6" s="3" t="s">
        <v>29</v>
      </c>
      <c r="V6" s="3" t="s">
        <v>30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24</v>
      </c>
      <c r="R7" s="3" t="s">
        <v>9</v>
      </c>
      <c r="S7" s="42">
        <v>198</v>
      </c>
      <c r="U7" s="3" t="s">
        <v>2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9</v>
      </c>
      <c r="S8" s="42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9</v>
      </c>
      <c r="S9" s="42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9</v>
      </c>
      <c r="S10" s="42">
        <v>123</v>
      </c>
      <c r="U10" s="3" t="s">
        <v>39</v>
      </c>
      <c r="V10" s="3" t="s">
        <v>37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9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9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9</v>
      </c>
      <c r="S14" s="42">
        <v>88</v>
      </c>
      <c r="U14" s="3" t="s">
        <v>52</v>
      </c>
      <c r="V14" s="3" t="s">
        <v>20</v>
      </c>
    </row>
    <row r="15" ht="20" customHeight="1" spans="1:19">
      <c r="A15" s="11" t="s">
        <v>53</v>
      </c>
      <c r="B15" s="15">
        <f>I15</f>
        <v>208200</v>
      </c>
      <c r="C15" s="15"/>
      <c r="D15" s="15"/>
      <c r="E15" s="15"/>
      <c r="F15" s="15"/>
      <c r="G15" s="15"/>
      <c r="H15" s="15"/>
      <c r="I15" s="30">
        <v>327000</v>
      </c>
      <c r="J15" s="32">
        <f>SUM(J4:J14)</f>
        <v>150</v>
      </c>
      <c r="K15" s="12"/>
      <c r="Q15" s="44" t="s">
        <v>54</v>
      </c>
      <c r="R15" s="3" t="s">
        <v>9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9</v>
      </c>
      <c r="S16" s="42">
        <v>35</v>
      </c>
    </row>
    <row r="17" ht="17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47</v>
      </c>
      <c r="C18" s="12"/>
      <c r="D18" s="12"/>
      <c r="E18" s="11" t="str">
        <f t="shared" ref="E18:E28" si="6">IF(B18="","",INDEX($Q:$R,MATCH(B18,$Q:$Q,),2))</f>
        <v>盒</v>
      </c>
      <c r="F18" s="11"/>
      <c r="G18" s="13">
        <f t="shared" ref="G18:G28" si="7">IF(B18="","",INDEX($Q:$S,MATCH(B18,$Q:$Q,),3))</f>
        <v>158</v>
      </c>
      <c r="H18" s="14">
        <v>300</v>
      </c>
      <c r="I18" s="30">
        <f t="shared" si="5"/>
        <v>47400</v>
      </c>
      <c r="J18" s="32">
        <f t="shared" ref="J18:J25" si="8">H18/6</f>
        <v>50</v>
      </c>
      <c r="K18" s="12"/>
    </row>
    <row r="19" ht="20" customHeight="1" spans="1:11">
      <c r="A19" s="11">
        <f t="shared" ref="A19:A25" si="9">IF(B19="","",ROW(A2))</f>
        <v>2</v>
      </c>
      <c r="B19" s="12" t="s">
        <v>40</v>
      </c>
      <c r="C19" s="12"/>
      <c r="D19" s="12"/>
      <c r="E19" s="11" t="str">
        <f t="shared" si="6"/>
        <v>瓶</v>
      </c>
      <c r="F19" s="11"/>
      <c r="G19" s="13">
        <f t="shared" si="7"/>
        <v>88</v>
      </c>
      <c r="H19" s="14">
        <v>600</v>
      </c>
      <c r="I19" s="30">
        <v>52800</v>
      </c>
      <c r="J19" s="32">
        <f t="shared" si="8"/>
        <v>100</v>
      </c>
      <c r="K19" s="12"/>
    </row>
    <row r="20" ht="20" customHeight="1" spans="1:11">
      <c r="A20" s="11">
        <f t="shared" si="9"/>
        <v>3</v>
      </c>
      <c r="B20" s="12" t="s">
        <v>18</v>
      </c>
      <c r="C20" s="12"/>
      <c r="D20" s="12"/>
      <c r="E20" s="11" t="str">
        <f t="shared" si="6"/>
        <v>瓶</v>
      </c>
      <c r="F20" s="11"/>
      <c r="G20" s="13">
        <f t="shared" si="7"/>
        <v>798</v>
      </c>
      <c r="H20" s="14">
        <v>12</v>
      </c>
      <c r="I20" s="30">
        <v>9576</v>
      </c>
      <c r="J20" s="32">
        <f t="shared" si="8"/>
        <v>2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53</v>
      </c>
      <c r="B28" s="15">
        <f>I28</f>
        <v>78588</v>
      </c>
      <c r="C28" s="15"/>
      <c r="D28" s="15"/>
      <c r="E28" s="15"/>
      <c r="F28" s="15"/>
      <c r="G28" s="15"/>
      <c r="H28" s="15"/>
      <c r="I28" s="30">
        <v>109776</v>
      </c>
      <c r="J28" s="32">
        <f>SUM(J18:J27)</f>
        <v>152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100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0.377463976945245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50</v>
      </c>
      <c r="K30" s="38">
        <f>SUM(J30:J32,H29:H32,E29:F32,C29:C32)</f>
        <v>302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2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100</v>
      </c>
      <c r="I32" s="11" t="s">
        <v>73</v>
      </c>
      <c r="J32" s="37">
        <f>SUMIF($B$4:$B$27,Q2,$J$4:$J$27)</f>
        <v>50</v>
      </c>
      <c r="K32" s="38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3" t="s">
        <v>79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80</v>
      </c>
      <c r="B36" s="24"/>
      <c r="C36" s="25"/>
      <c r="D36" s="25"/>
      <c r="E36" s="26"/>
      <c r="F36" s="24" t="s">
        <v>81</v>
      </c>
      <c r="G36" s="24"/>
      <c r="H36" s="27"/>
      <c r="I36" s="27"/>
      <c r="J36" s="39" t="s">
        <v>82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2021-01-14T01:52:53Z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