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<sst xmlns="http://schemas.openxmlformats.org/spreadsheetml/2006/main" count="108" uniqueCount="82">
  <si>
    <r>
      <rPr>
        <b/>
        <sz val="16"/>
        <color rgb="FF000000"/>
        <rFont val="微软雅黑"/>
        <charset val="134"/>
      </rPr>
      <t xml:space="preserve">          侨宝陈皮酒订单 </t>
    </r>
    <r>
      <rPr>
        <i/>
        <sz val="9"/>
        <color rgb="FF7F7F7F"/>
        <rFont val="宋体"/>
        <charset val="134"/>
      </rPr>
      <t>v2020.11</t>
    </r>
  </si>
  <si>
    <t>区域</t>
  </si>
  <si>
    <t>西北</t>
  </si>
  <si>
    <t>城市经理</t>
  </si>
  <si>
    <t>王斌</t>
  </si>
  <si>
    <t>大区经理</t>
  </si>
  <si>
    <t>日期</t>
  </si>
  <si>
    <t>2021.1.13</t>
  </si>
  <si>
    <t>序号</t>
  </si>
  <si>
    <t>品名</t>
  </si>
  <si>
    <t>单位</t>
  </si>
  <si>
    <t>出厂价</t>
  </si>
  <si>
    <t>数量</t>
  </si>
  <si>
    <r>
      <rPr>
        <b/>
        <sz val="10"/>
        <color rgb="FF000000"/>
        <rFont val="宋体"/>
        <charset val="134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</si>
  <si>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</si>
  <si>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</si>
  <si>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</si>
  <si>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</si>
  <si>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市场</t>
  </si>
  <si>
    <t>郭恒春</t>
  </si>
  <si>
    <t>8年陈皮酱香酒</t>
  </si>
  <si>
    <t>牛年生肖纪念酒</t>
  </si>
  <si>
    <t>华北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</si>
  <si>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</si>
  <si>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</si>
  <si>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</si>
  <si>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</si>
  <si>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</si>
  <si>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</si>
  <si>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</si>
  <si>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</si>
  <si>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</si>
  <si>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</si>
  <si>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</si>
  <si>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</si>
  <si>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</si>
  <si>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</si>
  <si>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</si>
  <si>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</si>
  <si>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</si>
  <si>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潮汕</t>
  </si>
  <si>
    <t>黄娟</t>
  </si>
  <si>
    <t>贾义强</t>
  </si>
  <si>
    <t>小酒</t>
  </si>
  <si>
    <t>5年陈皮酱香酒(光瓶)</t>
  </si>
  <si>
    <t>鲁东</t>
  </si>
  <si>
    <t>王占刚</t>
  </si>
  <si>
    <t>印象小酒(100ml*5/盒)</t>
  </si>
  <si>
    <t>盒</t>
  </si>
  <si>
    <t>酒水</t>
  </si>
  <si>
    <t>张宇</t>
  </si>
  <si>
    <t>30年陈皮酱香酒100ml小酒</t>
  </si>
  <si>
    <t>大客户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</si>
  <si>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</si>
  <si>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</si>
  <si>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</si>
  <si>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</si>
  <si>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</si>
  <si>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</si>
  <si>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</si>
  <si>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</si>
  <si>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</si>
  <si>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</si>
  <si>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</si>
  <si>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</si>
  <si>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</si>
  <si>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</si>
  <si>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</si>
  <si>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</si>
  <si>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</si>
  <si>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</si>
  <si>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</si>
  <si>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</si>
  <si>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</si>
  <si>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范何增   18804915678</t>
  </si>
  <si>
    <t>收 货 地 址</t>
  </si>
  <si>
    <t>内蒙古呼和浩特市玉泉区大召九久街茶叶批发市场</t>
  </si>
  <si>
    <t>订 货 单 位</t>
  </si>
  <si>
    <t xml:space="preserve">范何增   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</si>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</sst>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[DBNum2][$-804]General"/>
    <numFmt numFmtId="177" formatCode="yyyy/m/d;@"/>
    <numFmt numFmtId="178" formatCode="0_ "/>
    <numFmt numFmtId="179" formatCode="0.00_ "/>
    <numFmt numFmtId="180" formatCode="0.0_ "/>
    <numFmt numFmtId="181" formatCode="0.0&quot;件&quot;"/>
  </numFmts>
  <fonts count="41">
    <font>
      <sz val="11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b/>
      <sz val="16"/>
      <color rgb="FF000000"/>
      <name val="微软雅黑"/>
      <charset val="134"/>
    </font>
    <font>
      <sz val="11"/>
      <color rgb="FF000000"/>
      <name val="微软雅黑"/>
      <charset val="134"/>
    </font>
    <font>
      <b/>
      <sz val="10"/>
      <color rgb="FFC55911"/>
      <name val="宋体"/>
      <charset val="134"/>
    </font>
    <font>
      <b/>
      <sz val="11"/>
      <color rgb="FF000000"/>
      <name val="微软雅黑"/>
      <charset val="134"/>
    </font>
    <font>
      <b/>
      <sz val="1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Arial"/>
      <charset val="134"/>
    </font>
    <font>
      <b/>
      <sz val="12"/>
      <name val="微软雅黑"/>
      <charset val="134"/>
    </font>
    <font>
      <b/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rgb="FF000000"/>
      <name val="宋体"/>
      <charset val="134"/>
    </font>
    <font>
      <b/>
      <sz val="10"/>
      <color rgb="FF000000"/>
      <name val="Arial"/>
      <charset val="134"/>
    </font>
    <font>
      <b/>
      <sz val="14"/>
      <color rgb="FF000000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9"/>
      <color rgb="FF7F7F7F"/>
      <name val="宋体"/>
      <charset val="134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5" fillId="7" borderId="8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16" borderId="10" applyNumberFormat="0" applyFon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2" fillId="22" borderId="12" applyNumberFormat="0" applyAlignment="0" applyProtection="0">
      <alignment vertical="center"/>
    </xf>
    <xf numFmtId="0" fontId="33" fillId="22" borderId="8" applyNumberFormat="0" applyAlignment="0" applyProtection="0">
      <alignment vertical="center"/>
    </xf>
    <xf numFmtId="0" fontId="34" fillId="24" borderId="13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8" fontId="9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8" fillId="0" borderId="2" xfId="0" applyFont="1" applyBorder="1" applyAlignment="1">
      <alignment horizontal="center" vertical="center"/>
    </xf>
    <xf numFmtId="180" fontId="11" fillId="0" borderId="1" xfId="0" applyNumberFormat="1" applyFont="1" applyBorder="1" applyAlignment="1">
      <alignment horizontal="right" vertical="center"/>
    </xf>
    <xf numFmtId="180" fontId="12" fillId="0" borderId="1" xfId="0" applyNumberFormat="1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4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4" fillId="0" borderId="5" xfId="0" applyFont="1" applyBorder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center" vertical="center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8" fontId="1" fillId="0" borderId="1" xfId="0" applyNumberFormat="1" applyFont="1" applyBorder="1">
      <alignment vertical="center"/>
    </xf>
    <xf numFmtId="180" fontId="1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Continuous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0" fontId="11" fillId="0" borderId="1" xfId="0" applyNumberFormat="1" applyFont="1" applyBorder="1" applyAlignment="1">
      <alignment horizontal="center" vertical="center"/>
    </xf>
    <xf numFmtId="180" fontId="15" fillId="0" borderId="1" xfId="0" applyNumberFormat="1" applyFont="1" applyBorder="1" applyAlignment="1">
      <alignment horizontal="right" vertical="center"/>
    </xf>
    <xf numFmtId="181" fontId="16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/>
    <xf numFmtId="0" fontId="1" fillId="0" borderId="5" xfId="0" applyFont="1" applyBorder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sz val="11"/>
        <color rgb="FF9C0006"/>
      </font>
    </dxf>
    <dxf>
      <font>
        <b val="1"/>
        <sz val="11"/>
        <color rgb="FFFF0000"/>
      </font>
    </dxf>
    <dxf>
      <font>
        <sz val="11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B1" workbookViewId="0">
      <selection activeCell="K4" sqref="K4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贾义强</v>
      </c>
      <c r="J2" s="7" t="s">
        <v>6</v>
      </c>
      <c r="K2" s="29" t="s">
        <v>7</v>
      </c>
    </row>
    <row r="3" ht="18" customHeight="1" spans="1:22">
      <c r="A3" s="10" t="s">
        <v>8</v>
      </c>
      <c r="B3" s="7" t="s">
        <v>9</v>
      </c>
      <c r="C3" s="7"/>
      <c r="D3" s="7"/>
      <c r="E3" s="10" t="s">
        <v>10</v>
      </c>
      <c r="F3" s="10"/>
      <c r="G3" s="10" t="s">
        <v>11</v>
      </c>
      <c r="H3" s="7" t="s">
        <v>12</v>
      </c>
      <c r="I3" s="10" t="s">
        <v>13</v>
      </c>
      <c r="J3" s="10" t="s">
        <v>14</v>
      </c>
      <c r="K3" s="7" t="s">
        <v>15</v>
      </c>
      <c r="Q3" s="41" t="s">
        <v>16</v>
      </c>
      <c r="R3" s="3" t="s">
        <v>17</v>
      </c>
      <c r="S3" s="42">
        <v>798</v>
      </c>
      <c r="U3" s="3" t="s">
        <v>18</v>
      </c>
      <c r="V3" s="3" t="s">
        <v>19</v>
      </c>
    </row>
    <row r="4" ht="20.1" customHeight="1" spans="1:22">
      <c r="A4" s="11">
        <f>IF(B4="","",ROW(A1))</f>
        <v>1</v>
      </c>
      <c r="B4" s="12" t="s">
        <v>20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88</v>
      </c>
      <c r="H4" s="14">
        <v>180</v>
      </c>
      <c r="I4" s="30">
        <f t="shared" ref="I4:I12" si="0">IF(G4="","",G4*H4)</f>
        <v>15840</v>
      </c>
      <c r="J4" s="31">
        <f>H4/6</f>
        <v>30</v>
      </c>
      <c r="K4" s="12"/>
      <c r="Q4" s="41" t="s">
        <v>21</v>
      </c>
      <c r="R4" s="3" t="s">
        <v>17</v>
      </c>
      <c r="S4" s="42">
        <v>298</v>
      </c>
      <c r="U4" s="3" t="s">
        <v>22</v>
      </c>
      <c r="V4" s="3" t="s">
        <v>23</v>
      </c>
    </row>
    <row r="5" ht="20.1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24</v>
      </c>
      <c r="R5" s="3" t="s">
        <v>17</v>
      </c>
      <c r="S5" s="42">
        <v>398</v>
      </c>
      <c r="U5" s="3" t="s">
        <v>25</v>
      </c>
      <c r="V5" s="3" t="s">
        <v>26</v>
      </c>
    </row>
    <row r="6" ht="20.1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27</v>
      </c>
      <c r="R6" s="3" t="s">
        <v>17</v>
      </c>
      <c r="S6" s="42">
        <v>378</v>
      </c>
      <c r="U6" s="3" t="s">
        <v>28</v>
      </c>
      <c r="V6" s="3" t="s">
        <v>29</v>
      </c>
    </row>
    <row r="7" ht="20.1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30</v>
      </c>
      <c r="R7" s="3" t="s">
        <v>17</v>
      </c>
      <c r="S7" s="42">
        <v>198</v>
      </c>
      <c r="U7" s="3" t="s">
        <v>31</v>
      </c>
      <c r="V7" s="3" t="s">
        <v>32</v>
      </c>
    </row>
    <row r="8" ht="20.1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33</v>
      </c>
      <c r="R8" s="3" t="s">
        <v>17</v>
      </c>
      <c r="S8" s="42">
        <v>185</v>
      </c>
      <c r="U8" s="3" t="s">
        <v>34</v>
      </c>
      <c r="V8" s="3" t="s">
        <v>35</v>
      </c>
    </row>
    <row r="9" ht="20.1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36</v>
      </c>
      <c r="R9" s="3" t="s">
        <v>17</v>
      </c>
      <c r="S9" s="42">
        <v>138</v>
      </c>
      <c r="U9" s="3" t="s">
        <v>37</v>
      </c>
      <c r="V9" s="3" t="s">
        <v>38</v>
      </c>
    </row>
    <row r="10" ht="20.1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39</v>
      </c>
      <c r="R10" s="3" t="s">
        <v>17</v>
      </c>
      <c r="S10" s="42">
        <v>123</v>
      </c>
      <c r="U10" s="3" t="s">
        <v>40</v>
      </c>
      <c r="V10" s="3" t="s">
        <v>41</v>
      </c>
    </row>
    <row r="11" ht="20.1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20</v>
      </c>
      <c r="R11" s="3" t="s">
        <v>17</v>
      </c>
      <c r="S11" s="42">
        <v>88</v>
      </c>
      <c r="U11" s="3" t="s">
        <v>2</v>
      </c>
      <c r="V11" s="3" t="s">
        <v>42</v>
      </c>
    </row>
    <row r="12" ht="20.1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44</v>
      </c>
      <c r="R12" s="3" t="s">
        <v>17</v>
      </c>
      <c r="S12" s="42">
        <v>68</v>
      </c>
      <c r="U12" s="3" t="s">
        <v>45</v>
      </c>
      <c r="V12" s="3" t="s">
        <v>46</v>
      </c>
    </row>
    <row r="13" ht="20.1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7" si="5">IF(G13="","",G13*H13)</f>
        <v/>
      </c>
      <c r="J13" s="32">
        <f>H13/20</f>
        <v>0</v>
      </c>
      <c r="K13" s="12"/>
      <c r="Q13" s="43" t="s">
        <v>47</v>
      </c>
      <c r="R13" s="3" t="s">
        <v>48</v>
      </c>
      <c r="S13" s="42">
        <v>158</v>
      </c>
      <c r="U13" s="3" t="s">
        <v>49</v>
      </c>
      <c r="V13" s="3" t="s">
        <v>50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51</v>
      </c>
      <c r="R14" s="3" t="s">
        <v>17</v>
      </c>
      <c r="S14" s="42">
        <v>88</v>
      </c>
      <c r="U14" s="3" t="s">
        <v>52</v>
      </c>
      <c r="V14" s="3" t="s">
        <v>19</v>
      </c>
    </row>
    <row r="15" ht="20.1" customHeight="1" spans="1:19">
      <c r="A15" s="11" t="s">
        <v>53</v>
      </c>
      <c r="B15" s="15">
        <f>I15</f>
        <v>15840</v>
      </c>
      <c r="C15" s="15"/>
      <c r="D15" s="15"/>
      <c r="E15" s="15"/>
      <c r="F15" s="15"/>
      <c r="G15" s="15"/>
      <c r="H15" s="15"/>
      <c r="I15" s="30">
        <f>SUM(I4:I14)</f>
        <v>15840</v>
      </c>
      <c r="J15" s="32">
        <f>SUM(J4:J14)</f>
        <v>30</v>
      </c>
      <c r="K15" s="12"/>
      <c r="Q15" s="44" t="s">
        <v>54</v>
      </c>
      <c r="R15" s="3" t="s">
        <v>17</v>
      </c>
      <c r="S15" s="42">
        <v>48</v>
      </c>
    </row>
    <row r="16" ht="26.1" customHeight="1" spans="1:19">
      <c r="A16" s="16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56</v>
      </c>
      <c r="R16" s="3" t="s">
        <v>17</v>
      </c>
      <c r="S16" s="42">
        <v>35</v>
      </c>
    </row>
    <row r="17" ht="17.1" customHeight="1" spans="1:19">
      <c r="A17" s="10" t="s">
        <v>8</v>
      </c>
      <c r="B17" s="7" t="s">
        <v>9</v>
      </c>
      <c r="C17" s="7"/>
      <c r="D17" s="7"/>
      <c r="E17" s="10" t="s">
        <v>10</v>
      </c>
      <c r="F17" s="10"/>
      <c r="G17" s="10" t="s">
        <v>11</v>
      </c>
      <c r="H17" s="7" t="s">
        <v>12</v>
      </c>
      <c r="I17" s="10" t="s">
        <v>13</v>
      </c>
      <c r="J17" s="10" t="s">
        <v>14</v>
      </c>
      <c r="K17" s="7" t="s">
        <v>15</v>
      </c>
      <c r="Q17" s="44"/>
      <c r="R17" s="3"/>
      <c r="S17" s="42"/>
    </row>
    <row r="18" ht="20.1" customHeight="1" spans="1:11">
      <c r="A18" s="11">
        <f>IF(B18="","",ROW(A1))</f>
        <v>1</v>
      </c>
      <c r="B18" s="12" t="s">
        <v>20</v>
      </c>
      <c r="C18" s="12"/>
      <c r="D18" s="12"/>
      <c r="E18" s="11" t="str">
        <f t="shared" ref="E18:E24" si="6">IF(B18="","",INDEX($Q:$R,MATCH(B18,$Q:$Q,),2))</f>
        <v>瓶</v>
      </c>
      <c r="F18" s="11"/>
      <c r="G18" s="13">
        <f t="shared" ref="G18:G24" si="7">IF(B18="","",INDEX($Q:$S,MATCH(B18,$Q:$Q,),3))</f>
        <v>88</v>
      </c>
      <c r="H18" s="14">
        <v>36</v>
      </c>
      <c r="I18" s="30">
        <f t="shared" si="5"/>
        <v>3168</v>
      </c>
      <c r="J18" s="32">
        <f t="shared" ref="J18:J24" si="8">H18/6</f>
        <v>6</v>
      </c>
      <c r="K18" s="12"/>
    </row>
    <row r="19" ht="20.1" customHeight="1" spans="1:11">
      <c r="A19" s="11" t="str">
        <f t="shared" ref="A19:A24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0" t="str">
        <f t="shared" si="5"/>
        <v/>
      </c>
      <c r="J19" s="32">
        <f t="shared" si="8"/>
        <v>0</v>
      </c>
      <c r="K19" s="12"/>
    </row>
    <row r="20" ht="20.1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.1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.1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.1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.1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.1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.1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.1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.1" customHeight="1" spans="1:11">
      <c r="A28" s="11" t="s">
        <v>53</v>
      </c>
      <c r="B28" s="15">
        <f>I28</f>
        <v>3168</v>
      </c>
      <c r="C28" s="15"/>
      <c r="D28" s="15"/>
      <c r="E28" s="15"/>
      <c r="F28" s="15"/>
      <c r="G28" s="15"/>
      <c r="H28" s="15"/>
      <c r="I28" s="30">
        <f>SUM(I18:I27)</f>
        <v>3168</v>
      </c>
      <c r="J28" s="32">
        <f>SUM(J18:J27)</f>
        <v>6</v>
      </c>
      <c r="K28" s="12"/>
    </row>
    <row r="29" s="1" customFormat="1" ht="21" customHeight="1" spans="1:22">
      <c r="A29" s="18" t="s">
        <v>57</v>
      </c>
      <c r="B29" s="11" t="s">
        <v>58</v>
      </c>
      <c r="C29" s="19">
        <f>SUMIF($B$4:$B$27,Q5,$J$4:$J$27)</f>
        <v>0</v>
      </c>
      <c r="D29" s="11" t="s">
        <v>59</v>
      </c>
      <c r="E29" s="19">
        <f>SUMIF($B$4:$B$27,Q7,$J$4:$J$27)</f>
        <v>0</v>
      </c>
      <c r="F29" s="19"/>
      <c r="G29" s="11" t="s">
        <v>60</v>
      </c>
      <c r="H29" s="20">
        <f>SUMIF($B$4:$B$27,Q9,$J$4:$J$27)</f>
        <v>0</v>
      </c>
      <c r="I29" s="34" t="s">
        <v>61</v>
      </c>
      <c r="J29" s="35"/>
      <c r="K29" s="36">
        <f>I28/I15</f>
        <v>0.2</v>
      </c>
      <c r="U29" s="3"/>
      <c r="V29" s="3"/>
    </row>
    <row r="30" s="1" customFormat="1" ht="21" customHeight="1" spans="1:22">
      <c r="A30" s="21"/>
      <c r="B30" s="11" t="s">
        <v>62</v>
      </c>
      <c r="C30" s="19">
        <f>SUMIF($B$4:$B$27,Q6,$J$4:$J$27)</f>
        <v>0</v>
      </c>
      <c r="D30" s="11" t="s">
        <v>63</v>
      </c>
      <c r="E30" s="19">
        <f>SUMIF($B$4:$B$27,Q8,$J$4:$J$27)</f>
        <v>0</v>
      </c>
      <c r="F30" s="19"/>
      <c r="G30" s="11" t="s">
        <v>64</v>
      </c>
      <c r="H30" s="20">
        <f>SUMIF($B$4:$B$27,Q10,$J$4:$J$27)</f>
        <v>0</v>
      </c>
      <c r="I30" s="11" t="s">
        <v>65</v>
      </c>
      <c r="J30" s="37">
        <f>SUMIF($B$4:$B$27,Q13,$J$4:$J$27)</f>
        <v>0</v>
      </c>
      <c r="K30" s="38">
        <f>SUM(J30:J32,H29:H32,E29:F32,C29:C32)</f>
        <v>36</v>
      </c>
      <c r="U30" s="3"/>
      <c r="V30" s="3"/>
    </row>
    <row r="31" s="1" customFormat="1" ht="21" customHeight="1" spans="1:22">
      <c r="A31" s="21"/>
      <c r="B31" s="11" t="s">
        <v>66</v>
      </c>
      <c r="C31" s="19">
        <f>SUMIF($B$4:$B$27,Q14,$J$4:$J$27)</f>
        <v>0</v>
      </c>
      <c r="D31" s="11" t="s">
        <v>67</v>
      </c>
      <c r="E31" s="19">
        <f>SUMIF($B$4:$B$27,Q15,$J$4:$J$27)</f>
        <v>0</v>
      </c>
      <c r="F31" s="19"/>
      <c r="G31" s="11" t="s">
        <v>68</v>
      </c>
      <c r="H31" s="20">
        <f>SUMIF($B$4:$B$27,Q16,$J$4:$J$27)</f>
        <v>0</v>
      </c>
      <c r="I31" s="11" t="s">
        <v>69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70</v>
      </c>
      <c r="C32" s="19">
        <f>SUMIF($B$4:$B$27,Q3,$J$4:$J$27)</f>
        <v>0</v>
      </c>
      <c r="D32" s="11" t="s">
        <v>71</v>
      </c>
      <c r="E32" s="19">
        <f>SUMIF($B$4:$B$27,Q4,$J$4:$J$27)</f>
        <v>0</v>
      </c>
      <c r="F32" s="19"/>
      <c r="G32" s="11" t="s">
        <v>72</v>
      </c>
      <c r="H32" s="20">
        <f>SUMIF($B$4:$B$27,Q11,$J$4:$J$27)</f>
        <v>36</v>
      </c>
      <c r="I32" s="11"/>
      <c r="J32" s="37"/>
      <c r="K32" s="38"/>
      <c r="U32" s="3"/>
      <c r="V32" s="3"/>
    </row>
    <row r="33" s="1" customFormat="1" ht="20.1" customHeight="1" spans="1:22">
      <c r="A33" s="7" t="s">
        <v>73</v>
      </c>
      <c r="B33" s="7"/>
      <c r="C33" s="23" t="s">
        <v>74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.1" customHeight="1" spans="1:22">
      <c r="A34" s="7" t="s">
        <v>75</v>
      </c>
      <c r="B34" s="7"/>
      <c r="C34" s="23" t="s">
        <v>76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.1" customHeight="1" spans="1:22">
      <c r="A35" s="7" t="s">
        <v>77</v>
      </c>
      <c r="B35" s="7"/>
      <c r="C35" s="23" t="s">
        <v>78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79</v>
      </c>
      <c r="B36" s="24"/>
      <c r="C36" s="25"/>
      <c r="D36" s="25"/>
      <c r="E36" s="26"/>
      <c r="F36" s="24" t="s">
        <v>80</v>
      </c>
      <c r="G36" s="24"/>
      <c r="H36" s="27"/>
      <c r="I36" s="27"/>
      <c r="J36" s="39" t="s">
        <v>81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3" operator="greaterThan">
      <formula>0.2</formula>
    </cfRule>
    <cfRule type="cellIs" dxfId="0" priority="14" stopIfTrue="1" operator="greaterThan">
      <formula>0.2</formula>
    </cfRule>
    <cfRule type="cellIs" dxfId="1" priority="12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25:D27 B12:D14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2020-09-25T08:48:00Z</dcterms:created>
  <dcterms:modified xsi:type="dcterms:W3CDTF">2021-01-14T07:48:59Z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