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<sst xmlns="http://schemas.openxmlformats.org/spreadsheetml/2006/main" count="109" uniqueCount="83">
  <si>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</si>
  <si>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</si>
  <si>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</si>
  <si>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</si>
  <si>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桑海滨</t>
  </si>
  <si>
    <t>大区经理</t>
  </si>
  <si>
    <t>日期</t>
  </si>
  <si>
    <t>2021.1.15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</si>
  <si>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</si>
  <si>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</si>
  <si>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</si>
  <si>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</si>
  <si>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</si>
  <si>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</si>
  <si>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</si>
  <si>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</si>
  <si>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</si>
  <si>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</si>
  <si>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</si>
  <si>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</si>
  <si>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15年陈皮酱香酒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</si>
  <si>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</si>
  <si>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</si>
  <si>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</si>
  <si>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</si>
  <si>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</si>
  <si>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</si>
  <si>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</si>
  <si>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</si>
  <si>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</si>
  <si>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</si>
  <si>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</si>
  <si>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</si>
  <si>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</si>
  <si>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</si>
  <si>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</si>
  <si>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</si>
  <si>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</si>
  <si>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</si>
  <si>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</si>
  <si>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</si>
  <si>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</si>
  <si>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</si>
  <si>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</si>
  <si>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</si>
  <si>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</si>
  <si>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</si>
  <si>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</si>
  <si>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</si>
  <si>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</si>
  <si>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</si>
  <si>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</si>
  <si>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</si>
  <si>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</si>
  <si>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</si>
  <si>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</si>
  <si>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</si>
  <si>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共338瓶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</si>
  <si>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</si>
  <si>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</si>
  <si>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</si>
  <si>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</si>
  <si>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</si>
  <si>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</si>
  <si>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</si>
  <si>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</si>
  <si>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</si>
  <si>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</si>
  <si>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</si>
  <si>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</si>
  <si>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</si>
  <si>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</si>
  <si>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</si>
  <si>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</si>
  <si>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</si>
  <si>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孙丽莉18805392277</t>
  </si>
  <si>
    <t>收 货 地 址</t>
  </si>
  <si>
    <t>山东省临沂市兰山区台北新城西门茗鼎国际</t>
  </si>
  <si>
    <t>订 货 单 位</t>
  </si>
  <si>
    <t>张店红星茶城熙泽茶行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</si>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</sst>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[DBNum2][$-804]General"/>
    <numFmt numFmtId="178" formatCode="0.00_ "/>
    <numFmt numFmtId="179" formatCode="0.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33" fillId="4" borderId="10" applyNumberFormat="0" applyAlignment="0" applyProtection="0">
      <alignment vertical="center"/>
    </xf>
    <xf numFmtId="0" fontId="31" fillId="18" borderId="14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K2" sqref="K2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260</v>
      </c>
      <c r="I4" s="30">
        <f t="shared" ref="I4:I12" si="0">IF(G4="","",G4*H4)</f>
        <v>51480</v>
      </c>
      <c r="J4" s="31">
        <f>H4/6</f>
        <v>43.3333333333333</v>
      </c>
      <c r="K4" s="12"/>
      <c r="Q4" s="41" t="s">
        <v>21</v>
      </c>
      <c r="R4" s="3" t="s">
        <v>17</v>
      </c>
      <c r="S4" s="42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17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17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20</v>
      </c>
      <c r="R7" s="3" t="s">
        <v>17</v>
      </c>
      <c r="S7" s="42">
        <v>198</v>
      </c>
      <c r="U7" s="3" t="s">
        <v>29</v>
      </c>
      <c r="V7" s="3" t="s">
        <v>30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31</v>
      </c>
      <c r="R8" s="3" t="s">
        <v>17</v>
      </c>
      <c r="S8" s="42">
        <v>185</v>
      </c>
      <c r="U8" s="3" t="s">
        <v>32</v>
      </c>
      <c r="V8" s="3" t="s">
        <v>33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34</v>
      </c>
      <c r="R9" s="3" t="s">
        <v>17</v>
      </c>
      <c r="S9" s="42">
        <v>138</v>
      </c>
      <c r="U9" s="3" t="s">
        <v>35</v>
      </c>
      <c r="V9" s="3" t="s">
        <v>36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37</v>
      </c>
      <c r="R10" s="3" t="s">
        <v>17</v>
      </c>
      <c r="S10" s="42">
        <v>123</v>
      </c>
      <c r="U10" s="3" t="s">
        <v>38</v>
      </c>
      <c r="V10" s="3" t="s">
        <v>39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17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" customHeight="1" spans="1:19">
      <c r="A15" s="11" t="s">
        <v>53</v>
      </c>
      <c r="B15" s="15">
        <f>I15</f>
        <v>51480</v>
      </c>
      <c r="C15" s="15"/>
      <c r="D15" s="15"/>
      <c r="E15" s="15"/>
      <c r="F15" s="15"/>
      <c r="G15" s="15"/>
      <c r="H15" s="15"/>
      <c r="I15" s="30">
        <f>SUM(I4:I14)</f>
        <v>51480</v>
      </c>
      <c r="J15" s="32">
        <f>SUM(J4:J14)</f>
        <v>43.3333333333333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198</v>
      </c>
      <c r="H18" s="14">
        <v>78</v>
      </c>
      <c r="I18" s="30">
        <f t="shared" si="5"/>
        <v>15444</v>
      </c>
      <c r="J18" s="32">
        <f t="shared" ref="J18:J25" si="8">H18/6</f>
        <v>13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15444</v>
      </c>
      <c r="C28" s="15"/>
      <c r="D28" s="15"/>
      <c r="E28" s="15"/>
      <c r="F28" s="15"/>
      <c r="G28" s="15"/>
      <c r="H28" s="15"/>
      <c r="I28" s="30">
        <f>SUM(I18:I27)</f>
        <v>15444</v>
      </c>
      <c r="J28" s="32">
        <f>SUM(J18:J27)</f>
        <v>13</v>
      </c>
      <c r="K28" s="12" t="s">
        <v>57</v>
      </c>
    </row>
    <row r="29" s="1" customFormat="1" ht="21" customHeight="1" spans="1:22">
      <c r="A29" s="18" t="s">
        <v>58</v>
      </c>
      <c r="B29" s="11" t="s">
        <v>59</v>
      </c>
      <c r="C29" s="19">
        <f>SUMIF($B$4:$B$27,Q5,$J$4:$J$27)</f>
        <v>0</v>
      </c>
      <c r="D29" s="11" t="s">
        <v>60</v>
      </c>
      <c r="E29" s="19">
        <f>SUMIF($B$4:$B$27,Q7,$J$4:$J$27)</f>
        <v>56.3333333333333</v>
      </c>
      <c r="F29" s="19"/>
      <c r="G29" s="11" t="s">
        <v>61</v>
      </c>
      <c r="H29" s="20">
        <f>SUMIF($B$4:$B$27,Q9,$J$4:$J$27)</f>
        <v>0</v>
      </c>
      <c r="I29" s="34" t="s">
        <v>62</v>
      </c>
      <c r="J29" s="35"/>
      <c r="K29" s="36">
        <f>I28/I15</f>
        <v>0.3</v>
      </c>
      <c r="U29" s="3"/>
      <c r="V29" s="3"/>
    </row>
    <row r="30" s="1" customFormat="1" ht="21" customHeight="1" spans="1:22">
      <c r="A30" s="21"/>
      <c r="B30" s="11" t="s">
        <v>63</v>
      </c>
      <c r="C30" s="19">
        <f>SUMIF($B$4:$B$27,Q6,$J$4:$J$27)</f>
        <v>0</v>
      </c>
      <c r="D30" s="11" t="s">
        <v>64</v>
      </c>
      <c r="E30" s="19">
        <f>SUMIF($B$4:$B$27,Q8,$J$4:$J$27)</f>
        <v>0</v>
      </c>
      <c r="F30" s="19"/>
      <c r="G30" s="11" t="s">
        <v>65</v>
      </c>
      <c r="H30" s="20">
        <f>SUMIF($B$4:$B$27,Q10,$J$4:$J$27)</f>
        <v>0</v>
      </c>
      <c r="I30" s="11" t="s">
        <v>66</v>
      </c>
      <c r="J30" s="37">
        <f>SUMIF($B$4:$B$27,Q13,$J$4:$J$27)</f>
        <v>0</v>
      </c>
      <c r="K30" s="38">
        <f>SUM(J30:J32,H29:H32,E29:F32,C29:C32)</f>
        <v>56.3333333333333</v>
      </c>
      <c r="U30" s="3"/>
      <c r="V30" s="3"/>
    </row>
    <row r="31" s="1" customFormat="1" ht="21" customHeight="1" spans="1:22">
      <c r="A31" s="21"/>
      <c r="B31" s="11" t="s">
        <v>67</v>
      </c>
      <c r="C31" s="19">
        <f>SUMIF($B$4:$B$27,Q14,$J$4:$J$27)</f>
        <v>0</v>
      </c>
      <c r="D31" s="11" t="s">
        <v>68</v>
      </c>
      <c r="E31" s="19">
        <f>SUMIF($B$4:$B$27,Q15,$J$4:$J$27)</f>
        <v>0</v>
      </c>
      <c r="F31" s="19"/>
      <c r="G31" s="11" t="s">
        <v>69</v>
      </c>
      <c r="H31" s="20">
        <f>SUMIF($B$4:$B$27,Q16,$J$4:$J$27)</f>
        <v>0</v>
      </c>
      <c r="I31" s="11" t="s">
        <v>70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71</v>
      </c>
      <c r="C32" s="19">
        <f>SUMIF($B$4:$B$27,Q3,$J$4:$J$27)</f>
        <v>0</v>
      </c>
      <c r="D32" s="11" t="s">
        <v>72</v>
      </c>
      <c r="E32" s="19">
        <f>SUMIF($B$4:$B$27,Q4,$J$4:$J$27)</f>
        <v>0</v>
      </c>
      <c r="F32" s="19"/>
      <c r="G32" s="11" t="s">
        <v>73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2021-01-15T02:00:14Z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