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<sst xmlns="http://schemas.openxmlformats.org/spreadsheetml/2006/main" count="107" uniqueCount="81">
  <si>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</si>
  <si>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</si>
  <si>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</si>
  <si>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</si>
  <si>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桑海滨</t>
  </si>
  <si>
    <t>大区经理</t>
  </si>
  <si>
    <t>日期</t>
  </si>
  <si>
    <t>2021.1.8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</si>
  <si>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</si>
  <si>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</si>
  <si>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</si>
  <si>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</si>
  <si>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</si>
  <si>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</si>
  <si>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</si>
  <si>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</si>
  <si>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</si>
  <si>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</si>
  <si>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</si>
  <si>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</si>
  <si>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印象小酒(100ml*5/盒)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</si>
  <si>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</si>
  <si>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</si>
  <si>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</si>
  <si>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</si>
  <si>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</si>
  <si>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</si>
  <si>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</si>
  <si>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</si>
  <si>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</si>
  <si>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</si>
  <si>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</si>
  <si>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</si>
  <si>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</si>
  <si>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</si>
  <si>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</si>
  <si>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</si>
  <si>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</si>
  <si>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</si>
  <si>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</si>
  <si>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</si>
  <si>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</si>
  <si>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</si>
  <si>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</si>
  <si>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</si>
  <si>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</si>
  <si>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</si>
  <si>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</si>
  <si>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</si>
  <si>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</si>
  <si>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</si>
  <si>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</si>
  <si>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</si>
  <si>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</si>
  <si>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</si>
  <si>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</si>
  <si>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</si>
  <si>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</si>
  <si>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</si>
  <si>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</si>
  <si>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</si>
  <si>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</si>
  <si>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</si>
  <si>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</si>
  <si>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</si>
  <si>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</si>
  <si>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</si>
  <si>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</si>
  <si>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</si>
  <si>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</si>
  <si>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</si>
  <si>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</si>
  <si>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</si>
  <si>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</si>
  <si>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桑海滨自提</t>
  </si>
  <si>
    <t>收 货 地 址</t>
  </si>
  <si>
    <t>订 货 单 位</t>
  </si>
  <si>
    <t>大云酒水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</si>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</sst>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177" formatCode="yyyy/m/d;@"/>
    <numFmt numFmtId="178" formatCode="0_ "/>
    <numFmt numFmtId="179" formatCode="0.0_ "/>
    <numFmt numFmtId="180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1" formatCode="0.0&quot;件&quot;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7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7" fontId="10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3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盒</v>
      </c>
      <c r="F4" s="11"/>
      <c r="G4" s="13">
        <f>IF(B4="","",INDEX($Q:$S,MATCH(B4,$Q:$Q,),3))</f>
        <v>158</v>
      </c>
      <c r="H4" s="14">
        <v>60</v>
      </c>
      <c r="I4" s="30">
        <f t="shared" ref="I4:I12" si="0">IF(G4="","",G4*H4)</f>
        <v>9480</v>
      </c>
      <c r="J4" s="31">
        <f>H4/6</f>
        <v>10</v>
      </c>
      <c r="K4" s="12"/>
      <c r="Q4" s="41" t="s">
        <v>21</v>
      </c>
      <c r="R4" s="3" t="s">
        <v>17</v>
      </c>
      <c r="S4" s="42">
        <v>298</v>
      </c>
      <c r="U4" s="3" t="s">
        <v>2</v>
      </c>
      <c r="V4" s="3" t="s">
        <v>22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23</v>
      </c>
      <c r="R5" s="3" t="s">
        <v>17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17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29</v>
      </c>
      <c r="R7" s="3" t="s">
        <v>17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17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17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17</v>
      </c>
      <c r="S10" s="42">
        <v>123</v>
      </c>
      <c r="U10" s="3" t="s">
        <v>39</v>
      </c>
      <c r="V10" s="3" t="s">
        <v>40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41</v>
      </c>
      <c r="R11" s="3" t="s">
        <v>17</v>
      </c>
      <c r="S11" s="42">
        <v>88</v>
      </c>
      <c r="U11" s="3" t="s">
        <v>42</v>
      </c>
      <c r="V11" s="3" t="s">
        <v>43</v>
      </c>
    </row>
    <row r="12" ht="20" customHeight="1" spans="1:22">
      <c r="A12" s="11" t="s">
        <v>44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45</v>
      </c>
      <c r="R12" s="3" t="s">
        <v>17</v>
      </c>
      <c r="S12" s="42">
        <v>68</v>
      </c>
      <c r="U12" s="3" t="s">
        <v>46</v>
      </c>
      <c r="V12" s="3" t="s">
        <v>47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20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17</v>
      </c>
      <c r="S14" s="42">
        <v>88</v>
      </c>
      <c r="U14" s="3" t="s">
        <v>52</v>
      </c>
      <c r="V14" s="3" t="s">
        <v>19</v>
      </c>
    </row>
    <row r="15" ht="20" customHeight="1" spans="1:19">
      <c r="A15" s="11" t="s">
        <v>53</v>
      </c>
      <c r="B15" s="15">
        <f>I15</f>
        <v>9480</v>
      </c>
      <c r="C15" s="15"/>
      <c r="D15" s="15"/>
      <c r="E15" s="15"/>
      <c r="F15" s="15"/>
      <c r="G15" s="15"/>
      <c r="H15" s="15"/>
      <c r="I15" s="30">
        <f>SUM(I4:I14)</f>
        <v>9480</v>
      </c>
      <c r="J15" s="32">
        <f>SUM(J4:J14)</f>
        <v>10</v>
      </c>
      <c r="K15" s="12"/>
      <c r="Q15" s="44" t="s">
        <v>54</v>
      </c>
      <c r="R15" s="3" t="s">
        <v>17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17</v>
      </c>
      <c r="S16" s="42">
        <v>35</v>
      </c>
    </row>
    <row r="17" ht="17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8" si="6">IF(B18="","",INDEX($Q:$R,MATCH(B18,$Q:$Q,),2))</f>
        <v>盒</v>
      </c>
      <c r="F18" s="11"/>
      <c r="G18" s="13">
        <f t="shared" ref="G18:G28" si="7">IF(B18="","",INDEX($Q:$S,MATCH(B18,$Q:$Q,),3))</f>
        <v>158</v>
      </c>
      <c r="H18" s="14">
        <v>18</v>
      </c>
      <c r="I18" s="30">
        <f t="shared" si="5"/>
        <v>2844</v>
      </c>
      <c r="J18" s="32">
        <f t="shared" ref="J18:J25" si="8">H18/6</f>
        <v>3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44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2844</v>
      </c>
      <c r="C28" s="15"/>
      <c r="D28" s="15"/>
      <c r="E28" s="15"/>
      <c r="F28" s="15"/>
      <c r="G28" s="15"/>
      <c r="H28" s="15"/>
      <c r="I28" s="30">
        <f>SUM(I18:I27)</f>
        <v>2844</v>
      </c>
      <c r="J28" s="32">
        <f>SUM(J18:J27)</f>
        <v>3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0.3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13</v>
      </c>
      <c r="K30" s="38">
        <f>SUM(J30:J32,H29:H32,E29:F32,C29:C32)</f>
        <v>13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/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2021-01-08T06:29:22Z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