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<sst xmlns="http://schemas.openxmlformats.org/spreadsheetml/2006/main" count="120" uniqueCount="83">
  <si>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v2021.01</t>
    </r>
  </si>
  <si>
    <t>区域</t>
  </si>
  <si>
    <t>华南</t>
  </si>
  <si>
    <t>城市经理</t>
  </si>
  <si>
    <t>苏泽仪</t>
  </si>
  <si>
    <t>大区经理</t>
  </si>
  <si>
    <t>日期</t>
  </si>
  <si>
    <t>2021.1.25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</si>
  <si>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</si>
  <si>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</si>
  <si>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</si>
  <si>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</si>
  <si>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</si>
  <si>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</si>
  <si>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</si>
  <si>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</si>
  <si>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</si>
  <si>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</si>
  <si>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</si>
  <si>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</si>
  <si>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</si>
  <si>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30年陈皮酱香酒</t>
  </si>
  <si>
    <t>牛年生肖纪念酒</t>
  </si>
  <si>
    <t>华北</t>
  </si>
  <si>
    <t>宋志刚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</si>
  <si>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</si>
  <si>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</si>
  <si>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</si>
  <si>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</si>
  <si>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</si>
  <si>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</si>
  <si>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</si>
  <si>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</si>
  <si>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</si>
  <si>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</si>
  <si>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</si>
  <si>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</si>
  <si>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</si>
  <si>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</si>
  <si>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</si>
  <si>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</si>
  <si>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</si>
  <si>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</si>
  <si>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</si>
  <si>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</si>
  <si>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</si>
  <si>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</si>
  <si>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</si>
  <si>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</si>
  <si>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</si>
  <si>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</si>
  <si>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</si>
  <si>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</si>
  <si>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</si>
  <si>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</si>
  <si>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</si>
  <si>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</si>
  <si>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</si>
  <si>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</si>
  <si>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</si>
  <si>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</si>
  <si>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</si>
  <si>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</si>
  <si>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</si>
  <si>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</si>
  <si>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</si>
  <si>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</si>
  <si>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</si>
  <si>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</si>
  <si>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</si>
  <si>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</si>
  <si>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</si>
  <si>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</si>
  <si>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</si>
  <si>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</si>
  <si>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收货人：乐春勇    电话：13922216345 13794397979</t>
  </si>
  <si>
    <t>收 货 地 址</t>
  </si>
  <si>
    <t>广州市南沙区云山诗意风情街40号</t>
  </si>
  <si>
    <t>订 货 单 位</t>
  </si>
  <si>
    <t>广州君品茶业有限公司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</si>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</sst>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DBNum2][$-804]General"/>
    <numFmt numFmtId="177" formatCode="0_ "/>
    <numFmt numFmtId="178" formatCode="yyyy/m/d;@"/>
    <numFmt numFmtId="179" formatCode="0.00_ "/>
    <numFmt numFmtId="180" formatCode="0.0&quot;件&quot;"/>
    <numFmt numFmtId="181" formatCode="0.0_ "/>
  </numFmts>
  <fonts count="41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5" fillId="12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4" borderId="7" applyNumberFormat="0" applyFon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35" fillId="7" borderId="10" applyNumberFormat="0" applyAlignment="0" applyProtection="0">
      <alignment vertical="center"/>
    </xf>
    <xf numFmtId="0" fontId="28" fillId="16" borderId="11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1" fontId="11" fillId="0" borderId="1" xfId="0" applyNumberFormat="1" applyFont="1" applyBorder="1" applyAlignment="1">
      <alignment horizontal="right" vertical="center"/>
    </xf>
    <xf numFmtId="181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1" fontId="15" fillId="0" borderId="1" xfId="0" applyNumberFormat="1" applyFont="1" applyBorder="1" applyAlignment="1">
      <alignment horizontal="right" vertical="center"/>
    </xf>
    <xf numFmtId="180" fontId="16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zoomScale="99" zoomScaleNormal="99" topLeftCell="A10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黄钊鸿</v>
      </c>
      <c r="J2" s="7" t="s">
        <v>6</v>
      </c>
      <c r="K2" s="29" t="s">
        <v>7</v>
      </c>
      <c r="Q2" s="41" t="s">
        <v>8</v>
      </c>
      <c r="R2" s="3" t="s">
        <v>9</v>
      </c>
      <c r="S2" s="42">
        <v>298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1" t="s">
        <v>18</v>
      </c>
      <c r="R3" s="3" t="s">
        <v>9</v>
      </c>
      <c r="S3" s="42">
        <v>798</v>
      </c>
      <c r="U3" s="3" t="s">
        <v>19</v>
      </c>
      <c r="V3" s="3" t="s">
        <v>20</v>
      </c>
    </row>
    <row r="4" ht="20" customHeight="1" spans="1:22">
      <c r="A4" s="11">
        <f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398</v>
      </c>
      <c r="H4" s="14">
        <v>60</v>
      </c>
      <c r="I4" s="30">
        <f t="shared" ref="I4:I12" si="0">IF(G4="","",G4*H4)</f>
        <v>23880</v>
      </c>
      <c r="J4" s="31">
        <f>H4/6</f>
        <v>10</v>
      </c>
      <c r="K4" s="12"/>
      <c r="Q4" s="41" t="s">
        <v>22</v>
      </c>
      <c r="R4" s="3" t="s">
        <v>9</v>
      </c>
      <c r="S4" s="42">
        <v>298</v>
      </c>
      <c r="U4" s="3" t="s">
        <v>23</v>
      </c>
      <c r="V4" s="3" t="s">
        <v>24</v>
      </c>
    </row>
    <row r="5" ht="20" customHeight="1" spans="1:22">
      <c r="A5" s="11">
        <f t="shared" ref="A5:A11" si="1">IF(B5="","",ROW(A2))</f>
        <v>2</v>
      </c>
      <c r="B5" s="12" t="s">
        <v>8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298</v>
      </c>
      <c r="H5" s="14">
        <v>60</v>
      </c>
      <c r="I5" s="30">
        <f t="shared" si="0"/>
        <v>17880</v>
      </c>
      <c r="J5" s="31">
        <f t="shared" ref="J5:J11" si="3">H5/6</f>
        <v>10</v>
      </c>
      <c r="K5" s="12"/>
      <c r="Q5" s="43" t="s">
        <v>21</v>
      </c>
      <c r="R5" s="3" t="s">
        <v>9</v>
      </c>
      <c r="S5" s="42">
        <v>398</v>
      </c>
      <c r="U5" s="3" t="s">
        <v>25</v>
      </c>
      <c r="V5" s="3" t="s">
        <v>26</v>
      </c>
    </row>
    <row r="6" ht="20" customHeight="1" spans="1:22">
      <c r="A6" s="11">
        <f t="shared" si="1"/>
        <v>3</v>
      </c>
      <c r="B6" s="12" t="s">
        <v>18</v>
      </c>
      <c r="C6" s="12"/>
      <c r="D6" s="12"/>
      <c r="E6" s="11" t="str">
        <f t="shared" si="2"/>
        <v>瓶</v>
      </c>
      <c r="F6" s="11"/>
      <c r="G6" s="13">
        <f t="shared" ref="G6:G14" si="4">IF(B6="","",INDEX($Q:$S,MATCH(B6,$Q:$Q,),3))</f>
        <v>798</v>
      </c>
      <c r="H6" s="14">
        <v>60</v>
      </c>
      <c r="I6" s="30">
        <f t="shared" si="0"/>
        <v>47880</v>
      </c>
      <c r="J6" s="31">
        <f t="shared" si="3"/>
        <v>10</v>
      </c>
      <c r="K6" s="12"/>
      <c r="Q6" s="43" t="s">
        <v>27</v>
      </c>
      <c r="R6" s="3" t="s">
        <v>9</v>
      </c>
      <c r="S6" s="42">
        <v>378</v>
      </c>
      <c r="U6" s="3" t="s">
        <v>28</v>
      </c>
      <c r="V6" s="3" t="s">
        <v>29</v>
      </c>
    </row>
    <row r="7" ht="20" customHeight="1" spans="1:22">
      <c r="A7" s="11">
        <f t="shared" si="1"/>
        <v>4</v>
      </c>
      <c r="B7" s="12" t="s">
        <v>30</v>
      </c>
      <c r="C7" s="12"/>
      <c r="D7" s="12"/>
      <c r="E7" s="11" t="str">
        <f t="shared" si="2"/>
        <v>瓶</v>
      </c>
      <c r="F7" s="11"/>
      <c r="G7" s="13">
        <f t="shared" si="4"/>
        <v>198</v>
      </c>
      <c r="H7" s="14">
        <v>60</v>
      </c>
      <c r="I7" s="30">
        <f t="shared" si="0"/>
        <v>11880</v>
      </c>
      <c r="J7" s="31">
        <f t="shared" si="3"/>
        <v>10</v>
      </c>
      <c r="K7" s="12"/>
      <c r="Q7" s="43" t="s">
        <v>30</v>
      </c>
      <c r="R7" s="3" t="s">
        <v>9</v>
      </c>
      <c r="S7" s="42">
        <v>198</v>
      </c>
      <c r="U7" s="3" t="s">
        <v>31</v>
      </c>
      <c r="V7" s="3" t="s">
        <v>32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9</v>
      </c>
      <c r="S8" s="42">
        <v>185</v>
      </c>
      <c r="U8" s="3" t="s">
        <v>34</v>
      </c>
      <c r="V8" s="3" t="s">
        <v>35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9</v>
      </c>
      <c r="S9" s="42">
        <v>138</v>
      </c>
      <c r="U9" s="3" t="s">
        <v>37</v>
      </c>
      <c r="V9" s="3" t="s">
        <v>38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9</v>
      </c>
      <c r="S10" s="42">
        <v>123</v>
      </c>
      <c r="U10" s="3" t="s">
        <v>40</v>
      </c>
      <c r="V10" s="3" t="s">
        <v>38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41</v>
      </c>
      <c r="R11" s="3" t="s">
        <v>9</v>
      </c>
      <c r="S11" s="42">
        <v>88</v>
      </c>
      <c r="U11" s="3" t="s">
        <v>2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9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9</v>
      </c>
      <c r="S14" s="42">
        <v>88</v>
      </c>
      <c r="U14" s="3" t="s">
        <v>52</v>
      </c>
      <c r="V14" s="3" t="s">
        <v>20</v>
      </c>
    </row>
    <row r="15" ht="20" customHeight="1" spans="1:19">
      <c r="A15" s="11" t="s">
        <v>53</v>
      </c>
      <c r="B15" s="15">
        <f>I15</f>
        <v>101520</v>
      </c>
      <c r="C15" s="15"/>
      <c r="D15" s="15"/>
      <c r="E15" s="15"/>
      <c r="F15" s="15"/>
      <c r="G15" s="15"/>
      <c r="H15" s="15"/>
      <c r="I15" s="30">
        <f>SUM(I4:I14)</f>
        <v>101520</v>
      </c>
      <c r="J15" s="32">
        <f>SUM(J4:J14)</f>
        <v>40</v>
      </c>
      <c r="K15" s="12"/>
      <c r="Q15" s="44" t="s">
        <v>54</v>
      </c>
      <c r="R15" s="3" t="s">
        <v>9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9</v>
      </c>
      <c r="S16" s="42">
        <v>35</v>
      </c>
    </row>
    <row r="17" ht="17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21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398</v>
      </c>
      <c r="H18" s="14">
        <v>6</v>
      </c>
      <c r="I18" s="30">
        <f t="shared" si="5"/>
        <v>2388</v>
      </c>
      <c r="J18" s="32">
        <f t="shared" ref="J18:J25" si="8">H18/6</f>
        <v>1</v>
      </c>
      <c r="K18" s="12"/>
    </row>
    <row r="19" ht="20" customHeight="1" spans="1:11">
      <c r="A19" s="11">
        <f t="shared" ref="A19:A25" si="9">IF(B19="","",ROW(A2))</f>
        <v>2</v>
      </c>
      <c r="B19" s="12" t="s">
        <v>27</v>
      </c>
      <c r="C19" s="12"/>
      <c r="D19" s="12"/>
      <c r="E19" s="11" t="str">
        <f t="shared" si="6"/>
        <v>瓶</v>
      </c>
      <c r="F19" s="11"/>
      <c r="G19" s="13">
        <f t="shared" si="7"/>
        <v>378</v>
      </c>
      <c r="H19" s="14">
        <v>6</v>
      </c>
      <c r="I19" s="30">
        <f t="shared" si="5"/>
        <v>2268</v>
      </c>
      <c r="J19" s="32">
        <f t="shared" si="8"/>
        <v>1</v>
      </c>
      <c r="K19" s="12"/>
    </row>
    <row r="20" ht="20" customHeight="1" spans="1:11">
      <c r="A20" s="11">
        <f t="shared" si="9"/>
        <v>3</v>
      </c>
      <c r="B20" s="12" t="s">
        <v>8</v>
      </c>
      <c r="C20" s="12"/>
      <c r="D20" s="12"/>
      <c r="E20" s="11" t="str">
        <f t="shared" si="6"/>
        <v>瓶</v>
      </c>
      <c r="F20" s="11"/>
      <c r="G20" s="13">
        <f t="shared" si="7"/>
        <v>298</v>
      </c>
      <c r="H20" s="14">
        <v>6</v>
      </c>
      <c r="I20" s="30">
        <f t="shared" si="5"/>
        <v>1788</v>
      </c>
      <c r="J20" s="32">
        <f t="shared" si="8"/>
        <v>1</v>
      </c>
      <c r="K20" s="12"/>
    </row>
    <row r="21" ht="20" customHeight="1" spans="1:19">
      <c r="A21" s="11">
        <f t="shared" si="9"/>
        <v>4</v>
      </c>
      <c r="B21" s="12" t="s">
        <v>8</v>
      </c>
      <c r="C21" s="12"/>
      <c r="D21" s="12"/>
      <c r="E21" s="11" t="str">
        <f t="shared" si="6"/>
        <v>瓶</v>
      </c>
      <c r="F21" s="11"/>
      <c r="G21" s="13">
        <f t="shared" si="7"/>
        <v>298</v>
      </c>
      <c r="H21" s="14">
        <v>6</v>
      </c>
      <c r="I21" s="30">
        <f t="shared" si="5"/>
        <v>1788</v>
      </c>
      <c r="J21" s="32">
        <f t="shared" si="8"/>
        <v>1</v>
      </c>
      <c r="K21" s="12"/>
      <c r="Q21" s="44"/>
      <c r="R21" s="3"/>
      <c r="S21" s="42"/>
    </row>
    <row r="22" ht="20" customHeight="1" spans="1:19">
      <c r="A22" s="11">
        <f t="shared" si="9"/>
        <v>5</v>
      </c>
      <c r="B22" s="12" t="s">
        <v>18</v>
      </c>
      <c r="C22" s="12"/>
      <c r="D22" s="12"/>
      <c r="E22" s="11" t="str">
        <f t="shared" si="6"/>
        <v>瓶</v>
      </c>
      <c r="F22" s="11"/>
      <c r="G22" s="13">
        <f t="shared" si="7"/>
        <v>798</v>
      </c>
      <c r="H22" s="14">
        <v>6</v>
      </c>
      <c r="I22" s="30">
        <f t="shared" si="5"/>
        <v>4788</v>
      </c>
      <c r="J22" s="32">
        <f t="shared" si="8"/>
        <v>1</v>
      </c>
      <c r="K22" s="12"/>
      <c r="Q22" s="44"/>
      <c r="R22" s="3"/>
      <c r="S22" s="42"/>
    </row>
    <row r="23" ht="20" customHeight="1" spans="1:19">
      <c r="A23" s="11">
        <f t="shared" si="9"/>
        <v>6</v>
      </c>
      <c r="B23" s="12" t="s">
        <v>30</v>
      </c>
      <c r="C23" s="12"/>
      <c r="D23" s="12"/>
      <c r="E23" s="11" t="str">
        <f t="shared" si="6"/>
        <v>瓶</v>
      </c>
      <c r="F23" s="11"/>
      <c r="G23" s="13">
        <f t="shared" si="7"/>
        <v>198</v>
      </c>
      <c r="H23" s="14">
        <v>6</v>
      </c>
      <c r="I23" s="30">
        <f t="shared" si="5"/>
        <v>1188</v>
      </c>
      <c r="J23" s="32">
        <f t="shared" si="8"/>
        <v>1</v>
      </c>
      <c r="K23" s="12"/>
      <c r="Q23" s="44"/>
      <c r="R23" s="3"/>
      <c r="S23" s="42"/>
    </row>
    <row r="24" ht="20" customHeight="1" spans="1:19">
      <c r="A24" s="11">
        <f t="shared" si="9"/>
        <v>7</v>
      </c>
      <c r="B24" s="12" t="s">
        <v>33</v>
      </c>
      <c r="C24" s="12"/>
      <c r="D24" s="12"/>
      <c r="E24" s="11" t="str">
        <f t="shared" si="6"/>
        <v>瓶</v>
      </c>
      <c r="F24" s="11"/>
      <c r="G24" s="13">
        <f t="shared" si="7"/>
        <v>185</v>
      </c>
      <c r="H24" s="14">
        <v>6</v>
      </c>
      <c r="I24" s="30">
        <f t="shared" si="5"/>
        <v>1110</v>
      </c>
      <c r="J24" s="32">
        <f t="shared" si="8"/>
        <v>1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15318</v>
      </c>
      <c r="C28" s="15"/>
      <c r="D28" s="15"/>
      <c r="E28" s="15"/>
      <c r="F28" s="15"/>
      <c r="G28" s="15"/>
      <c r="H28" s="15"/>
      <c r="I28" s="30">
        <f>SUM(I18:I27)</f>
        <v>15318</v>
      </c>
      <c r="J28" s="32">
        <f>SUM(J18:J27)</f>
        <v>7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11</v>
      </c>
      <c r="D29" s="11" t="s">
        <v>59</v>
      </c>
      <c r="E29" s="19">
        <f>SUMIF($B$4:$B$27,Q7,$J$4:$J$27)</f>
        <v>11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0.150886524822695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1</v>
      </c>
      <c r="D30" s="11" t="s">
        <v>63</v>
      </c>
      <c r="E30" s="19">
        <f>SUMIF($B$4:$B$27,Q8,$J$4:$J$27)</f>
        <v>1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47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11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0</v>
      </c>
      <c r="I32" s="11" t="s">
        <v>73</v>
      </c>
      <c r="J32" s="37">
        <f>SUMIF($B$4:$B$27,Q2,$J$4:$J$27)</f>
        <v>12</v>
      </c>
      <c r="K32" s="38"/>
      <c r="U32" s="3"/>
      <c r="V32" s="3"/>
    </row>
    <row r="33" s="1" customFormat="1" ht="20" customHeight="1" spans="1:22">
      <c r="A33" s="7" t="s">
        <v>74</v>
      </c>
      <c r="B33" s="7"/>
      <c r="C33" s="23" t="s">
        <v>75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76</v>
      </c>
      <c r="B34" s="7"/>
      <c r="C34" s="23" t="s">
        <v>77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78</v>
      </c>
      <c r="B35" s="7"/>
      <c r="C35" s="23" t="s">
        <v>79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80</v>
      </c>
      <c r="B36" s="24"/>
      <c r="C36" s="25"/>
      <c r="D36" s="25"/>
      <c r="E36" s="26"/>
      <c r="F36" s="24" t="s">
        <v>81</v>
      </c>
      <c r="G36" s="24"/>
      <c r="H36" s="27"/>
      <c r="I36" s="27"/>
      <c r="J36" s="39" t="s">
        <v>82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4" stopIfTrue="1" operator="greaterThan">
      <formula>0.2</formula>
    </cfRule>
    <cfRule type="cellIs" dxfId="1" priority="12" operator="greaterThan">
      <formula>0.2</formula>
    </cfRule>
    <cfRule type="cellIs" dxfId="0" priority="13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2020-09-26T08:48:00Z</dcterms:created>
  <dcterms:modified xsi:type="dcterms:W3CDTF">2021-01-25T09:02:54Z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