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<sst xmlns="http://schemas.openxmlformats.org/spreadsheetml/2006/main" count="115" uniqueCount="81">
  <si>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</si>
  <si>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</si>
  <si>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华东</t>
  </si>
  <si>
    <t>城市经理</t>
  </si>
  <si>
    <t>裴小锐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</si>
  <si>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</si>
  <si>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</si>
  <si>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</si>
  <si>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</si>
  <si>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</si>
  <si>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</si>
  <si>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</si>
  <si>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</si>
  <si>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</si>
  <si>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</si>
  <si>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</si>
  <si>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</si>
  <si>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</si>
  <si>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</si>
  <si>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5年陈皮酱香酒(光瓶)</t>
  </si>
  <si>
    <t>牛年生肖纪念酒</t>
  </si>
  <si>
    <t>华北</t>
  </si>
  <si>
    <t>宋志刚</t>
  </si>
  <si>
    <t>8年陈皮酱香酒</t>
  </si>
  <si>
    <t>30年陈皮酱香酒</t>
  </si>
  <si>
    <t>华中</t>
  </si>
  <si>
    <t>王鼎</t>
  </si>
  <si>
    <t>15年陈皮酱香酒</t>
  </si>
  <si>
    <t>30年陈皮酱香酒(光瓶)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</si>
  <si>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</si>
  <si>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</si>
  <si>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</si>
  <si>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</si>
  <si>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</si>
  <si>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</si>
  <si>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</si>
  <si>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</si>
  <si>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</si>
  <si>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</si>
  <si>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</si>
  <si>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</si>
  <si>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</si>
  <si>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</si>
  <si>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</si>
  <si>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</si>
  <si>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</si>
  <si>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</si>
  <si>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</si>
  <si>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</si>
  <si>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</si>
  <si>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</si>
  <si>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</si>
  <si>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</si>
  <si>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</si>
  <si>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</si>
  <si>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</si>
  <si>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</si>
  <si>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</si>
  <si>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</si>
  <si>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</si>
  <si>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</si>
  <si>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</si>
  <si>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</si>
  <si>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</si>
  <si>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</si>
  <si>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</si>
  <si>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</si>
  <si>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</si>
  <si>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</si>
  <si>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</si>
  <si>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</si>
  <si>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</si>
  <si>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</si>
  <si>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林广青    18961799999</t>
  </si>
  <si>
    <t>收 货 地 址</t>
  </si>
  <si>
    <t>江苏省无锡市梁溪区塘南路塘南招商城2好楼三楼8166号</t>
  </si>
  <si>
    <t>订 货 单 位</t>
  </si>
  <si>
    <t>无锡蕴鼎传承茶文化有限公司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</si>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</sst>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0_ "/>
    <numFmt numFmtId="178" formatCode="0.00_ "/>
    <numFmt numFmtId="179" formatCode="yyyy/m/d;@"/>
    <numFmt numFmtId="41" formatCode="_ * #,##0_ ;_ * \-#,##0_ ;_ * &quot;-&quot;_ ;_ @_ "/>
    <numFmt numFmtId="180" formatCode="0.0&quot;件&quot;"/>
    <numFmt numFmtId="42" formatCode="_ &quot;￥&quot;* #,##0_ ;_ &quot;￥&quot;* \-#,##0_ ;_ &quot;￥&quot;* &quot;-&quot;_ ;_ @_ "/>
    <numFmt numFmtId="43" formatCode="_ * #,##0.00_ ;_ * \-#,##0.00_ ;_ * &quot;-&quot;??_ ;_ @_ "/>
    <numFmt numFmtId="181" formatCode="0.0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9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80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K2" sqref="K2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张颖毅</v>
      </c>
      <c r="J2" s="7" t="s">
        <v>6</v>
      </c>
      <c r="K2" s="29">
        <v>44199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.1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68</v>
      </c>
      <c r="H4" s="14">
        <v>1500</v>
      </c>
      <c r="I4" s="30">
        <f t="shared" ref="I4:I12" si="0">IF(G4="","",G4*H4)</f>
        <v>102000</v>
      </c>
      <c r="J4" s="31">
        <f>H4/6</f>
        <v>250</v>
      </c>
      <c r="K4" s="12"/>
      <c r="Q4" s="41" t="s">
        <v>20</v>
      </c>
      <c r="R4" s="3" t="s">
        <v>16</v>
      </c>
      <c r="S4" s="42">
        <v>298</v>
      </c>
      <c r="U4" s="3" t="s">
        <v>21</v>
      </c>
      <c r="V4" s="3" t="s">
        <v>22</v>
      </c>
    </row>
    <row r="5" ht="20.1" customHeight="1" spans="1:22">
      <c r="A5" s="11">
        <f t="shared" ref="A5:A11" si="1">IF(B5="","",ROW(A2))</f>
        <v>2</v>
      </c>
      <c r="B5" s="12" t="s">
        <v>23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88</v>
      </c>
      <c r="H5" s="14">
        <v>300</v>
      </c>
      <c r="I5" s="30">
        <f t="shared" si="0"/>
        <v>26400</v>
      </c>
      <c r="J5" s="31">
        <f t="shared" ref="J5:J11" si="3">H5/6</f>
        <v>50</v>
      </c>
      <c r="K5" s="12"/>
      <c r="Q5" s="43" t="s">
        <v>24</v>
      </c>
      <c r="R5" s="3" t="s">
        <v>16</v>
      </c>
      <c r="S5" s="42">
        <v>398</v>
      </c>
      <c r="U5" s="3" t="s">
        <v>25</v>
      </c>
      <c r="V5" s="3" t="s">
        <v>26</v>
      </c>
    </row>
    <row r="6" ht="20.1" customHeight="1" spans="1:22">
      <c r="A6" s="11">
        <f t="shared" si="1"/>
        <v>3</v>
      </c>
      <c r="B6" s="12" t="s">
        <v>27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198</v>
      </c>
      <c r="H6" s="14">
        <v>120</v>
      </c>
      <c r="I6" s="30">
        <f t="shared" si="0"/>
        <v>23760</v>
      </c>
      <c r="J6" s="31">
        <f t="shared" si="3"/>
        <v>20</v>
      </c>
      <c r="K6" s="12"/>
      <c r="Q6" s="43" t="s">
        <v>28</v>
      </c>
      <c r="R6" s="3" t="s">
        <v>16</v>
      </c>
      <c r="S6" s="42">
        <v>378</v>
      </c>
      <c r="U6" s="3" t="s">
        <v>2</v>
      </c>
      <c r="V6" s="3" t="s">
        <v>29</v>
      </c>
    </row>
    <row r="7" ht="20.1" customHeight="1" spans="1:22">
      <c r="A7" s="11">
        <f t="shared" si="1"/>
        <v>4</v>
      </c>
      <c r="B7" s="12" t="s">
        <v>24</v>
      </c>
      <c r="C7" s="12"/>
      <c r="D7" s="12"/>
      <c r="E7" s="11" t="str">
        <f t="shared" si="2"/>
        <v>瓶</v>
      </c>
      <c r="F7" s="11"/>
      <c r="G7" s="13">
        <f t="shared" si="4"/>
        <v>398</v>
      </c>
      <c r="H7" s="14">
        <v>180</v>
      </c>
      <c r="I7" s="30">
        <f t="shared" si="0"/>
        <v>71640</v>
      </c>
      <c r="J7" s="31">
        <f t="shared" si="3"/>
        <v>30</v>
      </c>
      <c r="K7" s="12"/>
      <c r="Q7" s="43" t="s">
        <v>27</v>
      </c>
      <c r="R7" s="3" t="s">
        <v>16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16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16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16</v>
      </c>
      <c r="S10" s="42">
        <v>123</v>
      </c>
      <c r="U10" s="3" t="s">
        <v>39</v>
      </c>
      <c r="V10" s="3" t="s">
        <v>40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23</v>
      </c>
      <c r="R11" s="3" t="s">
        <v>16</v>
      </c>
      <c r="S11" s="42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19</v>
      </c>
      <c r="R12" s="3" t="s">
        <v>16</v>
      </c>
      <c r="S12" s="42">
        <v>68</v>
      </c>
      <c r="U12" s="3" t="s">
        <v>44</v>
      </c>
      <c r="V12" s="3" t="s">
        <v>45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.1" customHeight="1" spans="1:19">
      <c r="A15" s="11" t="s">
        <v>52</v>
      </c>
      <c r="B15" s="15">
        <f>I15</f>
        <v>223800</v>
      </c>
      <c r="C15" s="15"/>
      <c r="D15" s="15"/>
      <c r="E15" s="15"/>
      <c r="F15" s="15"/>
      <c r="G15" s="15"/>
      <c r="H15" s="15"/>
      <c r="I15" s="30">
        <f>SUM(I4:I14)</f>
        <v>223800</v>
      </c>
      <c r="J15" s="32">
        <f>SUM(J4:J14)</f>
        <v>350</v>
      </c>
      <c r="K15" s="12"/>
      <c r="Q15" s="44" t="s">
        <v>53</v>
      </c>
      <c r="R15" s="3" t="s">
        <v>16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16</v>
      </c>
      <c r="S16" s="42">
        <v>35</v>
      </c>
    </row>
    <row r="17" ht="17.1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68</v>
      </c>
      <c r="H18" s="14">
        <f>H4*0.4</f>
        <v>600</v>
      </c>
      <c r="I18" s="30">
        <f t="shared" si="5"/>
        <v>40800</v>
      </c>
      <c r="J18" s="32">
        <f t="shared" ref="J18:J24" si="8">H18/6</f>
        <v>100</v>
      </c>
      <c r="K18" s="12"/>
    </row>
    <row r="19" ht="20.1" customHeight="1" spans="1:11">
      <c r="A19" s="11">
        <f t="shared" ref="A19:A24" si="9">IF(B19="","",ROW(A2))</f>
        <v>2</v>
      </c>
      <c r="B19" s="12" t="s">
        <v>23</v>
      </c>
      <c r="C19" s="12"/>
      <c r="D19" s="12"/>
      <c r="E19" s="11" t="str">
        <f t="shared" si="6"/>
        <v>瓶</v>
      </c>
      <c r="F19" s="11"/>
      <c r="G19" s="13">
        <f t="shared" si="7"/>
        <v>88</v>
      </c>
      <c r="H19" s="14">
        <v>120</v>
      </c>
      <c r="I19" s="30">
        <f t="shared" si="5"/>
        <v>10560</v>
      </c>
      <c r="J19" s="32">
        <f t="shared" si="8"/>
        <v>20</v>
      </c>
      <c r="K19" s="12"/>
    </row>
    <row r="20" ht="20.1" customHeight="1" spans="1:11">
      <c r="A20" s="11">
        <f t="shared" si="9"/>
        <v>3</v>
      </c>
      <c r="B20" s="12" t="s">
        <v>27</v>
      </c>
      <c r="C20" s="12"/>
      <c r="D20" s="12"/>
      <c r="E20" s="11" t="str">
        <f t="shared" si="6"/>
        <v>瓶</v>
      </c>
      <c r="F20" s="11"/>
      <c r="G20" s="13">
        <f t="shared" si="7"/>
        <v>198</v>
      </c>
      <c r="H20" s="14">
        <v>36</v>
      </c>
      <c r="I20" s="30">
        <f t="shared" si="5"/>
        <v>7128</v>
      </c>
      <c r="J20" s="32">
        <f t="shared" si="8"/>
        <v>6</v>
      </c>
      <c r="K20" s="12"/>
    </row>
    <row r="21" ht="20.1" customHeight="1" spans="1:19">
      <c r="A21" s="11">
        <f t="shared" si="9"/>
        <v>4</v>
      </c>
      <c r="B21" s="12" t="s">
        <v>32</v>
      </c>
      <c r="C21" s="12"/>
      <c r="D21" s="12"/>
      <c r="E21" s="11" t="str">
        <f t="shared" si="6"/>
        <v>瓶</v>
      </c>
      <c r="F21" s="11"/>
      <c r="G21" s="13">
        <f t="shared" si="7"/>
        <v>185</v>
      </c>
      <c r="H21" s="14">
        <v>12</v>
      </c>
      <c r="I21" s="30">
        <f t="shared" si="5"/>
        <v>2220</v>
      </c>
      <c r="J21" s="32">
        <f t="shared" si="8"/>
        <v>2</v>
      </c>
      <c r="K21" s="12"/>
      <c r="Q21" s="44"/>
      <c r="R21" s="3"/>
      <c r="S21" s="42"/>
    </row>
    <row r="22" ht="20.1" customHeight="1" spans="1:19">
      <c r="A22" s="11">
        <f t="shared" si="9"/>
        <v>5</v>
      </c>
      <c r="B22" s="12" t="s">
        <v>24</v>
      </c>
      <c r="C22" s="12"/>
      <c r="D22" s="12"/>
      <c r="E22" s="11" t="str">
        <f t="shared" si="6"/>
        <v>瓶</v>
      </c>
      <c r="F22" s="11"/>
      <c r="G22" s="13">
        <f t="shared" si="7"/>
        <v>398</v>
      </c>
      <c r="H22" s="14">
        <v>54</v>
      </c>
      <c r="I22" s="30">
        <f t="shared" si="5"/>
        <v>21492</v>
      </c>
      <c r="J22" s="32">
        <f t="shared" si="8"/>
        <v>9</v>
      </c>
      <c r="K22" s="12"/>
      <c r="Q22" s="44"/>
      <c r="R22" s="3"/>
      <c r="S22" s="42"/>
    </row>
    <row r="23" ht="20.1" customHeight="1" spans="1:19">
      <c r="A23" s="11">
        <f t="shared" si="9"/>
        <v>6</v>
      </c>
      <c r="B23" s="12" t="s">
        <v>28</v>
      </c>
      <c r="C23" s="12"/>
      <c r="D23" s="12"/>
      <c r="E23" s="11" t="str">
        <f t="shared" si="6"/>
        <v>瓶</v>
      </c>
      <c r="F23" s="11"/>
      <c r="G23" s="13">
        <f t="shared" si="7"/>
        <v>378</v>
      </c>
      <c r="H23" s="14">
        <v>18</v>
      </c>
      <c r="I23" s="30">
        <f t="shared" si="5"/>
        <v>6804</v>
      </c>
      <c r="J23" s="32">
        <f t="shared" si="8"/>
        <v>3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52</v>
      </c>
      <c r="B28" s="15">
        <f>I28</f>
        <v>89004</v>
      </c>
      <c r="C28" s="15"/>
      <c r="D28" s="15"/>
      <c r="E28" s="15"/>
      <c r="F28" s="15"/>
      <c r="G28" s="15"/>
      <c r="H28" s="15"/>
      <c r="I28" s="30">
        <f>SUM(I18:I27)</f>
        <v>89004</v>
      </c>
      <c r="J28" s="32">
        <f>SUM(J18:J27)</f>
        <v>140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39</v>
      </c>
      <c r="D29" s="11" t="s">
        <v>58</v>
      </c>
      <c r="E29" s="19">
        <f>SUMIF($B$4:$B$27,Q7,$J$4:$J$27)</f>
        <v>26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0.39769436997319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3</v>
      </c>
      <c r="D30" s="11" t="s">
        <v>62</v>
      </c>
      <c r="E30" s="19">
        <f>SUMIF($B$4:$B$27,Q8,$J$4:$J$27)</f>
        <v>2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490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350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70</v>
      </c>
      <c r="I32" s="11"/>
      <c r="J32" s="37"/>
      <c r="K32" s="38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2021-01-03T07:54:37Z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