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2990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<sst xmlns="http://schemas.openxmlformats.org/spreadsheetml/2006/main" count="108" uniqueCount="80">
  <si>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</si>
  <si>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</si>
  <si>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华中</t>
  </si>
  <si>
    <t>城市经理</t>
  </si>
  <si>
    <t>张冬磊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</si>
  <si>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</si>
  <si>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</si>
  <si>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</si>
  <si>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</si>
  <si>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</si>
  <si>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</si>
  <si>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</si>
  <si>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</si>
  <si>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</si>
  <si>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</si>
  <si>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</si>
  <si>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</si>
  <si>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</si>
  <si>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</si>
  <si>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15年陈皮酱香酒</t>
  </si>
  <si>
    <t>牛年生肖纪念酒</t>
  </si>
  <si>
    <t>华北</t>
  </si>
  <si>
    <t>宋志刚</t>
  </si>
  <si>
    <t>30年陈皮酱香酒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</si>
  <si>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</si>
  <si>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</si>
  <si>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</si>
  <si>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</si>
  <si>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</si>
  <si>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</si>
  <si>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</si>
  <si>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</si>
  <si>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</si>
  <si>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</si>
  <si>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</si>
  <si>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</si>
  <si>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</si>
  <si>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</si>
  <si>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</si>
  <si>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</si>
  <si>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</si>
  <si>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</si>
  <si>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</si>
  <si>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</si>
  <si>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</si>
  <si>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</si>
  <si>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</si>
  <si>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</si>
  <si>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</si>
  <si>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</si>
  <si>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</si>
  <si>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</si>
  <si>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</si>
  <si>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</si>
  <si>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</si>
  <si>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</si>
  <si>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</si>
  <si>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</si>
  <si>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</si>
  <si>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</si>
  <si>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</si>
  <si>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</si>
  <si>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</si>
  <si>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</si>
  <si>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</si>
  <si>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</si>
  <si>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</si>
  <si>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</si>
  <si>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</si>
  <si>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</si>
  <si>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</si>
  <si>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</si>
  <si>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张新      电话:  13674989869</t>
  </si>
  <si>
    <t>收 货 地 址</t>
  </si>
  <si>
    <t>地址:  河南省郑州市管城区文治路028号</t>
  </si>
  <si>
    <t>订 货 单 位</t>
  </si>
  <si>
    <t>郑州嘉木饮茶行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</si>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</sst>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DBNum2][$-804]General"/>
    <numFmt numFmtId="177" formatCode="0_ "/>
    <numFmt numFmtId="178" formatCode="0.00_ "/>
    <numFmt numFmtId="179" formatCode="yyyy/m/d;@"/>
    <numFmt numFmtId="180" formatCode="0.0_ "/>
    <numFmt numFmtId="181" formatCode="0.0&quot;件&quot;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9" borderId="11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8" borderId="12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95" zoomScaleNormal="95" workbookViewId="0">
      <selection activeCell="K2" sqref="K2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/>
    <col min="18" max="18" width="5.375" style="1" hidden="1"/>
    <col min="19" max="19" width="8.5" style="1" hidden="1"/>
    <col min="20" max="20" width="2.375" style="1" hidden="1"/>
    <col min="21" max="21" width="5.75" style="3" hidden="1"/>
    <col min="22" max="22" width="9" style="3" hidden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王鼎</v>
      </c>
      <c r="J2" s="7" t="s">
        <v>6</v>
      </c>
      <c r="K2" s="29">
        <v>44199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600</v>
      </c>
      <c r="I4" s="30">
        <f t="shared" ref="I4:I12" si="0">IF(G4="","",G4*H4)</f>
        <v>118800</v>
      </c>
      <c r="J4" s="31">
        <f>H4/6</f>
        <v>100</v>
      </c>
      <c r="K4" s="12"/>
      <c r="Q4" s="41" t="s">
        <v>20</v>
      </c>
      <c r="R4" s="3" t="s">
        <v>16</v>
      </c>
      <c r="S4" s="42">
        <v>298</v>
      </c>
      <c r="U4" s="3" t="s">
        <v>21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16</v>
      </c>
      <c r="S5" s="42">
        <v>398</v>
      </c>
      <c r="U5" s="3" t="s">
        <v>2</v>
      </c>
      <c r="V5" s="3" t="s">
        <v>24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25</v>
      </c>
      <c r="R6" s="3" t="s">
        <v>16</v>
      </c>
      <c r="S6" s="42">
        <v>378</v>
      </c>
      <c r="U6" s="3" t="s">
        <v>26</v>
      </c>
      <c r="V6" s="3" t="s">
        <v>27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19</v>
      </c>
      <c r="R7" s="3" t="s">
        <v>16</v>
      </c>
      <c r="S7" s="42">
        <v>198</v>
      </c>
      <c r="U7" s="3" t="s">
        <v>28</v>
      </c>
      <c r="V7" s="3" t="s">
        <v>29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30</v>
      </c>
      <c r="R8" s="3" t="s">
        <v>16</v>
      </c>
      <c r="S8" s="42">
        <v>185</v>
      </c>
      <c r="U8" s="3" t="s">
        <v>31</v>
      </c>
      <c r="V8" s="3" t="s">
        <v>32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33</v>
      </c>
      <c r="R9" s="3" t="s">
        <v>16</v>
      </c>
      <c r="S9" s="42">
        <v>138</v>
      </c>
      <c r="U9" s="3" t="s">
        <v>34</v>
      </c>
      <c r="V9" s="3" t="s">
        <v>35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36</v>
      </c>
      <c r="R10" s="3" t="s">
        <v>16</v>
      </c>
      <c r="S10" s="42">
        <v>123</v>
      </c>
      <c r="U10" s="3" t="s">
        <v>37</v>
      </c>
      <c r="V10" s="3" t="s">
        <v>35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38</v>
      </c>
      <c r="R11" s="3" t="s">
        <v>16</v>
      </c>
      <c r="S11" s="42">
        <v>88</v>
      </c>
      <c r="U11" s="3" t="s">
        <v>39</v>
      </c>
      <c r="V11" s="3" t="s">
        <v>40</v>
      </c>
    </row>
    <row r="12" ht="20" customHeight="1" spans="1:22">
      <c r="A12" s="11" t="s">
        <v>41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42</v>
      </c>
      <c r="R12" s="3" t="s">
        <v>16</v>
      </c>
      <c r="S12" s="42">
        <v>68</v>
      </c>
      <c r="U12" s="3" t="s">
        <v>43</v>
      </c>
      <c r="V12" s="3" t="s">
        <v>44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45</v>
      </c>
      <c r="R13" s="3" t="s">
        <v>46</v>
      </c>
      <c r="S13" s="42">
        <v>158</v>
      </c>
      <c r="U13" s="3" t="s">
        <v>47</v>
      </c>
      <c r="V13" s="3" t="s">
        <v>48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49</v>
      </c>
      <c r="R14" s="3" t="s">
        <v>16</v>
      </c>
      <c r="S14" s="42">
        <v>88</v>
      </c>
      <c r="U14" s="3" t="s">
        <v>50</v>
      </c>
      <c r="V14" s="3" t="s">
        <v>18</v>
      </c>
    </row>
    <row r="15" ht="20" customHeight="1" spans="1:19">
      <c r="A15" s="11" t="s">
        <v>51</v>
      </c>
      <c r="B15" s="15">
        <f>I15</f>
        <v>118800</v>
      </c>
      <c r="C15" s="15"/>
      <c r="D15" s="15"/>
      <c r="E15" s="15"/>
      <c r="F15" s="15"/>
      <c r="G15" s="15"/>
      <c r="H15" s="15"/>
      <c r="I15" s="30">
        <f>SUM(I4:I14)</f>
        <v>118800</v>
      </c>
      <c r="J15" s="32">
        <f>SUM(J4:J14)</f>
        <v>100</v>
      </c>
      <c r="K15" s="12"/>
      <c r="Q15" s="44" t="s">
        <v>52</v>
      </c>
      <c r="R15" s="3" t="s">
        <v>16</v>
      </c>
      <c r="S15" s="42">
        <v>48</v>
      </c>
    </row>
    <row r="16" ht="26.1" customHeight="1" spans="1:19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54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198</v>
      </c>
      <c r="H18" s="14">
        <v>180</v>
      </c>
      <c r="I18" s="30">
        <f t="shared" si="5"/>
        <v>35640</v>
      </c>
      <c r="J18" s="32">
        <f t="shared" ref="J18:J25" si="8">H18/6</f>
        <v>30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41</v>
      </c>
      <c r="B25" s="12" t="s">
        <v>52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48</v>
      </c>
      <c r="H25" s="14">
        <v>200</v>
      </c>
      <c r="I25" s="30">
        <f t="shared" si="5"/>
        <v>9600</v>
      </c>
      <c r="J25" s="32">
        <f>H25/20</f>
        <v>10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51</v>
      </c>
      <c r="B28" s="15">
        <f>I28</f>
        <v>45240</v>
      </c>
      <c r="C28" s="15"/>
      <c r="D28" s="15"/>
      <c r="E28" s="15"/>
      <c r="F28" s="15"/>
      <c r="G28" s="15"/>
      <c r="H28" s="15"/>
      <c r="I28" s="30">
        <f>SUM(I18:I27)</f>
        <v>45240</v>
      </c>
      <c r="J28" s="32">
        <f>SUM(J18:J27)</f>
        <v>40</v>
      </c>
      <c r="K28" s="12"/>
    </row>
    <row r="29" s="1" customFormat="1" ht="21" customHeight="1" spans="1:22">
      <c r="A29" s="18" t="s">
        <v>55</v>
      </c>
      <c r="B29" s="11" t="s">
        <v>56</v>
      </c>
      <c r="C29" s="19">
        <f>SUMIF($B$4:$B$27,Q5,$J$4:$J$27)</f>
        <v>0</v>
      </c>
      <c r="D29" s="11" t="s">
        <v>57</v>
      </c>
      <c r="E29" s="19">
        <f>SUMIF($B$4:$B$27,Q7,$J$4:$J$27)</f>
        <v>130</v>
      </c>
      <c r="F29" s="19"/>
      <c r="G29" s="11" t="s">
        <v>58</v>
      </c>
      <c r="H29" s="20">
        <f>SUMIF($B$4:$B$27,Q9,$J$4:$J$27)</f>
        <v>0</v>
      </c>
      <c r="I29" s="34" t="s">
        <v>59</v>
      </c>
      <c r="J29" s="35"/>
      <c r="K29" s="36">
        <f>I28/I15</f>
        <v>0.380808080808081</v>
      </c>
      <c r="U29" s="3"/>
      <c r="V29" s="3"/>
    </row>
    <row r="30" s="1" customFormat="1" ht="21" customHeight="1" spans="1:22">
      <c r="A30" s="21"/>
      <c r="B30" s="11" t="s">
        <v>60</v>
      </c>
      <c r="C30" s="19">
        <f>SUMIF($B$4:$B$27,Q6,$J$4:$J$27)</f>
        <v>0</v>
      </c>
      <c r="D30" s="11" t="s">
        <v>61</v>
      </c>
      <c r="E30" s="19">
        <f>SUMIF($B$4:$B$27,Q8,$J$4:$J$27)</f>
        <v>0</v>
      </c>
      <c r="F30" s="19"/>
      <c r="G30" s="11" t="s">
        <v>62</v>
      </c>
      <c r="H30" s="20">
        <f>SUMIF($B$4:$B$27,Q10,$J$4:$J$27)</f>
        <v>0</v>
      </c>
      <c r="I30" s="11" t="s">
        <v>63</v>
      </c>
      <c r="J30" s="37">
        <f>SUMIF($B$4:$B$27,Q13,$J$4:$J$27)</f>
        <v>0</v>
      </c>
      <c r="K30" s="38">
        <f>SUM(J30:J32,H29:H32,E29:F32,C29:C32)</f>
        <v>140</v>
      </c>
      <c r="U30" s="3"/>
      <c r="V30" s="3"/>
    </row>
    <row r="31" s="1" customFormat="1" ht="21" customHeight="1" spans="1:22">
      <c r="A31" s="21"/>
      <c r="B31" s="11" t="s">
        <v>64</v>
      </c>
      <c r="C31" s="19">
        <f>SUMIF($B$4:$B$27,Q14,$J$4:$J$27)</f>
        <v>0</v>
      </c>
      <c r="D31" s="11" t="s">
        <v>65</v>
      </c>
      <c r="E31" s="19">
        <f>SUMIF($B$4:$B$27,Q15,$J$4:$J$27)</f>
        <v>10</v>
      </c>
      <c r="F31" s="19"/>
      <c r="G31" s="11" t="s">
        <v>66</v>
      </c>
      <c r="H31" s="20">
        <f>SUMIF($B$4:$B$27,Q16,$J$4:$J$27)</f>
        <v>0</v>
      </c>
      <c r="I31" s="11" t="s">
        <v>67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68</v>
      </c>
      <c r="C32" s="19">
        <f>SUMIF($B$4:$B$27,Q3,$J$4:$J$27)</f>
        <v>0</v>
      </c>
      <c r="D32" s="11" t="s">
        <v>69</v>
      </c>
      <c r="E32" s="19">
        <f>SUMIF($B$4:$B$27,Q4,$J$4:$J$27)</f>
        <v>0</v>
      </c>
      <c r="F32" s="19"/>
      <c r="G32" s="11" t="s">
        <v>70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71</v>
      </c>
      <c r="B33" s="7"/>
      <c r="C33" s="23" t="s">
        <v>72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73</v>
      </c>
      <c r="B34" s="7"/>
      <c r="C34" s="23" t="s">
        <v>74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75</v>
      </c>
      <c r="B35" s="7"/>
      <c r="C35" s="23" t="s">
        <v>76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77</v>
      </c>
      <c r="B36" s="24"/>
      <c r="C36" s="25"/>
      <c r="D36" s="25"/>
      <c r="E36" s="26"/>
      <c r="F36" s="24" t="s">
        <v>78</v>
      </c>
      <c r="G36" s="24"/>
      <c r="H36" s="27"/>
      <c r="I36" s="27"/>
      <c r="J36" s="39" t="s">
        <v>79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1" priority="12" operator="greaterThan">
      <formula>0.2</formula>
    </cfRule>
    <cfRule type="cellIs" dxfId="0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2020-09-26T08:48:00Z</dcterms:created>
  <dcterms:modified xsi:type="dcterms:W3CDTF">2021-01-09T01:32:10Z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