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<sst xmlns="http://schemas.openxmlformats.org/spreadsheetml/2006/main" count="113" uniqueCount="81">
  <si>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</si>
  <si>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</si>
  <si>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华南</t>
  </si>
  <si>
    <t>城市经理</t>
  </si>
  <si>
    <t>邱飞铭</t>
  </si>
  <si>
    <t>大区经理</t>
  </si>
  <si>
    <t>日期</t>
  </si>
  <si>
    <t>2021.1.4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</si>
  <si>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</si>
  <si>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</si>
  <si>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</si>
  <si>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</si>
  <si>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</si>
  <si>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</si>
  <si>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</si>
  <si>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</si>
  <si>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</si>
  <si>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</si>
  <si>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</si>
  <si>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</si>
  <si>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30年陈皮酱香酒</t>
  </si>
  <si>
    <t>牛年生肖纪念酒</t>
  </si>
  <si>
    <t>华北</t>
  </si>
  <si>
    <t>宋志刚</t>
  </si>
  <si>
    <t>15年陈皮酱香酒</t>
  </si>
  <si>
    <t>华中</t>
  </si>
  <si>
    <t>王鼎</t>
  </si>
  <si>
    <t>印象小酒(100ml*5/盒)</t>
  </si>
  <si>
    <t>30年陈皮酱香酒(光瓶)</t>
  </si>
  <si>
    <t>华东</t>
  </si>
  <si>
    <t>张颖毅</t>
  </si>
  <si>
    <t>东北</t>
  </si>
  <si>
    <t>胡悦</t>
  </si>
  <si>
    <t>15年陈皮酱香酒(光瓶)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</si>
  <si>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</si>
  <si>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</si>
  <si>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</si>
  <si>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</si>
  <si>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</si>
  <si>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</si>
  <si>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</si>
  <si>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</si>
  <si>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</si>
  <si>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</si>
  <si>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</si>
  <si>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</si>
  <si>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</si>
  <si>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</si>
  <si>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</si>
  <si>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</si>
  <si>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</si>
  <si>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</si>
  <si>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</si>
  <si>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</si>
  <si>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</si>
  <si>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</si>
  <si>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</si>
  <si>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</si>
  <si>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</si>
  <si>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</si>
  <si>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</si>
  <si>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</si>
  <si>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</si>
  <si>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</si>
  <si>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</si>
  <si>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</si>
  <si>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</si>
  <si>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</si>
  <si>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</si>
  <si>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</si>
  <si>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</si>
  <si>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</si>
  <si>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</si>
  <si>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收货人：林小镇    电话：15692510222 13794397979</t>
  </si>
  <si>
    <t>收 货 地 址</t>
  </si>
  <si>
    <t>收货地址：海南省海口市美兰区国兴大道海阔天空国瑞城铂仕苑3号楼01、02号商铺【言兑茶舍】</t>
  </si>
  <si>
    <t>订 货 单 位</t>
  </si>
  <si>
    <t>海南言兑茶业有限公司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</si>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</sst>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&quot;件&quot;"/>
    <numFmt numFmtId="178" formatCode="0_ "/>
    <numFmt numFmtId="179" formatCode="0.0_ "/>
    <numFmt numFmtId="180" formatCode="0.00_ "/>
    <numFmt numFmtId="181" formatCode="yyyy/m/d;@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C5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5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4" borderId="9" applyNumberFormat="0" applyFon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34" fillId="12" borderId="10" applyNumberFormat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179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81" fontId="1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77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sz val="11"/>
        <color rgb="FFFF0000"/>
      </font>
    </dxf>
    <dxf>
      <font>
        <sz val="11"/>
        <color rgb="FF9C0006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300</v>
      </c>
      <c r="I4" s="30">
        <f t="shared" ref="I4:I12" si="0">IF(G4="","",G4*H4)</f>
        <v>119400</v>
      </c>
      <c r="J4" s="31">
        <f>H4/6</f>
        <v>50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606</v>
      </c>
      <c r="I5" s="30">
        <f t="shared" si="0"/>
        <v>119988</v>
      </c>
      <c r="J5" s="31">
        <f t="shared" ref="J5:J11" si="3">H5/6</f>
        <v>101</v>
      </c>
      <c r="K5" s="12"/>
      <c r="Q5" s="43" t="s">
        <v>20</v>
      </c>
      <c r="R5" s="3" t="s">
        <v>17</v>
      </c>
      <c r="S5" s="42">
        <v>398</v>
      </c>
      <c r="U5" s="3" t="s">
        <v>25</v>
      </c>
      <c r="V5" s="3" t="s">
        <v>26</v>
      </c>
    </row>
    <row r="6" ht="20" customHeight="1" spans="1:22">
      <c r="A6" s="11">
        <f t="shared" si="1"/>
        <v>3</v>
      </c>
      <c r="B6" s="12" t="s">
        <v>27</v>
      </c>
      <c r="C6" s="12"/>
      <c r="D6" s="12"/>
      <c r="E6" s="11" t="str">
        <f t="shared" si="2"/>
        <v>盒</v>
      </c>
      <c r="F6" s="11"/>
      <c r="G6" s="13">
        <f t="shared" ref="G6:G14" si="4">IF(B6="","",INDEX($Q:$S,MATCH(B6,$Q:$Q,),3))</f>
        <v>158</v>
      </c>
      <c r="H6" s="14">
        <v>90</v>
      </c>
      <c r="I6" s="30">
        <f t="shared" si="0"/>
        <v>14220</v>
      </c>
      <c r="J6" s="31">
        <f t="shared" si="3"/>
        <v>15</v>
      </c>
      <c r="K6" s="12"/>
      <c r="Q6" s="43" t="s">
        <v>28</v>
      </c>
      <c r="R6" s="3" t="s">
        <v>17</v>
      </c>
      <c r="S6" s="42">
        <v>378</v>
      </c>
      <c r="U6" s="3" t="s">
        <v>29</v>
      </c>
      <c r="V6" s="3" t="s">
        <v>30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24</v>
      </c>
      <c r="R7" s="3" t="s">
        <v>17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17</v>
      </c>
      <c r="S8" s="42">
        <v>185</v>
      </c>
      <c r="U8" s="3" t="s">
        <v>2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17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17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17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27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17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253608</v>
      </c>
      <c r="C15" s="15"/>
      <c r="D15" s="15"/>
      <c r="E15" s="15"/>
      <c r="F15" s="15"/>
      <c r="G15" s="15"/>
      <c r="H15" s="15"/>
      <c r="I15" s="30">
        <f>SUM(I4:I14)</f>
        <v>253608</v>
      </c>
      <c r="J15" s="32">
        <f>SUM(J4:J14)</f>
        <v>166</v>
      </c>
      <c r="K15" s="12"/>
      <c r="Q15" s="44" t="s">
        <v>53</v>
      </c>
      <c r="R15" s="3" t="s">
        <v>17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>
        <f t="shared" ref="A19:A25" si="9">IF(B19="","",ROW(A2))</f>
        <v>2</v>
      </c>
      <c r="B19" s="12" t="s">
        <v>20</v>
      </c>
      <c r="C19" s="12"/>
      <c r="D19" s="12"/>
      <c r="E19" s="11" t="str">
        <f t="shared" si="6"/>
        <v>瓶</v>
      </c>
      <c r="F19" s="11"/>
      <c r="G19" s="13">
        <f t="shared" si="7"/>
        <v>398</v>
      </c>
      <c r="H19" s="14">
        <v>60</v>
      </c>
      <c r="I19" s="30">
        <f t="shared" si="5"/>
        <v>23880</v>
      </c>
      <c r="J19" s="32">
        <f t="shared" si="8"/>
        <v>10</v>
      </c>
      <c r="K19" s="12"/>
    </row>
    <row r="20" ht="20" customHeight="1" spans="1:11">
      <c r="A20" s="11">
        <f t="shared" si="9"/>
        <v>3</v>
      </c>
      <c r="B20" s="12" t="s">
        <v>16</v>
      </c>
      <c r="C20" s="12"/>
      <c r="D20" s="12"/>
      <c r="E20" s="11" t="str">
        <f t="shared" si="6"/>
        <v>瓶</v>
      </c>
      <c r="F20" s="11"/>
      <c r="G20" s="13">
        <f t="shared" si="7"/>
        <v>798</v>
      </c>
      <c r="H20" s="14">
        <v>18</v>
      </c>
      <c r="I20" s="30">
        <f t="shared" si="5"/>
        <v>14364</v>
      </c>
      <c r="J20" s="32">
        <f t="shared" si="8"/>
        <v>3</v>
      </c>
      <c r="K20" s="12"/>
    </row>
    <row r="21" ht="20" customHeight="1" spans="1:19">
      <c r="A21" s="11">
        <f t="shared" si="9"/>
        <v>4</v>
      </c>
      <c r="B21" s="12" t="s">
        <v>40</v>
      </c>
      <c r="C21" s="12"/>
      <c r="D21" s="12"/>
      <c r="E21" s="11" t="str">
        <f t="shared" si="6"/>
        <v>瓶</v>
      </c>
      <c r="F21" s="11"/>
      <c r="G21" s="13">
        <f t="shared" si="7"/>
        <v>88</v>
      </c>
      <c r="H21" s="14">
        <v>300</v>
      </c>
      <c r="I21" s="30">
        <f t="shared" si="5"/>
        <v>26400</v>
      </c>
      <c r="J21" s="32">
        <f t="shared" si="8"/>
        <v>50</v>
      </c>
      <c r="K21" s="12"/>
      <c r="Q21" s="44"/>
      <c r="R21" s="3"/>
      <c r="S21" s="42"/>
    </row>
    <row r="22" ht="20" customHeight="1" spans="1:19">
      <c r="A22" s="11">
        <f t="shared" si="9"/>
        <v>5</v>
      </c>
      <c r="B22" s="12" t="s">
        <v>16</v>
      </c>
      <c r="C22" s="12"/>
      <c r="D22" s="12"/>
      <c r="E22" s="11" t="str">
        <f t="shared" si="6"/>
        <v>瓶</v>
      </c>
      <c r="F22" s="11"/>
      <c r="G22" s="13">
        <f t="shared" si="7"/>
        <v>798</v>
      </c>
      <c r="H22" s="14">
        <v>6</v>
      </c>
      <c r="I22" s="30">
        <f t="shared" si="5"/>
        <v>4788</v>
      </c>
      <c r="J22" s="32">
        <f t="shared" si="8"/>
        <v>1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69432</v>
      </c>
      <c r="C28" s="15"/>
      <c r="D28" s="15"/>
      <c r="E28" s="15"/>
      <c r="F28" s="15"/>
      <c r="G28" s="15"/>
      <c r="H28" s="15"/>
      <c r="I28" s="30">
        <f>SUM(I18:I27)</f>
        <v>69432</v>
      </c>
      <c r="J28" s="32">
        <f>SUM(J18:J27)</f>
        <v>64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60</v>
      </c>
      <c r="D29" s="11" t="s">
        <v>58</v>
      </c>
      <c r="E29" s="19">
        <f>SUMIF($B$4:$B$27,Q7,$J$4:$J$27)</f>
        <v>101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0.273776852465222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15</v>
      </c>
      <c r="K30" s="38">
        <f>SUM(J30:J32,H29:H32,E29:F32,C29:C32)</f>
        <v>230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4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50</v>
      </c>
      <c r="I32" s="11"/>
      <c r="J32" s="37"/>
      <c r="K32" s="38"/>
      <c r="U32" s="3"/>
      <c r="V32" s="3"/>
    </row>
    <row r="33" s="1" customFormat="1" ht="20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2021-01-05T01:57:31Z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