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<sst xmlns="http://schemas.openxmlformats.org/spreadsheetml/2006/main" count="111" uniqueCount="82">
  <si>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</si>
  <si>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</si>
  <si>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华东</t>
  </si>
  <si>
    <t>城市经理</t>
  </si>
  <si>
    <t>黄娟</t>
  </si>
  <si>
    <t>大区经理</t>
  </si>
  <si>
    <t>日期</t>
  </si>
  <si>
    <t>2021.01.07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</si>
  <si>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</si>
  <si>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</si>
  <si>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</si>
  <si>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</si>
  <si>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</si>
  <si>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</si>
  <si>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</si>
  <si>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</si>
  <si>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</si>
  <si>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</si>
  <si>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</si>
  <si>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</si>
  <si>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</si>
  <si>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</si>
  <si>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</si>
  <si>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</si>
  <si>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</si>
  <si>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</si>
  <si>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</si>
  <si>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</si>
  <si>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</si>
  <si>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</si>
  <si>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</si>
  <si>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</si>
  <si>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</si>
  <si>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</si>
  <si>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</si>
  <si>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</si>
  <si>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</si>
  <si>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</si>
  <si>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</si>
  <si>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</si>
  <si>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</si>
  <si>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</si>
  <si>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</si>
  <si>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</si>
  <si>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30年陈皮酱香酒100ml小酒</t>
  </si>
  <si>
    <t>5年陈皮酱香酒(光瓶)</t>
  </si>
  <si>
    <t>鲁东</t>
  </si>
  <si>
    <t>王占刚</t>
  </si>
  <si>
    <t>印象小酒(100ml*5/盒)</t>
  </si>
  <si>
    <t>盒</t>
  </si>
  <si>
    <t>潮汕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</si>
  <si>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</si>
  <si>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</si>
  <si>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</si>
  <si>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</si>
  <si>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</si>
  <si>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</si>
  <si>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</si>
  <si>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</si>
  <si>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</si>
  <si>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</si>
  <si>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</si>
  <si>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</si>
  <si>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</si>
  <si>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</si>
  <si>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</si>
  <si>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</si>
  <si>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</si>
  <si>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</si>
  <si>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</si>
  <si>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</si>
  <si>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</si>
  <si>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</si>
  <si>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</si>
  <si>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王立城   13902793104 13670479375</t>
  </si>
  <si>
    <t>收 货 地 址</t>
  </si>
  <si>
    <t>广东省汕头市金平区光华茶叶茶博园二楼侨宝陈皮</t>
  </si>
  <si>
    <t>订 货 单 位</t>
  </si>
  <si>
    <t>王立城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</si>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</sst>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.0&quot;件&quot;"/>
    <numFmt numFmtId="178" formatCode="0_ "/>
    <numFmt numFmtId="179" formatCode="0.00_ "/>
    <numFmt numFmtId="180" formatCode="yyyy/m/d;@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33" fillId="21" borderId="14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77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0" workbookViewId="0">
      <selection activeCell="C33" sqref="C33:K33"/>
    </sheetView>
  </sheetViews>
  <sheetFormatPr defaultColWidth="9" defaultRowHeight="13.5"/>
  <cols>
    <col min="1" max="1" width="5.63333333333333" style="2" customWidth="1"/>
    <col min="2" max="2" width="8.38333333333333" customWidth="1"/>
    <col min="3" max="3" width="7" customWidth="1"/>
    <col min="4" max="4" width="8.25" customWidth="1"/>
    <col min="5" max="5" width="2.88333333333333" customWidth="1"/>
    <col min="6" max="6" width="4.38333333333333" customWidth="1"/>
    <col min="7" max="7" width="9.63333333333333" customWidth="1"/>
    <col min="8" max="8" width="8" customWidth="1"/>
    <col min="9" max="9" width="11.1333333333333" customWidth="1"/>
    <col min="10" max="10" width="8.13333333333333" customWidth="1"/>
    <col min="11" max="11" width="12.8833333333333" customWidth="1"/>
    <col min="13" max="15" width="9" customWidth="1"/>
    <col min="16" max="16" width="5.13333333333333" customWidth="1"/>
    <col min="17" max="17" width="21.25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张颖毅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 t="str">
        <f>IF(B4="","",ROW(A1))</f>
        <v/>
      </c>
      <c r="B4" s="12"/>
      <c r="C4" s="12"/>
      <c r="D4" s="12"/>
      <c r="E4" s="11" t="str">
        <f>IF(B4="","",INDEX($Q:$R,MATCH(B4,$Q:$Q,),2))</f>
        <v/>
      </c>
      <c r="F4" s="11"/>
      <c r="G4" s="13" t="str">
        <f>IF(B4="","",INDEX($Q:$S,MATCH(B4,$Q:$Q,),3))</f>
        <v/>
      </c>
      <c r="H4" s="14"/>
      <c r="I4" s="30" t="str">
        <f t="shared" ref="I4:I12" si="0">IF(G4="","",G4*H4)</f>
        <v/>
      </c>
      <c r="J4" s="31">
        <f>H4/6</f>
        <v>0</v>
      </c>
      <c r="K4" s="12"/>
      <c r="Q4" s="41" t="s">
        <v>21</v>
      </c>
      <c r="R4" s="3" t="s">
        <v>9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9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9</v>
      </c>
      <c r="S6" s="42">
        <v>378</v>
      </c>
      <c r="U6" s="3" t="s">
        <v>2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9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9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 t="s">
        <v>44</v>
      </c>
      <c r="C12" s="12"/>
      <c r="D12" s="12"/>
      <c r="E12" s="11" t="str">
        <f t="shared" si="2"/>
        <v>瓶</v>
      </c>
      <c r="F12" s="11"/>
      <c r="G12" s="13">
        <f t="shared" si="4"/>
        <v>88</v>
      </c>
      <c r="H12" s="14">
        <v>200</v>
      </c>
      <c r="I12" s="30">
        <f t="shared" si="0"/>
        <v>17600</v>
      </c>
      <c r="J12" s="32">
        <f>H12/20</f>
        <v>10</v>
      </c>
      <c r="K12" s="12"/>
      <c r="Q12" s="43" t="s">
        <v>45</v>
      </c>
      <c r="R12" s="3" t="s">
        <v>9</v>
      </c>
      <c r="S12" s="42">
        <v>68</v>
      </c>
      <c r="U12" s="3" t="s">
        <v>46</v>
      </c>
      <c r="V12" s="3" t="s">
        <v>47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48</v>
      </c>
      <c r="R13" s="3" t="s">
        <v>49</v>
      </c>
      <c r="S13" s="42">
        <v>158</v>
      </c>
      <c r="U13" s="3" t="s">
        <v>50</v>
      </c>
      <c r="V13" s="3" t="s">
        <v>4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44</v>
      </c>
      <c r="R14" s="3" t="s">
        <v>9</v>
      </c>
      <c r="S14" s="42">
        <v>88</v>
      </c>
      <c r="U14" s="3" t="s">
        <v>51</v>
      </c>
      <c r="V14" s="3" t="s">
        <v>20</v>
      </c>
    </row>
    <row r="15" ht="20" customHeight="1" spans="1:19">
      <c r="A15" s="11" t="s">
        <v>52</v>
      </c>
      <c r="B15" s="15">
        <f>I15</f>
        <v>17600</v>
      </c>
      <c r="C15" s="15"/>
      <c r="D15" s="15"/>
      <c r="E15" s="15"/>
      <c r="F15" s="15"/>
      <c r="G15" s="15"/>
      <c r="H15" s="15"/>
      <c r="I15" s="30">
        <f>SUM(I4:I14)</f>
        <v>17600</v>
      </c>
      <c r="J15" s="32">
        <f>SUM(J4:J14)</f>
        <v>10</v>
      </c>
      <c r="K15" s="12"/>
      <c r="Q15" s="44" t="s">
        <v>53</v>
      </c>
      <c r="R15" s="3" t="s">
        <v>9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 t="s">
        <v>44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40</v>
      </c>
      <c r="I25" s="30">
        <f t="shared" si="5"/>
        <v>3520</v>
      </c>
      <c r="J25" s="32">
        <f>H25/20</f>
        <v>2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3520</v>
      </c>
      <c r="C28" s="15"/>
      <c r="D28" s="15"/>
      <c r="E28" s="15"/>
      <c r="F28" s="15"/>
      <c r="G28" s="15"/>
      <c r="H28" s="15"/>
      <c r="I28" s="30">
        <f>SUM(I18:I27)</f>
        <v>3520</v>
      </c>
      <c r="J28" s="32">
        <f>SUM(J18:J27)</f>
        <v>2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12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12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2021-01-08T02:29:09Z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