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<sst xmlns="http://schemas.openxmlformats.org/spreadsheetml/2006/main" count="112" uniqueCount="81">
  <si>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</rPr>
      <t>v2020.11</t>
    </r>
  </si>
  <si>
    <t>区域</t>
  </si>
  <si>
    <t>华中</t>
  </si>
  <si>
    <t>城市经理</t>
  </si>
  <si>
    <t>戴征奎</t>
  </si>
  <si>
    <t>大区经理</t>
  </si>
  <si>
    <t>日期</t>
  </si>
  <si>
    <t>2021.1.7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</si>
  <si>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</si>
  <si>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</si>
  <si>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</si>
  <si>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</si>
  <si>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</si>
  <si>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</si>
  <si>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</si>
  <si>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</si>
  <si>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</si>
  <si>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</si>
  <si>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大客户</t>
  </si>
  <si>
    <t>郭恒春</t>
  </si>
  <si>
    <t>30年陈皮酱香酒</t>
  </si>
  <si>
    <t>牛年生肖纪念酒</t>
  </si>
  <si>
    <t>华北</t>
  </si>
  <si>
    <t>宋志刚</t>
  </si>
  <si>
    <t>15年陈皮酱香酒</t>
  </si>
  <si>
    <t>王鼎</t>
  </si>
  <si>
    <t>30年陈皮酱香酒(光瓶)</t>
  </si>
  <si>
    <t>华东</t>
  </si>
  <si>
    <t>张颖毅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</si>
  <si>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</si>
  <si>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</si>
  <si>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</si>
  <si>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</si>
  <si>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</si>
  <si>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</si>
  <si>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</si>
  <si>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</si>
  <si>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</si>
  <si>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特通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</si>
  <si>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</si>
  <si>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</si>
  <si>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</si>
  <si>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</si>
  <si>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</si>
  <si>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</si>
  <si>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</si>
  <si>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</si>
  <si>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</si>
  <si>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</si>
  <si>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</si>
  <si>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</si>
  <si>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</si>
  <si>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</si>
  <si>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</si>
  <si>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</si>
  <si>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</si>
  <si>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</si>
  <si>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</si>
  <si>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</si>
  <si>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</si>
  <si>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</si>
  <si>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</si>
  <si>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</si>
  <si>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</si>
  <si>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</si>
  <si>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</si>
  <si>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</si>
  <si>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</si>
  <si>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</si>
  <si>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</si>
  <si>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</si>
  <si>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</si>
  <si>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</si>
  <si>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甘嘉，18170025057</t>
  </si>
  <si>
    <t>收 货 地 址</t>
  </si>
  <si>
    <t>江西省-南昌市-红谷滩区-丰和北大道766号印象新天地商业城6号楼1楼01号，三原茶堂</t>
  </si>
  <si>
    <t>订 货 单 位</t>
  </si>
  <si>
    <t>三原茶堂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</si>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</sst>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[DBNum2][$-804]General"/>
    <numFmt numFmtId="43" formatCode="_ * #,##0.00_ ;_ * \-#,##0.00_ ;_ * &quot;-&quot;??_ ;_ @_ "/>
    <numFmt numFmtId="177" formatCode="0_ "/>
    <numFmt numFmtId="178" formatCode="0.0_ "/>
    <numFmt numFmtId="179" formatCode="0.00_ "/>
    <numFmt numFmtId="180" formatCode="yyyy/m/d;@"/>
    <numFmt numFmtId="42" formatCode="_ &quot;￥&quot;* #,##0_ ;_ &quot;￥&quot;* \-#,##0_ ;_ &quot;￥&quot;* &quot;-&quot;_ ;_ @_ "/>
    <numFmt numFmtId="181" formatCode="0.0&quot;件&quot;"/>
    <numFmt numFmtId="41" formatCode="_ * #,##0_ ;_ * \-#,##0_ ;_ * &quot;-&quot;_ ;_ @_ "/>
    <numFmt numFmtId="44" formatCode="_ &quot;￥&quot;* #,##0.00_ ;_ &quot;￥&quot;* \-#,##0.00_ ;_ &quot;￥&quot;* &quot;-&quot;??_ ;_ @_ "/>
  </numFmts>
  <fonts count="4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9"/>
      <color theme="0" tint="-0.5"/>
      <name val="宋体"/>
      <charset val="134"/>
    </font>
    <font>
      <b/>
      <sz val="10"/>
      <color theme="1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13" borderId="12" applyNumberFormat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32" fillId="31" borderId="14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right" vertical="center"/>
    </xf>
    <xf numFmtId="178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7" workbookViewId="0">
      <selection activeCell="K2" sqref="K2"/>
    </sheetView>
  </sheetViews>
  <sheetFormatPr defaultColWidth="9.64166666666667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王鼎</v>
      </c>
      <c r="J2" s="7" t="s">
        <v>6</v>
      </c>
      <c r="K2" s="29" t="s">
        <v>7</v>
      </c>
    </row>
    <row r="3" ht="18" customHeight="1" spans="1:22">
      <c r="A3" s="10" t="s">
        <v>8</v>
      </c>
      <c r="B3" s="7" t="s">
        <v>9</v>
      </c>
      <c r="C3" s="7"/>
      <c r="D3" s="7"/>
      <c r="E3" s="10" t="s">
        <v>10</v>
      </c>
      <c r="F3" s="10"/>
      <c r="G3" s="10" t="s">
        <v>11</v>
      </c>
      <c r="H3" s="7" t="s">
        <v>12</v>
      </c>
      <c r="I3" s="10" t="s">
        <v>13</v>
      </c>
      <c r="J3" s="10" t="s">
        <v>14</v>
      </c>
      <c r="K3" s="7" t="s">
        <v>15</v>
      </c>
      <c r="Q3" s="41" t="s">
        <v>16</v>
      </c>
      <c r="R3" s="3" t="s">
        <v>17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398</v>
      </c>
      <c r="H4" s="14">
        <v>60</v>
      </c>
      <c r="I4" s="30">
        <f t="shared" ref="I4:I12" si="0">IF(G4="","",G4*H4)</f>
        <v>23880</v>
      </c>
      <c r="J4" s="31">
        <f>H4/6</f>
        <v>10</v>
      </c>
      <c r="K4" s="12"/>
      <c r="Q4" s="41" t="s">
        <v>21</v>
      </c>
      <c r="R4" s="3" t="s">
        <v>17</v>
      </c>
      <c r="S4" s="42">
        <v>298</v>
      </c>
      <c r="U4" s="3" t="s">
        <v>22</v>
      </c>
      <c r="V4" s="3" t="s">
        <v>23</v>
      </c>
    </row>
    <row r="5" ht="20" customHeight="1" spans="1:22">
      <c r="A5" s="11">
        <f t="shared" ref="A5:A11" si="1">IF(B5="","",ROW(A2))</f>
        <v>2</v>
      </c>
      <c r="B5" s="12" t="s">
        <v>24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198</v>
      </c>
      <c r="H5" s="14">
        <v>60</v>
      </c>
      <c r="I5" s="30">
        <f t="shared" si="0"/>
        <v>11880</v>
      </c>
      <c r="J5" s="31">
        <f t="shared" ref="J5:J11" si="3">H5/6</f>
        <v>10</v>
      </c>
      <c r="K5" s="12"/>
      <c r="Q5" s="43" t="s">
        <v>20</v>
      </c>
      <c r="R5" s="3" t="s">
        <v>17</v>
      </c>
      <c r="S5" s="42">
        <v>398</v>
      </c>
      <c r="U5" s="3" t="s">
        <v>2</v>
      </c>
      <c r="V5" s="3" t="s">
        <v>25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26</v>
      </c>
      <c r="R6" s="3" t="s">
        <v>17</v>
      </c>
      <c r="S6" s="42">
        <v>378</v>
      </c>
      <c r="U6" s="3" t="s">
        <v>27</v>
      </c>
      <c r="V6" s="3" t="s">
        <v>28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24</v>
      </c>
      <c r="R7" s="3" t="s">
        <v>17</v>
      </c>
      <c r="S7" s="42">
        <v>198</v>
      </c>
      <c r="U7" s="3" t="s">
        <v>29</v>
      </c>
      <c r="V7" s="3" t="s">
        <v>30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31</v>
      </c>
      <c r="R8" s="3" t="s">
        <v>17</v>
      </c>
      <c r="S8" s="42">
        <v>185</v>
      </c>
      <c r="U8" s="3" t="s">
        <v>32</v>
      </c>
      <c r="V8" s="3" t="s">
        <v>33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34</v>
      </c>
      <c r="R9" s="3" t="s">
        <v>17</v>
      </c>
      <c r="S9" s="42">
        <v>138</v>
      </c>
      <c r="U9" s="3" t="s">
        <v>35</v>
      </c>
      <c r="V9" s="3" t="s">
        <v>36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37</v>
      </c>
      <c r="R10" s="3" t="s">
        <v>17</v>
      </c>
      <c r="S10" s="42">
        <v>123</v>
      </c>
      <c r="U10" s="3" t="s">
        <v>38</v>
      </c>
      <c r="V10" s="3" t="s">
        <v>36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39</v>
      </c>
      <c r="R11" s="3" t="s">
        <v>17</v>
      </c>
      <c r="S11" s="42">
        <v>88</v>
      </c>
      <c r="U11" s="3" t="s">
        <v>40</v>
      </c>
      <c r="V11" s="3" t="s">
        <v>41</v>
      </c>
    </row>
    <row r="12" ht="20" customHeight="1" spans="1:22">
      <c r="A12" s="11" t="s">
        <v>42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 t="shared" ref="J12:J14" si="5">H12/20</f>
        <v>0</v>
      </c>
      <c r="K12" s="12"/>
      <c r="Q12" s="43" t="s">
        <v>43</v>
      </c>
      <c r="R12" s="3" t="s">
        <v>17</v>
      </c>
      <c r="S12" s="42">
        <v>68</v>
      </c>
      <c r="U12" s="3" t="s">
        <v>44</v>
      </c>
      <c r="V12" s="3" t="s">
        <v>45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6">IF(G13="","",G13*H13)</f>
        <v/>
      </c>
      <c r="J13" s="32">
        <f t="shared" si="5"/>
        <v>0</v>
      </c>
      <c r="K13" s="12"/>
      <c r="Q13" s="43" t="s">
        <v>46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6"/>
        <v/>
      </c>
      <c r="J14" s="32">
        <f t="shared" si="5"/>
        <v>0</v>
      </c>
      <c r="K14" s="12"/>
      <c r="Q14" s="44" t="s">
        <v>50</v>
      </c>
      <c r="R14" s="3" t="s">
        <v>17</v>
      </c>
      <c r="S14" s="42">
        <v>88</v>
      </c>
      <c r="U14" s="3" t="s">
        <v>51</v>
      </c>
      <c r="V14" s="3" t="s">
        <v>19</v>
      </c>
    </row>
    <row r="15" ht="20" customHeight="1" spans="1:19">
      <c r="A15" s="11" t="s">
        <v>52</v>
      </c>
      <c r="B15" s="15">
        <f>I15</f>
        <v>35760</v>
      </c>
      <c r="C15" s="15"/>
      <c r="D15" s="15"/>
      <c r="E15" s="15"/>
      <c r="F15" s="15"/>
      <c r="G15" s="15"/>
      <c r="H15" s="15"/>
      <c r="I15" s="30">
        <f>SUM(I4:I14)</f>
        <v>35760</v>
      </c>
      <c r="J15" s="32">
        <f>SUM(J4:J14)</f>
        <v>20</v>
      </c>
      <c r="K15" s="12"/>
      <c r="Q15" s="44" t="s">
        <v>53</v>
      </c>
      <c r="R15" s="3" t="s">
        <v>17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17</v>
      </c>
      <c r="S16" s="42">
        <v>35</v>
      </c>
    </row>
    <row r="17" ht="17" customHeight="1" spans="1:19">
      <c r="A17" s="10" t="s">
        <v>8</v>
      </c>
      <c r="B17" s="7" t="s">
        <v>9</v>
      </c>
      <c r="C17" s="7"/>
      <c r="D17" s="7"/>
      <c r="E17" s="10" t="s">
        <v>10</v>
      </c>
      <c r="F17" s="10"/>
      <c r="G17" s="10" t="s">
        <v>11</v>
      </c>
      <c r="H17" s="7" t="s">
        <v>12</v>
      </c>
      <c r="I17" s="10" t="s">
        <v>13</v>
      </c>
      <c r="J17" s="10" t="s">
        <v>14</v>
      </c>
      <c r="K17" s="7" t="s">
        <v>15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20</v>
      </c>
      <c r="C18" s="12"/>
      <c r="D18" s="12"/>
      <c r="E18" s="11" t="str">
        <f t="shared" ref="E18:E28" si="7">IF(B18="","",INDEX($Q:$R,MATCH(B18,$Q:$Q,),2))</f>
        <v>瓶</v>
      </c>
      <c r="F18" s="11"/>
      <c r="G18" s="13">
        <f t="shared" ref="G18:G28" si="8">IF(B18="","",INDEX($Q:$S,MATCH(B18,$Q:$Q,),3))</f>
        <v>398</v>
      </c>
      <c r="H18" s="14">
        <v>12</v>
      </c>
      <c r="I18" s="30">
        <f t="shared" si="6"/>
        <v>4776</v>
      </c>
      <c r="J18" s="32">
        <f t="shared" ref="J18:J25" si="9">H18/6</f>
        <v>2</v>
      </c>
      <c r="K18" s="12"/>
    </row>
    <row r="19" ht="20" customHeight="1" spans="1:11">
      <c r="A19" s="11">
        <f t="shared" ref="A19:A25" si="10">IF(B19="","",ROW(A2))</f>
        <v>2</v>
      </c>
      <c r="B19" s="12" t="s">
        <v>24</v>
      </c>
      <c r="C19" s="12"/>
      <c r="D19" s="12"/>
      <c r="E19" s="11" t="str">
        <f t="shared" si="7"/>
        <v>瓶</v>
      </c>
      <c r="F19" s="11"/>
      <c r="G19" s="13">
        <f t="shared" si="8"/>
        <v>198</v>
      </c>
      <c r="H19" s="14">
        <v>12</v>
      </c>
      <c r="I19" s="30">
        <f t="shared" si="6"/>
        <v>2376</v>
      </c>
      <c r="J19" s="32">
        <f t="shared" si="9"/>
        <v>2</v>
      </c>
      <c r="K19" s="12"/>
    </row>
    <row r="20" ht="20" customHeight="1" spans="1:11">
      <c r="A20" s="11" t="str">
        <f t="shared" si="10"/>
        <v/>
      </c>
      <c r="B20" s="12"/>
      <c r="C20" s="12"/>
      <c r="D20" s="12"/>
      <c r="E20" s="11" t="str">
        <f t="shared" si="7"/>
        <v/>
      </c>
      <c r="F20" s="11"/>
      <c r="G20" s="13" t="str">
        <f t="shared" si="8"/>
        <v/>
      </c>
      <c r="H20" s="14"/>
      <c r="I20" s="30" t="str">
        <f t="shared" si="6"/>
        <v/>
      </c>
      <c r="J20" s="32">
        <f t="shared" si="9"/>
        <v>0</v>
      </c>
      <c r="K20" s="12"/>
    </row>
    <row r="21" ht="20" customHeight="1" spans="1:19">
      <c r="A21" s="11" t="str">
        <f t="shared" si="10"/>
        <v/>
      </c>
      <c r="B21" s="12"/>
      <c r="C21" s="12"/>
      <c r="D21" s="12"/>
      <c r="E21" s="11" t="str">
        <f t="shared" si="7"/>
        <v/>
      </c>
      <c r="F21" s="11"/>
      <c r="G21" s="13" t="str">
        <f t="shared" si="8"/>
        <v/>
      </c>
      <c r="H21" s="14"/>
      <c r="I21" s="30" t="str">
        <f t="shared" si="6"/>
        <v/>
      </c>
      <c r="J21" s="32">
        <f t="shared" si="9"/>
        <v>0</v>
      </c>
      <c r="K21" s="12"/>
      <c r="Q21" s="44"/>
      <c r="R21" s="3"/>
      <c r="S21" s="42"/>
    </row>
    <row r="22" ht="20" customHeight="1" spans="1:19">
      <c r="A22" s="11" t="str">
        <f t="shared" si="10"/>
        <v/>
      </c>
      <c r="B22" s="12"/>
      <c r="C22" s="12"/>
      <c r="D22" s="12"/>
      <c r="E22" s="11" t="str">
        <f t="shared" si="7"/>
        <v/>
      </c>
      <c r="F22" s="11"/>
      <c r="G22" s="13" t="str">
        <f t="shared" si="8"/>
        <v/>
      </c>
      <c r="H22" s="14"/>
      <c r="I22" s="30" t="str">
        <f t="shared" si="6"/>
        <v/>
      </c>
      <c r="J22" s="32">
        <f t="shared" si="9"/>
        <v>0</v>
      </c>
      <c r="K22" s="12"/>
      <c r="Q22" s="44"/>
      <c r="R22" s="3"/>
      <c r="S22" s="42"/>
    </row>
    <row r="23" ht="20" customHeight="1" spans="1:19">
      <c r="A23" s="11" t="str">
        <f t="shared" si="10"/>
        <v/>
      </c>
      <c r="B23" s="12"/>
      <c r="C23" s="12"/>
      <c r="D23" s="12"/>
      <c r="E23" s="11" t="str">
        <f t="shared" si="7"/>
        <v/>
      </c>
      <c r="F23" s="11"/>
      <c r="G23" s="13" t="str">
        <f t="shared" si="8"/>
        <v/>
      </c>
      <c r="H23" s="14"/>
      <c r="I23" s="30" t="str">
        <f t="shared" si="6"/>
        <v/>
      </c>
      <c r="J23" s="32">
        <f t="shared" si="9"/>
        <v>0</v>
      </c>
      <c r="K23" s="12"/>
      <c r="Q23" s="44"/>
      <c r="R23" s="3"/>
      <c r="S23" s="42"/>
    </row>
    <row r="24" ht="20" customHeight="1" spans="1:19">
      <c r="A24" s="11" t="str">
        <f t="shared" si="10"/>
        <v/>
      </c>
      <c r="B24" s="12"/>
      <c r="C24" s="12"/>
      <c r="D24" s="12"/>
      <c r="E24" s="11" t="str">
        <f t="shared" si="7"/>
        <v/>
      </c>
      <c r="F24" s="11"/>
      <c r="G24" s="13" t="str">
        <f t="shared" si="8"/>
        <v/>
      </c>
      <c r="H24" s="14"/>
      <c r="I24" s="30" t="str">
        <f t="shared" si="6"/>
        <v/>
      </c>
      <c r="J24" s="32">
        <f t="shared" si="9"/>
        <v>0</v>
      </c>
      <c r="K24" s="12"/>
      <c r="Q24" s="44"/>
      <c r="R24" s="3"/>
      <c r="S24" s="42"/>
    </row>
    <row r="25" ht="20" customHeight="1" spans="1:19">
      <c r="A25" s="11" t="s">
        <v>42</v>
      </c>
      <c r="B25" s="12" t="s">
        <v>50</v>
      </c>
      <c r="C25" s="12"/>
      <c r="D25" s="12"/>
      <c r="E25" s="11" t="str">
        <f>IF(B25="","",INDEX($Q:$R,MATCH(B25,$Q:$Q,),2))</f>
        <v>瓶</v>
      </c>
      <c r="F25" s="11"/>
      <c r="G25" s="13">
        <f>IF(B25="","",INDEX($Q:$S,MATCH(B25,$Q:$Q,),3))</f>
        <v>88</v>
      </c>
      <c r="H25" s="14">
        <v>20</v>
      </c>
      <c r="I25" s="30">
        <f t="shared" si="6"/>
        <v>1760</v>
      </c>
      <c r="J25" s="32">
        <f t="shared" ref="J25:J27" si="11">H25/20</f>
        <v>1</v>
      </c>
      <c r="K25" s="12"/>
      <c r="R25" s="3"/>
      <c r="S25" s="42"/>
    </row>
    <row r="26" ht="20" customHeight="1" spans="1:19">
      <c r="A26" s="11"/>
      <c r="B26" s="12" t="s">
        <v>53</v>
      </c>
      <c r="C26" s="12"/>
      <c r="D26" s="12"/>
      <c r="E26" s="11" t="str">
        <f>IF(B26="","",INDEX($Q:$R,MATCH(B26,$Q:$Q,),2))</f>
        <v>瓶</v>
      </c>
      <c r="F26" s="11"/>
      <c r="G26" s="13">
        <f>IF(B26="","",INDEX($Q:$S,MATCH(B26,$Q:$Q,),3))</f>
        <v>48</v>
      </c>
      <c r="H26" s="14">
        <v>20</v>
      </c>
      <c r="I26" s="30">
        <f t="shared" si="6"/>
        <v>960</v>
      </c>
      <c r="J26" s="32">
        <f t="shared" si="11"/>
        <v>1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6"/>
        <v/>
      </c>
      <c r="J27" s="32">
        <f t="shared" si="11"/>
        <v>0</v>
      </c>
      <c r="K27" s="12"/>
    </row>
    <row r="28" ht="20" customHeight="1" spans="1:11">
      <c r="A28" s="11" t="s">
        <v>52</v>
      </c>
      <c r="B28" s="15">
        <f>I28</f>
        <v>9872</v>
      </c>
      <c r="C28" s="15"/>
      <c r="D28" s="15"/>
      <c r="E28" s="15"/>
      <c r="F28" s="15"/>
      <c r="G28" s="15"/>
      <c r="H28" s="15"/>
      <c r="I28" s="30">
        <f>SUM(I18:I27)</f>
        <v>9872</v>
      </c>
      <c r="J28" s="32">
        <f>SUM(J18:J27)</f>
        <v>6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12</v>
      </c>
      <c r="D29" s="11" t="s">
        <v>58</v>
      </c>
      <c r="E29" s="19">
        <f>SUMIF($B$4:$B$27,Q7,$J$4:$J$27)</f>
        <v>12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0.276062639821029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0</v>
      </c>
      <c r="K30" s="38">
        <f>SUM(J30:J32,H29:H32,E29:F32,C29:C32)</f>
        <v>26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1</v>
      </c>
      <c r="D31" s="11" t="s">
        <v>66</v>
      </c>
      <c r="E31" s="19">
        <f>SUMIF($B$4:$B$27,Q15,$J$4:$J$27)</f>
        <v>1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0</v>
      </c>
      <c r="I32" s="11"/>
      <c r="J32" s="37"/>
      <c r="K32" s="38"/>
      <c r="U32" s="3"/>
      <c r="V32" s="3"/>
    </row>
    <row r="33" s="1" customFormat="1" ht="20" customHeight="1" spans="1:22">
      <c r="A33" s="7" t="s">
        <v>72</v>
      </c>
      <c r="B33" s="7"/>
      <c r="C33" s="23" t="s">
        <v>73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74</v>
      </c>
      <c r="B34" s="7"/>
      <c r="C34" s="23" t="s">
        <v>75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76</v>
      </c>
      <c r="B35" s="7"/>
      <c r="C35" s="23" t="s">
        <v>77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78</v>
      </c>
      <c r="B36" s="24"/>
      <c r="C36" s="25"/>
      <c r="D36" s="25"/>
      <c r="E36" s="26"/>
      <c r="F36" s="24" t="s">
        <v>79</v>
      </c>
      <c r="G36" s="24"/>
      <c r="H36" s="27"/>
      <c r="I36" s="27"/>
      <c r="J36" s="39" t="s">
        <v>80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277777777778" right="0.629166666666667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2021-01-07T08:55:38Z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