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<sst xmlns="http://schemas.openxmlformats.org/spreadsheetml/2006/main" count="113" uniqueCount="83">
  <si>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</t>
    </r>
  </si>
  <si>
    <t>区域</t>
  </si>
  <si>
    <t>西南</t>
  </si>
  <si>
    <t>城市经理</t>
  </si>
  <si>
    <t>汤芹</t>
  </si>
  <si>
    <t>大区经理</t>
  </si>
  <si>
    <t>日期</t>
  </si>
  <si>
    <t>2021.3.24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</si>
  <si>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</si>
  <si>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</si>
  <si>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</si>
  <si>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</si>
  <si>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</si>
  <si>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</si>
  <si>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</si>
  <si>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</si>
  <si>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</si>
  <si>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</si>
  <si>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</si>
  <si>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</si>
  <si>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</si>
  <si>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臻品酒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</si>
  <si>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</si>
  <si>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</si>
  <si>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</si>
  <si>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</si>
  <si>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</si>
  <si>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</si>
  <si>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</si>
  <si>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</si>
  <si>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</si>
  <si>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15年陈皮酱香酒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</si>
  <si>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</si>
  <si>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</si>
  <si>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</si>
  <si>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</si>
  <si>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</si>
  <si>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</si>
  <si>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</si>
  <si>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</si>
  <si>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</si>
  <si>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</si>
  <si>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</si>
  <si>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</si>
  <si>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</si>
  <si>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</si>
  <si>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</si>
  <si>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</si>
  <si>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</si>
  <si>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</si>
  <si>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</si>
  <si>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</si>
  <si>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</si>
  <si>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</si>
  <si>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</si>
  <si>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</si>
  <si>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</si>
  <si>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</si>
  <si>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</si>
  <si>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</si>
  <si>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</si>
  <si>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</si>
  <si>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</si>
  <si>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</si>
  <si>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</si>
  <si>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</si>
  <si>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</si>
  <si>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</si>
  <si>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</si>
  <si>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</si>
  <si>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</si>
  <si>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</si>
  <si>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</si>
  <si>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</si>
  <si>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</si>
  <si>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黄长松13983467192</t>
  </si>
  <si>
    <t>收 货 地 址</t>
  </si>
  <si>
    <t>重庆市江北区寸滩保税中心港腾路3-1-10武夷茶客</t>
  </si>
  <si>
    <t>订 货 单 位</t>
  </si>
  <si>
    <t>黄长松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</si>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</sst>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DBNum2][$-804]General"/>
    <numFmt numFmtId="177" formatCode="0_ "/>
    <numFmt numFmtId="178" formatCode="yyyy/m/d;@"/>
    <numFmt numFmtId="179" formatCode="0.00_ "/>
    <numFmt numFmtId="180" formatCode="0.0_ "/>
    <numFmt numFmtId="181" formatCode="0.0&quot;件&quot;"/>
  </numFmts>
  <fonts count="4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34" borderId="17" applyNumberFormat="0" applyFon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3" fillId="15" borderId="13" applyNumberFormat="0" applyAlignment="0" applyProtection="0">
      <alignment vertical="center"/>
    </xf>
    <xf numFmtId="0" fontId="26" fillId="15" borderId="11" applyNumberFormat="0" applyAlignment="0" applyProtection="0">
      <alignment vertical="center"/>
    </xf>
    <xf numFmtId="0" fontId="32" fillId="28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78" fontId="14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workbookViewId="0">
      <selection activeCell="K2" sqref="K2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谢法伟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</v>
      </c>
      <c r="I4" s="34">
        <f t="shared" ref="I4:I14" si="1">IF(G4="","",G4*H4)</f>
        <v>11880</v>
      </c>
      <c r="J4" s="35">
        <f t="shared" ref="J4:J11" si="2">H4/6</f>
        <v>10</v>
      </c>
      <c r="K4" s="36"/>
      <c r="Q4" s="47" t="s">
        <v>22</v>
      </c>
      <c r="R4" s="3" t="s">
        <v>9</v>
      </c>
      <c r="S4" s="46">
        <v>398</v>
      </c>
      <c r="U4" s="3" t="s">
        <v>23</v>
      </c>
      <c r="V4" s="3" t="s">
        <v>24</v>
      </c>
    </row>
    <row r="5" ht="20" customHeight="1" spans="1:22">
      <c r="A5" s="11" t="str">
        <f t="shared" si="0"/>
        <v/>
      </c>
      <c r="B5" s="12"/>
      <c r="C5" s="12"/>
      <c r="D5" s="12"/>
      <c r="E5" s="11" t="str">
        <f>IF(B5="","",INDEX($Q:$R,MATCH(B5,$Q:$Q,),2))</f>
        <v/>
      </c>
      <c r="F5" s="11"/>
      <c r="G5" s="13" t="str">
        <f>IF(B5="","",INDEX($Q:$S,MATCH(B5,$Q:$Q,),3))</f>
        <v/>
      </c>
      <c r="H5" s="14"/>
      <c r="I5" s="34" t="str">
        <f t="shared" si="1"/>
        <v/>
      </c>
      <c r="J5" s="35">
        <f t="shared" si="2"/>
        <v>0</v>
      </c>
      <c r="K5" s="36"/>
      <c r="Q5" s="47" t="s">
        <v>25</v>
      </c>
      <c r="R5" s="3" t="s">
        <v>9</v>
      </c>
      <c r="S5" s="46">
        <v>378</v>
      </c>
      <c r="U5" s="3" t="s">
        <v>26</v>
      </c>
      <c r="V5" s="3" t="s">
        <v>27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5" t="s">
        <v>28</v>
      </c>
      <c r="R6" s="3" t="s">
        <v>9</v>
      </c>
      <c r="S6" s="46">
        <v>298</v>
      </c>
      <c r="U6" s="3" t="s">
        <v>29</v>
      </c>
      <c r="V6" s="3" t="s">
        <v>30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31</v>
      </c>
      <c r="R7" s="3" t="s">
        <v>9</v>
      </c>
      <c r="S7" s="46">
        <v>198</v>
      </c>
      <c r="U7" s="3" t="s">
        <v>32</v>
      </c>
      <c r="V7" s="3" t="s">
        <v>33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34</v>
      </c>
      <c r="R8" s="3" t="s">
        <v>9</v>
      </c>
      <c r="S8" s="46">
        <v>185</v>
      </c>
      <c r="U8" s="3" t="s">
        <v>35</v>
      </c>
      <c r="V8" s="3" t="s">
        <v>36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37</v>
      </c>
      <c r="R9" s="3" t="s">
        <v>9</v>
      </c>
      <c r="S9" s="46">
        <v>138</v>
      </c>
      <c r="U9" s="3" t="s">
        <v>38</v>
      </c>
      <c r="V9" s="3" t="s">
        <v>39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40</v>
      </c>
      <c r="R10" s="3" t="s">
        <v>9</v>
      </c>
      <c r="S10" s="46">
        <v>123</v>
      </c>
      <c r="U10" s="3" t="s">
        <v>2</v>
      </c>
      <c r="V10" s="3" t="s">
        <v>39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21</v>
      </c>
      <c r="R11" s="3" t="s">
        <v>9</v>
      </c>
      <c r="S11" s="46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48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49</v>
      </c>
      <c r="R14" s="3" t="s">
        <v>9</v>
      </c>
      <c r="S14" s="46">
        <v>88</v>
      </c>
    </row>
    <row r="15" ht="20" customHeight="1" spans="1:19">
      <c r="A15" s="11" t="s">
        <v>50</v>
      </c>
      <c r="B15" s="15">
        <f>I15</f>
        <v>11880</v>
      </c>
      <c r="C15" s="15"/>
      <c r="D15" s="15"/>
      <c r="E15" s="15"/>
      <c r="F15" s="15"/>
      <c r="G15" s="15"/>
      <c r="H15" s="15"/>
      <c r="I15" s="34">
        <f>SUM(I4:I14)</f>
        <v>11880</v>
      </c>
      <c r="J15" s="37">
        <f>SUM(J4:J14)</f>
        <v>10</v>
      </c>
      <c r="K15" s="36"/>
      <c r="Q15" s="47" t="s">
        <v>51</v>
      </c>
      <c r="R15" s="3" t="s">
        <v>9</v>
      </c>
      <c r="S15" s="46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21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198</v>
      </c>
      <c r="H18" s="14">
        <v>12</v>
      </c>
      <c r="I18" s="34">
        <f t="shared" ref="I18:I27" si="5">IF(G18="","",G18*H18)</f>
        <v>2376</v>
      </c>
      <c r="J18" s="37">
        <f t="shared" ref="J18:J24" si="6">H18/6</f>
        <v>2</v>
      </c>
      <c r="K18" s="36"/>
    </row>
    <row r="19" ht="20" customHeight="1" spans="1:11">
      <c r="A19" s="11" t="str">
        <f t="shared" si="4"/>
        <v/>
      </c>
      <c r="B19" s="12"/>
      <c r="C19" s="12"/>
      <c r="D19" s="12"/>
      <c r="E19" s="11" t="str">
        <f>IF(B19="","",INDEX($Q:$R,MATCH(B19,$Q:$Q,),2))</f>
        <v/>
      </c>
      <c r="F19" s="11"/>
      <c r="G19" s="13" t="str">
        <f>IF(B19="","",INDEX($Q:$S,MATCH(B19,$Q:$Q,),3))</f>
        <v/>
      </c>
      <c r="H19" s="14"/>
      <c r="I19" s="34" t="str">
        <f t="shared" si="5"/>
        <v/>
      </c>
      <c r="J19" s="37">
        <f t="shared" si="6"/>
        <v>0</v>
      </c>
      <c r="K19" s="36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7">
        <f t="shared" si="6"/>
        <v>0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53</v>
      </c>
      <c r="R27" s="3" t="s">
        <v>9</v>
      </c>
      <c r="S27" s="46">
        <v>88</v>
      </c>
    </row>
    <row r="28" ht="20" customHeight="1" spans="1:19">
      <c r="A28" s="11" t="s">
        <v>50</v>
      </c>
      <c r="B28" s="15">
        <f>I28</f>
        <v>2376</v>
      </c>
      <c r="C28" s="15"/>
      <c r="D28" s="15"/>
      <c r="E28" s="15"/>
      <c r="F28" s="15"/>
      <c r="G28" s="15"/>
      <c r="H28" s="15"/>
      <c r="I28" s="34">
        <f>SUM(I18:I27)</f>
        <v>2376</v>
      </c>
      <c r="J28" s="37">
        <f>SUM(J18:J27)</f>
        <v>2</v>
      </c>
      <c r="K28" s="36"/>
      <c r="Q28" s="48" t="s">
        <v>54</v>
      </c>
      <c r="R28" s="3" t="s">
        <v>9</v>
      </c>
      <c r="S28" s="46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21</v>
      </c>
      <c r="E29" s="20">
        <f>SUMIF($B$4:$B$27,Q11,$J$4:$J$27)</f>
        <v>12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0.2</v>
      </c>
      <c r="Q29" s="48" t="s">
        <v>59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60</v>
      </c>
      <c r="C30" s="20">
        <f>SUMIF($B$4:$B$27,Q4,$J$4:$J$27)</f>
        <v>0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2">
        <f>SUM(J30:J32,H29:H32,E29:F32,C29:C32)</f>
        <v>12</v>
      </c>
      <c r="U30" s="3"/>
      <c r="V30" s="3"/>
    </row>
    <row r="31" s="1" customFormat="1" ht="22" customHeight="1" spans="1:22">
      <c r="A31" s="23"/>
      <c r="B31" s="19" t="s">
        <v>64</v>
      </c>
      <c r="C31" s="20">
        <f>SUMIF($B$4:$B$27,Q6,$J$4:$J$27)</f>
        <v>0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0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68</v>
      </c>
      <c r="C32" s="20">
        <f>SUMIF($B$4:$B$27,Q7,$J$4:$J$27)</f>
        <v>0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0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72</v>
      </c>
      <c r="C33" s="20">
        <f>SUMIF($B$4:$B$27,Q9,$J$4:$J$27)</f>
        <v>0</v>
      </c>
      <c r="D33" s="19" t="s">
        <v>73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21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21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21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7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2021-03-24T07:08:44Z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