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<sst xmlns="http://schemas.openxmlformats.org/spreadsheetml/2006/main" count="118" uniqueCount="84">
  <si>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</si>
  <si>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</si>
  <si>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西北</t>
  </si>
  <si>
    <t>城市经理</t>
  </si>
  <si>
    <t xml:space="preserve">于洋 </t>
  </si>
  <si>
    <t>大区经理</t>
  </si>
  <si>
    <t>日期</t>
  </si>
  <si>
    <t>2021.03.31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</si>
  <si>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</si>
  <si>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</si>
  <si>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</si>
  <si>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</si>
  <si>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</si>
  <si>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</si>
  <si>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</si>
  <si>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</si>
  <si>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</si>
  <si>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</si>
  <si>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</si>
  <si>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</si>
  <si>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</si>
  <si>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</si>
  <si>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</si>
  <si>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</si>
  <si>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</si>
  <si>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</si>
  <si>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</si>
  <si>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</si>
  <si>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</si>
  <si>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</si>
  <si>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</si>
  <si>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</si>
  <si>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</si>
  <si>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</si>
  <si>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</si>
  <si>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</si>
  <si>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</si>
  <si>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</si>
  <si>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</si>
  <si>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</si>
  <si>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</si>
  <si>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</si>
  <si>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</si>
  <si>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</si>
  <si>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</si>
  <si>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</si>
  <si>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</si>
  <si>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</si>
  <si>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</si>
  <si>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</si>
  <si>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</si>
  <si>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搭赠26盒酒具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</si>
  <si>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</si>
  <si>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</si>
  <si>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</si>
  <si>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</si>
  <si>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</si>
  <si>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</si>
  <si>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</si>
  <si>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</si>
  <si>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</si>
  <si>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</si>
  <si>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</si>
  <si>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</si>
  <si>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</si>
  <si>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</si>
  <si>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</si>
  <si>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</si>
  <si>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</si>
  <si>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</si>
  <si>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</si>
  <si>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</si>
  <si>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</si>
  <si>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</si>
  <si>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</si>
  <si>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</si>
  <si>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吕怀坤，15909673369</t>
  </si>
  <si>
    <t>收 货 地 址</t>
  </si>
  <si>
    <t>宁夏银川市兴庆区解放西街126号盛世茶城3楼A17号</t>
  </si>
  <si>
    <t>订 货 单 位</t>
  </si>
  <si>
    <t>银川凤宁号  （本单使用返利，超出部分补差额416.4元）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</si>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</sst>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8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35" fillId="20" borderId="11" applyNumberFormat="0" applyAlignment="0" applyProtection="0">
      <alignment vertical="center"/>
    </xf>
    <xf numFmtId="0" fontId="36" fillId="28" borderId="15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80" fontId="15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1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80" zoomScaleSheetLayoutView="100" topLeftCell="A19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贾义强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198</v>
      </c>
      <c r="I4" s="34">
        <f t="shared" ref="I4:I14" si="1">IF(G4="","",G4*H4)</f>
        <v>39204</v>
      </c>
      <c r="J4" s="35">
        <f t="shared" ref="J4:J11" si="2">H4/6</f>
        <v>33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22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398</v>
      </c>
      <c r="H5" s="14">
        <v>120</v>
      </c>
      <c r="I5" s="34">
        <f t="shared" si="1"/>
        <v>47760</v>
      </c>
      <c r="J5" s="35">
        <f t="shared" si="2"/>
        <v>20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21</v>
      </c>
      <c r="R7" s="3" t="s">
        <v>9</v>
      </c>
      <c r="S7" s="46">
        <v>198</v>
      </c>
      <c r="U7" s="3" t="s">
        <v>2</v>
      </c>
      <c r="V7" s="3" t="s">
        <v>31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32</v>
      </c>
      <c r="R8" s="3" t="s">
        <v>9</v>
      </c>
      <c r="S8" s="46">
        <v>185</v>
      </c>
      <c r="U8" s="3" t="s">
        <v>33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35</v>
      </c>
      <c r="R9" s="3" t="s">
        <v>9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86964</v>
      </c>
      <c r="C15" s="15"/>
      <c r="D15" s="15"/>
      <c r="E15" s="15"/>
      <c r="F15" s="15"/>
      <c r="G15" s="15"/>
      <c r="H15" s="15"/>
      <c r="I15" s="34">
        <f>SUM(I4:I14)</f>
        <v>86964</v>
      </c>
      <c r="J15" s="37">
        <f>SUM(J4:J14)</f>
        <v>53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22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398</v>
      </c>
      <c r="H18" s="14">
        <v>12</v>
      </c>
      <c r="I18" s="34">
        <f t="shared" ref="I18:I27" si="5">IF(G18="","",G18*H18)</f>
        <v>4776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25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378</v>
      </c>
      <c r="H19" s="14">
        <v>12</v>
      </c>
      <c r="I19" s="34">
        <f t="shared" si="5"/>
        <v>4536</v>
      </c>
      <c r="J19" s="37">
        <f t="shared" si="6"/>
        <v>2</v>
      </c>
      <c r="K19" s="36"/>
    </row>
    <row r="20" ht="20" customHeight="1" spans="1:11">
      <c r="A20" s="11">
        <f t="shared" si="4"/>
        <v>3</v>
      </c>
      <c r="B20" s="12" t="s">
        <v>21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198</v>
      </c>
      <c r="H20" s="14">
        <v>18</v>
      </c>
      <c r="I20" s="34">
        <f t="shared" si="5"/>
        <v>3564</v>
      </c>
      <c r="J20" s="37">
        <f t="shared" si="6"/>
        <v>3</v>
      </c>
      <c r="K20" s="36"/>
    </row>
    <row r="21" ht="20" customHeight="1" spans="1:19">
      <c r="A21" s="11">
        <f t="shared" si="4"/>
        <v>4</v>
      </c>
      <c r="B21" s="12" t="s">
        <v>32</v>
      </c>
      <c r="C21" s="12"/>
      <c r="D21" s="12"/>
      <c r="E21" s="11" t="str">
        <f>IF(B21="","",INDEX($Q:$R,MATCH(B21,$Q:$Q,),2))</f>
        <v>瓶</v>
      </c>
      <c r="F21" s="11"/>
      <c r="G21" s="13">
        <f>IF(B21="","",INDEX($Q:$S,MATCH(B21,$Q:$Q,),3))</f>
        <v>185</v>
      </c>
      <c r="H21" s="14">
        <v>18</v>
      </c>
      <c r="I21" s="34">
        <f t="shared" si="5"/>
        <v>3330</v>
      </c>
      <c r="J21" s="37">
        <f t="shared" si="6"/>
        <v>3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54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16206</v>
      </c>
      <c r="C28" s="15"/>
      <c r="D28" s="15"/>
      <c r="E28" s="15"/>
      <c r="F28" s="15"/>
      <c r="G28" s="15"/>
      <c r="H28" s="15"/>
      <c r="I28" s="34">
        <f>SUM(I18:I27)</f>
        <v>16206</v>
      </c>
      <c r="J28" s="37">
        <f>SUM(J18:J27)</f>
        <v>10</v>
      </c>
      <c r="K28" s="36"/>
      <c r="Q28" s="48" t="s">
        <v>55</v>
      </c>
      <c r="R28" s="3" t="s">
        <v>9</v>
      </c>
      <c r="S28" s="46">
        <v>48</v>
      </c>
    </row>
    <row r="29" s="1" customFormat="1" ht="22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0.186352973644267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61</v>
      </c>
      <c r="C30" s="20">
        <f>SUMIF($B$4:$B$27,Q4,$J$4:$J$27)</f>
        <v>22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2</v>
      </c>
      <c r="I30" s="19" t="s">
        <v>64</v>
      </c>
      <c r="J30" s="20">
        <f>SUMIF($B$4:$B$27,Q27,$J$4:$J$27)</f>
        <v>0</v>
      </c>
      <c r="K30" s="42">
        <f>SUM(J30:J33,H29:H33,E29:F33,C29:C33)</f>
        <v>63</v>
      </c>
      <c r="U30" s="3"/>
      <c r="V30" s="3"/>
    </row>
    <row r="31" s="1" customFormat="1" ht="22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3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69</v>
      </c>
      <c r="C32" s="20">
        <f>SUMIF($B$4:$B$27,Q7,$J$4:$J$27)</f>
        <v>36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831152938CBE46F696A4ED5A052A6941</vt:lpwstr>
  </property>
</Properties>
</file>