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<sst xmlns="http://schemas.openxmlformats.org/spreadsheetml/2006/main" count="117" uniqueCount="83">
  <si>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</rPr>
      <t>v2021.03</t>
    </r>
  </si>
  <si>
    <t>区域</t>
  </si>
  <si>
    <t>华南</t>
  </si>
  <si>
    <t>城市经理</t>
  </si>
  <si>
    <t>梁思婷</t>
  </si>
  <si>
    <t>大区经理</t>
  </si>
  <si>
    <t>日期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</si>
  <si>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</si>
  <si>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</si>
  <si>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</si>
  <si>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</si>
  <si>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</si>
  <si>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</si>
  <si>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</si>
  <si>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</si>
  <si>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</si>
  <si>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</si>
  <si>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</si>
  <si>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</si>
  <si>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</si>
  <si>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5年陈皮酱香酒(光瓶)</t>
  </si>
  <si>
    <t>30年陈皮酱香酒</t>
  </si>
  <si>
    <t>华中</t>
  </si>
  <si>
    <t>王鼎</t>
  </si>
  <si>
    <t>15年陈皮酱香酒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</si>
  <si>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</si>
  <si>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</si>
  <si>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</si>
  <si>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</si>
  <si>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</si>
  <si>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</si>
  <si>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</si>
  <si>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</si>
  <si>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</si>
  <si>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</si>
  <si>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</si>
  <si>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</si>
  <si>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</si>
  <si>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</si>
  <si>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</si>
  <si>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</si>
  <si>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</si>
  <si>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</si>
  <si>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</si>
  <si>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</si>
  <si>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</si>
  <si>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</si>
  <si>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</si>
  <si>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</si>
  <si>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</si>
  <si>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</si>
  <si>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优惠政策置换产品</t>
  </si>
  <si>
    <t>品鉴装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</si>
  <si>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</si>
  <si>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</si>
  <si>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</si>
  <si>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</si>
  <si>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</si>
  <si>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</si>
  <si>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</si>
  <si>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</si>
  <si>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</si>
  <si>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</si>
  <si>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</si>
  <si>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</si>
  <si>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</si>
  <si>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</si>
  <si>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</si>
  <si>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</si>
  <si>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</si>
  <si>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</si>
  <si>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</si>
  <si>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</si>
  <si>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</si>
  <si>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</si>
  <si>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李茂学18825616136</t>
  </si>
  <si>
    <t>收 货 地 址</t>
  </si>
  <si>
    <t>阳江市江城区体育路109号润元昌百家茗茶</t>
  </si>
  <si>
    <t>订 货 单 位</t>
  </si>
  <si>
    <t>百家茗茶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</si>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</sst>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[DBNum2][$-804]General"/>
    <numFmt numFmtId="178" formatCode="0.0&quot;件&quot;"/>
    <numFmt numFmtId="179" formatCode="0_ "/>
    <numFmt numFmtId="180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1" formatCode="0.0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9"/>
      <color theme="0" tint="-0.499984740745262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8" fillId="21" borderId="17" applyNumberFormat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37" fillId="33" borderId="1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1" fontId="10" fillId="0" borderId="2" xfId="0" applyNumberFormat="1" applyFont="1" applyBorder="1" applyAlignment="1">
      <alignment horizontal="right" vertical="center"/>
    </xf>
    <xf numFmtId="181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89" zoomScaleSheetLayoutView="100" topLeftCell="A19" workbookViewId="0">
      <selection activeCell="C36" sqref="C36:K36"/>
    </sheetView>
  </sheetViews>
  <sheetFormatPr defaultColWidth="9.64166666666667" defaultRowHeight="13.5"/>
  <cols>
    <col min="1" max="1" width="5.53333333333333" style="2" customWidth="1"/>
    <col min="2" max="2" width="9.33333333333333" customWidth="1"/>
    <col min="3" max="3" width="7" customWidth="1"/>
    <col min="4" max="4" width="8.86666666666667" customWidth="1"/>
    <col min="5" max="5" width="2.86666666666667" customWidth="1"/>
    <col min="6" max="6" width="4.4" customWidth="1"/>
    <col min="7" max="7" width="9.6" customWidth="1"/>
    <col min="8" max="8" width="9.13333333333333" customWidth="1"/>
    <col min="9" max="9" width="11.1333333333333" customWidth="1"/>
    <col min="10" max="10" width="8.13333333333333" customWidth="1"/>
    <col min="11" max="11" width="12.8666666666667" customWidth="1"/>
    <col min="12" max="16" width="13.2" customWidth="1"/>
    <col min="17" max="17" width="23.8666666666667" style="1" hidden="1" customWidth="1"/>
    <col min="18" max="18" width="5.4" style="1" hidden="1" customWidth="1"/>
    <col min="19" max="19" width="8.46666666666667" style="1" hidden="1" customWidth="1"/>
    <col min="20" max="20" width="2.4" style="1" hidden="1" customWidth="1"/>
    <col min="21" max="21" width="5.73333333333333" style="3" hidden="1" customWidth="1"/>
    <col min="22" max="22" width="9" style="3" hidden="1" customWidth="1"/>
  </cols>
  <sheetData>
    <row r="1" ht="25.0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黄钊鸿</v>
      </c>
      <c r="J2" s="7" t="s">
        <v>6</v>
      </c>
      <c r="K2" s="33">
        <v>44281</v>
      </c>
      <c r="Q2" s="45" t="s">
        <v>7</v>
      </c>
      <c r="R2" s="3" t="s">
        <v>8</v>
      </c>
      <c r="S2" s="46">
        <v>798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5" t="s">
        <v>17</v>
      </c>
      <c r="R3" s="3" t="s">
        <v>8</v>
      </c>
      <c r="S3" s="46">
        <v>768</v>
      </c>
      <c r="U3" s="3" t="s">
        <v>18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68</v>
      </c>
      <c r="H4" s="14">
        <v>18</v>
      </c>
      <c r="I4" s="34">
        <f t="shared" ref="I4:I14" si="3">IF(G4="","",G4*H4)</f>
        <v>1224</v>
      </c>
      <c r="J4" s="35">
        <f t="shared" ref="J4:J11" si="4">H4/6</f>
        <v>3</v>
      </c>
      <c r="K4" s="36"/>
      <c r="Q4" s="47" t="s">
        <v>21</v>
      </c>
      <c r="R4" s="3" t="s">
        <v>8</v>
      </c>
      <c r="S4" s="46">
        <v>398</v>
      </c>
      <c r="U4" s="3" t="s">
        <v>22</v>
      </c>
      <c r="V4" s="3" t="s">
        <v>23</v>
      </c>
    </row>
    <row r="5" ht="20" customHeight="1" spans="1:22">
      <c r="A5" s="11">
        <f t="shared" si="0"/>
        <v>2</v>
      </c>
      <c r="B5" s="12" t="s">
        <v>24</v>
      </c>
      <c r="C5" s="12"/>
      <c r="D5" s="12"/>
      <c r="E5" s="11" t="str">
        <f t="shared" si="1"/>
        <v>瓶</v>
      </c>
      <c r="F5" s="11"/>
      <c r="G5" s="13">
        <f t="shared" si="2"/>
        <v>198</v>
      </c>
      <c r="H5" s="14">
        <v>36</v>
      </c>
      <c r="I5" s="34">
        <f t="shared" si="3"/>
        <v>7128</v>
      </c>
      <c r="J5" s="35">
        <f t="shared" si="4"/>
        <v>6</v>
      </c>
      <c r="K5" s="36"/>
      <c r="Q5" s="47" t="s">
        <v>25</v>
      </c>
      <c r="R5" s="3" t="s">
        <v>8</v>
      </c>
      <c r="S5" s="46">
        <v>378</v>
      </c>
      <c r="U5" s="3" t="s">
        <v>26</v>
      </c>
      <c r="V5" s="3" t="s">
        <v>27</v>
      </c>
    </row>
    <row r="6" ht="20" customHeight="1" spans="1:22">
      <c r="A6" s="11">
        <f t="shared" si="0"/>
        <v>3</v>
      </c>
      <c r="B6" s="12" t="s">
        <v>28</v>
      </c>
      <c r="C6" s="12"/>
      <c r="D6" s="12"/>
      <c r="E6" s="11" t="str">
        <f t="shared" si="1"/>
        <v>瓶</v>
      </c>
      <c r="F6" s="11"/>
      <c r="G6" s="13">
        <f t="shared" si="2"/>
        <v>298</v>
      </c>
      <c r="H6" s="14">
        <v>18</v>
      </c>
      <c r="I6" s="34">
        <f t="shared" si="3"/>
        <v>5364</v>
      </c>
      <c r="J6" s="35">
        <f t="shared" si="4"/>
        <v>3</v>
      </c>
      <c r="K6" s="36"/>
      <c r="Q6" s="45" t="s">
        <v>28</v>
      </c>
      <c r="R6" s="3" t="s">
        <v>8</v>
      </c>
      <c r="S6" s="46">
        <v>298</v>
      </c>
      <c r="U6" s="3" t="s">
        <v>29</v>
      </c>
      <c r="V6" s="3" t="s">
        <v>30</v>
      </c>
    </row>
    <row r="7" ht="20" customHeight="1" spans="1:22">
      <c r="A7" s="11">
        <f t="shared" si="0"/>
        <v>4</v>
      </c>
      <c r="B7" s="12" t="s">
        <v>21</v>
      </c>
      <c r="C7" s="12"/>
      <c r="D7" s="12"/>
      <c r="E7" s="11" t="str">
        <f t="shared" si="1"/>
        <v>瓶</v>
      </c>
      <c r="F7" s="11"/>
      <c r="G7" s="13">
        <f t="shared" si="2"/>
        <v>398</v>
      </c>
      <c r="H7" s="14">
        <v>18</v>
      </c>
      <c r="I7" s="34">
        <f t="shared" si="3"/>
        <v>7164</v>
      </c>
      <c r="J7" s="35">
        <f t="shared" si="4"/>
        <v>3</v>
      </c>
      <c r="K7" s="36"/>
      <c r="Q7" s="47" t="s">
        <v>24</v>
      </c>
      <c r="R7" s="3" t="s">
        <v>8</v>
      </c>
      <c r="S7" s="46">
        <v>198</v>
      </c>
      <c r="U7" s="3" t="s">
        <v>31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33</v>
      </c>
      <c r="R8" s="3" t="s">
        <v>8</v>
      </c>
      <c r="S8" s="46">
        <v>185</v>
      </c>
      <c r="U8" s="3" t="s">
        <v>2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35</v>
      </c>
      <c r="R9" s="3" t="s">
        <v>8</v>
      </c>
      <c r="S9" s="46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38</v>
      </c>
      <c r="R10" s="3" t="s">
        <v>8</v>
      </c>
      <c r="S10" s="46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40</v>
      </c>
      <c r="R11" s="3" t="s">
        <v>8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48</v>
      </c>
      <c r="R13" s="3" t="s">
        <v>8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49</v>
      </c>
      <c r="R14" s="3" t="s">
        <v>8</v>
      </c>
      <c r="S14" s="46">
        <v>88</v>
      </c>
    </row>
    <row r="15" ht="20" customHeight="1" spans="1:19">
      <c r="A15" s="11" t="s">
        <v>50</v>
      </c>
      <c r="B15" s="15">
        <f>I15</f>
        <v>20880</v>
      </c>
      <c r="C15" s="15"/>
      <c r="D15" s="15"/>
      <c r="E15" s="15"/>
      <c r="F15" s="15"/>
      <c r="G15" s="15"/>
      <c r="H15" s="15"/>
      <c r="I15" s="34">
        <f>SUM(I4:I14)</f>
        <v>20880</v>
      </c>
      <c r="J15" s="37">
        <f>SUM(J4:J14)</f>
        <v>15</v>
      </c>
      <c r="K15" s="36"/>
      <c r="Q15" s="47" t="s">
        <v>20</v>
      </c>
      <c r="R15" s="3" t="s">
        <v>8</v>
      </c>
      <c r="S15" s="46">
        <v>68</v>
      </c>
    </row>
    <row r="16" ht="26.1" customHeight="1" spans="1:11">
      <c r="A16" s="16" t="s">
        <v>51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</row>
    <row r="18" ht="20" customHeight="1" spans="1:11">
      <c r="A18" s="11">
        <f t="shared" ref="A18:A24" si="6">IF(B18="","",ROW(A1))</f>
        <v>1</v>
      </c>
      <c r="B18" s="12" t="s">
        <v>38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123</v>
      </c>
      <c r="H18" s="14">
        <v>12</v>
      </c>
      <c r="I18" s="34">
        <f t="shared" ref="I18:I27" si="9">IF(G18="","",G18*H18)</f>
        <v>1476</v>
      </c>
      <c r="J18" s="37">
        <f t="shared" ref="J18:J24" si="10">H18/6</f>
        <v>2</v>
      </c>
      <c r="K18" s="36" t="s">
        <v>52</v>
      </c>
    </row>
    <row r="19" ht="20" customHeight="1" spans="1:11">
      <c r="A19" s="11">
        <f t="shared" si="6"/>
        <v>2</v>
      </c>
      <c r="B19" s="12" t="s">
        <v>24</v>
      </c>
      <c r="C19" s="12"/>
      <c r="D19" s="12"/>
      <c r="E19" s="11" t="str">
        <f t="shared" si="7"/>
        <v>瓶</v>
      </c>
      <c r="F19" s="11"/>
      <c r="G19" s="13">
        <f t="shared" si="8"/>
        <v>198</v>
      </c>
      <c r="H19" s="14">
        <v>12</v>
      </c>
      <c r="I19" s="34">
        <f t="shared" si="9"/>
        <v>2376</v>
      </c>
      <c r="J19" s="37">
        <f t="shared" si="10"/>
        <v>2</v>
      </c>
      <c r="K19" s="36"/>
    </row>
    <row r="20" ht="20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53</v>
      </c>
      <c r="R27" s="3" t="s">
        <v>8</v>
      </c>
      <c r="S27" s="46">
        <v>88</v>
      </c>
    </row>
    <row r="28" ht="20" customHeight="1" spans="1:19">
      <c r="A28" s="11" t="s">
        <v>50</v>
      </c>
      <c r="B28" s="15">
        <f>I28</f>
        <v>3852</v>
      </c>
      <c r="C28" s="15"/>
      <c r="D28" s="15"/>
      <c r="E28" s="15"/>
      <c r="F28" s="15"/>
      <c r="G28" s="15"/>
      <c r="H28" s="15"/>
      <c r="I28" s="34">
        <f>SUM(I18:I27)</f>
        <v>3852</v>
      </c>
      <c r="J28" s="37">
        <f>SUM(J18:J27)</f>
        <v>4</v>
      </c>
      <c r="K28" s="36"/>
      <c r="Q28" s="48" t="s">
        <v>54</v>
      </c>
      <c r="R28" s="3" t="s">
        <v>8</v>
      </c>
      <c r="S28" s="46">
        <v>48</v>
      </c>
    </row>
    <row r="29" s="1" customFormat="1" ht="22.05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0.18448275862069</v>
      </c>
      <c r="Q29" s="48" t="s">
        <v>59</v>
      </c>
      <c r="R29" s="3" t="s">
        <v>8</v>
      </c>
      <c r="S29" s="46">
        <v>35</v>
      </c>
      <c r="U29" s="3"/>
      <c r="V29" s="3"/>
    </row>
    <row r="30" s="1" customFormat="1" ht="22.05" customHeight="1" spans="1:22">
      <c r="A30" s="23"/>
      <c r="B30" s="19" t="s">
        <v>60</v>
      </c>
      <c r="C30" s="20">
        <f>SUMIF($B$4:$B$27,Q4,$J$4:$J$27)</f>
        <v>3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SUM(J30:J32,H29:H32,E29:F32,C29:C32)</f>
        <v>16</v>
      </c>
      <c r="U30" s="3"/>
      <c r="V30" s="3"/>
    </row>
    <row r="31" s="1" customFormat="1" ht="22.05" customHeight="1" spans="1:22">
      <c r="A31" s="23"/>
      <c r="B31" s="19" t="s">
        <v>64</v>
      </c>
      <c r="C31" s="20">
        <f>SUMIF($B$4:$B$27,Q6,$J$4:$J$27)</f>
        <v>3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.05" customHeight="1" spans="1:22">
      <c r="A32" s="23"/>
      <c r="B32" s="19" t="s">
        <v>68</v>
      </c>
      <c r="C32" s="20">
        <f>SUMIF($B$4:$B$27,Q7,$J$4:$J$27)</f>
        <v>8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2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.05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3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2021-03-26T08:17:23Z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