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<sst xmlns="http://schemas.openxmlformats.org/spreadsheetml/2006/main" count="120" uniqueCount="84">
  <si>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</si>
  <si>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</si>
  <si>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华南</t>
  </si>
  <si>
    <t>城市经理</t>
  </si>
  <si>
    <t>苏泽仪</t>
  </si>
  <si>
    <t>大区经理</t>
  </si>
  <si>
    <t>日期</t>
  </si>
  <si>
    <t>2021.3.31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</si>
  <si>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</si>
  <si>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</si>
  <si>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</si>
  <si>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</si>
  <si>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</si>
  <si>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</si>
  <si>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</si>
  <si>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</si>
  <si>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</si>
  <si>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</si>
  <si>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</si>
  <si>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</si>
  <si>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</si>
  <si>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搭赠：酒具22套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</si>
  <si>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</si>
  <si>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</si>
  <si>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</si>
  <si>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</si>
  <si>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</si>
  <si>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</si>
  <si>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</si>
  <si>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20年陈皮酱香酒</t>
  </si>
  <si>
    <t>东北</t>
  </si>
  <si>
    <t>胡悦</t>
  </si>
  <si>
    <t>西北</t>
  </si>
  <si>
    <t>贾义强</t>
  </si>
  <si>
    <t>15年陈皮酱香酒(光瓶)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</si>
  <si>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</si>
  <si>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</si>
  <si>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</si>
  <si>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</si>
  <si>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</si>
  <si>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</si>
  <si>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</si>
  <si>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</si>
  <si>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</si>
  <si>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</si>
  <si>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15年陈皮酱香酒100ml小酒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</si>
  <si>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</si>
  <si>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</si>
  <si>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</si>
  <si>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</si>
  <si>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</si>
  <si>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</si>
  <si>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</si>
  <si>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</si>
  <si>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</si>
  <si>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</si>
  <si>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</si>
  <si>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</si>
  <si>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</si>
  <si>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</si>
  <si>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</si>
  <si>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</si>
  <si>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</si>
  <si>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</si>
  <si>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</si>
  <si>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</si>
  <si>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</si>
  <si>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</si>
  <si>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</si>
  <si>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</si>
  <si>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</si>
  <si>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</si>
  <si>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</si>
  <si>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</si>
  <si>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</si>
  <si>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</si>
  <si>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管志霞  15975527998</t>
  </si>
  <si>
    <t>收 货 地 址</t>
  </si>
  <si>
    <t>广东省广州市番禺区沙溪茶叶城外座119一121</t>
  </si>
  <si>
    <t>订 货 单 位</t>
  </si>
  <si>
    <t>广州市云峰装饰工程有限公司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</si>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</sst>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41" formatCode="_ * #,##0_ ;_ * \-#,##0_ ;_ * &quot;-&quot;_ ;_ @_ "/>
    <numFmt numFmtId="177" formatCode="0_ "/>
    <numFmt numFmtId="178" formatCode="0.00_ "/>
    <numFmt numFmtId="44" formatCode="_ &quot;￥&quot;* #,##0.00_ ;_ &quot;￥&quot;* \-#,##0.00_ ;_ &quot;￥&quot;* &quot;-&quot;??_ ;_ @_ "/>
    <numFmt numFmtId="179" formatCode="0.0_ "/>
    <numFmt numFmtId="42" formatCode="_ &quot;￥&quot;* #,##0_ ;_ &quot;￥&quot;* \-#,##0_ ;_ &quot;￥&quot;* &quot;-&quot;_ ;_ @_ "/>
    <numFmt numFmtId="43" formatCode="_ * #,##0.00_ ;_ * \-#,##0.00_ ;_ * &quot;-&quot;??_ ;_ @_ "/>
    <numFmt numFmtId="180" formatCode="yyyy/m/d;@"/>
    <numFmt numFmtId="181" formatCode="0.0&quot;件&quot;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4" fillId="4" borderId="15" applyNumberFormat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30" fillId="16" borderId="12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9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22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黄钊鸿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8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798</v>
      </c>
      <c r="H4" s="14">
        <v>18</v>
      </c>
      <c r="I4" s="34">
        <f t="shared" ref="I4:I14" si="1">IF(G4="","",G4*H4)</f>
        <v>14364</v>
      </c>
      <c r="J4" s="35">
        <f t="shared" ref="J4:J11" si="2">H4/6</f>
        <v>3</v>
      </c>
      <c r="K4" s="36" t="s">
        <v>21</v>
      </c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" customHeight="1" spans="1:22">
      <c r="A5" s="11">
        <f t="shared" si="0"/>
        <v>2</v>
      </c>
      <c r="B5" s="12" t="s">
        <v>22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398</v>
      </c>
      <c r="H5" s="14">
        <v>18</v>
      </c>
      <c r="I5" s="34">
        <f t="shared" si="1"/>
        <v>7164</v>
      </c>
      <c r="J5" s="35">
        <f t="shared" si="2"/>
        <v>3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" customHeight="1" spans="1:22">
      <c r="A6" s="11">
        <f t="shared" si="0"/>
        <v>3</v>
      </c>
      <c r="B6" s="12" t="s">
        <v>28</v>
      </c>
      <c r="C6" s="12"/>
      <c r="D6" s="12"/>
      <c r="E6" s="11" t="str">
        <f>IF(B6="","",INDEX($Q:$R,MATCH(B6,$Q:$Q,),2))</f>
        <v>瓶</v>
      </c>
      <c r="F6" s="11"/>
      <c r="G6" s="13">
        <f>IF(B6="","",INDEX($Q:$S,MATCH(B6,$Q:$Q,),3))</f>
        <v>198</v>
      </c>
      <c r="H6" s="14">
        <v>198</v>
      </c>
      <c r="I6" s="34">
        <f t="shared" si="1"/>
        <v>39204</v>
      </c>
      <c r="J6" s="35">
        <f t="shared" si="2"/>
        <v>33</v>
      </c>
      <c r="K6" s="36"/>
      <c r="Q6" s="45" t="s">
        <v>29</v>
      </c>
      <c r="R6" s="3" t="s">
        <v>9</v>
      </c>
      <c r="S6" s="46">
        <v>298</v>
      </c>
      <c r="U6" s="3" t="s">
        <v>30</v>
      </c>
      <c r="V6" s="3" t="s">
        <v>31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28</v>
      </c>
      <c r="R7" s="3" t="s">
        <v>9</v>
      </c>
      <c r="S7" s="46">
        <v>198</v>
      </c>
      <c r="U7" s="3" t="s">
        <v>32</v>
      </c>
      <c r="V7" s="3" t="s">
        <v>33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34</v>
      </c>
      <c r="R8" s="3" t="s">
        <v>9</v>
      </c>
      <c r="S8" s="46">
        <v>185</v>
      </c>
      <c r="U8" s="3" t="s">
        <v>2</v>
      </c>
      <c r="V8" s="3" t="s">
        <v>35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36</v>
      </c>
      <c r="R9" s="3" t="s">
        <v>9</v>
      </c>
      <c r="S9" s="46">
        <v>138</v>
      </c>
      <c r="U9" s="3" t="s">
        <v>37</v>
      </c>
      <c r="V9" s="3" t="s">
        <v>38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39</v>
      </c>
      <c r="R10" s="3" t="s">
        <v>9</v>
      </c>
      <c r="S10" s="46">
        <v>123</v>
      </c>
      <c r="U10" s="3" t="s">
        <v>40</v>
      </c>
      <c r="V10" s="3" t="s">
        <v>38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41</v>
      </c>
      <c r="R11" s="3" t="s">
        <v>9</v>
      </c>
      <c r="S11" s="46">
        <v>198</v>
      </c>
      <c r="U11" s="3" t="s">
        <v>42</v>
      </c>
      <c r="V11" s="3" t="s">
        <v>43</v>
      </c>
    </row>
    <row r="12" ht="20" customHeight="1" spans="1:22">
      <c r="A12" s="11" t="s">
        <v>44</v>
      </c>
      <c r="B12" s="12" t="s">
        <v>45</v>
      </c>
      <c r="C12" s="12"/>
      <c r="D12" s="12"/>
      <c r="E12" s="11" t="str">
        <f>IF(B12="","",INDEX($Q:$R,MATCH(B12,$Q:$Q,),2))</f>
        <v>瓶</v>
      </c>
      <c r="F12" s="11"/>
      <c r="G12" s="13">
        <f>IF(B12="","",INDEX($Q:$S,MATCH(B12,$Q:$Q,),3))</f>
        <v>48</v>
      </c>
      <c r="H12" s="14">
        <v>100</v>
      </c>
      <c r="I12" s="34">
        <f t="shared" si="1"/>
        <v>4800</v>
      </c>
      <c r="J12" s="37">
        <f t="shared" ref="J12:J14" si="3">H12/20</f>
        <v>5</v>
      </c>
      <c r="K12" s="36"/>
      <c r="Q12" s="47" t="s">
        <v>46</v>
      </c>
      <c r="R12" s="3" t="s">
        <v>47</v>
      </c>
      <c r="S12" s="46">
        <v>158</v>
      </c>
      <c r="U12" s="3" t="s">
        <v>48</v>
      </c>
      <c r="V12" s="3" t="s">
        <v>49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50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51</v>
      </c>
      <c r="R14" s="3" t="s">
        <v>9</v>
      </c>
      <c r="S14" s="46">
        <v>88</v>
      </c>
    </row>
    <row r="15" ht="20" customHeight="1" spans="1:19">
      <c r="A15" s="11" t="s">
        <v>52</v>
      </c>
      <c r="B15" s="15">
        <f>I15</f>
        <v>65532</v>
      </c>
      <c r="C15" s="15"/>
      <c r="D15" s="15"/>
      <c r="E15" s="15"/>
      <c r="F15" s="15"/>
      <c r="G15" s="15"/>
      <c r="H15" s="15"/>
      <c r="I15" s="34">
        <f>SUM(I4:I14)</f>
        <v>65532</v>
      </c>
      <c r="J15" s="37">
        <f>SUM(J4:J14)</f>
        <v>44</v>
      </c>
      <c r="K15" s="36"/>
      <c r="Q15" s="47" t="s">
        <v>53</v>
      </c>
      <c r="R15" s="3" t="s">
        <v>9</v>
      </c>
      <c r="S15" s="46">
        <v>68</v>
      </c>
    </row>
    <row r="16" ht="26.1" customHeight="1" spans="1:11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34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185</v>
      </c>
      <c r="H18" s="14">
        <v>36</v>
      </c>
      <c r="I18" s="34">
        <f t="shared" ref="I18:I27" si="5">IF(G18="","",G18*H18)</f>
        <v>6660</v>
      </c>
      <c r="J18" s="37">
        <f t="shared" ref="J18:J24" si="6">H18/6</f>
        <v>6</v>
      </c>
      <c r="K18" s="36"/>
    </row>
    <row r="19" ht="20" customHeight="1" spans="1:11">
      <c r="A19" s="11">
        <f t="shared" si="4"/>
        <v>2</v>
      </c>
      <c r="B19" s="12" t="s">
        <v>25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378</v>
      </c>
      <c r="H19" s="14">
        <v>6</v>
      </c>
      <c r="I19" s="34">
        <f t="shared" si="5"/>
        <v>2268</v>
      </c>
      <c r="J19" s="37">
        <f t="shared" si="6"/>
        <v>1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44</v>
      </c>
      <c r="B25" s="12" t="s">
        <v>45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48</v>
      </c>
      <c r="H25" s="14">
        <v>20</v>
      </c>
      <c r="I25" s="34">
        <f t="shared" si="5"/>
        <v>960</v>
      </c>
      <c r="J25" s="37">
        <f t="shared" ref="J25:J27" si="7">H25/20</f>
        <v>1</v>
      </c>
      <c r="K25" s="36"/>
      <c r="R25" s="3"/>
      <c r="S25" s="46"/>
    </row>
    <row r="26" ht="20" customHeight="1" spans="1:19">
      <c r="A26" s="11"/>
      <c r="B26" s="12" t="s">
        <v>55</v>
      </c>
      <c r="C26" s="12"/>
      <c r="D26" s="12"/>
      <c r="E26" s="11" t="str">
        <f>IF(B26="","",INDEX($Q:$R,MATCH(B26,$Q:$Q,),2))</f>
        <v>瓶</v>
      </c>
      <c r="F26" s="11"/>
      <c r="G26" s="13">
        <f>IF(B26="","",INDEX($Q:$S,MATCH(B26,$Q:$Q,),3))</f>
        <v>88</v>
      </c>
      <c r="H26" s="14">
        <v>20</v>
      </c>
      <c r="I26" s="34">
        <f t="shared" si="5"/>
        <v>1760</v>
      </c>
      <c r="J26" s="37">
        <f t="shared" si="7"/>
        <v>1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55</v>
      </c>
      <c r="R27" s="3" t="s">
        <v>9</v>
      </c>
      <c r="S27" s="46">
        <v>88</v>
      </c>
    </row>
    <row r="28" ht="20" customHeight="1" spans="1:19">
      <c r="A28" s="11" t="s">
        <v>52</v>
      </c>
      <c r="B28" s="15">
        <f>I28</f>
        <v>11648</v>
      </c>
      <c r="C28" s="15"/>
      <c r="D28" s="15"/>
      <c r="E28" s="15"/>
      <c r="F28" s="15"/>
      <c r="G28" s="15"/>
      <c r="H28" s="15"/>
      <c r="I28" s="34">
        <f>SUM(I18:I27)</f>
        <v>11648</v>
      </c>
      <c r="J28" s="37">
        <f>SUM(J18:J27)</f>
        <v>9</v>
      </c>
      <c r="K28" s="36"/>
      <c r="Q28" s="48" t="s">
        <v>45</v>
      </c>
      <c r="R28" s="3" t="s">
        <v>9</v>
      </c>
      <c r="S28" s="46">
        <v>48</v>
      </c>
    </row>
    <row r="29" s="1" customFormat="1" ht="22" customHeight="1" spans="1:22">
      <c r="A29" s="18" t="s">
        <v>56</v>
      </c>
      <c r="B29" s="19" t="s">
        <v>57</v>
      </c>
      <c r="C29" s="20">
        <f>SUMIF($B$4:$B$27,Q2,$J$4:$J$27)</f>
        <v>3</v>
      </c>
      <c r="D29" s="21" t="s">
        <v>41</v>
      </c>
      <c r="E29" s="20">
        <f>SUMIF($B$4:$B$27,Q11,$J$4:$J$27)</f>
        <v>0</v>
      </c>
      <c r="F29" s="20"/>
      <c r="G29" s="19" t="s">
        <v>58</v>
      </c>
      <c r="H29" s="22">
        <f>SUMIF($B$4:$B$27,Q3,$J$4:$J$27)</f>
        <v>0</v>
      </c>
      <c r="I29" s="39" t="s">
        <v>59</v>
      </c>
      <c r="J29" s="40"/>
      <c r="K29" s="41">
        <f>I28/I15</f>
        <v>0.177745223707502</v>
      </c>
      <c r="Q29" s="48" t="s">
        <v>60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61</v>
      </c>
      <c r="C30" s="20">
        <f>SUMIF($B$4:$B$27,Q4,$J$4:$J$27)</f>
        <v>3</v>
      </c>
      <c r="D30" s="21" t="s">
        <v>62</v>
      </c>
      <c r="E30" s="20">
        <f>SUMIF($B$4:$B$27,Q12,$J$4:$J$27)</f>
        <v>0</v>
      </c>
      <c r="F30" s="20"/>
      <c r="G30" s="19" t="s">
        <v>63</v>
      </c>
      <c r="H30" s="22">
        <f>SUMIF($B$4:$B$27,Q5,$J$4:$J$27)</f>
        <v>1</v>
      </c>
      <c r="I30" s="19" t="s">
        <v>64</v>
      </c>
      <c r="J30" s="20">
        <f>SUMIF($B$4:$B$27,Q27,$J$4:$J$27)</f>
        <v>1</v>
      </c>
      <c r="K30" s="42">
        <f>SUM(J30:J33,H29:H33,E29:F33,C29:C33)</f>
        <v>53</v>
      </c>
      <c r="U30" s="3"/>
      <c r="V30" s="3"/>
    </row>
    <row r="31" s="1" customFormat="1" ht="22" customHeight="1" spans="1:22">
      <c r="A31" s="23"/>
      <c r="B31" s="19" t="s">
        <v>65</v>
      </c>
      <c r="C31" s="20">
        <f>SUMIF($B$4:$B$27,Q6,$J$4:$J$27)</f>
        <v>0</v>
      </c>
      <c r="D31" s="21" t="s">
        <v>66</v>
      </c>
      <c r="E31" s="24">
        <f>SUMIF($B$4:$B$27,Q13,$J$4:$J$27)</f>
        <v>0</v>
      </c>
      <c r="F31" s="25"/>
      <c r="G31" s="19" t="s">
        <v>67</v>
      </c>
      <c r="H31" s="22">
        <f>SUMIF($B$4:$B$27,Q8,$J$4:$J$27)</f>
        <v>6</v>
      </c>
      <c r="I31" s="19" t="s">
        <v>68</v>
      </c>
      <c r="J31" s="20">
        <f>SUMIF($B$4:$B$27,Q28,$J$4:$J$27)</f>
        <v>6</v>
      </c>
      <c r="K31" s="42"/>
      <c r="U31" s="3"/>
      <c r="V31" s="3"/>
    </row>
    <row r="32" s="1" customFormat="1" ht="22" customHeight="1" spans="1:22">
      <c r="A32" s="23"/>
      <c r="B32" s="19" t="s">
        <v>69</v>
      </c>
      <c r="C32" s="20">
        <f>SUMIF($B$4:$B$27,Q7,$J$4:$J$27)</f>
        <v>33</v>
      </c>
      <c r="D32" s="19" t="s">
        <v>70</v>
      </c>
      <c r="E32" s="20">
        <f>SUMIF($B$4:$B$27,Q14,$J$4:$J$27)</f>
        <v>0</v>
      </c>
      <c r="F32" s="20"/>
      <c r="G32" s="19" t="s">
        <v>71</v>
      </c>
      <c r="H32" s="20">
        <f>SUMIF($B$4:$B$27,Q10,$J$4:$J$27)</f>
        <v>0</v>
      </c>
      <c r="I32" s="19" t="s">
        <v>72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73</v>
      </c>
      <c r="C33" s="20">
        <f>SUMIF($B$4:$B$27,Q9,$J$4:$J$27)</f>
        <v>0</v>
      </c>
      <c r="D33" s="19" t="s">
        <v>74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75</v>
      </c>
      <c r="B34" s="7"/>
      <c r="C34" s="27" t="s">
        <v>76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77</v>
      </c>
      <c r="B35" s="7"/>
      <c r="C35" s="27" t="s">
        <v>78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79</v>
      </c>
      <c r="B36" s="7"/>
      <c r="C36" s="27" t="s">
        <v>80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81</v>
      </c>
      <c r="B37" s="28"/>
      <c r="C37" s="29"/>
      <c r="D37" s="29"/>
      <c r="E37" s="30"/>
      <c r="F37" s="28" t="s">
        <v>82</v>
      </c>
      <c r="G37" s="28"/>
      <c r="H37" s="31"/>
      <c r="I37" s="31"/>
      <c r="J37" s="43" t="s">
        <v>83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2021-03-31T08:15:46Z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