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<sst xmlns="http://schemas.openxmlformats.org/spreadsheetml/2006/main" count="130" uniqueCount="87">
  <si>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</si>
  <si>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</si>
  <si>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华北</t>
  </si>
  <si>
    <t>城市经理</t>
  </si>
  <si>
    <t>王好山</t>
  </si>
  <si>
    <t>大区经理</t>
  </si>
  <si>
    <t>日期</t>
  </si>
  <si>
    <t>2021.3.31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</si>
  <si>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</si>
  <si>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</si>
  <si>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</si>
  <si>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</si>
  <si>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</si>
  <si>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</si>
  <si>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</si>
  <si>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</si>
  <si>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</si>
  <si>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</si>
  <si>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</si>
  <si>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宋志刚</t>
  </si>
  <si>
    <t>8年陈皮酱香酒</t>
  </si>
  <si>
    <t>酒具10盒</t>
  </si>
  <si>
    <t>30年陈皮酱香酒</t>
  </si>
  <si>
    <t>华中</t>
  </si>
  <si>
    <t>王鼎</t>
  </si>
  <si>
    <t>10年陈皮酱香酒</t>
  </si>
  <si>
    <t>酒具15盒</t>
  </si>
  <si>
    <t>30年陈皮酱香酒(光瓶)</t>
  </si>
  <si>
    <t>华东</t>
  </si>
  <si>
    <t>张颖毅</t>
  </si>
  <si>
    <t>15年陈皮酱香酒</t>
  </si>
  <si>
    <t>酒具20盒</t>
  </si>
  <si>
    <t>20年陈皮酱香酒</t>
  </si>
  <si>
    <t>东北</t>
  </si>
  <si>
    <t>胡悦</t>
  </si>
  <si>
    <t>牛年生肖纪念酒</t>
  </si>
  <si>
    <t>西北</t>
  </si>
  <si>
    <t>贾义强</t>
  </si>
  <si>
    <t>15年陈皮酱香酒(光瓶)</t>
  </si>
  <si>
    <t>华南</t>
  </si>
  <si>
    <t>黄钊鸿</t>
  </si>
  <si>
    <t>5年陈皮酱香酒(光瓶)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</si>
  <si>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</si>
  <si>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</si>
  <si>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</si>
  <si>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</si>
  <si>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</si>
  <si>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</si>
  <si>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</si>
  <si>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</si>
  <si>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</si>
  <si>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</si>
  <si>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</si>
  <si>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</si>
  <si>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合计</t>
  </si>
  <si>
    <t>合计酒具80盒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</si>
  <si>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</si>
  <si>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</si>
  <si>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</si>
  <si>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</si>
  <si>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</si>
  <si>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</si>
  <si>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</si>
  <si>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</si>
  <si>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</si>
  <si>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</si>
  <si>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</si>
  <si>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</si>
  <si>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</si>
  <si>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</si>
  <si>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</si>
  <si>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</si>
  <si>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</si>
  <si>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</si>
  <si>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</si>
  <si>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</si>
  <si>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</si>
  <si>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</si>
  <si>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</si>
  <si>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肖总   18678521001</t>
  </si>
  <si>
    <t>收 货 地 址</t>
  </si>
  <si>
    <t>山东省聊城市公路局材料供应处</t>
  </si>
  <si>
    <t>订 货 单 位</t>
  </si>
  <si>
    <t>聊城旗舰店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</si>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</sst>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.0&quot;件&quot;"/>
    <numFmt numFmtId="178" formatCode="0_ "/>
    <numFmt numFmtId="179" formatCode="yyyy/m/d;@"/>
    <numFmt numFmtId="180" formatCode="0.00_ "/>
    <numFmt numFmtId="181" formatCode="0.0_ 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9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27" fillId="5" borderId="13" applyNumberFormat="0" applyAlignment="0" applyProtection="0">
      <alignment vertical="center"/>
    </xf>
    <xf numFmtId="0" fontId="30" fillId="8" borderId="14" applyNumberFormat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1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1" fontId="10" fillId="0" borderId="2" xfId="0" applyNumberFormat="1" applyFont="1" applyBorder="1" applyAlignment="1">
      <alignment horizontal="right" vertical="center"/>
    </xf>
    <xf numFmtId="181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79" fontId="14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1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宋志刚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2</v>
      </c>
      <c r="V3" s="3" t="s">
        <v>19</v>
      </c>
    </row>
    <row r="4" ht="20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120</v>
      </c>
      <c r="I4" s="34">
        <f t="shared" ref="I4:I14" si="1">IF(G4="","",G4*H4)</f>
        <v>10560</v>
      </c>
      <c r="J4" s="35">
        <f t="shared" ref="J4:J11" si="2">H4/6</f>
        <v>20</v>
      </c>
      <c r="K4" s="36" t="s">
        <v>21</v>
      </c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" customHeight="1" spans="1:22">
      <c r="A5" s="11">
        <f t="shared" si="0"/>
        <v>2</v>
      </c>
      <c r="B5" s="12" t="s">
        <v>25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138</v>
      </c>
      <c r="H5" s="14">
        <v>180</v>
      </c>
      <c r="I5" s="34">
        <f t="shared" si="1"/>
        <v>24840</v>
      </c>
      <c r="J5" s="35">
        <f t="shared" si="2"/>
        <v>30</v>
      </c>
      <c r="K5" s="36" t="s">
        <v>26</v>
      </c>
      <c r="Q5" s="47" t="s">
        <v>27</v>
      </c>
      <c r="R5" s="3" t="s">
        <v>9</v>
      </c>
      <c r="S5" s="46">
        <v>378</v>
      </c>
      <c r="U5" s="3" t="s">
        <v>28</v>
      </c>
      <c r="V5" s="3" t="s">
        <v>29</v>
      </c>
    </row>
    <row r="6" ht="20" customHeight="1" spans="1:22">
      <c r="A6" s="11">
        <f t="shared" si="0"/>
        <v>3</v>
      </c>
      <c r="B6" s="12" t="s">
        <v>30</v>
      </c>
      <c r="C6" s="12"/>
      <c r="D6" s="12"/>
      <c r="E6" s="11" t="str">
        <f>IF(B6="","",INDEX($Q:$R,MATCH(B6,$Q:$Q,),2))</f>
        <v>瓶</v>
      </c>
      <c r="F6" s="11"/>
      <c r="G6" s="13">
        <f>IF(B6="","",INDEX($Q:$S,MATCH(B6,$Q:$Q,),3))</f>
        <v>198</v>
      </c>
      <c r="H6" s="14">
        <v>240</v>
      </c>
      <c r="I6" s="34">
        <f t="shared" si="1"/>
        <v>47520</v>
      </c>
      <c r="J6" s="35">
        <f t="shared" si="2"/>
        <v>40</v>
      </c>
      <c r="K6" s="36" t="s">
        <v>31</v>
      </c>
      <c r="Q6" s="45" t="s">
        <v>32</v>
      </c>
      <c r="R6" s="3" t="s">
        <v>9</v>
      </c>
      <c r="S6" s="46">
        <v>298</v>
      </c>
      <c r="U6" s="3" t="s">
        <v>33</v>
      </c>
      <c r="V6" s="3" t="s">
        <v>34</v>
      </c>
    </row>
    <row r="7" ht="20" customHeight="1" spans="1:22">
      <c r="A7" s="11">
        <f t="shared" si="0"/>
        <v>4</v>
      </c>
      <c r="B7" s="12" t="s">
        <v>35</v>
      </c>
      <c r="C7" s="12"/>
      <c r="D7" s="12"/>
      <c r="E7" s="11" t="str">
        <f>IF(B7="","",INDEX($Q:$R,MATCH(B7,$Q:$Q,),2))</f>
        <v>瓶</v>
      </c>
      <c r="F7" s="11"/>
      <c r="G7" s="13">
        <f>IF(B7="","",INDEX($Q:$S,MATCH(B7,$Q:$Q,),3))</f>
        <v>298</v>
      </c>
      <c r="H7" s="14">
        <v>120</v>
      </c>
      <c r="I7" s="34">
        <f t="shared" si="1"/>
        <v>35760</v>
      </c>
      <c r="J7" s="35">
        <f t="shared" si="2"/>
        <v>20</v>
      </c>
      <c r="K7" s="36" t="s">
        <v>21</v>
      </c>
      <c r="Q7" s="47" t="s">
        <v>30</v>
      </c>
      <c r="R7" s="3" t="s">
        <v>9</v>
      </c>
      <c r="S7" s="46">
        <v>198</v>
      </c>
      <c r="U7" s="3" t="s">
        <v>36</v>
      </c>
      <c r="V7" s="3" t="s">
        <v>37</v>
      </c>
    </row>
    <row r="8" ht="20" customHeight="1" spans="1:22">
      <c r="A8" s="11">
        <f t="shared" si="0"/>
        <v>5</v>
      </c>
      <c r="B8" s="12" t="s">
        <v>22</v>
      </c>
      <c r="C8" s="12"/>
      <c r="D8" s="12"/>
      <c r="E8" s="11" t="str">
        <f>IF(B8="","",INDEX($Q:$R,MATCH(B8,$Q:$Q,),2))</f>
        <v>瓶</v>
      </c>
      <c r="F8" s="11"/>
      <c r="G8" s="13">
        <f>IF(B8="","",INDEX($Q:$S,MATCH(B8,$Q:$Q,),3))</f>
        <v>398</v>
      </c>
      <c r="H8" s="14">
        <v>180</v>
      </c>
      <c r="I8" s="34">
        <f t="shared" si="1"/>
        <v>71640</v>
      </c>
      <c r="J8" s="35">
        <f t="shared" si="2"/>
        <v>30</v>
      </c>
      <c r="K8" s="36" t="s">
        <v>26</v>
      </c>
      <c r="Q8" s="47" t="s">
        <v>38</v>
      </c>
      <c r="R8" s="3" t="s">
        <v>9</v>
      </c>
      <c r="S8" s="46">
        <v>185</v>
      </c>
      <c r="U8" s="3" t="s">
        <v>39</v>
      </c>
      <c r="V8" s="3" t="s">
        <v>40</v>
      </c>
    </row>
    <row r="9" ht="20" customHeight="1" spans="1:22">
      <c r="A9" s="11">
        <f t="shared" si="0"/>
        <v>6</v>
      </c>
      <c r="B9" s="12" t="s">
        <v>41</v>
      </c>
      <c r="C9" s="12"/>
      <c r="D9" s="12"/>
      <c r="E9" s="11" t="str">
        <f>IF(B9="","",INDEX($Q:$R,MATCH(B9,$Q:$Q,),2))</f>
        <v>瓶</v>
      </c>
      <c r="F9" s="11"/>
      <c r="G9" s="13">
        <f>IF(B9="","",INDEX($Q:$S,MATCH(B9,$Q:$Q,),3))</f>
        <v>68</v>
      </c>
      <c r="H9" s="14">
        <v>120</v>
      </c>
      <c r="I9" s="34">
        <f t="shared" si="1"/>
        <v>8160</v>
      </c>
      <c r="J9" s="35">
        <f t="shared" si="2"/>
        <v>20</v>
      </c>
      <c r="K9" s="36" t="s">
        <v>21</v>
      </c>
      <c r="Q9" s="47" t="s">
        <v>25</v>
      </c>
      <c r="R9" s="3" t="s">
        <v>9</v>
      </c>
      <c r="S9" s="46">
        <v>138</v>
      </c>
      <c r="U9" s="3" t="s">
        <v>42</v>
      </c>
      <c r="V9" s="3" t="s">
        <v>43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44</v>
      </c>
      <c r="R10" s="3" t="s">
        <v>9</v>
      </c>
      <c r="S10" s="46">
        <v>123</v>
      </c>
      <c r="U10" s="3" t="s">
        <v>45</v>
      </c>
      <c r="V10" s="3" t="s">
        <v>43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46</v>
      </c>
      <c r="R11" s="3" t="s">
        <v>9</v>
      </c>
      <c r="S11" s="46">
        <v>198</v>
      </c>
      <c r="U11" s="3" t="s">
        <v>47</v>
      </c>
      <c r="V11" s="3" t="s">
        <v>48</v>
      </c>
    </row>
    <row r="12" ht="20" customHeight="1" spans="1:22">
      <c r="A12" s="11" t="s">
        <v>49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50</v>
      </c>
      <c r="R12" s="3" t="s">
        <v>51</v>
      </c>
      <c r="S12" s="46">
        <v>158</v>
      </c>
      <c r="U12" s="3" t="s">
        <v>52</v>
      </c>
      <c r="V12" s="3" t="s">
        <v>53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35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20</v>
      </c>
      <c r="R14" s="3" t="s">
        <v>9</v>
      </c>
      <c r="S14" s="46">
        <v>88</v>
      </c>
    </row>
    <row r="15" ht="20" customHeight="1" spans="1:19">
      <c r="A15" s="11" t="s">
        <v>54</v>
      </c>
      <c r="B15" s="15">
        <f>I15</f>
        <v>198480</v>
      </c>
      <c r="C15" s="15"/>
      <c r="D15" s="15"/>
      <c r="E15" s="15"/>
      <c r="F15" s="15"/>
      <c r="G15" s="15"/>
      <c r="H15" s="15"/>
      <c r="I15" s="34">
        <f>SUM(I4:I14)</f>
        <v>198480</v>
      </c>
      <c r="J15" s="37">
        <f>SUM(J4:J14)</f>
        <v>160</v>
      </c>
      <c r="K15" s="36" t="s">
        <v>55</v>
      </c>
      <c r="Q15" s="47" t="s">
        <v>41</v>
      </c>
      <c r="R15" s="3" t="s">
        <v>9</v>
      </c>
      <c r="S15" s="46">
        <v>68</v>
      </c>
    </row>
    <row r="16" ht="26.1" customHeight="1" spans="1:11">
      <c r="A16" s="16" t="s">
        <v>56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20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88</v>
      </c>
      <c r="H18" s="14">
        <v>24</v>
      </c>
      <c r="I18" s="34">
        <f t="shared" ref="I18:I27" si="5">IF(G18="","",G18*H18)</f>
        <v>2112</v>
      </c>
      <c r="J18" s="37">
        <f t="shared" ref="J18:J24" si="6">H18/6</f>
        <v>4</v>
      </c>
      <c r="K18" s="36"/>
    </row>
    <row r="19" ht="20" customHeight="1" spans="1:11">
      <c r="A19" s="11">
        <f t="shared" si="4"/>
        <v>2</v>
      </c>
      <c r="B19" s="12" t="s">
        <v>25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138</v>
      </c>
      <c r="H19" s="14">
        <v>36</v>
      </c>
      <c r="I19" s="34">
        <f t="shared" si="5"/>
        <v>4968</v>
      </c>
      <c r="J19" s="37">
        <f t="shared" si="6"/>
        <v>6</v>
      </c>
      <c r="K19" s="36"/>
    </row>
    <row r="20" ht="20" customHeight="1" spans="1:11">
      <c r="A20" s="11">
        <f t="shared" si="4"/>
        <v>3</v>
      </c>
      <c r="B20" s="12" t="s">
        <v>30</v>
      </c>
      <c r="C20" s="12"/>
      <c r="D20" s="12"/>
      <c r="E20" s="11" t="str">
        <f>IF(B20="","",INDEX($Q:$R,MATCH(B20,$Q:$Q,),2))</f>
        <v>瓶</v>
      </c>
      <c r="F20" s="11"/>
      <c r="G20" s="13">
        <f>IF(B20="","",INDEX($Q:$S,MATCH(B20,$Q:$Q,),3))</f>
        <v>198</v>
      </c>
      <c r="H20" s="14">
        <v>48</v>
      </c>
      <c r="I20" s="34">
        <f t="shared" si="5"/>
        <v>9504</v>
      </c>
      <c r="J20" s="37">
        <f t="shared" si="6"/>
        <v>8</v>
      </c>
      <c r="K20" s="36"/>
    </row>
    <row r="21" ht="20" customHeight="1" spans="1:19">
      <c r="A21" s="11">
        <f t="shared" si="4"/>
        <v>4</v>
      </c>
      <c r="B21" s="12" t="s">
        <v>41</v>
      </c>
      <c r="C21" s="12"/>
      <c r="D21" s="12"/>
      <c r="E21" s="11" t="str">
        <f>IF(B21="","",INDEX($Q:$R,MATCH(B21,$Q:$Q,),2))</f>
        <v>瓶</v>
      </c>
      <c r="F21" s="11"/>
      <c r="G21" s="13">
        <f>IF(B21="","",INDEX($Q:$S,MATCH(B21,$Q:$Q,),3))</f>
        <v>68</v>
      </c>
      <c r="H21" s="14">
        <v>24</v>
      </c>
      <c r="I21" s="34">
        <f t="shared" si="5"/>
        <v>1632</v>
      </c>
      <c r="J21" s="37">
        <f t="shared" si="6"/>
        <v>4</v>
      </c>
      <c r="K21" s="36"/>
      <c r="Q21" s="48"/>
      <c r="R21" s="3"/>
      <c r="S21" s="46"/>
    </row>
    <row r="22" ht="20" customHeight="1" spans="1:19">
      <c r="A22" s="11">
        <f t="shared" si="4"/>
        <v>5</v>
      </c>
      <c r="B22" s="12" t="s">
        <v>22</v>
      </c>
      <c r="C22" s="12"/>
      <c r="D22" s="12"/>
      <c r="E22" s="11" t="str">
        <f>IF(B22="","",INDEX($Q:$R,MATCH(B22,$Q:$Q,),2))</f>
        <v>瓶</v>
      </c>
      <c r="F22" s="11"/>
      <c r="G22" s="13">
        <f>IF(B22="","",INDEX($Q:$S,MATCH(B22,$Q:$Q,),3))</f>
        <v>398</v>
      </c>
      <c r="H22" s="14">
        <v>36</v>
      </c>
      <c r="I22" s="34">
        <f t="shared" si="5"/>
        <v>14328</v>
      </c>
      <c r="J22" s="37">
        <f t="shared" si="6"/>
        <v>6</v>
      </c>
      <c r="K22" s="36"/>
      <c r="Q22" s="48"/>
      <c r="R22" s="3"/>
      <c r="S22" s="46"/>
    </row>
    <row r="23" ht="20" customHeight="1" spans="1:19">
      <c r="A23" s="11">
        <f t="shared" si="4"/>
        <v>6</v>
      </c>
      <c r="B23" s="12" t="s">
        <v>35</v>
      </c>
      <c r="C23" s="12"/>
      <c r="D23" s="12"/>
      <c r="E23" s="11" t="str">
        <f>IF(B23="","",INDEX($Q:$R,MATCH(B23,$Q:$Q,),2))</f>
        <v>瓶</v>
      </c>
      <c r="F23" s="11"/>
      <c r="G23" s="13">
        <f>IF(B23="","",INDEX($Q:$S,MATCH(B23,$Q:$Q,),3))</f>
        <v>298</v>
      </c>
      <c r="H23" s="14">
        <v>24</v>
      </c>
      <c r="I23" s="34">
        <f t="shared" si="5"/>
        <v>7152</v>
      </c>
      <c r="J23" s="37">
        <f t="shared" si="6"/>
        <v>4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49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57</v>
      </c>
      <c r="R27" s="3" t="s">
        <v>9</v>
      </c>
      <c r="S27" s="46">
        <v>88</v>
      </c>
    </row>
    <row r="28" ht="20" customHeight="1" spans="1:19">
      <c r="A28" s="11" t="s">
        <v>54</v>
      </c>
      <c r="B28" s="15">
        <f>I28</f>
        <v>39696</v>
      </c>
      <c r="C28" s="15"/>
      <c r="D28" s="15"/>
      <c r="E28" s="15"/>
      <c r="F28" s="15"/>
      <c r="G28" s="15"/>
      <c r="H28" s="15"/>
      <c r="I28" s="34">
        <f>SUM(I18:I27)</f>
        <v>39696</v>
      </c>
      <c r="J28" s="37">
        <f>SUM(J18:J27)</f>
        <v>32</v>
      </c>
      <c r="K28" s="36"/>
      <c r="Q28" s="48" t="s">
        <v>58</v>
      </c>
      <c r="R28" s="3" t="s">
        <v>9</v>
      </c>
      <c r="S28" s="46">
        <v>48</v>
      </c>
    </row>
    <row r="29" s="1" customFormat="1" ht="22" customHeight="1" spans="1:22">
      <c r="A29" s="18" t="s">
        <v>59</v>
      </c>
      <c r="B29" s="19" t="s">
        <v>60</v>
      </c>
      <c r="C29" s="20">
        <f>SUMIF($B$4:$B$27,Q2,$J$4:$J$27)</f>
        <v>0</v>
      </c>
      <c r="D29" s="21" t="s">
        <v>46</v>
      </c>
      <c r="E29" s="20">
        <f>SUMIF($B$4:$B$27,Q11,$J$4:$J$27)</f>
        <v>0</v>
      </c>
      <c r="F29" s="20"/>
      <c r="G29" s="19" t="s">
        <v>61</v>
      </c>
      <c r="H29" s="22">
        <f>SUMIF($B$4:$B$27,Q3,$J$4:$J$27)</f>
        <v>0</v>
      </c>
      <c r="I29" s="39" t="s">
        <v>62</v>
      </c>
      <c r="J29" s="40"/>
      <c r="K29" s="41">
        <f>I28/I15</f>
        <v>0.2</v>
      </c>
      <c r="Q29" s="48" t="s">
        <v>63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64</v>
      </c>
      <c r="C30" s="20">
        <f>SUMIF($B$4:$B$27,Q4,$J$4:$J$27)</f>
        <v>36</v>
      </c>
      <c r="D30" s="21" t="s">
        <v>65</v>
      </c>
      <c r="E30" s="20">
        <f>SUMIF($B$4:$B$27,Q12,$J$4:$J$27)</f>
        <v>0</v>
      </c>
      <c r="F30" s="20"/>
      <c r="G30" s="19" t="s">
        <v>66</v>
      </c>
      <c r="H30" s="22">
        <f>SUMIF($B$4:$B$27,Q5,$J$4:$J$27)</f>
        <v>0</v>
      </c>
      <c r="I30" s="19" t="s">
        <v>67</v>
      </c>
      <c r="J30" s="20">
        <f>SUMIF($B$4:$B$27,Q27,$J$4:$J$27)</f>
        <v>0</v>
      </c>
      <c r="K30" s="42">
        <f>SUM(J30:J33,H29:H33,E29:F33,C29:C33)</f>
        <v>192</v>
      </c>
      <c r="U30" s="3"/>
      <c r="V30" s="3"/>
    </row>
    <row r="31" s="1" customFormat="1" ht="22" customHeight="1" spans="1:22">
      <c r="A31" s="23"/>
      <c r="B31" s="19" t="s">
        <v>68</v>
      </c>
      <c r="C31" s="20">
        <f>SUMIF($B$4:$B$27,Q6,$J$4:$J$27)</f>
        <v>0</v>
      </c>
      <c r="D31" s="21" t="s">
        <v>69</v>
      </c>
      <c r="E31" s="24">
        <f>SUMIF($B$4:$B$27,Q13,$J$4:$J$27)</f>
        <v>24</v>
      </c>
      <c r="F31" s="25"/>
      <c r="G31" s="19" t="s">
        <v>70</v>
      </c>
      <c r="H31" s="22">
        <f>SUMIF($B$4:$B$27,Q8,$J$4:$J$27)</f>
        <v>0</v>
      </c>
      <c r="I31" s="19" t="s">
        <v>71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72</v>
      </c>
      <c r="C32" s="20">
        <f>SUMIF($B$4:$B$27,Q7,$J$4:$J$27)</f>
        <v>48</v>
      </c>
      <c r="D32" s="19" t="s">
        <v>73</v>
      </c>
      <c r="E32" s="20">
        <f>SUMIF($B$4:$B$27,Q14,$J$4:$J$27)</f>
        <v>24</v>
      </c>
      <c r="F32" s="20"/>
      <c r="G32" s="19" t="s">
        <v>74</v>
      </c>
      <c r="H32" s="20">
        <f>SUMIF($B$4:$B$27,Q10,$J$4:$J$27)</f>
        <v>0</v>
      </c>
      <c r="I32" s="19" t="s">
        <v>75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76</v>
      </c>
      <c r="C33" s="20">
        <f>SUMIF($B$4:$B$27,Q9,$J$4:$J$27)</f>
        <v>36</v>
      </c>
      <c r="D33" s="19" t="s">
        <v>77</v>
      </c>
      <c r="E33" s="24">
        <f>SUMIF($B$4:$B$27,Q15,$J$4:$J$27)</f>
        <v>24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78</v>
      </c>
      <c r="B34" s="7"/>
      <c r="C34" s="27" t="s">
        <v>79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80</v>
      </c>
      <c r="B35" s="7"/>
      <c r="C35" s="27" t="s">
        <v>81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82</v>
      </c>
      <c r="B36" s="7"/>
      <c r="C36" s="27" t="s">
        <v>83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84</v>
      </c>
      <c r="B37" s="28"/>
      <c r="C37" s="29"/>
      <c r="D37" s="29"/>
      <c r="E37" s="30"/>
      <c r="F37" s="28" t="s">
        <v>85</v>
      </c>
      <c r="G37" s="28"/>
      <c r="H37" s="31"/>
      <c r="I37" s="31"/>
      <c r="J37" s="43" t="s">
        <v>86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2021-03-31T02:14:25Z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