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<sst xmlns="http://schemas.openxmlformats.org/spreadsheetml/2006/main" count="114" uniqueCount="84">
  <si>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499984740745262"/>
        <rFont val="宋体"/>
        <charset val="134"/>
      </rPr>
      <t>v2021.03-2</t>
    </r>
  </si>
  <si>
    <t>区域</t>
  </si>
  <si>
    <t>西南</t>
  </si>
  <si>
    <t>城市经理</t>
  </si>
  <si>
    <t>徐焕然</t>
  </si>
  <si>
    <t>大区经理</t>
  </si>
  <si>
    <t>日期</t>
  </si>
  <si>
    <t>2021.3.29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</si>
  <si>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</si>
  <si>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</si>
  <si>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</si>
  <si>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</si>
  <si>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</si>
  <si>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</si>
  <si>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</si>
  <si>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</si>
  <si>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</si>
  <si>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</si>
  <si>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</si>
  <si>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</si>
  <si>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</si>
  <si>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15年陈皮酱香酒</t>
  </si>
  <si>
    <t xml:space="preserve">  送10盒酒具</t>
  </si>
  <si>
    <t>30年陈皮酱香酒</t>
  </si>
  <si>
    <t>华中</t>
  </si>
  <si>
    <t>王鼎</t>
  </si>
  <si>
    <t>30年陈皮酱香酒(光瓶)</t>
  </si>
  <si>
    <t>华东</t>
  </si>
  <si>
    <t>张颖毅</t>
  </si>
  <si>
    <t>20年陈皮酱香酒</t>
  </si>
  <si>
    <t>东北</t>
  </si>
  <si>
    <t>胡悦</t>
  </si>
  <si>
    <t>西北</t>
  </si>
  <si>
    <t>贾义强</t>
  </si>
  <si>
    <t>15年陈皮酱香酒(光瓶)</t>
  </si>
  <si>
    <t>华南</t>
  </si>
  <si>
    <t>黄钊鸿</t>
  </si>
  <si>
    <t>10年陈皮酱香酒</t>
  </si>
  <si>
    <t>特通</t>
  </si>
  <si>
    <t>谢法伟</t>
  </si>
  <si>
    <t>10年陈皮酱香酒(光瓶)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</si>
  <si>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</si>
  <si>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</si>
  <si>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</si>
  <si>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</si>
  <si>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</si>
  <si>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</si>
  <si>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</si>
  <si>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</si>
  <si>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</si>
  <si>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</si>
  <si>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</si>
  <si>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</si>
  <si>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</si>
  <si>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</si>
  <si>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</si>
  <si>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</si>
  <si>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</si>
  <si>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</si>
  <si>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</si>
  <si>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</si>
  <si>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</si>
  <si>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</si>
  <si>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</si>
  <si>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</si>
  <si>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</si>
  <si>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</si>
  <si>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</si>
  <si>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</si>
  <si>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</si>
  <si>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</si>
  <si>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</si>
  <si>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</si>
  <si>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</si>
  <si>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</si>
  <si>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</si>
  <si>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 xml:space="preserve">甘伟  13809411105	 </t>
  </si>
  <si>
    <t>收 货 地 址</t>
  </si>
  <si>
    <t xml:space="preserve">贵州省贵阳市南明区花果园大街太升茶叶市场二期A1-1号	 	 </t>
  </si>
  <si>
    <t>订 货 单 位</t>
  </si>
  <si>
    <t xml:space="preserve">贵州英丽茗品商贸有限公司	 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</si>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</sst>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176" formatCode="[DBNum2][$-804]General"/>
    <numFmt numFmtId="177" formatCode="0_ "/>
    <numFmt numFmtId="42" formatCode="_ &quot;￥&quot;* #,##0_ ;_ &quot;￥&quot;* \-#,##0_ ;_ &quot;￥&quot;* &quot;-&quot;_ ;_ @_ "/>
    <numFmt numFmtId="178" formatCode="0.00_ "/>
    <numFmt numFmtId="179" formatCode="0.0&quot;件&quot;"/>
    <numFmt numFmtId="43" formatCode="_ * #,##0.00_ ;_ * \-#,##0.00_ ;_ * &quot;-&quot;??_ ;_ @_ "/>
    <numFmt numFmtId="180" formatCode="0.0_ "/>
    <numFmt numFmtId="41" formatCode="_ * #,##0_ ;_ * \-#,##0_ ;_ * &quot;-&quot;_ ;_ @_ "/>
    <numFmt numFmtId="44" formatCode="_ &quot;￥&quot;* #,##0.00_ ;_ &quot;￥&quot;* \-#,##0.00_ ;_ &quot;￥&quot;* &quot;-&quot;??_ ;_ @_ "/>
    <numFmt numFmtId="181" formatCode="yyyy/m/d;@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9"/>
      <color theme="0" tint="-0.499984740745262"/>
      <name val="宋体"/>
      <charset val="134"/>
    </font>
    <font>
      <b/>
      <sz val="10"/>
      <color theme="1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7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5" fillId="10" borderId="16" applyNumberFormat="0" applyAlignment="0" applyProtection="0">
      <alignment vertical="center"/>
    </xf>
    <xf numFmtId="0" fontId="24" fillId="10" borderId="10" applyNumberFormat="0" applyAlignment="0" applyProtection="0">
      <alignment vertical="center"/>
    </xf>
    <xf numFmtId="0" fontId="29" fillId="16" borderId="12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80" fontId="10" fillId="0" borderId="2" xfId="0" applyNumberFormat="1" applyFont="1" applyBorder="1" applyAlignment="1">
      <alignment horizontal="right" vertical="center"/>
    </xf>
    <xf numFmtId="180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81" fontId="14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79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85" zoomScaleSheetLayoutView="100" topLeftCell="A10" workbookViewId="0">
      <selection activeCell="C36" sqref="C36:K36"/>
    </sheetView>
  </sheetViews>
  <sheetFormatPr defaultColWidth="9.64166666666667" defaultRowHeight="13.5"/>
  <cols>
    <col min="1" max="1" width="5.5" style="2" customWidth="1"/>
    <col min="2" max="2" width="9.375" customWidth="1"/>
    <col min="3" max="3" width="7" customWidth="1"/>
    <col min="4" max="4" width="8.875" customWidth="1"/>
    <col min="5" max="5" width="2.875" customWidth="1"/>
    <col min="6" max="6" width="4.375" customWidth="1"/>
    <col min="7" max="7" width="9.625" customWidth="1"/>
    <col min="8" max="8" width="9.125" customWidth="1"/>
    <col min="9" max="9" width="11.125" customWidth="1"/>
    <col min="10" max="10" width="8.125" customWidth="1"/>
    <col min="11" max="11" width="12.875" customWidth="1"/>
    <col min="12" max="16" width="13.25" customWidth="1"/>
    <col min="17" max="17" width="23.87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4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谢法伟</v>
      </c>
      <c r="J2" s="7" t="s">
        <v>6</v>
      </c>
      <c r="K2" s="33" t="s">
        <v>7</v>
      </c>
      <c r="Q2" s="45" t="s">
        <v>8</v>
      </c>
      <c r="R2" s="3" t="s">
        <v>9</v>
      </c>
      <c r="S2" s="46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5" t="s">
        <v>18</v>
      </c>
      <c r="R3" s="3" t="s">
        <v>9</v>
      </c>
      <c r="S3" s="46">
        <v>768</v>
      </c>
      <c r="U3" s="3" t="s">
        <v>19</v>
      </c>
      <c r="V3" s="3" t="s">
        <v>20</v>
      </c>
    </row>
    <row r="4" ht="20.1" customHeight="1" spans="1:22">
      <c r="A4" s="11">
        <f t="shared" ref="A4:A11" si="0">IF(B4="","",ROW(A1))</f>
        <v>1</v>
      </c>
      <c r="B4" s="12" t="s">
        <v>21</v>
      </c>
      <c r="C4" s="12"/>
      <c r="D4" s="12"/>
      <c r="E4" s="11" t="str">
        <f t="shared" ref="E4:E14" si="1">IF(B4="","",INDEX($Q:$R,MATCH(B4,$Q:$Q,),2))</f>
        <v>瓶</v>
      </c>
      <c r="F4" s="11"/>
      <c r="G4" s="13">
        <f t="shared" ref="G4:G14" si="2">IF(B4="","",INDEX($Q:$S,MATCH(B4,$Q:$Q,),3))</f>
        <v>198</v>
      </c>
      <c r="H4" s="14">
        <v>120</v>
      </c>
      <c r="I4" s="34">
        <f t="shared" ref="I4:I14" si="3">IF(G4="","",G4*H4)</f>
        <v>23760</v>
      </c>
      <c r="J4" s="35">
        <f t="shared" ref="J4:J11" si="4">H4/6</f>
        <v>20</v>
      </c>
      <c r="K4" s="36" t="s">
        <v>22</v>
      </c>
      <c r="Q4" s="47" t="s">
        <v>23</v>
      </c>
      <c r="R4" s="3" t="s">
        <v>9</v>
      </c>
      <c r="S4" s="46">
        <v>398</v>
      </c>
      <c r="U4" s="3" t="s">
        <v>24</v>
      </c>
      <c r="V4" s="3" t="s">
        <v>25</v>
      </c>
    </row>
    <row r="5" ht="20.1" customHeight="1" spans="1:22">
      <c r="A5" s="11" t="str">
        <f t="shared" si="0"/>
        <v/>
      </c>
      <c r="B5" s="12"/>
      <c r="C5" s="12"/>
      <c r="D5" s="12"/>
      <c r="E5" s="11" t="str">
        <f t="shared" si="1"/>
        <v/>
      </c>
      <c r="F5" s="11"/>
      <c r="G5" s="13" t="str">
        <f t="shared" si="2"/>
        <v/>
      </c>
      <c r="H5" s="14"/>
      <c r="I5" s="34" t="str">
        <f t="shared" si="3"/>
        <v/>
      </c>
      <c r="J5" s="35">
        <f t="shared" si="4"/>
        <v>0</v>
      </c>
      <c r="K5" s="36"/>
      <c r="Q5" s="47" t="s">
        <v>26</v>
      </c>
      <c r="R5" s="3" t="s">
        <v>9</v>
      </c>
      <c r="S5" s="46">
        <v>378</v>
      </c>
      <c r="U5" s="3" t="s">
        <v>27</v>
      </c>
      <c r="V5" s="3" t="s">
        <v>28</v>
      </c>
    </row>
    <row r="6" ht="20.1" customHeight="1" spans="1:22">
      <c r="A6" s="11" t="str">
        <f t="shared" si="0"/>
        <v/>
      </c>
      <c r="B6" s="12"/>
      <c r="C6" s="12"/>
      <c r="D6" s="12"/>
      <c r="E6" s="11" t="str">
        <f t="shared" si="1"/>
        <v/>
      </c>
      <c r="F6" s="11"/>
      <c r="G6" s="13" t="str">
        <f t="shared" si="2"/>
        <v/>
      </c>
      <c r="H6" s="14"/>
      <c r="I6" s="34" t="str">
        <f t="shared" si="3"/>
        <v/>
      </c>
      <c r="J6" s="35">
        <f t="shared" si="4"/>
        <v>0</v>
      </c>
      <c r="K6" s="36"/>
      <c r="Q6" s="45" t="s">
        <v>29</v>
      </c>
      <c r="R6" s="3" t="s">
        <v>9</v>
      </c>
      <c r="S6" s="46">
        <v>298</v>
      </c>
      <c r="U6" s="3" t="s">
        <v>30</v>
      </c>
      <c r="V6" s="3" t="s">
        <v>31</v>
      </c>
    </row>
    <row r="7" ht="20.1" customHeight="1" spans="1:22">
      <c r="A7" s="11" t="str">
        <f t="shared" si="0"/>
        <v/>
      </c>
      <c r="B7" s="12"/>
      <c r="C7" s="12"/>
      <c r="D7" s="12"/>
      <c r="E7" s="11" t="str">
        <f t="shared" si="1"/>
        <v/>
      </c>
      <c r="F7" s="11"/>
      <c r="G7" s="13" t="str">
        <f t="shared" si="2"/>
        <v/>
      </c>
      <c r="H7" s="14"/>
      <c r="I7" s="34" t="str">
        <f t="shared" si="3"/>
        <v/>
      </c>
      <c r="J7" s="35">
        <f t="shared" si="4"/>
        <v>0</v>
      </c>
      <c r="K7" s="36"/>
      <c r="Q7" s="47" t="s">
        <v>21</v>
      </c>
      <c r="R7" s="3" t="s">
        <v>9</v>
      </c>
      <c r="S7" s="46">
        <v>198</v>
      </c>
      <c r="U7" s="3" t="s">
        <v>32</v>
      </c>
      <c r="V7" s="3" t="s">
        <v>33</v>
      </c>
    </row>
    <row r="8" ht="20.1" customHeight="1" spans="1:22">
      <c r="A8" s="11" t="str">
        <f t="shared" si="0"/>
        <v/>
      </c>
      <c r="B8" s="12"/>
      <c r="C8" s="12"/>
      <c r="D8" s="12"/>
      <c r="E8" s="11" t="str">
        <f t="shared" si="1"/>
        <v/>
      </c>
      <c r="F8" s="11"/>
      <c r="G8" s="13" t="str">
        <f t="shared" si="2"/>
        <v/>
      </c>
      <c r="H8" s="14"/>
      <c r="I8" s="34" t="str">
        <f t="shared" si="3"/>
        <v/>
      </c>
      <c r="J8" s="35">
        <f t="shared" si="4"/>
        <v>0</v>
      </c>
      <c r="K8" s="36"/>
      <c r="Q8" s="47" t="s">
        <v>34</v>
      </c>
      <c r="R8" s="3" t="s">
        <v>9</v>
      </c>
      <c r="S8" s="46">
        <v>185</v>
      </c>
      <c r="U8" s="3" t="s">
        <v>35</v>
      </c>
      <c r="V8" s="3" t="s">
        <v>36</v>
      </c>
    </row>
    <row r="9" ht="20.1" customHeight="1" spans="1:22">
      <c r="A9" s="11" t="str">
        <f t="shared" si="0"/>
        <v/>
      </c>
      <c r="B9" s="12"/>
      <c r="C9" s="12"/>
      <c r="D9" s="12"/>
      <c r="E9" s="11" t="str">
        <f t="shared" si="1"/>
        <v/>
      </c>
      <c r="F9" s="11"/>
      <c r="G9" s="13" t="str">
        <f t="shared" si="2"/>
        <v/>
      </c>
      <c r="H9" s="14"/>
      <c r="I9" s="34" t="str">
        <f t="shared" si="3"/>
        <v/>
      </c>
      <c r="J9" s="35">
        <f t="shared" si="4"/>
        <v>0</v>
      </c>
      <c r="K9" s="36"/>
      <c r="Q9" s="47" t="s">
        <v>37</v>
      </c>
      <c r="R9" s="3" t="s">
        <v>9</v>
      </c>
      <c r="S9" s="46">
        <v>138</v>
      </c>
      <c r="U9" s="3" t="s">
        <v>38</v>
      </c>
      <c r="V9" s="3" t="s">
        <v>39</v>
      </c>
    </row>
    <row r="10" ht="20.1" customHeight="1" spans="1:22">
      <c r="A10" s="11" t="str">
        <f t="shared" si="0"/>
        <v/>
      </c>
      <c r="B10" s="12"/>
      <c r="C10" s="12"/>
      <c r="D10" s="12"/>
      <c r="E10" s="11" t="str">
        <f t="shared" si="1"/>
        <v/>
      </c>
      <c r="F10" s="11"/>
      <c r="G10" s="13" t="str">
        <f t="shared" si="2"/>
        <v/>
      </c>
      <c r="H10" s="14"/>
      <c r="I10" s="34" t="str">
        <f t="shared" si="3"/>
        <v/>
      </c>
      <c r="J10" s="35">
        <f t="shared" si="4"/>
        <v>0</v>
      </c>
      <c r="K10" s="36"/>
      <c r="Q10" s="47" t="s">
        <v>40</v>
      </c>
      <c r="R10" s="3" t="s">
        <v>9</v>
      </c>
      <c r="S10" s="46">
        <v>123</v>
      </c>
      <c r="U10" s="3" t="s">
        <v>2</v>
      </c>
      <c r="V10" s="3" t="s">
        <v>39</v>
      </c>
    </row>
    <row r="11" ht="20.1" customHeight="1" spans="1:22">
      <c r="A11" s="11" t="str">
        <f t="shared" si="0"/>
        <v/>
      </c>
      <c r="B11" s="12"/>
      <c r="C11" s="12"/>
      <c r="D11" s="12"/>
      <c r="E11" s="11" t="str">
        <f t="shared" si="1"/>
        <v/>
      </c>
      <c r="F11" s="11"/>
      <c r="G11" s="13" t="str">
        <f t="shared" si="2"/>
        <v/>
      </c>
      <c r="H11" s="14"/>
      <c r="I11" s="34" t="str">
        <f t="shared" si="3"/>
        <v/>
      </c>
      <c r="J11" s="35">
        <f t="shared" si="4"/>
        <v>0</v>
      </c>
      <c r="K11" s="36"/>
      <c r="Q11" s="47" t="s">
        <v>41</v>
      </c>
      <c r="R11" s="3" t="s">
        <v>9</v>
      </c>
      <c r="S11" s="46">
        <v>198</v>
      </c>
      <c r="U11" s="3" t="s">
        <v>42</v>
      </c>
      <c r="V11" s="3" t="s">
        <v>43</v>
      </c>
    </row>
    <row r="12" ht="20.1" customHeight="1" spans="1:22">
      <c r="A12" s="11" t="s">
        <v>44</v>
      </c>
      <c r="B12" s="12"/>
      <c r="C12" s="12"/>
      <c r="D12" s="12"/>
      <c r="E12" s="11" t="str">
        <f t="shared" si="1"/>
        <v/>
      </c>
      <c r="F12" s="11"/>
      <c r="G12" s="13" t="str">
        <f t="shared" si="2"/>
        <v/>
      </c>
      <c r="H12" s="14"/>
      <c r="I12" s="34" t="str">
        <f t="shared" si="3"/>
        <v/>
      </c>
      <c r="J12" s="37">
        <f t="shared" ref="J12:J14" si="5">H12/20</f>
        <v>0</v>
      </c>
      <c r="K12" s="36"/>
      <c r="Q12" s="47" t="s">
        <v>45</v>
      </c>
      <c r="R12" s="3" t="s">
        <v>46</v>
      </c>
      <c r="S12" s="46">
        <v>158</v>
      </c>
      <c r="U12" s="3" t="s">
        <v>47</v>
      </c>
      <c r="V12" s="3" t="s">
        <v>48</v>
      </c>
    </row>
    <row r="13" ht="20.1" customHeight="1" spans="1:19">
      <c r="A13" s="11"/>
      <c r="B13" s="12"/>
      <c r="C13" s="12"/>
      <c r="D13" s="12"/>
      <c r="E13" s="11" t="str">
        <f t="shared" si="1"/>
        <v/>
      </c>
      <c r="F13" s="11"/>
      <c r="G13" s="13" t="str">
        <f t="shared" si="2"/>
        <v/>
      </c>
      <c r="H13" s="14"/>
      <c r="I13" s="34" t="str">
        <f t="shared" si="3"/>
        <v/>
      </c>
      <c r="J13" s="37">
        <f t="shared" si="5"/>
        <v>0</v>
      </c>
      <c r="K13" s="36"/>
      <c r="Q13" s="45" t="s">
        <v>49</v>
      </c>
      <c r="R13" s="3" t="s">
        <v>9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 t="shared" si="1"/>
        <v/>
      </c>
      <c r="F14" s="11"/>
      <c r="G14" s="13" t="str">
        <f t="shared" si="2"/>
        <v/>
      </c>
      <c r="H14" s="14"/>
      <c r="I14" s="34" t="str">
        <f t="shared" si="3"/>
        <v/>
      </c>
      <c r="J14" s="37">
        <f t="shared" si="5"/>
        <v>0</v>
      </c>
      <c r="K14" s="36"/>
      <c r="Q14" s="47" t="s">
        <v>50</v>
      </c>
      <c r="R14" s="3" t="s">
        <v>9</v>
      </c>
      <c r="S14" s="46">
        <v>88</v>
      </c>
    </row>
    <row r="15" ht="20.1" customHeight="1" spans="1:19">
      <c r="A15" s="11" t="s">
        <v>51</v>
      </c>
      <c r="B15" s="15">
        <f>I15</f>
        <v>23760</v>
      </c>
      <c r="C15" s="15"/>
      <c r="D15" s="15"/>
      <c r="E15" s="15"/>
      <c r="F15" s="15"/>
      <c r="G15" s="15"/>
      <c r="H15" s="15"/>
      <c r="I15" s="34">
        <f>SUM(I4:I14)</f>
        <v>23760</v>
      </c>
      <c r="J15" s="37">
        <f>SUM(J4:J14)</f>
        <v>20</v>
      </c>
      <c r="K15" s="36"/>
      <c r="Q15" s="47" t="s">
        <v>52</v>
      </c>
      <c r="R15" s="3" t="s">
        <v>9</v>
      </c>
      <c r="S15" s="46">
        <v>68</v>
      </c>
    </row>
    <row r="16" ht="26.1" customHeight="1" spans="1:11">
      <c r="A16" s="16" t="s">
        <v>53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.1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.1" customHeight="1" spans="1:11">
      <c r="A18" s="11">
        <f t="shared" ref="A18:A24" si="6">IF(B18="","",ROW(A1))</f>
        <v>1</v>
      </c>
      <c r="B18" s="12" t="s">
        <v>21</v>
      </c>
      <c r="C18" s="12"/>
      <c r="D18" s="12"/>
      <c r="E18" s="11" t="str">
        <f t="shared" ref="E18:E27" si="7">IF(B18="","",INDEX($Q:$R,MATCH(B18,$Q:$Q,),2))</f>
        <v>瓶</v>
      </c>
      <c r="F18" s="11"/>
      <c r="G18" s="13">
        <f t="shared" ref="G18:G27" si="8">IF(B18="","",INDEX($Q:$S,MATCH(B18,$Q:$Q,),3))</f>
        <v>198</v>
      </c>
      <c r="H18" s="14">
        <v>24</v>
      </c>
      <c r="I18" s="34">
        <f t="shared" ref="I18:I27" si="9">IF(G18="","",G18*H18)</f>
        <v>4752</v>
      </c>
      <c r="J18" s="37">
        <f t="shared" ref="J18:J24" si="10">H18/6</f>
        <v>4</v>
      </c>
      <c r="K18" s="36"/>
    </row>
    <row r="19" ht="20.1" customHeight="1" spans="1:11">
      <c r="A19" s="11" t="str">
        <f t="shared" si="6"/>
        <v/>
      </c>
      <c r="B19" s="12"/>
      <c r="C19" s="12"/>
      <c r="D19" s="12"/>
      <c r="E19" s="11" t="str">
        <f t="shared" si="7"/>
        <v/>
      </c>
      <c r="F19" s="11"/>
      <c r="G19" s="13" t="str">
        <f t="shared" si="8"/>
        <v/>
      </c>
      <c r="H19" s="14"/>
      <c r="I19" s="34" t="str">
        <f t="shared" si="9"/>
        <v/>
      </c>
      <c r="J19" s="37">
        <f t="shared" si="10"/>
        <v>0</v>
      </c>
      <c r="K19" s="36"/>
    </row>
    <row r="20" ht="20.1" customHeight="1" spans="1:11">
      <c r="A20" s="11" t="str">
        <f t="shared" si="6"/>
        <v/>
      </c>
      <c r="B20" s="12"/>
      <c r="C20" s="12"/>
      <c r="D20" s="12"/>
      <c r="E20" s="11" t="str">
        <f t="shared" si="7"/>
        <v/>
      </c>
      <c r="F20" s="11"/>
      <c r="G20" s="13" t="str">
        <f t="shared" si="8"/>
        <v/>
      </c>
      <c r="H20" s="14"/>
      <c r="I20" s="34" t="str">
        <f t="shared" si="9"/>
        <v/>
      </c>
      <c r="J20" s="37">
        <f t="shared" si="10"/>
        <v>0</v>
      </c>
      <c r="K20" s="36"/>
    </row>
    <row r="21" ht="20.1" customHeight="1" spans="1:19">
      <c r="A21" s="11" t="str">
        <f t="shared" si="6"/>
        <v/>
      </c>
      <c r="B21" s="12"/>
      <c r="C21" s="12"/>
      <c r="D21" s="12"/>
      <c r="E21" s="11" t="str">
        <f t="shared" si="7"/>
        <v/>
      </c>
      <c r="F21" s="11"/>
      <c r="G21" s="13" t="str">
        <f t="shared" si="8"/>
        <v/>
      </c>
      <c r="H21" s="14"/>
      <c r="I21" s="34" t="str">
        <f t="shared" si="9"/>
        <v/>
      </c>
      <c r="J21" s="37">
        <f t="shared" si="10"/>
        <v>0</v>
      </c>
      <c r="K21" s="36"/>
      <c r="Q21" s="48"/>
      <c r="R21" s="3"/>
      <c r="S21" s="46"/>
    </row>
    <row r="22" ht="20.1" customHeight="1" spans="1:19">
      <c r="A22" s="11" t="str">
        <f t="shared" si="6"/>
        <v/>
      </c>
      <c r="B22" s="12"/>
      <c r="C22" s="12"/>
      <c r="D22" s="12"/>
      <c r="E22" s="11" t="str">
        <f t="shared" si="7"/>
        <v/>
      </c>
      <c r="F22" s="11"/>
      <c r="G22" s="13" t="str">
        <f t="shared" si="8"/>
        <v/>
      </c>
      <c r="H22" s="14"/>
      <c r="I22" s="34" t="str">
        <f t="shared" si="9"/>
        <v/>
      </c>
      <c r="J22" s="37">
        <f t="shared" si="10"/>
        <v>0</v>
      </c>
      <c r="K22" s="36"/>
      <c r="Q22" s="48"/>
      <c r="R22" s="3"/>
      <c r="S22" s="46"/>
    </row>
    <row r="23" ht="20.1" customHeight="1" spans="1:19">
      <c r="A23" s="11" t="str">
        <f t="shared" si="6"/>
        <v/>
      </c>
      <c r="B23" s="12"/>
      <c r="C23" s="12"/>
      <c r="D23" s="12"/>
      <c r="E23" s="11" t="str">
        <f t="shared" si="7"/>
        <v/>
      </c>
      <c r="F23" s="11"/>
      <c r="G23" s="13" t="str">
        <f t="shared" si="8"/>
        <v/>
      </c>
      <c r="H23" s="14"/>
      <c r="I23" s="34" t="str">
        <f t="shared" si="9"/>
        <v/>
      </c>
      <c r="J23" s="37">
        <f t="shared" si="10"/>
        <v>0</v>
      </c>
      <c r="K23" s="36"/>
      <c r="Q23" s="48"/>
      <c r="R23" s="3"/>
      <c r="S23" s="46"/>
    </row>
    <row r="24" ht="20.1" customHeight="1" spans="1:19">
      <c r="A24" s="11" t="str">
        <f t="shared" si="6"/>
        <v/>
      </c>
      <c r="B24" s="12"/>
      <c r="C24" s="12"/>
      <c r="D24" s="12"/>
      <c r="E24" s="11" t="str">
        <f t="shared" si="7"/>
        <v/>
      </c>
      <c r="F24" s="11"/>
      <c r="G24" s="13" t="str">
        <f t="shared" si="8"/>
        <v/>
      </c>
      <c r="H24" s="14"/>
      <c r="I24" s="34" t="str">
        <f t="shared" si="9"/>
        <v/>
      </c>
      <c r="J24" s="37">
        <f t="shared" si="10"/>
        <v>0</v>
      </c>
      <c r="K24" s="36"/>
      <c r="Q24" s="48"/>
      <c r="R24" s="3"/>
      <c r="S24" s="46"/>
    </row>
    <row r="25" ht="20.1" customHeight="1" spans="1:19">
      <c r="A25" s="11" t="s">
        <v>44</v>
      </c>
      <c r="B25" s="12"/>
      <c r="C25" s="12"/>
      <c r="D25" s="12"/>
      <c r="E25" s="11" t="str">
        <f t="shared" si="7"/>
        <v/>
      </c>
      <c r="F25" s="11"/>
      <c r="G25" s="13" t="str">
        <f t="shared" si="8"/>
        <v/>
      </c>
      <c r="H25" s="14"/>
      <c r="I25" s="34" t="str">
        <f t="shared" si="9"/>
        <v/>
      </c>
      <c r="J25" s="37">
        <f t="shared" ref="J25:J27" si="11">H25/20</f>
        <v>0</v>
      </c>
      <c r="K25" s="36"/>
      <c r="R25" s="3"/>
      <c r="S25" s="46"/>
    </row>
    <row r="26" ht="20.1" customHeight="1" spans="1:19">
      <c r="A26" s="11"/>
      <c r="B26" s="12"/>
      <c r="C26" s="12"/>
      <c r="D26" s="12"/>
      <c r="E26" s="11" t="str">
        <f t="shared" si="7"/>
        <v/>
      </c>
      <c r="F26" s="11"/>
      <c r="G26" s="13" t="str">
        <f t="shared" si="8"/>
        <v/>
      </c>
      <c r="H26" s="14"/>
      <c r="I26" s="34" t="str">
        <f t="shared" si="9"/>
        <v/>
      </c>
      <c r="J26" s="37">
        <f t="shared" si="11"/>
        <v>0</v>
      </c>
      <c r="K26" s="36"/>
      <c r="Q26" s="48"/>
      <c r="R26" s="3"/>
      <c r="S26" s="46"/>
    </row>
    <row r="27" ht="20.1" customHeight="1" spans="1:19">
      <c r="A27" s="11"/>
      <c r="B27" s="12"/>
      <c r="C27" s="12"/>
      <c r="D27" s="12"/>
      <c r="E27" s="11" t="str">
        <f t="shared" si="7"/>
        <v/>
      </c>
      <c r="F27" s="11"/>
      <c r="G27" s="13" t="str">
        <f t="shared" si="8"/>
        <v/>
      </c>
      <c r="H27" s="14"/>
      <c r="I27" s="34" t="str">
        <f t="shared" si="9"/>
        <v/>
      </c>
      <c r="J27" s="37">
        <f t="shared" si="11"/>
        <v>0</v>
      </c>
      <c r="K27" s="36"/>
      <c r="Q27" s="48" t="s">
        <v>54</v>
      </c>
      <c r="R27" s="3" t="s">
        <v>9</v>
      </c>
      <c r="S27" s="46">
        <v>88</v>
      </c>
    </row>
    <row r="28" ht="20.1" customHeight="1" spans="1:19">
      <c r="A28" s="11" t="s">
        <v>51</v>
      </c>
      <c r="B28" s="15">
        <f>I28</f>
        <v>4752</v>
      </c>
      <c r="C28" s="15"/>
      <c r="D28" s="15"/>
      <c r="E28" s="15"/>
      <c r="F28" s="15"/>
      <c r="G28" s="15"/>
      <c r="H28" s="15"/>
      <c r="I28" s="34">
        <f>SUM(I18:I27)</f>
        <v>4752</v>
      </c>
      <c r="J28" s="37">
        <f>SUM(J18:J27)</f>
        <v>4</v>
      </c>
      <c r="K28" s="36"/>
      <c r="Q28" s="48" t="s">
        <v>55</v>
      </c>
      <c r="R28" s="3" t="s">
        <v>9</v>
      </c>
      <c r="S28" s="46">
        <v>48</v>
      </c>
    </row>
    <row r="29" s="1" customFormat="1" ht="21.95" customHeight="1" spans="1:22">
      <c r="A29" s="18" t="s">
        <v>56</v>
      </c>
      <c r="B29" s="19" t="s">
        <v>57</v>
      </c>
      <c r="C29" s="20">
        <f>SUMIF($B$4:$B$27,Q2,$J$4:$J$27)</f>
        <v>0</v>
      </c>
      <c r="D29" s="21" t="s">
        <v>41</v>
      </c>
      <c r="E29" s="20">
        <f>SUMIF($B$4:$B$27,Q11,$J$4:$J$27)</f>
        <v>0</v>
      </c>
      <c r="F29" s="20"/>
      <c r="G29" s="19" t="s">
        <v>58</v>
      </c>
      <c r="H29" s="22">
        <f>SUMIF($B$4:$B$27,Q3,$J$4:$J$27)</f>
        <v>0</v>
      </c>
      <c r="I29" s="39" t="s">
        <v>59</v>
      </c>
      <c r="J29" s="40"/>
      <c r="K29" s="41">
        <f>I28/I15</f>
        <v>0.2</v>
      </c>
      <c r="Q29" s="48" t="s">
        <v>60</v>
      </c>
      <c r="R29" s="3" t="s">
        <v>9</v>
      </c>
      <c r="S29" s="46">
        <v>35</v>
      </c>
      <c r="U29" s="3"/>
      <c r="V29" s="3"/>
    </row>
    <row r="30" s="1" customFormat="1" ht="21.95" customHeight="1" spans="1:22">
      <c r="A30" s="23"/>
      <c r="B30" s="19" t="s">
        <v>61</v>
      </c>
      <c r="C30" s="20">
        <f>SUMIF($B$4:$B$27,Q4,$J$4:$J$27)</f>
        <v>0</v>
      </c>
      <c r="D30" s="21" t="s">
        <v>62</v>
      </c>
      <c r="E30" s="20">
        <f>SUMIF($B$4:$B$27,Q12,$J$4:$J$27)</f>
        <v>0</v>
      </c>
      <c r="F30" s="20"/>
      <c r="G30" s="19" t="s">
        <v>63</v>
      </c>
      <c r="H30" s="22">
        <f>SUMIF($B$4:$B$27,Q5,$J$4:$J$27)</f>
        <v>0</v>
      </c>
      <c r="I30" s="19" t="s">
        <v>64</v>
      </c>
      <c r="J30" s="20">
        <f>SUMIF($B$4:$B$27,Q27,$J$4:$J$27)</f>
        <v>0</v>
      </c>
      <c r="K30" s="42">
        <f>SUM(J30:J33,H29:H33,E29:F33,C29:C33)</f>
        <v>24</v>
      </c>
      <c r="U30" s="3"/>
      <c r="V30" s="3"/>
    </row>
    <row r="31" s="1" customFormat="1" ht="21.95" customHeight="1" spans="1:22">
      <c r="A31" s="23"/>
      <c r="B31" s="19" t="s">
        <v>65</v>
      </c>
      <c r="C31" s="20">
        <f>SUMIF($B$4:$B$27,Q6,$J$4:$J$27)</f>
        <v>0</v>
      </c>
      <c r="D31" s="21" t="s">
        <v>66</v>
      </c>
      <c r="E31" s="24">
        <f>SUMIF($B$4:$B$27,Q13,$J$4:$J$27)</f>
        <v>0</v>
      </c>
      <c r="F31" s="25"/>
      <c r="G31" s="19" t="s">
        <v>67</v>
      </c>
      <c r="H31" s="22">
        <f>SUMIF($B$4:$B$27,Q8,$J$4:$J$27)</f>
        <v>0</v>
      </c>
      <c r="I31" s="19" t="s">
        <v>68</v>
      </c>
      <c r="J31" s="20">
        <f>SUMIF($B$4:$B$27,Q28,$J$4:$J$27)</f>
        <v>0</v>
      </c>
      <c r="K31" s="42"/>
      <c r="U31" s="3"/>
      <c r="V31" s="3"/>
    </row>
    <row r="32" s="1" customFormat="1" ht="21.95" customHeight="1" spans="1:22">
      <c r="A32" s="23"/>
      <c r="B32" s="19" t="s">
        <v>69</v>
      </c>
      <c r="C32" s="20">
        <f>SUMIF($B$4:$B$27,Q7,$J$4:$J$27)</f>
        <v>24</v>
      </c>
      <c r="D32" s="19" t="s">
        <v>70</v>
      </c>
      <c r="E32" s="20">
        <f>SUMIF($B$4:$B$27,Q14,$J$4:$J$27)</f>
        <v>0</v>
      </c>
      <c r="F32" s="20"/>
      <c r="G32" s="19" t="s">
        <v>71</v>
      </c>
      <c r="H32" s="20">
        <f>SUMIF($B$4:$B$27,Q10,$J$4:$J$27)</f>
        <v>0</v>
      </c>
      <c r="I32" s="19" t="s">
        <v>72</v>
      </c>
      <c r="J32" s="22">
        <f>SUMIF($B$4:$B$27,Q29,$J$4:$J$27)</f>
        <v>0</v>
      </c>
      <c r="K32" s="42"/>
      <c r="U32" s="3"/>
      <c r="V32" s="3"/>
    </row>
    <row r="33" s="1" customFormat="1" ht="21.95" customHeight="1" spans="1:22">
      <c r="A33" s="26"/>
      <c r="B33" s="19" t="s">
        <v>73</v>
      </c>
      <c r="C33" s="20">
        <f>SUMIF($B$4:$B$27,Q9,$J$4:$J$27)</f>
        <v>0</v>
      </c>
      <c r="D33" s="19" t="s">
        <v>74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18.95" customHeight="1" spans="1:22">
      <c r="A34" s="7" t="s">
        <v>75</v>
      </c>
      <c r="B34" s="7"/>
      <c r="C34" s="27" t="s">
        <v>76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18.95" customHeight="1" spans="1:22">
      <c r="A35" s="7" t="s">
        <v>77</v>
      </c>
      <c r="B35" s="7"/>
      <c r="C35" s="27" t="s">
        <v>78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18.95" customHeight="1" spans="1:22">
      <c r="A36" s="7" t="s">
        <v>79</v>
      </c>
      <c r="B36" s="7"/>
      <c r="C36" s="27" t="s">
        <v>80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1.95" customHeight="1" spans="1:22">
      <c r="A37" s="28" t="s">
        <v>81</v>
      </c>
      <c r="B37" s="28"/>
      <c r="C37" s="29"/>
      <c r="D37" s="29"/>
      <c r="E37" s="30"/>
      <c r="F37" s="28" t="s">
        <v>82</v>
      </c>
      <c r="G37" s="28"/>
      <c r="H37" s="31"/>
      <c r="I37" s="31"/>
      <c r="J37" s="43" t="s">
        <v>83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7638888888889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2021-03-31T08:39:04Z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