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<sst xmlns="http://schemas.openxmlformats.org/spreadsheetml/2006/main" count="112" uniqueCount="82">
  <si>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</rPr>
      <t>v2021.01</t>
    </r>
  </si>
  <si>
    <t>区域</t>
  </si>
  <si>
    <t>华南</t>
  </si>
  <si>
    <t>城市经理</t>
  </si>
  <si>
    <t>张佳丽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</si>
  <si>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</si>
  <si>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</si>
  <si>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</si>
  <si>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</si>
  <si>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</si>
  <si>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</si>
  <si>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</si>
  <si>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</si>
  <si>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</si>
  <si>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</si>
  <si>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</si>
  <si>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</si>
  <si>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</si>
  <si>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</si>
  <si>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</si>
  <si>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</si>
  <si>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</si>
  <si>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</si>
  <si>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</si>
  <si>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</si>
  <si>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</si>
  <si>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</si>
  <si>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</si>
  <si>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</si>
  <si>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</si>
  <si>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</si>
  <si>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</si>
  <si>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</si>
  <si>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</si>
  <si>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</si>
  <si>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</si>
  <si>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</si>
  <si>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</si>
  <si>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</si>
  <si>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</si>
  <si>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</si>
  <si>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</si>
  <si>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</si>
  <si>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</si>
  <si>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</si>
  <si>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</si>
  <si>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</si>
  <si>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</si>
  <si>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</si>
  <si>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</si>
  <si>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</si>
  <si>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</si>
  <si>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</si>
  <si>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</si>
  <si>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</si>
  <si>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</si>
  <si>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</si>
  <si>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</si>
  <si>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</si>
  <si>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</si>
  <si>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</si>
  <si>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</si>
  <si>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</si>
  <si>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</si>
  <si>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</si>
  <si>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</si>
  <si>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</si>
  <si>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</si>
  <si>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</si>
  <si>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</si>
  <si>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</si>
  <si>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</si>
  <si>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</si>
  <si>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</si>
  <si>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 xml:space="preserve"> 收货人：古卫诚            电话：13802457071</t>
  </si>
  <si>
    <t>收 货 地 址</t>
  </si>
  <si>
    <t>东莞市虎门镇连升中路88号万科紫台26栋113号地铺（陈升号茶庄）</t>
  </si>
  <si>
    <t>订 货 单 位</t>
  </si>
  <si>
    <t>东莞市陈升茶叶管理有限公司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</si>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</sst>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-804]General"/>
    <numFmt numFmtId="177" formatCode="0_ "/>
    <numFmt numFmtId="178" formatCode="0.0_ "/>
    <numFmt numFmtId="179" formatCode="0.00_ "/>
    <numFmt numFmtId="180" formatCode="yyyy/m/d;@"/>
    <numFmt numFmtId="181" formatCode="0.0&quot;件&quot;"/>
  </numFmts>
  <fonts count="4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9"/>
      <color theme="0" tint="-0.5"/>
      <name val="宋体"/>
      <charset val="134"/>
    </font>
    <font>
      <b/>
      <sz val="10"/>
      <color theme="1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2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5" fillId="10" borderId="10" applyNumberFormat="0" applyAlignment="0" applyProtection="0">
      <alignment vertical="center"/>
    </xf>
    <xf numFmtId="0" fontId="31" fillId="26" borderId="13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right" vertical="center"/>
    </xf>
    <xf numFmtId="178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9" workbookViewId="0">
      <selection activeCell="C35" sqref="C35:K35"/>
    </sheetView>
  </sheetViews>
  <sheetFormatPr defaultColWidth="9.81666666666667" defaultRowHeight="13.5"/>
  <cols>
    <col min="1" max="1" width="5.625" style="2" customWidth="1"/>
    <col min="2" max="2" width="8.375" customWidth="1"/>
    <col min="3" max="3" width="7" customWidth="1"/>
    <col min="4" max="4" width="8.25833333333333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8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833333333333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黄钊鸿</v>
      </c>
      <c r="J2" s="7" t="s">
        <v>6</v>
      </c>
      <c r="K2" s="29">
        <v>44229</v>
      </c>
      <c r="Q2" s="41" t="s">
        <v>7</v>
      </c>
      <c r="R2" s="3" t="s">
        <v>8</v>
      </c>
      <c r="S2" s="42">
        <v>298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1" t="s">
        <v>17</v>
      </c>
      <c r="R3" s="3" t="s">
        <v>8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17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798</v>
      </c>
      <c r="H4" s="14">
        <v>180</v>
      </c>
      <c r="I4" s="30">
        <f t="shared" ref="I4:I12" si="0">IF(G4="","",G4*H4)</f>
        <v>143640</v>
      </c>
      <c r="J4" s="31">
        <f>H4/6</f>
        <v>30</v>
      </c>
      <c r="K4" s="12"/>
      <c r="Q4" s="41" t="s">
        <v>20</v>
      </c>
      <c r="R4" s="3" t="s">
        <v>8</v>
      </c>
      <c r="S4" s="42">
        <v>298</v>
      </c>
      <c r="U4" s="3" t="s">
        <v>21</v>
      </c>
      <c r="V4" s="3" t="s">
        <v>22</v>
      </c>
    </row>
    <row r="5" ht="20" customHeight="1" spans="1:22">
      <c r="A5" s="11">
        <f t="shared" ref="A5:A11" si="1">IF(B5="","",ROW(A2))</f>
        <v>2</v>
      </c>
      <c r="B5" s="12" t="s">
        <v>7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298</v>
      </c>
      <c r="H5" s="14">
        <v>180</v>
      </c>
      <c r="I5" s="30">
        <f t="shared" si="0"/>
        <v>53640</v>
      </c>
      <c r="J5" s="31">
        <f t="shared" ref="J5:J11" si="3">H5/6</f>
        <v>30</v>
      </c>
      <c r="K5" s="12"/>
      <c r="Q5" s="43" t="s">
        <v>23</v>
      </c>
      <c r="R5" s="3" t="s">
        <v>8</v>
      </c>
      <c r="S5" s="42">
        <v>398</v>
      </c>
      <c r="U5" s="3" t="s">
        <v>24</v>
      </c>
      <c r="V5" s="3" t="s">
        <v>25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26</v>
      </c>
      <c r="R6" s="3" t="s">
        <v>8</v>
      </c>
      <c r="S6" s="42">
        <v>378</v>
      </c>
      <c r="U6" s="3" t="s">
        <v>27</v>
      </c>
      <c r="V6" s="3" t="s">
        <v>28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29</v>
      </c>
      <c r="R7" s="3" t="s">
        <v>8</v>
      </c>
      <c r="S7" s="42">
        <v>198</v>
      </c>
      <c r="U7" s="3" t="s">
        <v>30</v>
      </c>
      <c r="V7" s="3" t="s">
        <v>31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8</v>
      </c>
      <c r="S8" s="42">
        <v>185</v>
      </c>
      <c r="U8" s="3" t="s">
        <v>33</v>
      </c>
      <c r="V8" s="3" t="s">
        <v>34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8</v>
      </c>
      <c r="S9" s="42">
        <v>138</v>
      </c>
      <c r="U9" s="3" t="s">
        <v>36</v>
      </c>
      <c r="V9" s="3" t="s">
        <v>37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8</v>
      </c>
      <c r="S10" s="42">
        <v>123</v>
      </c>
      <c r="U10" s="3" t="s">
        <v>39</v>
      </c>
      <c r="V10" s="3" t="s">
        <v>37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40</v>
      </c>
      <c r="R11" s="3" t="s">
        <v>8</v>
      </c>
      <c r="S11" s="42">
        <v>88</v>
      </c>
      <c r="U11" s="3" t="s">
        <v>2</v>
      </c>
      <c r="V11" s="3" t="s">
        <v>41</v>
      </c>
    </row>
    <row r="12" ht="20" customHeight="1" spans="1:22">
      <c r="A12" s="11" t="s">
        <v>42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 t="shared" ref="J12:J14" si="5">H12/20</f>
        <v>0</v>
      </c>
      <c r="K12" s="12"/>
      <c r="Q12" s="43" t="s">
        <v>43</v>
      </c>
      <c r="R12" s="3" t="s">
        <v>8</v>
      </c>
      <c r="S12" s="42">
        <v>68</v>
      </c>
      <c r="U12" s="3" t="s">
        <v>44</v>
      </c>
      <c r="V12" s="3" t="s">
        <v>45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6">IF(G13="","",G13*H13)</f>
        <v/>
      </c>
      <c r="J13" s="32">
        <f t="shared" si="5"/>
        <v>0</v>
      </c>
      <c r="K13" s="12"/>
      <c r="Q13" s="43" t="s">
        <v>46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6"/>
        <v/>
      </c>
      <c r="J14" s="32">
        <f t="shared" si="5"/>
        <v>0</v>
      </c>
      <c r="K14" s="12"/>
      <c r="Q14" s="44" t="s">
        <v>50</v>
      </c>
      <c r="R14" s="3" t="s">
        <v>8</v>
      </c>
      <c r="S14" s="42">
        <v>88</v>
      </c>
      <c r="U14" s="3" t="s">
        <v>51</v>
      </c>
      <c r="V14" s="3" t="s">
        <v>19</v>
      </c>
    </row>
    <row r="15" ht="20" customHeight="1" spans="1:19">
      <c r="A15" s="11" t="s">
        <v>52</v>
      </c>
      <c r="B15" s="15">
        <f>I15</f>
        <v>197280</v>
      </c>
      <c r="C15" s="15"/>
      <c r="D15" s="15"/>
      <c r="E15" s="15"/>
      <c r="F15" s="15"/>
      <c r="G15" s="15"/>
      <c r="H15" s="15"/>
      <c r="I15" s="30">
        <f>SUM(I4:I14)</f>
        <v>197280</v>
      </c>
      <c r="J15" s="32">
        <f>SUM(J4:J14)</f>
        <v>60</v>
      </c>
      <c r="K15" s="12"/>
      <c r="Q15" s="44" t="s">
        <v>53</v>
      </c>
      <c r="R15" s="3" t="s">
        <v>8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8</v>
      </c>
      <c r="S16" s="42">
        <v>35</v>
      </c>
    </row>
    <row r="17" ht="17" customHeight="1" spans="1:19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17</v>
      </c>
      <c r="C18" s="12"/>
      <c r="D18" s="12"/>
      <c r="E18" s="11" t="str">
        <f t="shared" ref="E18:E28" si="7">IF(B18="","",INDEX($Q:$R,MATCH(B18,$Q:$Q,),2))</f>
        <v>瓶</v>
      </c>
      <c r="F18" s="11"/>
      <c r="G18" s="13">
        <f t="shared" ref="G18:G28" si="8">IF(B18="","",INDEX($Q:$S,MATCH(B18,$Q:$Q,),3))</f>
        <v>798</v>
      </c>
      <c r="H18" s="14">
        <v>18</v>
      </c>
      <c r="I18" s="30">
        <f t="shared" si="6"/>
        <v>14364</v>
      </c>
      <c r="J18" s="32">
        <f t="shared" ref="J18:J25" si="9">H18/6</f>
        <v>3</v>
      </c>
      <c r="K18" s="12"/>
    </row>
    <row r="19" ht="20" customHeight="1" spans="1:11">
      <c r="A19" s="11">
        <f t="shared" ref="A19:A25" si="10">IF(B19="","",ROW(A2))</f>
        <v>2</v>
      </c>
      <c r="B19" s="12" t="s">
        <v>7</v>
      </c>
      <c r="C19" s="12"/>
      <c r="D19" s="12"/>
      <c r="E19" s="11" t="str">
        <f t="shared" si="7"/>
        <v>瓶</v>
      </c>
      <c r="F19" s="11"/>
      <c r="G19" s="13">
        <f t="shared" si="8"/>
        <v>298</v>
      </c>
      <c r="H19" s="14">
        <v>36</v>
      </c>
      <c r="I19" s="30">
        <f t="shared" si="6"/>
        <v>10728</v>
      </c>
      <c r="J19" s="32">
        <f t="shared" si="9"/>
        <v>6</v>
      </c>
      <c r="K19" s="12"/>
    </row>
    <row r="20" ht="20" customHeight="1" spans="1:11">
      <c r="A20" s="11" t="str">
        <f t="shared" si="10"/>
        <v/>
      </c>
      <c r="B20" s="12"/>
      <c r="C20" s="12"/>
      <c r="D20" s="12"/>
      <c r="E20" s="11" t="str">
        <f t="shared" si="7"/>
        <v/>
      </c>
      <c r="F20" s="11"/>
      <c r="G20" s="13" t="str">
        <f t="shared" si="8"/>
        <v/>
      </c>
      <c r="H20" s="14"/>
      <c r="I20" s="30" t="str">
        <f t="shared" si="6"/>
        <v/>
      </c>
      <c r="J20" s="32">
        <f t="shared" si="9"/>
        <v>0</v>
      </c>
      <c r="K20" s="12"/>
    </row>
    <row r="21" ht="20" customHeight="1" spans="1:19">
      <c r="A21" s="11" t="str">
        <f t="shared" si="10"/>
        <v/>
      </c>
      <c r="B21" s="12"/>
      <c r="C21" s="12"/>
      <c r="D21" s="12"/>
      <c r="E21" s="11" t="str">
        <f t="shared" si="7"/>
        <v/>
      </c>
      <c r="F21" s="11"/>
      <c r="G21" s="13" t="str">
        <f t="shared" si="8"/>
        <v/>
      </c>
      <c r="H21" s="14"/>
      <c r="I21" s="30" t="str">
        <f t="shared" si="6"/>
        <v/>
      </c>
      <c r="J21" s="32">
        <f t="shared" si="9"/>
        <v>0</v>
      </c>
      <c r="K21" s="12"/>
      <c r="Q21" s="44"/>
      <c r="R21" s="3"/>
      <c r="S21" s="42"/>
    </row>
    <row r="22" ht="20" customHeight="1" spans="1:19">
      <c r="A22" s="11" t="str">
        <f t="shared" si="10"/>
        <v/>
      </c>
      <c r="B22" s="12"/>
      <c r="C22" s="12"/>
      <c r="D22" s="12"/>
      <c r="E22" s="11" t="str">
        <f t="shared" si="7"/>
        <v/>
      </c>
      <c r="F22" s="11"/>
      <c r="G22" s="13" t="str">
        <f t="shared" si="8"/>
        <v/>
      </c>
      <c r="H22" s="14"/>
      <c r="I22" s="30" t="str">
        <f t="shared" si="6"/>
        <v/>
      </c>
      <c r="J22" s="32">
        <f t="shared" si="9"/>
        <v>0</v>
      </c>
      <c r="K22" s="12"/>
      <c r="Q22" s="44"/>
      <c r="R22" s="3"/>
      <c r="S22" s="42"/>
    </row>
    <row r="23" ht="20" customHeight="1" spans="1:19">
      <c r="A23" s="11" t="str">
        <f t="shared" si="10"/>
        <v/>
      </c>
      <c r="B23" s="12"/>
      <c r="C23" s="12"/>
      <c r="D23" s="12"/>
      <c r="E23" s="11" t="str">
        <f t="shared" si="7"/>
        <v/>
      </c>
      <c r="F23" s="11"/>
      <c r="G23" s="13" t="str">
        <f t="shared" si="8"/>
        <v/>
      </c>
      <c r="H23" s="14"/>
      <c r="I23" s="30" t="str">
        <f t="shared" si="6"/>
        <v/>
      </c>
      <c r="J23" s="32">
        <f t="shared" si="9"/>
        <v>0</v>
      </c>
      <c r="K23" s="12"/>
      <c r="Q23" s="44"/>
      <c r="R23" s="3"/>
      <c r="S23" s="42"/>
    </row>
    <row r="24" ht="20" customHeight="1" spans="1:19">
      <c r="A24" s="11" t="str">
        <f t="shared" si="10"/>
        <v/>
      </c>
      <c r="B24" s="12"/>
      <c r="C24" s="12"/>
      <c r="D24" s="12"/>
      <c r="E24" s="11" t="str">
        <f t="shared" si="7"/>
        <v/>
      </c>
      <c r="F24" s="11"/>
      <c r="G24" s="13" t="str">
        <f t="shared" si="8"/>
        <v/>
      </c>
      <c r="H24" s="14"/>
      <c r="I24" s="30" t="str">
        <f t="shared" si="6"/>
        <v/>
      </c>
      <c r="J24" s="32">
        <f t="shared" si="9"/>
        <v>0</v>
      </c>
      <c r="K24" s="12"/>
      <c r="Q24" s="44"/>
      <c r="R24" s="3"/>
      <c r="S24" s="42"/>
    </row>
    <row r="25" ht="20" customHeight="1" spans="1:19">
      <c r="A25" s="11" t="s">
        <v>42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6"/>
        <v/>
      </c>
      <c r="J25" s="32">
        <f t="shared" ref="J25:J27" si="11"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6"/>
        <v/>
      </c>
      <c r="J26" s="32">
        <f t="shared" si="11"/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6"/>
        <v/>
      </c>
      <c r="J27" s="32">
        <f t="shared" si="11"/>
        <v>0</v>
      </c>
      <c r="K27" s="12"/>
    </row>
    <row r="28" ht="20" customHeight="1" spans="1:11">
      <c r="A28" s="11" t="s">
        <v>52</v>
      </c>
      <c r="B28" s="15">
        <f>I28</f>
        <v>25092</v>
      </c>
      <c r="C28" s="15"/>
      <c r="D28" s="15"/>
      <c r="E28" s="15"/>
      <c r="F28" s="15"/>
      <c r="G28" s="15"/>
      <c r="H28" s="15"/>
      <c r="I28" s="30">
        <f>SUM(I18:I27)</f>
        <v>25092</v>
      </c>
      <c r="J28" s="32">
        <f>SUM(J18:J27)</f>
        <v>9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0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0.127189781021898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0</v>
      </c>
      <c r="K30" s="38">
        <f>SUM(J30:J32,H29:H32,E29:F32,C29:C32)</f>
        <v>69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33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0</v>
      </c>
      <c r="I32" s="11" t="s">
        <v>72</v>
      </c>
      <c r="J32" s="37">
        <f>SUMIF($B$4:$B$27,Q2,$J$4:$J$27)</f>
        <v>36</v>
      </c>
      <c r="K32" s="38"/>
      <c r="U32" s="3"/>
      <c r="V32" s="3"/>
    </row>
    <row r="33" s="1" customFormat="1" ht="20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277777777778" right="0.629166666666667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2020-09-28T16:48:00Z</dcterms:created>
  <dcterms:modified xsi:type="dcterms:W3CDTF">2021-02-02T03:57:39Z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