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<sst xmlns="http://schemas.openxmlformats.org/spreadsheetml/2006/main" count="114" uniqueCount="82">
  <si>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</si>
  <si>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</si>
  <si>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鲁东</t>
  </si>
  <si>
    <t>城市经理</t>
  </si>
  <si>
    <t>杨超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</si>
  <si>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</si>
  <si>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</si>
  <si>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</si>
  <si>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</si>
  <si>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</si>
  <si>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</si>
  <si>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</si>
  <si>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</si>
  <si>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</si>
  <si>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</si>
  <si>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</si>
  <si>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</si>
  <si>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</si>
  <si>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</si>
  <si>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</si>
  <si>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10年陈皮酱香酒(光瓶)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</si>
  <si>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</si>
  <si>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</si>
  <si>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</si>
  <si>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</si>
  <si>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</si>
  <si>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</si>
  <si>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</si>
  <si>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</si>
  <si>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</si>
  <si>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</si>
  <si>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</si>
  <si>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</si>
  <si>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</si>
  <si>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</si>
  <si>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</si>
  <si>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</si>
  <si>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</si>
  <si>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</si>
  <si>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特通</t>
  </si>
  <si>
    <t>8年陈皮酱香酒</t>
  </si>
  <si>
    <t>华南</t>
  </si>
  <si>
    <t>黄钊鸿</t>
  </si>
  <si>
    <t>小酒</t>
  </si>
  <si>
    <t>15年陈皮酱香酒100ml小酒</t>
  </si>
  <si>
    <t>5年陈皮酱香酒(光瓶)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</si>
  <si>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</si>
  <si>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</si>
  <si>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</si>
  <si>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</si>
  <si>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</si>
  <si>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</si>
  <si>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</si>
  <si>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</si>
  <si>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</si>
  <si>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</si>
  <si>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</si>
  <si>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</si>
  <si>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</si>
  <si>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</si>
  <si>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</si>
  <si>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</si>
  <si>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</si>
  <si>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</si>
  <si>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</si>
  <si>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</si>
  <si>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</si>
  <si>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</si>
  <si>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</si>
  <si>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</si>
  <si>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</si>
  <si>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</si>
  <si>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</si>
  <si>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</si>
  <si>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 xml:space="preserve">孙静158 6485 6016 </t>
  </si>
  <si>
    <t>收 货 地 址</t>
  </si>
  <si>
    <t>山东省临沂市罗庄区鲁南国际茶博城批发区A1-15-16</t>
  </si>
  <si>
    <t>订 货 单 位</t>
  </si>
  <si>
    <t>临沂孙静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</si>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</sst>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8" zoomScaleNormal="88" topLeftCell="A4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王占刚</v>
      </c>
      <c r="J2" s="7" t="s">
        <v>6</v>
      </c>
      <c r="K2" s="29">
        <v>44230</v>
      </c>
      <c r="Q2" s="41" t="s">
        <v>7</v>
      </c>
      <c r="R2" s="3" t="s">
        <v>8</v>
      </c>
      <c r="S2" s="42">
        <v>298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1" t="s">
        <v>17</v>
      </c>
      <c r="R3" s="3" t="s">
        <v>8</v>
      </c>
      <c r="S3" s="42">
        <v>798</v>
      </c>
      <c r="U3" s="3" t="s">
        <v>18</v>
      </c>
      <c r="V3" s="3" t="s">
        <v>19</v>
      </c>
    </row>
    <row r="4" ht="20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123</v>
      </c>
      <c r="H4" s="14">
        <v>60</v>
      </c>
      <c r="I4" s="30">
        <f t="shared" ref="I4:I12" si="0">IF(G4="","",G4*H4)</f>
        <v>7380</v>
      </c>
      <c r="J4" s="31">
        <f>H4/6</f>
        <v>10</v>
      </c>
      <c r="K4" s="12"/>
      <c r="Q4" s="41" t="s">
        <v>21</v>
      </c>
      <c r="R4" s="3" t="s">
        <v>8</v>
      </c>
      <c r="S4" s="42">
        <v>298</v>
      </c>
      <c r="U4" s="3" t="s">
        <v>22</v>
      </c>
      <c r="V4" s="3" t="s">
        <v>23</v>
      </c>
    </row>
    <row r="5" ht="20" customHeight="1" spans="1:22">
      <c r="A5" s="11">
        <f t="shared" ref="A5:A11" si="1">IF(B5="","",ROW(A2))</f>
        <v>2</v>
      </c>
      <c r="B5" s="12" t="s">
        <v>7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298</v>
      </c>
      <c r="H5" s="14">
        <v>60</v>
      </c>
      <c r="I5" s="30">
        <f t="shared" si="0"/>
        <v>17880</v>
      </c>
      <c r="J5" s="31">
        <f t="shared" ref="J5:J11" si="3">H5/6</f>
        <v>10</v>
      </c>
      <c r="K5" s="12"/>
      <c r="Q5" s="43" t="s">
        <v>24</v>
      </c>
      <c r="R5" s="3" t="s">
        <v>8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8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8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8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8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20</v>
      </c>
      <c r="R10" s="3" t="s">
        <v>8</v>
      </c>
      <c r="S10" s="42">
        <v>123</v>
      </c>
      <c r="U10" s="3" t="s">
        <v>39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8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 t="s">
        <v>44</v>
      </c>
      <c r="C12" s="12"/>
      <c r="D12" s="12"/>
      <c r="E12" s="11" t="str">
        <f t="shared" si="2"/>
        <v>瓶</v>
      </c>
      <c r="F12" s="11"/>
      <c r="G12" s="13">
        <f t="shared" si="4"/>
        <v>48</v>
      </c>
      <c r="H12" s="14">
        <v>200</v>
      </c>
      <c r="I12" s="30">
        <f t="shared" si="0"/>
        <v>9600</v>
      </c>
      <c r="J12" s="32">
        <f>H12/20</f>
        <v>10</v>
      </c>
      <c r="K12" s="12"/>
      <c r="Q12" s="43" t="s">
        <v>45</v>
      </c>
      <c r="R12" s="3" t="s">
        <v>8</v>
      </c>
      <c r="S12" s="42">
        <v>68</v>
      </c>
      <c r="U12" s="3" t="s">
        <v>2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8</v>
      </c>
      <c r="S14" s="42">
        <v>88</v>
      </c>
      <c r="U14" s="3" t="s">
        <v>52</v>
      </c>
      <c r="V14" s="3" t="s">
        <v>19</v>
      </c>
    </row>
    <row r="15" ht="20" customHeight="1" spans="1:19">
      <c r="A15" s="11" t="s">
        <v>53</v>
      </c>
      <c r="B15" s="15">
        <f>I15</f>
        <v>34860</v>
      </c>
      <c r="C15" s="15"/>
      <c r="D15" s="15"/>
      <c r="E15" s="15"/>
      <c r="F15" s="15"/>
      <c r="G15" s="15"/>
      <c r="H15" s="15"/>
      <c r="I15" s="30">
        <f>SUM(I4:I14)</f>
        <v>34860</v>
      </c>
      <c r="J15" s="32">
        <f>SUM(J4:J14)</f>
        <v>30</v>
      </c>
      <c r="K15" s="12"/>
      <c r="Q15" s="44" t="s">
        <v>44</v>
      </c>
      <c r="R15" s="3" t="s">
        <v>8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8</v>
      </c>
      <c r="S16" s="42">
        <v>35</v>
      </c>
    </row>
    <row r="17" ht="17" customHeight="1" spans="1:19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123</v>
      </c>
      <c r="H18" s="14">
        <v>12</v>
      </c>
      <c r="I18" s="30">
        <f t="shared" si="5"/>
        <v>1476</v>
      </c>
      <c r="J18" s="32">
        <f t="shared" ref="J18:J25" si="8">H18/6</f>
        <v>2</v>
      </c>
      <c r="K18" s="12"/>
    </row>
    <row r="19" ht="20" customHeight="1" spans="1:11">
      <c r="A19" s="11">
        <f t="shared" ref="A19:A25" si="9">IF(B19="","",ROW(A2))</f>
        <v>2</v>
      </c>
      <c r="B19" s="12" t="s">
        <v>7</v>
      </c>
      <c r="C19" s="12"/>
      <c r="D19" s="12"/>
      <c r="E19" s="11" t="str">
        <f t="shared" si="6"/>
        <v>瓶</v>
      </c>
      <c r="F19" s="11"/>
      <c r="G19" s="13">
        <f t="shared" si="7"/>
        <v>298</v>
      </c>
      <c r="H19" s="14">
        <v>12</v>
      </c>
      <c r="I19" s="30">
        <f t="shared" si="5"/>
        <v>3576</v>
      </c>
      <c r="J19" s="32">
        <f t="shared" si="8"/>
        <v>2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 t="s">
        <v>44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48</v>
      </c>
      <c r="H25" s="14">
        <v>40</v>
      </c>
      <c r="I25" s="30">
        <f t="shared" si="5"/>
        <v>1920</v>
      </c>
      <c r="J25" s="32">
        <f>H25/20</f>
        <v>2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6972</v>
      </c>
      <c r="C28" s="15"/>
      <c r="D28" s="15"/>
      <c r="E28" s="15"/>
      <c r="F28" s="15"/>
      <c r="G28" s="15"/>
      <c r="H28" s="15"/>
      <c r="I28" s="30">
        <f>SUM(I18:I27)</f>
        <v>6972</v>
      </c>
      <c r="J28" s="32">
        <f>SUM(J18:J27)</f>
        <v>6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12</v>
      </c>
      <c r="I30" s="11" t="s">
        <v>64</v>
      </c>
      <c r="J30" s="37">
        <f>SUMIF($B$4:$B$27,Q13,$J$4:$J$27)</f>
        <v>0</v>
      </c>
      <c r="K30" s="38">
        <f>SUM(J30:J32,H29:H32,E29:F32,C29:C32)</f>
        <v>36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12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 t="s">
        <v>72</v>
      </c>
      <c r="J32" s="37">
        <f>SUMIF($B$4:$B$27,Q2,$J$4:$J$27)</f>
        <v>12</v>
      </c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2021-02-27T02:04:55Z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