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<sst xmlns="http://schemas.openxmlformats.org/spreadsheetml/2006/main" count="116" uniqueCount="82">
  <si>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</si>
  <si>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</si>
  <si>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华中</t>
  </si>
  <si>
    <t>城市经理</t>
  </si>
  <si>
    <t>张冬磊</t>
  </si>
  <si>
    <t>大区经理</t>
  </si>
  <si>
    <t>日期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</si>
  <si>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</si>
  <si>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</si>
  <si>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</si>
  <si>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</si>
  <si>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</si>
  <si>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</si>
  <si>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</si>
  <si>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</si>
  <si>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</si>
  <si>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</si>
  <si>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</si>
  <si>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</si>
  <si>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</si>
  <si>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</si>
  <si>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30年陈皮酱香酒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</si>
  <si>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</si>
  <si>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</si>
  <si>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</si>
  <si>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</si>
  <si>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</si>
  <si>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</si>
  <si>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</si>
  <si>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</si>
  <si>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</si>
  <si>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</si>
  <si>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华南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</si>
  <si>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</si>
  <si>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</si>
  <si>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</si>
  <si>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</si>
  <si>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</si>
  <si>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</si>
  <si>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</si>
  <si>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</si>
  <si>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</si>
  <si>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</si>
  <si>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</si>
  <si>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</si>
  <si>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</si>
  <si>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</si>
  <si>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</si>
  <si>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</si>
  <si>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</si>
  <si>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</si>
  <si>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</si>
  <si>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15年陈皮酱香酒100ml小酒</t>
  </si>
  <si>
    <t>30年陈皮酱香酒100ml小酒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</si>
  <si>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</si>
  <si>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</si>
  <si>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</si>
  <si>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</si>
  <si>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</si>
  <si>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</si>
  <si>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</si>
  <si>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</si>
  <si>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</si>
  <si>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</si>
  <si>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</si>
  <si>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</si>
  <si>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</si>
  <si>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</si>
  <si>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</si>
  <si>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</si>
  <si>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</si>
  <si>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</si>
  <si>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</si>
  <si>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</si>
  <si>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张新 13674989869</t>
  </si>
  <si>
    <t>收 货 地 址</t>
  </si>
  <si>
    <t>郑州市管城区文治路028</t>
  </si>
  <si>
    <t>订 货 单 位</t>
  </si>
  <si>
    <t>郑州赞瞩贸易有限公司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</si>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</sst>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DBNum2][$-804]General"/>
    <numFmt numFmtId="177" formatCode="0_ "/>
    <numFmt numFmtId="178" formatCode="yyyy/m/d;@"/>
    <numFmt numFmtId="179" formatCode="0.00_ "/>
    <numFmt numFmtId="180" formatCode="0.0_ "/>
    <numFmt numFmtId="181" formatCode="0.0&quot;件&quot;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38" fillId="8" borderId="13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78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81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topLeftCell="A13" workbookViewId="0">
      <selection activeCell="C36" sqref="C36:K36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王鼎</v>
      </c>
      <c r="J2" s="7" t="s">
        <v>6</v>
      </c>
      <c r="K2" s="33">
        <v>44296</v>
      </c>
      <c r="Q2" s="45" t="s">
        <v>7</v>
      </c>
      <c r="R2" s="3" t="s">
        <v>8</v>
      </c>
      <c r="S2" s="46">
        <v>798</v>
      </c>
    </row>
    <row r="3" ht="18" customHeight="1" spans="1:22">
      <c r="A3" s="10" t="s">
        <v>9</v>
      </c>
      <c r="B3" s="7" t="s">
        <v>10</v>
      </c>
      <c r="C3" s="7"/>
      <c r="D3" s="7"/>
      <c r="E3" s="10" t="s">
        <v>11</v>
      </c>
      <c r="F3" s="10"/>
      <c r="G3" s="10" t="s">
        <v>12</v>
      </c>
      <c r="H3" s="7" t="s">
        <v>13</v>
      </c>
      <c r="I3" s="10" t="s">
        <v>14</v>
      </c>
      <c r="J3" s="10" t="s">
        <v>15</v>
      </c>
      <c r="K3" s="7" t="s">
        <v>16</v>
      </c>
      <c r="Q3" s="45" t="s">
        <v>17</v>
      </c>
      <c r="R3" s="3" t="s">
        <v>8</v>
      </c>
      <c r="S3" s="46">
        <v>768</v>
      </c>
      <c r="U3" s="3" t="s">
        <v>18</v>
      </c>
      <c r="V3" s="3" t="s">
        <v>19</v>
      </c>
    </row>
    <row r="4" ht="20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1200</v>
      </c>
      <c r="I4" s="34">
        <f t="shared" ref="I4:I14" si="1">IF(G4="","",G4*H4)</f>
        <v>237600</v>
      </c>
      <c r="J4" s="35">
        <f t="shared" ref="J4:J11" si="2">H4/6</f>
        <v>200</v>
      </c>
      <c r="K4" s="36"/>
      <c r="Q4" s="47" t="s">
        <v>21</v>
      </c>
      <c r="R4" s="3" t="s">
        <v>8</v>
      </c>
      <c r="S4" s="46">
        <v>398</v>
      </c>
      <c r="U4" s="3" t="s">
        <v>2</v>
      </c>
      <c r="V4" s="3" t="s">
        <v>22</v>
      </c>
    </row>
    <row r="5" ht="20" customHeight="1" spans="1:22">
      <c r="A5" s="11">
        <f t="shared" si="0"/>
        <v>2</v>
      </c>
      <c r="B5" s="12" t="s">
        <v>21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398</v>
      </c>
      <c r="H5" s="14">
        <v>600</v>
      </c>
      <c r="I5" s="34">
        <f t="shared" si="1"/>
        <v>238800</v>
      </c>
      <c r="J5" s="35">
        <f t="shared" si="2"/>
        <v>100</v>
      </c>
      <c r="K5" s="36"/>
      <c r="Q5" s="47" t="s">
        <v>23</v>
      </c>
      <c r="R5" s="3" t="s">
        <v>8</v>
      </c>
      <c r="S5" s="46">
        <v>378</v>
      </c>
      <c r="U5" s="3" t="s">
        <v>24</v>
      </c>
      <c r="V5" s="3" t="s">
        <v>25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6"/>
      <c r="Q6" s="45" t="s">
        <v>26</v>
      </c>
      <c r="R6" s="3" t="s">
        <v>8</v>
      </c>
      <c r="S6" s="46">
        <v>298</v>
      </c>
      <c r="U6" s="3" t="s">
        <v>27</v>
      </c>
      <c r="V6" s="3" t="s">
        <v>28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6"/>
      <c r="Q7" s="47" t="s">
        <v>20</v>
      </c>
      <c r="R7" s="3" t="s">
        <v>8</v>
      </c>
      <c r="S7" s="46">
        <v>198</v>
      </c>
      <c r="U7" s="3" t="s">
        <v>29</v>
      </c>
      <c r="V7" s="3" t="s">
        <v>30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6"/>
      <c r="Q8" s="47" t="s">
        <v>31</v>
      </c>
      <c r="R8" s="3" t="s">
        <v>8</v>
      </c>
      <c r="S8" s="46">
        <v>185</v>
      </c>
      <c r="U8" s="3" t="s">
        <v>32</v>
      </c>
      <c r="V8" s="3" t="s">
        <v>33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6"/>
      <c r="Q9" s="47" t="s">
        <v>34</v>
      </c>
      <c r="R9" s="3" t="s">
        <v>8</v>
      </c>
      <c r="S9" s="46">
        <v>138</v>
      </c>
      <c r="U9" s="3" t="s">
        <v>35</v>
      </c>
      <c r="V9" s="3" t="s">
        <v>36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6"/>
      <c r="Q10" s="47" t="s">
        <v>37</v>
      </c>
      <c r="R10" s="3" t="s">
        <v>8</v>
      </c>
      <c r="S10" s="46">
        <v>123</v>
      </c>
      <c r="U10" s="3" t="s">
        <v>38</v>
      </c>
      <c r="V10" s="3" t="s">
        <v>36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6"/>
      <c r="Q11" s="47" t="s">
        <v>39</v>
      </c>
      <c r="R11" s="3" t="s">
        <v>8</v>
      </c>
      <c r="S11" s="46">
        <v>198</v>
      </c>
      <c r="U11" s="3" t="s">
        <v>40</v>
      </c>
      <c r="V11" s="3" t="s">
        <v>41</v>
      </c>
    </row>
    <row r="12" ht="20" customHeight="1" spans="1:22">
      <c r="A12" s="11" t="s">
        <v>42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7">
        <f t="shared" ref="J12:J14" si="3">H12/20</f>
        <v>0</v>
      </c>
      <c r="K12" s="36"/>
      <c r="Q12" s="47" t="s">
        <v>43</v>
      </c>
      <c r="R12" s="3" t="s">
        <v>44</v>
      </c>
      <c r="S12" s="46">
        <v>158</v>
      </c>
      <c r="U12" s="3" t="s">
        <v>45</v>
      </c>
      <c r="V12" s="3" t="s">
        <v>46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7">
        <f t="shared" si="3"/>
        <v>0</v>
      </c>
      <c r="K13" s="36"/>
      <c r="Q13" s="45" t="s">
        <v>47</v>
      </c>
      <c r="R13" s="3" t="s">
        <v>8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7">
        <f t="shared" si="3"/>
        <v>0</v>
      </c>
      <c r="K14" s="36"/>
      <c r="Q14" s="47" t="s">
        <v>48</v>
      </c>
      <c r="R14" s="3" t="s">
        <v>8</v>
      </c>
      <c r="S14" s="46">
        <v>88</v>
      </c>
    </row>
    <row r="15" ht="20" customHeight="1" spans="1:19">
      <c r="A15" s="11" t="s">
        <v>49</v>
      </c>
      <c r="B15" s="15">
        <f>I15</f>
        <v>476400</v>
      </c>
      <c r="C15" s="15"/>
      <c r="D15" s="15"/>
      <c r="E15" s="15"/>
      <c r="F15" s="15"/>
      <c r="G15" s="15"/>
      <c r="H15" s="15"/>
      <c r="I15" s="34">
        <f>SUM(I4:I14)</f>
        <v>476400</v>
      </c>
      <c r="J15" s="37">
        <f>SUM(J4:J14)</f>
        <v>300</v>
      </c>
      <c r="K15" s="36"/>
      <c r="Q15" s="47" t="s">
        <v>50</v>
      </c>
      <c r="R15" s="3" t="s">
        <v>8</v>
      </c>
      <c r="S15" s="46">
        <v>68</v>
      </c>
    </row>
    <row r="16" ht="26.1" customHeight="1" spans="1:11">
      <c r="A16" s="16" t="s">
        <v>51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" customHeight="1" spans="1:11">
      <c r="A17" s="10" t="s">
        <v>9</v>
      </c>
      <c r="B17" s="7" t="s">
        <v>10</v>
      </c>
      <c r="C17" s="7"/>
      <c r="D17" s="7"/>
      <c r="E17" s="10" t="s">
        <v>11</v>
      </c>
      <c r="F17" s="10"/>
      <c r="G17" s="10" t="s">
        <v>12</v>
      </c>
      <c r="H17" s="7" t="s">
        <v>13</v>
      </c>
      <c r="I17" s="10" t="s">
        <v>14</v>
      </c>
      <c r="J17" s="10" t="s">
        <v>15</v>
      </c>
      <c r="K17" s="7" t="s">
        <v>16</v>
      </c>
    </row>
    <row r="18" ht="20" customHeight="1" spans="1:11">
      <c r="A18" s="11">
        <f t="shared" ref="A18:A24" si="4">IF(B18="","",ROW(A1))</f>
        <v>1</v>
      </c>
      <c r="B18" s="12" t="s">
        <v>20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360</v>
      </c>
      <c r="I18" s="34">
        <f t="shared" ref="I18:I27" si="5">IF(G18="","",G18*H18)</f>
        <v>71280</v>
      </c>
      <c r="J18" s="37">
        <f t="shared" ref="J18:J24" si="6">H18/6</f>
        <v>60</v>
      </c>
      <c r="K18" s="36"/>
    </row>
    <row r="19" ht="20" customHeight="1" spans="1:11">
      <c r="A19" s="11">
        <f t="shared" si="4"/>
        <v>2</v>
      </c>
      <c r="B19" s="12" t="s">
        <v>21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398</v>
      </c>
      <c r="H19" s="14">
        <v>180</v>
      </c>
      <c r="I19" s="34">
        <f t="shared" si="5"/>
        <v>71640</v>
      </c>
      <c r="J19" s="37">
        <f t="shared" si="6"/>
        <v>30</v>
      </c>
      <c r="K19" s="36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7">
        <f t="shared" si="6"/>
        <v>0</v>
      </c>
      <c r="K20" s="36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7">
        <f t="shared" si="6"/>
        <v>0</v>
      </c>
      <c r="K21" s="36"/>
      <c r="Q21" s="48"/>
      <c r="R21" s="3"/>
      <c r="S21" s="46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7">
        <f t="shared" si="6"/>
        <v>0</v>
      </c>
      <c r="K22" s="36"/>
      <c r="Q22" s="48"/>
      <c r="R22" s="3"/>
      <c r="S22" s="46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7">
        <f t="shared" si="6"/>
        <v>0</v>
      </c>
      <c r="K23" s="36"/>
      <c r="Q23" s="48"/>
      <c r="R23" s="3"/>
      <c r="S23" s="46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7">
        <f t="shared" si="6"/>
        <v>0</v>
      </c>
      <c r="K24" s="36"/>
      <c r="Q24" s="48"/>
      <c r="R24" s="3"/>
      <c r="S24" s="46"/>
    </row>
    <row r="25" ht="20" customHeight="1" spans="1:19">
      <c r="A25" s="11" t="s">
        <v>42</v>
      </c>
      <c r="B25" s="12" t="s">
        <v>52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48</v>
      </c>
      <c r="H25" s="14">
        <v>400</v>
      </c>
      <c r="I25" s="34">
        <f t="shared" si="5"/>
        <v>19200</v>
      </c>
      <c r="J25" s="37">
        <f t="shared" ref="J25:J27" si="7">H25/20</f>
        <v>20</v>
      </c>
      <c r="K25" s="36"/>
      <c r="R25" s="3"/>
      <c r="S25" s="46"/>
    </row>
    <row r="26" ht="20" customHeight="1" spans="1:19">
      <c r="A26" s="11"/>
      <c r="B26" s="12" t="s">
        <v>53</v>
      </c>
      <c r="C26" s="12"/>
      <c r="D26" s="12"/>
      <c r="E26" s="11" t="str">
        <f>IF(B26="","",INDEX($Q:$R,MATCH(B26,$Q:$Q,),2))</f>
        <v>瓶</v>
      </c>
      <c r="F26" s="11"/>
      <c r="G26" s="13">
        <f>IF(B26="","",INDEX($Q:$S,MATCH(B26,$Q:$Q,),3))</f>
        <v>88</v>
      </c>
      <c r="H26" s="14">
        <v>200</v>
      </c>
      <c r="I26" s="34">
        <f t="shared" si="5"/>
        <v>17600</v>
      </c>
      <c r="J26" s="37">
        <f t="shared" si="7"/>
        <v>10</v>
      </c>
      <c r="K26" s="36"/>
      <c r="Q26" s="48"/>
      <c r="R26" s="3"/>
      <c r="S26" s="46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7">
        <f t="shared" si="7"/>
        <v>0</v>
      </c>
      <c r="K27" s="36"/>
      <c r="Q27" s="48" t="s">
        <v>53</v>
      </c>
      <c r="R27" s="3" t="s">
        <v>8</v>
      </c>
      <c r="S27" s="46">
        <v>88</v>
      </c>
    </row>
    <row r="28" ht="20" customHeight="1" spans="1:19">
      <c r="A28" s="11" t="s">
        <v>49</v>
      </c>
      <c r="B28" s="15">
        <f>I28</f>
        <v>179720</v>
      </c>
      <c r="C28" s="15"/>
      <c r="D28" s="15"/>
      <c r="E28" s="15"/>
      <c r="F28" s="15"/>
      <c r="G28" s="15"/>
      <c r="H28" s="15"/>
      <c r="I28" s="34">
        <f>SUM(I18:I27)</f>
        <v>179720</v>
      </c>
      <c r="J28" s="37">
        <f>SUM(J18:J27)</f>
        <v>120</v>
      </c>
      <c r="K28" s="36"/>
      <c r="Q28" s="48" t="s">
        <v>52</v>
      </c>
      <c r="R28" s="3" t="s">
        <v>8</v>
      </c>
      <c r="S28" s="46">
        <v>48</v>
      </c>
    </row>
    <row r="29" s="1" customFormat="1" ht="22" customHeight="1" spans="1:22">
      <c r="A29" s="18" t="s">
        <v>54</v>
      </c>
      <c r="B29" s="19" t="s">
        <v>55</v>
      </c>
      <c r="C29" s="20">
        <f>SUMIF($B$4:$B$27,Q2,$J$4:$J$27)</f>
        <v>0</v>
      </c>
      <c r="D29" s="21" t="s">
        <v>39</v>
      </c>
      <c r="E29" s="20">
        <f>SUMIF($B$4:$B$27,Q11,$J$4:$J$27)</f>
        <v>0</v>
      </c>
      <c r="F29" s="20"/>
      <c r="G29" s="19" t="s">
        <v>56</v>
      </c>
      <c r="H29" s="22">
        <f>SUMIF($B$4:$B$27,Q3,$J$4:$J$27)</f>
        <v>0</v>
      </c>
      <c r="I29" s="39" t="s">
        <v>57</v>
      </c>
      <c r="J29" s="40"/>
      <c r="K29" s="41">
        <f>I28/I15</f>
        <v>0.377246011754828</v>
      </c>
      <c r="Q29" s="48" t="s">
        <v>58</v>
      </c>
      <c r="R29" s="3" t="s">
        <v>8</v>
      </c>
      <c r="S29" s="46">
        <v>35</v>
      </c>
      <c r="U29" s="3"/>
      <c r="V29" s="3"/>
    </row>
    <row r="30" s="1" customFormat="1" ht="22" customHeight="1" spans="1:22">
      <c r="A30" s="23"/>
      <c r="B30" s="19" t="s">
        <v>59</v>
      </c>
      <c r="C30" s="20">
        <f>SUMIF($B$4:$B$27,Q4,$J$4:$J$27)</f>
        <v>130</v>
      </c>
      <c r="D30" s="21" t="s">
        <v>60</v>
      </c>
      <c r="E30" s="20">
        <f>SUMIF($B$4:$B$27,Q12,$J$4:$J$27)</f>
        <v>0</v>
      </c>
      <c r="F30" s="20"/>
      <c r="G30" s="19" t="s">
        <v>61</v>
      </c>
      <c r="H30" s="22">
        <f>SUMIF($B$4:$B$27,Q5,$J$4:$J$27)</f>
        <v>0</v>
      </c>
      <c r="I30" s="19" t="s">
        <v>62</v>
      </c>
      <c r="J30" s="20">
        <f>SUMIF($B$4:$B$27,Q27,$J$4:$J$27)</f>
        <v>10</v>
      </c>
      <c r="K30" s="42">
        <f>SUM(J30:J33,H29:H33,E29:F33,C29:C33)</f>
        <v>420</v>
      </c>
      <c r="U30" s="3"/>
      <c r="V30" s="3"/>
    </row>
    <row r="31" s="1" customFormat="1" ht="22" customHeight="1" spans="1:22">
      <c r="A31" s="23"/>
      <c r="B31" s="19" t="s">
        <v>63</v>
      </c>
      <c r="C31" s="20">
        <f>SUMIF($B$4:$B$27,Q6,$J$4:$J$27)</f>
        <v>0</v>
      </c>
      <c r="D31" s="21" t="s">
        <v>64</v>
      </c>
      <c r="E31" s="24">
        <f>SUMIF($B$4:$B$27,Q13,$J$4:$J$27)</f>
        <v>0</v>
      </c>
      <c r="F31" s="25"/>
      <c r="G31" s="19" t="s">
        <v>65</v>
      </c>
      <c r="H31" s="22">
        <f>SUMIF($B$4:$B$27,Q8,$J$4:$J$27)</f>
        <v>0</v>
      </c>
      <c r="I31" s="19" t="s">
        <v>66</v>
      </c>
      <c r="J31" s="20">
        <f>SUMIF($B$4:$B$27,Q28,$J$4:$J$27)</f>
        <v>20</v>
      </c>
      <c r="K31" s="42"/>
      <c r="U31" s="3"/>
      <c r="V31" s="3"/>
    </row>
    <row r="32" s="1" customFormat="1" ht="22" customHeight="1" spans="1:22">
      <c r="A32" s="23"/>
      <c r="B32" s="19" t="s">
        <v>67</v>
      </c>
      <c r="C32" s="20">
        <f>SUMIF($B$4:$B$27,Q7,$J$4:$J$27)</f>
        <v>260</v>
      </c>
      <c r="D32" s="19" t="s">
        <v>68</v>
      </c>
      <c r="E32" s="20">
        <f>SUMIF($B$4:$B$27,Q14,$J$4:$J$27)</f>
        <v>0</v>
      </c>
      <c r="F32" s="20"/>
      <c r="G32" s="19" t="s">
        <v>69</v>
      </c>
      <c r="H32" s="20">
        <f>SUMIF($B$4:$B$27,Q10,$J$4:$J$27)</f>
        <v>0</v>
      </c>
      <c r="I32" s="19" t="s">
        <v>70</v>
      </c>
      <c r="J32" s="22">
        <f>SUMIF($B$4:$B$27,Q29,$J$4:$J$27)</f>
        <v>0</v>
      </c>
      <c r="K32" s="42"/>
      <c r="U32" s="3"/>
      <c r="V32" s="3"/>
    </row>
    <row r="33" s="1" customFormat="1" ht="22" customHeight="1" spans="1:22">
      <c r="A33" s="26"/>
      <c r="B33" s="19" t="s">
        <v>71</v>
      </c>
      <c r="C33" s="20">
        <f>SUMIF($B$4:$B$27,Q9,$J$4:$J$27)</f>
        <v>0</v>
      </c>
      <c r="D33" s="19" t="s">
        <v>72</v>
      </c>
      <c r="E33" s="24">
        <f>SUMIF($B$4:$B$27,Q15,$J$4:$J$27)</f>
        <v>0</v>
      </c>
      <c r="F33" s="25"/>
      <c r="G33" s="11"/>
      <c r="H33" s="20"/>
      <c r="I33" s="11"/>
      <c r="J33" s="20"/>
      <c r="K33" s="42"/>
      <c r="U33" s="3"/>
      <c r="V33" s="3"/>
    </row>
    <row r="34" s="1" customFormat="1" ht="19" customHeight="1" spans="1:22">
      <c r="A34" s="7" t="s">
        <v>73</v>
      </c>
      <c r="B34" s="7"/>
      <c r="C34" s="27" t="s">
        <v>74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75</v>
      </c>
      <c r="B35" s="7"/>
      <c r="C35" s="27" t="s">
        <v>76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77</v>
      </c>
      <c r="B36" s="7"/>
      <c r="C36" s="27" t="s">
        <v>78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79</v>
      </c>
      <c r="B37" s="28"/>
      <c r="C37" s="29"/>
      <c r="D37" s="29"/>
      <c r="E37" s="30"/>
      <c r="F37" s="28" t="s">
        <v>80</v>
      </c>
      <c r="G37" s="28"/>
      <c r="H37" s="31"/>
      <c r="I37" s="31"/>
      <c r="J37" s="43" t="s">
        <v>81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7638888888889" bottom="0.432638888888889" header="0.354166666666667" footer="0.354166666666667"/>
  <pageSetup paperSize="9" scale="95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2021-04-10T08:26:05Z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