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2021年3月5日
输入： 3-5</t>
        </r>
      </text>
    </comment>
  </commentList>
</comments>
</file>

<file path=xl/sharedStrings.xml><?xml version="1.0" encoding="utf-8"?>
<sst xmlns="http://schemas.openxmlformats.org/spreadsheetml/2006/main" count="116" uniqueCount="82">
  <si>
    <r>
      <rPr>
        <b/>
        <sz val="16"/>
        <color rgb="FF000000"/>
        <rFont val="微软雅黑"/>
        <charset val="134"/>
      </rPr>
      <t xml:space="preserve">          </t>
    </r>
    <r>
      <rPr>
        <b/>
        <sz val="14"/>
        <color rgb="FF000000"/>
        <rFont val="微软雅黑"/>
        <charset val="134"/>
      </rPr>
      <t>侨宝陈皮酒订单</t>
    </r>
    <r>
      <rPr>
        <b/>
        <sz val="16"/>
        <color rgb="FF000000"/>
        <rFont val="微软雅黑"/>
        <charset val="134"/>
      </rPr>
      <t xml:space="preserve"> </t>
    </r>
    <r>
      <rPr>
        <i/>
        <sz val="9"/>
        <color rgb="FF7F7F7F"/>
        <rFont val="宋体"/>
        <charset val="134"/>
      </rPr>
      <t>v2021.03-2</t>
    </r>
  </si>
  <si>
    <t>区域</t>
  </si>
  <si>
    <t>华中</t>
  </si>
  <si>
    <t>城市经理</t>
  </si>
  <si>
    <t>武崇</t>
  </si>
  <si>
    <t>大区经理</t>
  </si>
  <si>
    <t>日期</t>
  </si>
  <si>
    <t>50年陈皮酱香酒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</si>
  <si>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</si>
  <si>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</si>
  <si>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</si>
  <si>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</si>
  <si>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</si>
  <si>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</si>
  <si>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rgb="FF000000"/>
        <rFont val="宋体"/>
        <charset val="134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</si>
  <si>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</si>
  <si>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</si>
  <si>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50年陈皮酱香酒(光瓶)</t>
  </si>
  <si>
    <t>华北</t>
  </si>
  <si>
    <t>宋志刚</t>
  </si>
  <si>
    <t>臻品酒</t>
  </si>
  <si>
    <t>30年陈皮酱香酒</t>
  </si>
  <si>
    <t>王鼎</t>
  </si>
  <si>
    <t>30年陈皮酱香酒(光瓶)</t>
  </si>
  <si>
    <t>华东</t>
  </si>
  <si>
    <t>张颖毅</t>
  </si>
  <si>
    <t>20年陈皮酱香酒</t>
  </si>
  <si>
    <t>东北</t>
  </si>
  <si>
    <t>胡悦</t>
  </si>
  <si>
    <t>15年陈皮酱香酒</t>
  </si>
  <si>
    <t>西北</t>
  </si>
  <si>
    <t>贾义强</t>
  </si>
  <si>
    <t>15年陈皮酱香酒(光瓶)</t>
  </si>
  <si>
    <t>华南</t>
  </si>
  <si>
    <t>黄钊鸿</t>
  </si>
  <si>
    <t>10年陈皮酱香酒</t>
  </si>
  <si>
    <t>特通</t>
  </si>
  <si>
    <t>谢法伟</t>
  </si>
  <si>
    <t>10年陈皮酱香酒(光瓶)</t>
  </si>
  <si>
    <t>西南</t>
  </si>
  <si>
    <t>鲁东</t>
  </si>
  <si>
    <t>王占刚</t>
  </si>
  <si>
    <t>小酒</t>
  </si>
  <si>
    <t>印象小酒(6盒/件)</t>
  </si>
  <si>
    <t>盒</t>
  </si>
  <si>
    <t>市场</t>
  </si>
  <si>
    <t>郭恒春</t>
  </si>
  <si>
    <t>牛年生肖纪念酒</t>
  </si>
  <si>
    <t>8年陈皮酱香酒</t>
  </si>
  <si>
    <t>合计</t>
  </si>
  <si>
    <t>5年陈皮酱香酒(光瓶)</t>
  </si>
  <si>
    <t>优惠政策置换产品</t>
  </si>
  <si>
    <t>30年陈皮酱香酒100ml小酒</t>
  </si>
  <si>
    <t>15年陈皮酱香酒100ml小酒</t>
  </si>
  <si>
    <t>汇总</t>
  </si>
  <si>
    <r>
      <rPr>
        <sz val="10"/>
        <color rgb="FF000000"/>
        <rFont val="Arial"/>
        <charset val="134"/>
      </rPr>
      <t>50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</si>
  <si>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50</t>
    </r>
    <r>
      <rPr>
        <sz val="10"/>
        <color rgb="FF000000"/>
        <rFont val="宋体"/>
        <charset val="134"/>
      </rPr>
      <t>年光瓶</t>
    </r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</si>
  <si>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</si>
  <si>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10年陈皮酱香酒100ml小酒</t>
  </si>
  <si>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年盒装</t>
    </r>
  </si>
  <si>
    <t>印象小酒</t>
  </si>
  <si>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年光瓶</t>
    </r>
  </si>
  <si>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年小酒</t>
    </r>
  </si>
  <si>
    <r>
      <rPr>
        <sz val="10"/>
        <color rgb="FF000000"/>
        <rFont val="Arial"/>
        <charset val="134"/>
      </rPr>
      <t>20</t>
    </r>
    <r>
      <rPr>
        <sz val="10"/>
        <color rgb="FF000000"/>
        <rFont val="宋体"/>
        <charset val="134"/>
      </rPr>
      <t>年盒装</t>
    </r>
  </si>
  <si>
    <t>牛年生肖</t>
  </si>
  <si>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年光瓶</t>
    </r>
  </si>
  <si>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年小酒</t>
    </r>
  </si>
  <si>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</si>
  <si>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8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</si>
  <si>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年光瓶</t>
    </r>
  </si>
  <si>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年小酒</t>
    </r>
  </si>
  <si>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</si>
  <si>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年光瓶</t>
    </r>
  </si>
  <si>
    <t>收货人/电话</t>
  </si>
  <si>
    <t>王飞13507212248</t>
  </si>
  <si>
    <t>收 货 地 址</t>
  </si>
  <si>
    <t>湖北省荆州市沙市区北湖路29号侨宝陈皮文化馆</t>
  </si>
  <si>
    <t>订 货 单 位</t>
  </si>
  <si>
    <t>湖北侨宝陈皮文化传播有限公司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</si>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</sst>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DBNum2][$-804]General"/>
    <numFmt numFmtId="177" formatCode="0.0&quot;件&quot;"/>
    <numFmt numFmtId="178" formatCode="0_ "/>
    <numFmt numFmtId="179" formatCode="yyyy/m/d;@"/>
    <numFmt numFmtId="180" formatCode="0.00_ "/>
    <numFmt numFmtId="181" formatCode="0.0_ "/>
  </numFmts>
  <fonts count="44"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C55911"/>
      <name val="宋体"/>
      <charset val="134"/>
    </font>
    <font>
      <b/>
      <sz val="10"/>
      <color rgb="FF000000"/>
      <name val="微软雅黑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Arial"/>
      <charset val="134"/>
    </font>
    <font>
      <b/>
      <sz val="12"/>
      <name val="微软雅黑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0"/>
      <color rgb="FF000000"/>
      <name val="微软雅黑"/>
      <charset val="134"/>
    </font>
    <font>
      <b/>
      <sz val="10"/>
      <color rgb="FF000000"/>
      <name val="Arial"/>
      <charset val="134"/>
    </font>
    <font>
      <sz val="9"/>
      <color rgb="FF000000"/>
      <name val="宋体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2"/>
      <color rgb="FF000000"/>
      <name val="Arial"/>
      <charset val="134"/>
    </font>
    <font>
      <b/>
      <sz val="14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9"/>
      <color rgb="FF7F7F7F"/>
      <name val="宋体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7" fillId="12" borderId="1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9" borderId="1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9" fillId="25" borderId="16" applyNumberFormat="0" applyAlignment="0" applyProtection="0">
      <alignment vertical="center"/>
    </xf>
    <xf numFmtId="0" fontId="38" fillId="25" borderId="11" applyNumberFormat="0" applyAlignment="0" applyProtection="0">
      <alignment vertical="center"/>
    </xf>
    <xf numFmtId="0" fontId="33" fillId="18" borderId="1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80" fontId="1" fillId="0" borderId="1" xfId="0" applyNumberFormat="1" applyFont="1" applyBorder="1">
      <alignment vertical="center"/>
    </xf>
    <xf numFmtId="178" fontId="9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right" vertical="center"/>
    </xf>
    <xf numFmtId="181" fontId="12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181" fontId="11" fillId="0" borderId="2" xfId="0" applyNumberFormat="1" applyFont="1" applyBorder="1" applyAlignment="1">
      <alignment horizontal="right" vertical="center"/>
    </xf>
    <xf numFmtId="181" fontId="11" fillId="0" borderId="6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4" fillId="0" borderId="8" xfId="0" applyFont="1" applyBorder="1">
      <alignment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>
      <alignment horizontal="center" vertical="center"/>
    </xf>
    <xf numFmtId="179" fontId="14" fillId="0" borderId="1" xfId="0" applyNumberFormat="1" applyFont="1" applyBorder="1" applyAlignment="1" applyProtection="1">
      <alignment horizontal="center" vertical="center"/>
      <protection locked="0"/>
    </xf>
    <xf numFmtId="180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0" fontId="15" fillId="0" borderId="1" xfId="0" applyFont="1" applyBorder="1" applyAlignment="1" applyProtection="1">
      <alignment horizontal="left" vertical="center"/>
      <protection locked="0"/>
    </xf>
    <xf numFmtId="181" fontId="1" fillId="0" borderId="1" xfId="0" applyNumberFormat="1" applyFont="1" applyBorder="1">
      <alignment vertical="center"/>
    </xf>
    <xf numFmtId="0" fontId="10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8" fillId="0" borderId="1" xfId="0" applyNumberFormat="1" applyFont="1" applyBorder="1" applyAlignment="1">
      <alignment horizontal="center" vertical="center"/>
    </xf>
    <xf numFmtId="177" fontId="19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/>
    <xf numFmtId="0" fontId="1" fillId="0" borderId="8" xfId="0" applyFont="1" applyBorder="1" applyProtection="1">
      <alignment vertical="center"/>
      <protection locked="0"/>
    </xf>
    <xf numFmtId="0" fontId="1" fillId="3" borderId="0" xfId="0" applyFont="1" applyFill="1">
      <alignment vertical="center"/>
    </xf>
    <xf numFmtId="180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sz val="11"/>
        <color rgb="FF9C0006"/>
      </font>
    </dxf>
    <dxf>
      <font>
        <b val="1"/>
        <sz val="11"/>
        <color rgb="FFFF0000"/>
      </font>
    </dxf>
    <dxf>
      <font>
        <sz val="11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showGridLines="0" tabSelected="1" view="pageBreakPreview" zoomScaleNormal="100" zoomScaleSheetLayoutView="100" topLeftCell="A22" workbookViewId="0">
      <selection activeCell="C36" sqref="C36:K36"/>
    </sheetView>
  </sheetViews>
  <sheetFormatPr defaultColWidth="9" defaultRowHeight="13.5"/>
  <cols>
    <col min="1" max="1" width="5.55833333333333" style="2" customWidth="1"/>
    <col min="2" max="2" width="9.33333333333333" customWidth="1"/>
    <col min="3" max="3" width="7" customWidth="1"/>
    <col min="4" max="4" width="8.88333333333333" customWidth="1"/>
    <col min="5" max="5" width="2.875" customWidth="1"/>
    <col min="6" max="6" width="4.375" customWidth="1"/>
    <col min="7" max="7" width="9.625" customWidth="1"/>
    <col min="8" max="8" width="9.10833333333333" customWidth="1"/>
    <col min="9" max="9" width="11.125" customWidth="1"/>
    <col min="10" max="10" width="8.125" customWidth="1"/>
    <col min="11" max="11" width="12.875" customWidth="1"/>
    <col min="12" max="16" width="13.2166666666667" customWidth="1"/>
    <col min="17" max="17" width="23.8833333333333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31" t="str">
        <f>IF(B2="","",INDEX($U:$V,MATCH(B2,$U:$U,),2))</f>
        <v>王鼎</v>
      </c>
      <c r="J2" s="7" t="s">
        <v>6</v>
      </c>
      <c r="K2" s="32">
        <v>44286</v>
      </c>
      <c r="Q2" s="44" t="s">
        <v>7</v>
      </c>
      <c r="R2" s="3" t="s">
        <v>8</v>
      </c>
      <c r="S2" s="45">
        <v>798</v>
      </c>
    </row>
    <row r="3" ht="18" customHeight="1" spans="1:22">
      <c r="A3" s="10" t="s">
        <v>9</v>
      </c>
      <c r="B3" s="7" t="s">
        <v>10</v>
      </c>
      <c r="C3" s="7"/>
      <c r="D3" s="7"/>
      <c r="E3" s="10" t="s">
        <v>11</v>
      </c>
      <c r="F3" s="10"/>
      <c r="G3" s="10" t="s">
        <v>12</v>
      </c>
      <c r="H3" s="7" t="s">
        <v>13</v>
      </c>
      <c r="I3" s="10" t="s">
        <v>14</v>
      </c>
      <c r="J3" s="10" t="s">
        <v>15</v>
      </c>
      <c r="K3" s="7" t="s">
        <v>16</v>
      </c>
      <c r="Q3" s="44" t="s">
        <v>17</v>
      </c>
      <c r="R3" s="3" t="s">
        <v>8</v>
      </c>
      <c r="S3" s="45">
        <v>768</v>
      </c>
      <c r="U3" s="3" t="s">
        <v>18</v>
      </c>
      <c r="V3" s="3" t="s">
        <v>19</v>
      </c>
    </row>
    <row r="4" ht="20" customHeight="1" spans="1:22">
      <c r="A4" s="11">
        <f t="shared" ref="A4:A11" si="0">IF(B4="","",ROW(A1))</f>
        <v>1</v>
      </c>
      <c r="B4" s="12" t="s">
        <v>20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198</v>
      </c>
      <c r="H4" s="14">
        <v>900</v>
      </c>
      <c r="I4" s="33">
        <f t="shared" ref="I4:I14" si="1">IF(G4="","",G4*H4)</f>
        <v>178200</v>
      </c>
      <c r="J4" s="34">
        <f t="shared" ref="J4:J11" si="2">H4/6</f>
        <v>150</v>
      </c>
      <c r="K4" s="35"/>
      <c r="Q4" s="46" t="s">
        <v>21</v>
      </c>
      <c r="R4" s="3" t="s">
        <v>8</v>
      </c>
      <c r="S4" s="45">
        <v>398</v>
      </c>
      <c r="U4" s="3" t="s">
        <v>2</v>
      </c>
      <c r="V4" s="3" t="s">
        <v>22</v>
      </c>
    </row>
    <row r="5" ht="20" customHeight="1" spans="1:22">
      <c r="A5" s="11" t="str">
        <f t="shared" si="0"/>
        <v/>
      </c>
      <c r="B5" s="12"/>
      <c r="C5" s="12"/>
      <c r="D5" s="12"/>
      <c r="E5" s="11" t="str">
        <f>IF(B5="","",INDEX($Q:$R,MATCH(B5,$Q:$Q,),2))</f>
        <v/>
      </c>
      <c r="F5" s="11"/>
      <c r="G5" s="13" t="str">
        <f>IF(B5="","",INDEX($Q:$S,MATCH(B5,$Q:$Q,),3))</f>
        <v/>
      </c>
      <c r="H5" s="14"/>
      <c r="I5" s="33" t="str">
        <f t="shared" si="1"/>
        <v/>
      </c>
      <c r="J5" s="34">
        <f t="shared" si="2"/>
        <v>0</v>
      </c>
      <c r="K5" s="35"/>
      <c r="Q5" s="46" t="s">
        <v>23</v>
      </c>
      <c r="R5" s="3" t="s">
        <v>8</v>
      </c>
      <c r="S5" s="45">
        <v>378</v>
      </c>
      <c r="U5" s="3" t="s">
        <v>24</v>
      </c>
      <c r="V5" s="3" t="s">
        <v>25</v>
      </c>
    </row>
    <row r="6" ht="20" customHeight="1" spans="1:22">
      <c r="A6" s="11" t="str">
        <f t="shared" si="0"/>
        <v/>
      </c>
      <c r="B6" s="12"/>
      <c r="C6" s="12"/>
      <c r="D6" s="12"/>
      <c r="E6" s="11" t="str">
        <f>IF(B6="","",INDEX($Q:$R,MATCH(B6,$Q:$Q,),2))</f>
        <v/>
      </c>
      <c r="F6" s="11"/>
      <c r="G6" s="13" t="str">
        <f>IF(B6="","",INDEX($Q:$S,MATCH(B6,$Q:$Q,),3))</f>
        <v/>
      </c>
      <c r="H6" s="14"/>
      <c r="I6" s="33" t="str">
        <f t="shared" si="1"/>
        <v/>
      </c>
      <c r="J6" s="34">
        <f t="shared" si="2"/>
        <v>0</v>
      </c>
      <c r="K6" s="35"/>
      <c r="Q6" s="44" t="s">
        <v>26</v>
      </c>
      <c r="R6" s="3" t="s">
        <v>8</v>
      </c>
      <c r="S6" s="45">
        <v>298</v>
      </c>
      <c r="U6" s="3" t="s">
        <v>27</v>
      </c>
      <c r="V6" s="3" t="s">
        <v>28</v>
      </c>
    </row>
    <row r="7" ht="20" customHeight="1" spans="1:22">
      <c r="A7" s="11" t="str">
        <f t="shared" si="0"/>
        <v/>
      </c>
      <c r="B7" s="12"/>
      <c r="C7" s="12"/>
      <c r="D7" s="12"/>
      <c r="E7" s="11" t="str">
        <f>IF(B7="","",INDEX($Q:$R,MATCH(B7,$Q:$Q,),2))</f>
        <v/>
      </c>
      <c r="F7" s="11"/>
      <c r="G7" s="13" t="str">
        <f>IF(B7="","",INDEX($Q:$S,MATCH(B7,$Q:$Q,),3))</f>
        <v/>
      </c>
      <c r="H7" s="14"/>
      <c r="I7" s="33" t="str">
        <f t="shared" si="1"/>
        <v/>
      </c>
      <c r="J7" s="34">
        <f t="shared" si="2"/>
        <v>0</v>
      </c>
      <c r="K7" s="35"/>
      <c r="Q7" s="46" t="s">
        <v>29</v>
      </c>
      <c r="R7" s="3" t="s">
        <v>8</v>
      </c>
      <c r="S7" s="45">
        <v>198</v>
      </c>
      <c r="U7" s="3" t="s">
        <v>30</v>
      </c>
      <c r="V7" s="3" t="s">
        <v>31</v>
      </c>
    </row>
    <row r="8" ht="20" customHeight="1" spans="1:22">
      <c r="A8" s="11" t="str">
        <f t="shared" si="0"/>
        <v/>
      </c>
      <c r="B8" s="12"/>
      <c r="C8" s="12"/>
      <c r="D8" s="12"/>
      <c r="E8" s="11" t="str">
        <f>IF(B8="","",INDEX($Q:$R,MATCH(B8,$Q:$Q,),2))</f>
        <v/>
      </c>
      <c r="F8" s="11"/>
      <c r="G8" s="13" t="str">
        <f>IF(B8="","",INDEX($Q:$S,MATCH(B8,$Q:$Q,),3))</f>
        <v/>
      </c>
      <c r="H8" s="14"/>
      <c r="I8" s="33" t="str">
        <f t="shared" si="1"/>
        <v/>
      </c>
      <c r="J8" s="34">
        <f t="shared" si="2"/>
        <v>0</v>
      </c>
      <c r="K8" s="35"/>
      <c r="Q8" s="46" t="s">
        <v>32</v>
      </c>
      <c r="R8" s="3" t="s">
        <v>8</v>
      </c>
      <c r="S8" s="45">
        <v>185</v>
      </c>
      <c r="U8" s="3" t="s">
        <v>33</v>
      </c>
      <c r="V8" s="3" t="s">
        <v>34</v>
      </c>
    </row>
    <row r="9" ht="20" customHeight="1" spans="1:22">
      <c r="A9" s="11" t="str">
        <f t="shared" si="0"/>
        <v/>
      </c>
      <c r="B9" s="12"/>
      <c r="C9" s="12"/>
      <c r="D9" s="12"/>
      <c r="E9" s="11" t="str">
        <f>IF(B9="","",INDEX($Q:$R,MATCH(B9,$Q:$Q,),2))</f>
        <v/>
      </c>
      <c r="F9" s="11"/>
      <c r="G9" s="13" t="str">
        <f>IF(B9="","",INDEX($Q:$S,MATCH(B9,$Q:$Q,),3))</f>
        <v/>
      </c>
      <c r="H9" s="14"/>
      <c r="I9" s="33" t="str">
        <f t="shared" si="1"/>
        <v/>
      </c>
      <c r="J9" s="34">
        <f t="shared" si="2"/>
        <v>0</v>
      </c>
      <c r="K9" s="35"/>
      <c r="Q9" s="46" t="s">
        <v>35</v>
      </c>
      <c r="R9" s="3" t="s">
        <v>8</v>
      </c>
      <c r="S9" s="45">
        <v>138</v>
      </c>
      <c r="U9" s="3" t="s">
        <v>36</v>
      </c>
      <c r="V9" s="3" t="s">
        <v>37</v>
      </c>
    </row>
    <row r="10" ht="20" customHeight="1" spans="1:22">
      <c r="A10" s="11" t="str">
        <f t="shared" si="0"/>
        <v/>
      </c>
      <c r="B10" s="12"/>
      <c r="C10" s="12"/>
      <c r="D10" s="12"/>
      <c r="E10" s="11" t="str">
        <f>IF(B10="","",INDEX($Q:$R,MATCH(B10,$Q:$Q,),2))</f>
        <v/>
      </c>
      <c r="F10" s="11"/>
      <c r="G10" s="13" t="str">
        <f>IF(B10="","",INDEX($Q:$S,MATCH(B10,$Q:$Q,),3))</f>
        <v/>
      </c>
      <c r="H10" s="14"/>
      <c r="I10" s="33" t="str">
        <f t="shared" si="1"/>
        <v/>
      </c>
      <c r="J10" s="34">
        <f t="shared" si="2"/>
        <v>0</v>
      </c>
      <c r="K10" s="35"/>
      <c r="Q10" s="46" t="s">
        <v>38</v>
      </c>
      <c r="R10" s="3" t="s">
        <v>8</v>
      </c>
      <c r="S10" s="45">
        <v>123</v>
      </c>
      <c r="U10" s="3" t="s">
        <v>39</v>
      </c>
      <c r="V10" s="3" t="s">
        <v>37</v>
      </c>
    </row>
    <row r="11" ht="20" customHeight="1" spans="1:22">
      <c r="A11" s="11" t="str">
        <f t="shared" si="0"/>
        <v/>
      </c>
      <c r="B11" s="12"/>
      <c r="C11" s="12"/>
      <c r="D11" s="12"/>
      <c r="E11" s="11" t="str">
        <f>IF(B11="","",INDEX($Q:$R,MATCH(B11,$Q:$Q,),2))</f>
        <v/>
      </c>
      <c r="F11" s="11"/>
      <c r="G11" s="13" t="str">
        <f>IF(B11="","",INDEX($Q:$S,MATCH(B11,$Q:$Q,),3))</f>
        <v/>
      </c>
      <c r="H11" s="14"/>
      <c r="I11" s="33" t="str">
        <f t="shared" si="1"/>
        <v/>
      </c>
      <c r="J11" s="34">
        <f t="shared" si="2"/>
        <v>0</v>
      </c>
      <c r="K11" s="35"/>
      <c r="Q11" s="46" t="s">
        <v>20</v>
      </c>
      <c r="R11" s="3" t="s">
        <v>8</v>
      </c>
      <c r="S11" s="45">
        <v>198</v>
      </c>
      <c r="U11" s="3" t="s">
        <v>40</v>
      </c>
      <c r="V11" s="3" t="s">
        <v>41</v>
      </c>
    </row>
    <row r="12" ht="20" customHeight="1" spans="1:22">
      <c r="A12" s="11" t="s">
        <v>42</v>
      </c>
      <c r="B12" s="12"/>
      <c r="C12" s="12"/>
      <c r="D12" s="12"/>
      <c r="E12" s="11" t="str">
        <f>IF(B12="","",INDEX($Q:$R,MATCH(B12,$Q:$Q,),2))</f>
        <v/>
      </c>
      <c r="F12" s="11"/>
      <c r="G12" s="13" t="str">
        <f>IF(B12="","",INDEX($Q:$S,MATCH(B12,$Q:$Q,),3))</f>
        <v/>
      </c>
      <c r="H12" s="14"/>
      <c r="I12" s="33" t="str">
        <f t="shared" si="1"/>
        <v/>
      </c>
      <c r="J12" s="36">
        <f t="shared" ref="J12:J14" si="3">H12/20</f>
        <v>0</v>
      </c>
      <c r="K12" s="35"/>
      <c r="Q12" s="46" t="s">
        <v>43</v>
      </c>
      <c r="R12" s="3" t="s">
        <v>44</v>
      </c>
      <c r="S12" s="45">
        <v>158</v>
      </c>
      <c r="U12" s="3" t="s">
        <v>45</v>
      </c>
      <c r="V12" s="3" t="s">
        <v>46</v>
      </c>
    </row>
    <row r="13" ht="20" customHeight="1" spans="1:19">
      <c r="A13" s="11"/>
      <c r="B13" s="12"/>
      <c r="C13" s="12"/>
      <c r="D13" s="12"/>
      <c r="E13" s="11" t="str">
        <f>IF(B13="","",INDEX($Q:$R,MATCH(B13,$Q:$Q,),2))</f>
        <v/>
      </c>
      <c r="F13" s="11"/>
      <c r="G13" s="13" t="str">
        <f>IF(B13="","",INDEX($Q:$S,MATCH(B13,$Q:$Q,),3))</f>
        <v/>
      </c>
      <c r="H13" s="14"/>
      <c r="I13" s="33" t="str">
        <f t="shared" si="1"/>
        <v/>
      </c>
      <c r="J13" s="36">
        <f t="shared" si="3"/>
        <v>0</v>
      </c>
      <c r="K13" s="35"/>
      <c r="Q13" s="44" t="s">
        <v>47</v>
      </c>
      <c r="R13" s="3" t="s">
        <v>8</v>
      </c>
      <c r="S13" s="45">
        <v>298</v>
      </c>
    </row>
    <row r="14" ht="18" customHeight="1" spans="1:19">
      <c r="A14" s="11"/>
      <c r="B14" s="12"/>
      <c r="C14" s="12"/>
      <c r="D14" s="12"/>
      <c r="E14" s="11" t="str">
        <f>IF(B14="","",INDEX($Q:$R,MATCH(B14,$Q:$Q,),2))</f>
        <v/>
      </c>
      <c r="F14" s="11"/>
      <c r="G14" s="13" t="str">
        <f>IF(B14="","",INDEX($Q:$S,MATCH(B14,$Q:$Q,),3))</f>
        <v/>
      </c>
      <c r="H14" s="14"/>
      <c r="I14" s="33" t="str">
        <f t="shared" si="1"/>
        <v/>
      </c>
      <c r="J14" s="36">
        <f t="shared" si="3"/>
        <v>0</v>
      </c>
      <c r="K14" s="35"/>
      <c r="Q14" s="46" t="s">
        <v>48</v>
      </c>
      <c r="R14" s="3" t="s">
        <v>8</v>
      </c>
      <c r="S14" s="45">
        <v>88</v>
      </c>
    </row>
    <row r="15" ht="20" customHeight="1" spans="1:19">
      <c r="A15" s="11" t="s">
        <v>49</v>
      </c>
      <c r="B15" s="15">
        <f>I15</f>
        <v>178200</v>
      </c>
      <c r="C15" s="15"/>
      <c r="D15" s="15"/>
      <c r="E15" s="15"/>
      <c r="F15" s="15"/>
      <c r="G15" s="15"/>
      <c r="H15" s="15"/>
      <c r="I15" s="33">
        <f>SUM(I4:I14)</f>
        <v>178200</v>
      </c>
      <c r="J15" s="36">
        <f>SUM(J4:J14)</f>
        <v>150</v>
      </c>
      <c r="K15" s="35"/>
      <c r="Q15" s="46" t="s">
        <v>50</v>
      </c>
      <c r="R15" s="3" t="s">
        <v>8</v>
      </c>
      <c r="S15" s="45">
        <v>68</v>
      </c>
    </row>
    <row r="16" ht="26.1" customHeight="1" spans="1:11">
      <c r="A16" s="16" t="s">
        <v>51</v>
      </c>
      <c r="B16" s="17"/>
      <c r="C16" s="17"/>
      <c r="D16" s="17"/>
      <c r="E16" s="17"/>
      <c r="F16" s="17"/>
      <c r="G16" s="17"/>
      <c r="H16" s="17"/>
      <c r="I16" s="17"/>
      <c r="J16" s="17"/>
      <c r="K16" s="37"/>
    </row>
    <row r="17" ht="17" customHeight="1" spans="1:11">
      <c r="A17" s="10" t="s">
        <v>9</v>
      </c>
      <c r="B17" s="7" t="s">
        <v>10</v>
      </c>
      <c r="C17" s="7"/>
      <c r="D17" s="7"/>
      <c r="E17" s="10" t="s">
        <v>11</v>
      </c>
      <c r="F17" s="10"/>
      <c r="G17" s="10" t="s">
        <v>12</v>
      </c>
      <c r="H17" s="7" t="s">
        <v>13</v>
      </c>
      <c r="I17" s="10" t="s">
        <v>14</v>
      </c>
      <c r="J17" s="10" t="s">
        <v>15</v>
      </c>
      <c r="K17" s="7" t="s">
        <v>16</v>
      </c>
    </row>
    <row r="18" ht="20" customHeight="1" spans="1:11">
      <c r="A18" s="11">
        <f t="shared" ref="A18:A24" si="4">IF(B18="","",ROW(A1))</f>
        <v>1</v>
      </c>
      <c r="B18" s="12" t="s">
        <v>20</v>
      </c>
      <c r="C18" s="12"/>
      <c r="D18" s="12"/>
      <c r="E18" s="11" t="str">
        <f>IF(B18="","",INDEX($Q:$R,MATCH(B18,$Q:$Q,),2))</f>
        <v>瓶</v>
      </c>
      <c r="F18" s="11"/>
      <c r="G18" s="13">
        <f>IF(B18="","",INDEX($Q:$S,MATCH(B18,$Q:$Q,),3))</f>
        <v>198</v>
      </c>
      <c r="H18" s="14">
        <v>270</v>
      </c>
      <c r="I18" s="33">
        <f t="shared" ref="I18:I27" si="5">IF(G18="","",G18*H18)</f>
        <v>53460</v>
      </c>
      <c r="J18" s="36">
        <f t="shared" ref="J18:J24" si="6">H18/6</f>
        <v>45</v>
      </c>
      <c r="K18" s="35"/>
    </row>
    <row r="19" ht="20" customHeight="1" spans="1:11">
      <c r="A19" s="11">
        <f t="shared" si="4"/>
        <v>2</v>
      </c>
      <c r="B19" s="12" t="s">
        <v>7</v>
      </c>
      <c r="C19" s="12"/>
      <c r="D19" s="12"/>
      <c r="E19" s="11" t="str">
        <f>IF(B19="","",INDEX($Q:$R,MATCH(B19,$Q:$Q,),2))</f>
        <v>瓶</v>
      </c>
      <c r="F19" s="11"/>
      <c r="G19" s="13">
        <f>IF(B19="","",INDEX($Q:$S,MATCH(B19,$Q:$Q,),3))</f>
        <v>798</v>
      </c>
      <c r="H19" s="14">
        <v>6</v>
      </c>
      <c r="I19" s="33">
        <f t="shared" si="5"/>
        <v>4788</v>
      </c>
      <c r="J19" s="36">
        <f t="shared" si="6"/>
        <v>1</v>
      </c>
      <c r="K19" s="35"/>
    </row>
    <row r="20" ht="20" customHeight="1" spans="1:11">
      <c r="A20" s="11">
        <f t="shared" si="4"/>
        <v>3</v>
      </c>
      <c r="B20" s="12" t="s">
        <v>21</v>
      </c>
      <c r="C20" s="12"/>
      <c r="D20" s="12"/>
      <c r="E20" s="11" t="str">
        <f>IF(B20="","",INDEX($Q:$R,MATCH(B20,$Q:$Q,),2))</f>
        <v>瓶</v>
      </c>
      <c r="F20" s="11"/>
      <c r="G20" s="13">
        <f>IF(B20="","",INDEX($Q:$S,MATCH(B20,$Q:$Q,),3))</f>
        <v>398</v>
      </c>
      <c r="H20" s="14">
        <v>6</v>
      </c>
      <c r="I20" s="33">
        <f t="shared" si="5"/>
        <v>2388</v>
      </c>
      <c r="J20" s="36">
        <f t="shared" si="6"/>
        <v>1</v>
      </c>
      <c r="K20" s="35"/>
    </row>
    <row r="21" ht="20" customHeight="1" spans="1:19">
      <c r="A21" s="11">
        <f t="shared" si="4"/>
        <v>4</v>
      </c>
      <c r="B21" s="12" t="s">
        <v>26</v>
      </c>
      <c r="C21" s="12"/>
      <c r="D21" s="12"/>
      <c r="E21" s="11" t="str">
        <f>IF(B21="","",INDEX($Q:$R,MATCH(B21,$Q:$Q,),2))</f>
        <v>瓶</v>
      </c>
      <c r="F21" s="11"/>
      <c r="G21" s="13">
        <f>IF(B21="","",INDEX($Q:$S,MATCH(B21,$Q:$Q,),3))</f>
        <v>298</v>
      </c>
      <c r="H21" s="14">
        <v>6</v>
      </c>
      <c r="I21" s="33">
        <f t="shared" si="5"/>
        <v>1788</v>
      </c>
      <c r="J21" s="36">
        <f t="shared" si="6"/>
        <v>1</v>
      </c>
      <c r="K21" s="35"/>
      <c r="Q21" s="47"/>
      <c r="R21" s="3"/>
      <c r="S21" s="45"/>
    </row>
    <row r="22" ht="20" customHeight="1" spans="1:19">
      <c r="A22" s="11">
        <f t="shared" si="4"/>
        <v>5</v>
      </c>
      <c r="B22" s="12" t="s">
        <v>29</v>
      </c>
      <c r="C22" s="12"/>
      <c r="D22" s="12"/>
      <c r="E22" s="11" t="str">
        <f>IF(B22="","",INDEX($Q:$R,MATCH(B22,$Q:$Q,),2))</f>
        <v>瓶</v>
      </c>
      <c r="F22" s="11"/>
      <c r="G22" s="13">
        <f>IF(B22="","",INDEX($Q:$S,MATCH(B22,$Q:$Q,),3))</f>
        <v>198</v>
      </c>
      <c r="H22" s="14">
        <v>6</v>
      </c>
      <c r="I22" s="33">
        <f t="shared" si="5"/>
        <v>1188</v>
      </c>
      <c r="J22" s="36">
        <f t="shared" si="6"/>
        <v>1</v>
      </c>
      <c r="K22" s="35"/>
      <c r="Q22" s="47"/>
      <c r="R22" s="3"/>
      <c r="S22" s="45"/>
    </row>
    <row r="23" ht="20" customHeight="1" spans="1:19">
      <c r="A23" s="11" t="str">
        <f t="shared" si="4"/>
        <v/>
      </c>
      <c r="B23" s="12"/>
      <c r="C23" s="12"/>
      <c r="D23" s="12"/>
      <c r="E23" s="11" t="str">
        <f>IF(B23="","",INDEX($Q:$R,MATCH(B23,$Q:$Q,),2))</f>
        <v/>
      </c>
      <c r="F23" s="11"/>
      <c r="G23" s="13" t="str">
        <f>IF(B23="","",INDEX($Q:$S,MATCH(B23,$Q:$Q,),3))</f>
        <v/>
      </c>
      <c r="H23" s="14"/>
      <c r="I23" s="33" t="str">
        <f t="shared" si="5"/>
        <v/>
      </c>
      <c r="J23" s="36">
        <f t="shared" si="6"/>
        <v>0</v>
      </c>
      <c r="K23" s="35"/>
      <c r="Q23" s="47"/>
      <c r="R23" s="3"/>
      <c r="S23" s="45"/>
    </row>
    <row r="24" ht="20" customHeight="1" spans="1:19">
      <c r="A24" s="11" t="str">
        <f t="shared" si="4"/>
        <v/>
      </c>
      <c r="B24" s="12"/>
      <c r="C24" s="12"/>
      <c r="D24" s="12"/>
      <c r="E24" s="11" t="str">
        <f>IF(B24="","",INDEX($Q:$R,MATCH(B24,$Q:$Q,),2))</f>
        <v/>
      </c>
      <c r="F24" s="11"/>
      <c r="G24" s="13" t="str">
        <f>IF(B24="","",INDEX($Q:$S,MATCH(B24,$Q:$Q,),3))</f>
        <v/>
      </c>
      <c r="H24" s="14"/>
      <c r="I24" s="33" t="str">
        <f t="shared" si="5"/>
        <v/>
      </c>
      <c r="J24" s="36">
        <f t="shared" si="6"/>
        <v>0</v>
      </c>
      <c r="K24" s="35"/>
      <c r="Q24" s="47"/>
      <c r="R24" s="3"/>
      <c r="S24" s="45"/>
    </row>
    <row r="25" ht="20" customHeight="1" spans="1:19">
      <c r="A25" s="11" t="s">
        <v>42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3" t="str">
        <f t="shared" si="5"/>
        <v/>
      </c>
      <c r="J25" s="36">
        <f t="shared" ref="J25:J27" si="7">H25/20</f>
        <v>0</v>
      </c>
      <c r="K25" s="35"/>
      <c r="R25" s="3"/>
      <c r="S25" s="45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3" t="str">
        <f t="shared" si="5"/>
        <v/>
      </c>
      <c r="J26" s="36">
        <f t="shared" si="7"/>
        <v>0</v>
      </c>
      <c r="K26" s="35"/>
      <c r="Q26" s="47"/>
      <c r="R26" s="3"/>
      <c r="S26" s="45"/>
    </row>
    <row r="27" ht="20" customHeight="1" spans="1:19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3" t="str">
        <f t="shared" si="5"/>
        <v/>
      </c>
      <c r="J27" s="36">
        <f t="shared" si="7"/>
        <v>0</v>
      </c>
      <c r="K27" s="35"/>
      <c r="Q27" s="47" t="s">
        <v>52</v>
      </c>
      <c r="R27" s="3" t="s">
        <v>8</v>
      </c>
      <c r="S27" s="45">
        <v>88</v>
      </c>
    </row>
    <row r="28" ht="20" customHeight="1" spans="1:19">
      <c r="A28" s="11" t="s">
        <v>49</v>
      </c>
      <c r="B28" s="15">
        <f>I28</f>
        <v>63612</v>
      </c>
      <c r="C28" s="15"/>
      <c r="D28" s="15"/>
      <c r="E28" s="15"/>
      <c r="F28" s="15"/>
      <c r="G28" s="15"/>
      <c r="H28" s="15"/>
      <c r="I28" s="33">
        <f>SUM(I18:I27)</f>
        <v>63612</v>
      </c>
      <c r="J28" s="36">
        <f>SUM(J18:J27)</f>
        <v>49</v>
      </c>
      <c r="K28" s="35"/>
      <c r="Q28" s="47" t="s">
        <v>53</v>
      </c>
      <c r="R28" s="3" t="s">
        <v>8</v>
      </c>
      <c r="S28" s="45">
        <v>48</v>
      </c>
    </row>
    <row r="29" s="1" customFormat="1" ht="22" customHeight="1" spans="1:22">
      <c r="A29" s="18" t="s">
        <v>54</v>
      </c>
      <c r="B29" s="19" t="s">
        <v>55</v>
      </c>
      <c r="C29" s="20">
        <f>SUMIF($B$4:$B$27,Q2,$J$4:$J$27)</f>
        <v>1</v>
      </c>
      <c r="D29" s="19" t="s">
        <v>20</v>
      </c>
      <c r="E29" s="20">
        <f>SUMIF($B$4:$B$27,Q11,$J$4:$J$27)</f>
        <v>195</v>
      </c>
      <c r="F29" s="20"/>
      <c r="G29" s="19" t="s">
        <v>56</v>
      </c>
      <c r="H29" s="21">
        <f>SUMIF($B$4:$B$27,Q3,$J$4:$J$27)</f>
        <v>0</v>
      </c>
      <c r="I29" s="38" t="s">
        <v>57</v>
      </c>
      <c r="J29" s="39"/>
      <c r="K29" s="40">
        <f>I28/I15</f>
        <v>0.356969696969697</v>
      </c>
      <c r="Q29" s="47" t="s">
        <v>58</v>
      </c>
      <c r="R29" s="3" t="s">
        <v>8</v>
      </c>
      <c r="S29" s="45">
        <v>35</v>
      </c>
      <c r="U29" s="3"/>
      <c r="V29" s="3"/>
    </row>
    <row r="30" s="1" customFormat="1" ht="22" customHeight="1" spans="1:22">
      <c r="A30" s="22"/>
      <c r="B30" s="19" t="s">
        <v>59</v>
      </c>
      <c r="C30" s="20">
        <f>SUMIF($B$4:$B$27,Q4,$J$4:$J$27)</f>
        <v>1</v>
      </c>
      <c r="D30" s="19" t="s">
        <v>60</v>
      </c>
      <c r="E30" s="20">
        <f>SUMIF($B$4:$B$27,Q12,$J$4:$J$27)</f>
        <v>0</v>
      </c>
      <c r="F30" s="20"/>
      <c r="G30" s="19" t="s">
        <v>61</v>
      </c>
      <c r="H30" s="21">
        <f>SUMIF($B$4:$B$27,Q5,$J$4:$J$27)</f>
        <v>0</v>
      </c>
      <c r="I30" s="19" t="s">
        <v>62</v>
      </c>
      <c r="J30" s="20">
        <f>SUMIF($B$4:$B$27,Q27,$J$4:$J$27)</f>
        <v>0</v>
      </c>
      <c r="K30" s="41">
        <f>SUM(J30:J33,H29:H33,E29:F33,C29:C33)</f>
        <v>199</v>
      </c>
      <c r="U30" s="3"/>
      <c r="V30" s="3"/>
    </row>
    <row r="31" s="1" customFormat="1" ht="22" customHeight="1" spans="1:22">
      <c r="A31" s="22"/>
      <c r="B31" s="19" t="s">
        <v>63</v>
      </c>
      <c r="C31" s="20">
        <f>SUMIF($B$4:$B$27,Q6,$J$4:$J$27)</f>
        <v>1</v>
      </c>
      <c r="D31" s="19" t="s">
        <v>64</v>
      </c>
      <c r="E31" s="23">
        <f>SUMIF($B$4:$B$27,Q13,$J$4:$J$27)</f>
        <v>0</v>
      </c>
      <c r="F31" s="24"/>
      <c r="G31" s="19" t="s">
        <v>65</v>
      </c>
      <c r="H31" s="21">
        <f>SUMIF($B$4:$B$27,Q8,$J$4:$J$27)</f>
        <v>0</v>
      </c>
      <c r="I31" s="19" t="s">
        <v>66</v>
      </c>
      <c r="J31" s="20">
        <f>SUMIF($B$4:$B$27,Q28,$J$4:$J$27)</f>
        <v>0</v>
      </c>
      <c r="K31" s="41"/>
      <c r="U31" s="3"/>
      <c r="V31" s="3"/>
    </row>
    <row r="32" s="1" customFormat="1" ht="22" customHeight="1" spans="1:22">
      <c r="A32" s="22"/>
      <c r="B32" s="19" t="s">
        <v>67</v>
      </c>
      <c r="C32" s="20">
        <f>SUMIF($B$4:$B$27,Q7,$J$4:$J$27)</f>
        <v>1</v>
      </c>
      <c r="D32" s="19" t="s">
        <v>68</v>
      </c>
      <c r="E32" s="20">
        <f>SUMIF($B$4:$B$27,Q14,$J$4:$J$27)</f>
        <v>0</v>
      </c>
      <c r="F32" s="20"/>
      <c r="G32" s="19" t="s">
        <v>69</v>
      </c>
      <c r="H32" s="20">
        <f>SUMIF($B$4:$B$27,Q10,$J$4:$J$27)</f>
        <v>0</v>
      </c>
      <c r="I32" s="19" t="s">
        <v>70</v>
      </c>
      <c r="J32" s="21">
        <f>SUMIF($B$4:$B$27,Q29,$J$4:$J$27)</f>
        <v>0</v>
      </c>
      <c r="K32" s="41"/>
      <c r="U32" s="3"/>
      <c r="V32" s="3"/>
    </row>
    <row r="33" s="1" customFormat="1" ht="22" customHeight="1" spans="1:22">
      <c r="A33" s="25"/>
      <c r="B33" s="19" t="s">
        <v>71</v>
      </c>
      <c r="C33" s="20">
        <f>SUMIF($B$4:$B$27,Q9,$J$4:$J$27)</f>
        <v>0</v>
      </c>
      <c r="D33" s="19" t="s">
        <v>72</v>
      </c>
      <c r="E33" s="23">
        <f>SUMIF($B$4:$B$27,Q15,$J$4:$J$27)</f>
        <v>0</v>
      </c>
      <c r="F33" s="24"/>
      <c r="G33" s="11"/>
      <c r="H33" s="20"/>
      <c r="I33" s="11"/>
      <c r="J33" s="20"/>
      <c r="K33" s="41"/>
      <c r="U33" s="3"/>
      <c r="V33" s="3"/>
    </row>
    <row r="34" s="1" customFormat="1" ht="19" customHeight="1" spans="1:22">
      <c r="A34" s="7" t="s">
        <v>73</v>
      </c>
      <c r="B34" s="7"/>
      <c r="C34" s="26" t="s">
        <v>74</v>
      </c>
      <c r="D34" s="26"/>
      <c r="E34" s="26"/>
      <c r="F34" s="26"/>
      <c r="G34" s="26"/>
      <c r="H34" s="26"/>
      <c r="I34" s="26"/>
      <c r="J34" s="26"/>
      <c r="K34" s="26"/>
      <c r="U34" s="3"/>
      <c r="V34" s="3"/>
    </row>
    <row r="35" s="1" customFormat="1" ht="19" customHeight="1" spans="1:22">
      <c r="A35" s="7" t="s">
        <v>75</v>
      </c>
      <c r="B35" s="7"/>
      <c r="C35" s="26" t="s">
        <v>76</v>
      </c>
      <c r="D35" s="26"/>
      <c r="E35" s="26"/>
      <c r="F35" s="26"/>
      <c r="G35" s="26"/>
      <c r="H35" s="26"/>
      <c r="I35" s="26"/>
      <c r="J35" s="26"/>
      <c r="K35" s="26"/>
      <c r="U35" s="3"/>
      <c r="V35" s="3"/>
    </row>
    <row r="36" s="1" customFormat="1" ht="19" customHeight="1" spans="1:22">
      <c r="A36" s="7" t="s">
        <v>77</v>
      </c>
      <c r="B36" s="7"/>
      <c r="C36" s="26" t="s">
        <v>78</v>
      </c>
      <c r="D36" s="26"/>
      <c r="E36" s="26"/>
      <c r="F36" s="26"/>
      <c r="G36" s="26"/>
      <c r="H36" s="26"/>
      <c r="I36" s="26"/>
      <c r="J36" s="26"/>
      <c r="K36" s="26"/>
      <c r="U36" s="3"/>
      <c r="V36" s="3"/>
    </row>
    <row r="37" s="1" customFormat="1" ht="22" customHeight="1" spans="1:22">
      <c r="A37" s="27" t="s">
        <v>79</v>
      </c>
      <c r="B37" s="27"/>
      <c r="C37" s="28"/>
      <c r="D37" s="28"/>
      <c r="E37" s="29"/>
      <c r="F37" s="27" t="s">
        <v>80</v>
      </c>
      <c r="G37" s="27"/>
      <c r="H37" s="30"/>
      <c r="I37" s="30"/>
      <c r="J37" s="42" t="s">
        <v>81</v>
      </c>
      <c r="K37" s="4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  <row r="59" s="1" customFormat="1" ht="12" spans="1:22">
      <c r="A59" s="3"/>
      <c r="U59" s="3"/>
      <c r="V59" s="3"/>
    </row>
  </sheetData>
  <sheetProtection password="C619" sheet="1" selectLockedCells="1" objects="1"/>
  <mergeCells count="71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A16:K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E33:F33"/>
    <mergeCell ref="A34:B34"/>
    <mergeCell ref="C34:K34"/>
    <mergeCell ref="A35:B35"/>
    <mergeCell ref="C35:K35"/>
    <mergeCell ref="A36:B36"/>
    <mergeCell ref="C36:K36"/>
    <mergeCell ref="A37:B37"/>
    <mergeCell ref="C37:D37"/>
    <mergeCell ref="F37:G37"/>
    <mergeCell ref="H37:I37"/>
    <mergeCell ref="A12:A14"/>
    <mergeCell ref="A25:A27"/>
    <mergeCell ref="A29:A33"/>
    <mergeCell ref="K30:K32"/>
  </mergeCells>
  <conditionalFormatting sqref="K29">
    <cfRule type="cellIs" dxfId="0" priority="6" stopIfTrue="1" operator="greaterThan">
      <formula>0.2</formula>
    </cfRule>
    <cfRule type="cellIs" dxfId="0" priority="5" operator="greaterThan">
      <formula>0.2</formula>
    </cfRule>
    <cfRule type="cellIs" dxfId="1" priority="4" operator="greaterThan">
      <formula>0.2</formula>
    </cfRule>
  </conditionalFormatting>
  <conditionalFormatting sqref="H18:H24">
    <cfRule type="cellIs" dxfId="2" priority="2" operator="lessThan">
      <formula>6</formula>
    </cfRule>
  </conditionalFormatting>
  <conditionalFormatting sqref="H25:H27">
    <cfRule type="cellIs" dxfId="2" priority="1" operator="lessThan">
      <formula>20</formula>
    </cfRule>
  </conditionalFormatting>
  <conditionalFormatting sqref="J18:J27">
    <cfRule type="cellIs" dxfId="2" priority="3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$Q$2:$Q$15</formula1>
    </dataValidation>
    <dataValidation allowBlank="1" showInputMessage="1" showErrorMessage="1" sqref="B3:D3"/>
    <dataValidation type="list" allowBlank="1" showInputMessage="1" showErrorMessage="1" sqref="B2:C2">
      <formula1>$U$3:$U$12</formula1>
    </dataValidation>
    <dataValidation type="list" allowBlank="1" showInputMessage="1" showErrorMessage="1" sqref="B25:D27 B12:D14">
      <formula1>$Q$27:$Q$29</formula1>
    </dataValidation>
  </dataValidations>
  <pageMargins left="0.826388888888889" right="0.393055555555556" top="0.708333333333333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2020-09-27T08:48:00Z</dcterms:created>
  <dcterms:modified xsi:type="dcterms:W3CDTF">2021-04-07T02:11:22Z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afb166ac7ad04929925fa0e51a5c0e81</vt:lpwstr>
  </property>
</Properties>
</file>