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<sst xmlns="http://schemas.openxmlformats.org/spreadsheetml/2006/main" count="114" uniqueCount="83">
  <si>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rgb="FF000000"/>
        <rFont val="微软雅黑"/>
        <charset val="134"/>
      </rPr>
      <t xml:space="preserve">          </t>
    </r>
    <r>
      <rPr>
        <b/>
        <sz val="14"/>
        <color rgb="FF000000"/>
        <rFont val="微软雅黑"/>
        <charset val="134"/>
      </rPr>
      <t>侨宝陈皮酒订单</t>
    </r>
    <r>
      <rPr>
        <b/>
        <sz val="16"/>
        <color rgb="FF000000"/>
        <rFont val="微软雅黑"/>
        <charset val="134"/>
      </rPr>
      <t xml:space="preserve"> </t>
    </r>
    <r>
      <rPr>
        <i/>
        <sz val="9"/>
        <color rgb="FF7F7F7F"/>
        <rFont val="宋体"/>
        <charset val="134"/>
      </rPr>
      <t>v2021.03-2</t>
    </r>
  </si>
  <si>
    <t>区域</t>
  </si>
  <si>
    <t>西北</t>
  </si>
  <si>
    <t>城市经理</t>
  </si>
  <si>
    <t>于洋</t>
  </si>
  <si>
    <t>大区经理</t>
  </si>
  <si>
    <t>日期</t>
  </si>
  <si>
    <t>2021.04.09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</si>
  <si>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</si>
  <si>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</si>
  <si>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</si>
  <si>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</si>
  <si>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</si>
  <si>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</si>
  <si>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</si>
  <si>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</si>
  <si>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</si>
  <si>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</si>
  <si>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</si>
  <si>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</si>
  <si>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</si>
  <si>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</si>
  <si>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</si>
  <si>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</si>
  <si>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</si>
  <si>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</si>
  <si>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</si>
  <si>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</si>
  <si>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</si>
  <si>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</si>
  <si>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</si>
  <si>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</si>
  <si>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</si>
  <si>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</si>
  <si>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</si>
  <si>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</si>
  <si>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</si>
  <si>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</si>
  <si>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</si>
  <si>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</si>
  <si>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</si>
  <si>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</si>
  <si>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</si>
  <si>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</si>
  <si>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</si>
  <si>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</si>
  <si>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</si>
  <si>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</si>
  <si>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</si>
  <si>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</si>
  <si>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</si>
  <si>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</si>
  <si>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</si>
  <si>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</si>
  <si>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</si>
  <si>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</si>
  <si>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</si>
  <si>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</si>
  <si>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</si>
  <si>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</si>
  <si>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年盒装</t>
    </r>
  </si>
  <si>
    <t>印象小酒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</si>
  <si>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</si>
  <si>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</si>
  <si>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20</t>
    </r>
    <r>
      <rPr>
        <sz val="10"/>
        <color rgb="FF000000"/>
        <rFont val="宋体"/>
        <charset val="134"/>
      </rPr>
      <t>年盒装</t>
    </r>
  </si>
  <si>
    <t>牛年生肖</t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</si>
  <si>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</si>
  <si>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</si>
  <si>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</si>
  <si>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8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</si>
  <si>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</si>
  <si>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</si>
  <si>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</si>
  <si>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年光瓶</t>
    </r>
  </si>
  <si>
    <t>收货人/电话</t>
  </si>
  <si>
    <t>王彩霞，13830878989</t>
  </si>
  <si>
    <t>收 货 地 址</t>
  </si>
  <si>
    <t>甘肃省天水市秦州区籍河北路天湖名府国馥茗茶城</t>
  </si>
  <si>
    <t>订 货 单 位</t>
  </si>
  <si>
    <t>天水国馥茗茶业有限公司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</si>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</sst>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DBNum2][$-804]General"/>
    <numFmt numFmtId="177" formatCode="0.0&quot;件&quot;"/>
    <numFmt numFmtId="178" formatCode="0_ "/>
    <numFmt numFmtId="179" formatCode="0.00_ "/>
    <numFmt numFmtId="180" formatCode="yyyy/m/d;@"/>
    <numFmt numFmtId="181" formatCode="0.0_ "/>
  </numFmts>
  <fonts count="44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0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0"/>
      <color rgb="FF000000"/>
      <name val="微软雅黑"/>
      <charset val="134"/>
    </font>
    <font>
      <b/>
      <sz val="10"/>
      <color rgb="FF000000"/>
      <name val="Arial"/>
      <charset val="134"/>
    </font>
    <font>
      <sz val="9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2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5" fillId="5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4" borderId="10" applyNumberFormat="0" applyFon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6" fillId="14" borderId="15" applyNumberFormat="0" applyAlignment="0" applyProtection="0">
      <alignment vertical="center"/>
    </xf>
    <xf numFmtId="0" fontId="34" fillId="14" borderId="12" applyNumberFormat="0" applyAlignment="0" applyProtection="0">
      <alignment vertical="center"/>
    </xf>
    <xf numFmtId="0" fontId="29" fillId="13" borderId="13" applyNumberForma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right" vertical="center"/>
    </xf>
    <xf numFmtId="181" fontId="12" fillId="0" borderId="1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181" fontId="11" fillId="0" borderId="2" xfId="0" applyNumberFormat="1" applyFont="1" applyBorder="1" applyAlignment="1">
      <alignment horizontal="right" vertical="center"/>
    </xf>
    <xf numFmtId="181" fontId="11" fillId="0" borderId="6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1" fontId="1" fillId="0" borderId="1" xfId="0" applyNumberFormat="1" applyFont="1" applyBorder="1">
      <alignment vertical="center"/>
    </xf>
    <xf numFmtId="0" fontId="10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/>
    <xf numFmtId="0" fontId="1" fillId="0" borderId="8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3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8333333333333" customWidth="1"/>
    <col min="5" max="5" width="2.875" customWidth="1"/>
    <col min="6" max="6" width="4.375" customWidth="1"/>
    <col min="7" max="7" width="9.625" customWidth="1"/>
    <col min="8" max="8" width="9.10833333333333" customWidth="1"/>
    <col min="9" max="9" width="11.125" customWidth="1"/>
    <col min="10" max="10" width="8.125" customWidth="1"/>
    <col min="11" max="11" width="12.875" customWidth="1"/>
    <col min="12" max="16" width="13.2166666666667" customWidth="1"/>
    <col min="17" max="17" width="23.883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1" t="str">
        <f>IF(B2="","",INDEX($U:$V,MATCH(B2,$U:$U,),2))</f>
        <v>贾义强</v>
      </c>
      <c r="J2" s="7" t="s">
        <v>6</v>
      </c>
      <c r="K2" s="32" t="s">
        <v>7</v>
      </c>
      <c r="Q2" s="44" t="s">
        <v>8</v>
      </c>
      <c r="R2" s="3" t="s">
        <v>9</v>
      </c>
      <c r="S2" s="45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4" t="s">
        <v>18</v>
      </c>
      <c r="R3" s="3" t="s">
        <v>9</v>
      </c>
      <c r="S3" s="45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120</v>
      </c>
      <c r="I4" s="33">
        <f t="shared" ref="I4:I14" si="1">IF(G4="","",G4*H4)</f>
        <v>23760</v>
      </c>
      <c r="J4" s="34">
        <f t="shared" ref="J4:J11" si="2">H4/6</f>
        <v>20</v>
      </c>
      <c r="K4" s="35"/>
      <c r="Q4" s="46" t="s">
        <v>22</v>
      </c>
      <c r="R4" s="3" t="s">
        <v>9</v>
      </c>
      <c r="S4" s="45">
        <v>398</v>
      </c>
      <c r="U4" s="3" t="s">
        <v>23</v>
      </c>
      <c r="V4" s="3" t="s">
        <v>24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3" t="str">
        <f t="shared" si="1"/>
        <v/>
      </c>
      <c r="J5" s="34">
        <f t="shared" si="2"/>
        <v>0</v>
      </c>
      <c r="K5" s="35"/>
      <c r="Q5" s="46" t="s">
        <v>25</v>
      </c>
      <c r="R5" s="3" t="s">
        <v>9</v>
      </c>
      <c r="S5" s="45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3" t="str">
        <f t="shared" si="1"/>
        <v/>
      </c>
      <c r="J6" s="34">
        <f t="shared" si="2"/>
        <v>0</v>
      </c>
      <c r="K6" s="35"/>
      <c r="Q6" s="44" t="s">
        <v>28</v>
      </c>
      <c r="R6" s="3" t="s">
        <v>9</v>
      </c>
      <c r="S6" s="45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3" t="str">
        <f t="shared" si="1"/>
        <v/>
      </c>
      <c r="J7" s="34">
        <f t="shared" si="2"/>
        <v>0</v>
      </c>
      <c r="K7" s="35"/>
      <c r="Q7" s="46" t="s">
        <v>21</v>
      </c>
      <c r="R7" s="3" t="s">
        <v>9</v>
      </c>
      <c r="S7" s="45">
        <v>198</v>
      </c>
      <c r="U7" s="3" t="s">
        <v>2</v>
      </c>
      <c r="V7" s="3" t="s">
        <v>31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3" t="str">
        <f t="shared" si="1"/>
        <v/>
      </c>
      <c r="J8" s="34">
        <f t="shared" si="2"/>
        <v>0</v>
      </c>
      <c r="K8" s="35"/>
      <c r="Q8" s="46" t="s">
        <v>32</v>
      </c>
      <c r="R8" s="3" t="s">
        <v>9</v>
      </c>
      <c r="S8" s="45">
        <v>185</v>
      </c>
      <c r="U8" s="3" t="s">
        <v>33</v>
      </c>
      <c r="V8" s="3" t="s">
        <v>34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3" t="str">
        <f t="shared" si="1"/>
        <v/>
      </c>
      <c r="J9" s="34">
        <f t="shared" si="2"/>
        <v>0</v>
      </c>
      <c r="K9" s="35"/>
      <c r="Q9" s="46" t="s">
        <v>35</v>
      </c>
      <c r="R9" s="3" t="s">
        <v>9</v>
      </c>
      <c r="S9" s="45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3" t="str">
        <f t="shared" si="1"/>
        <v/>
      </c>
      <c r="J10" s="34">
        <f t="shared" si="2"/>
        <v>0</v>
      </c>
      <c r="K10" s="35"/>
      <c r="Q10" s="46" t="s">
        <v>38</v>
      </c>
      <c r="R10" s="3" t="s">
        <v>9</v>
      </c>
      <c r="S10" s="45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3" t="str">
        <f t="shared" si="1"/>
        <v/>
      </c>
      <c r="J11" s="34">
        <f t="shared" si="2"/>
        <v>0</v>
      </c>
      <c r="K11" s="35"/>
      <c r="Q11" s="46" t="s">
        <v>40</v>
      </c>
      <c r="R11" s="3" t="s">
        <v>9</v>
      </c>
      <c r="S11" s="45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3" t="str">
        <f t="shared" si="1"/>
        <v/>
      </c>
      <c r="J12" s="36">
        <f t="shared" ref="J12:J14" si="3">H12/20</f>
        <v>0</v>
      </c>
      <c r="K12" s="35"/>
      <c r="Q12" s="46" t="s">
        <v>44</v>
      </c>
      <c r="R12" s="3" t="s">
        <v>45</v>
      </c>
      <c r="S12" s="45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3" t="str">
        <f t="shared" si="1"/>
        <v/>
      </c>
      <c r="J13" s="36">
        <f t="shared" si="3"/>
        <v>0</v>
      </c>
      <c r="K13" s="35"/>
      <c r="Q13" s="44" t="s">
        <v>48</v>
      </c>
      <c r="R13" s="3" t="s">
        <v>9</v>
      </c>
      <c r="S13" s="45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3" t="str">
        <f t="shared" si="1"/>
        <v/>
      </c>
      <c r="J14" s="36">
        <f t="shared" si="3"/>
        <v>0</v>
      </c>
      <c r="K14" s="35"/>
      <c r="Q14" s="46" t="s">
        <v>49</v>
      </c>
      <c r="R14" s="3" t="s">
        <v>9</v>
      </c>
      <c r="S14" s="45">
        <v>88</v>
      </c>
    </row>
    <row r="15" ht="20" customHeight="1" spans="1:19">
      <c r="A15" s="11" t="s">
        <v>50</v>
      </c>
      <c r="B15" s="15">
        <f>I15</f>
        <v>23760</v>
      </c>
      <c r="C15" s="15"/>
      <c r="D15" s="15"/>
      <c r="E15" s="15"/>
      <c r="F15" s="15"/>
      <c r="G15" s="15"/>
      <c r="H15" s="15"/>
      <c r="I15" s="33">
        <f>SUM(I4:I14)</f>
        <v>23760</v>
      </c>
      <c r="J15" s="36">
        <f>SUM(J4:J14)</f>
        <v>20</v>
      </c>
      <c r="K15" s="35"/>
      <c r="Q15" s="46" t="s">
        <v>51</v>
      </c>
      <c r="R15" s="3" t="s">
        <v>9</v>
      </c>
      <c r="S15" s="45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7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32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185</v>
      </c>
      <c r="H18" s="14">
        <v>12</v>
      </c>
      <c r="I18" s="33">
        <f t="shared" ref="I18:I27" si="5">IF(G18="","",G18*H18)</f>
        <v>2220</v>
      </c>
      <c r="J18" s="36">
        <f t="shared" ref="J18:J24" si="6">H18/6</f>
        <v>2</v>
      </c>
      <c r="K18" s="35"/>
    </row>
    <row r="19" ht="20" customHeight="1" spans="1:11">
      <c r="A19" s="11">
        <f t="shared" si="4"/>
        <v>2</v>
      </c>
      <c r="B19" s="12" t="s">
        <v>21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198</v>
      </c>
      <c r="H19" s="14">
        <v>12</v>
      </c>
      <c r="I19" s="33">
        <f t="shared" si="5"/>
        <v>2376</v>
      </c>
      <c r="J19" s="36">
        <f t="shared" si="6"/>
        <v>2</v>
      </c>
      <c r="K19" s="35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3" t="str">
        <f t="shared" si="5"/>
        <v/>
      </c>
      <c r="J20" s="36">
        <f t="shared" si="6"/>
        <v>0</v>
      </c>
      <c r="K20" s="35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3" t="str">
        <f t="shared" si="5"/>
        <v/>
      </c>
      <c r="J21" s="36">
        <f t="shared" si="6"/>
        <v>0</v>
      </c>
      <c r="K21" s="35"/>
      <c r="Q21" s="47"/>
      <c r="R21" s="3"/>
      <c r="S21" s="45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3" t="str">
        <f t="shared" si="5"/>
        <v/>
      </c>
      <c r="J22" s="36">
        <f t="shared" si="6"/>
        <v>0</v>
      </c>
      <c r="K22" s="35"/>
      <c r="Q22" s="47"/>
      <c r="R22" s="3"/>
      <c r="S22" s="45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3" t="str">
        <f t="shared" si="5"/>
        <v/>
      </c>
      <c r="J23" s="36">
        <f t="shared" si="6"/>
        <v>0</v>
      </c>
      <c r="K23" s="35"/>
      <c r="Q23" s="47"/>
      <c r="R23" s="3"/>
      <c r="S23" s="45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3" t="str">
        <f t="shared" si="5"/>
        <v/>
      </c>
      <c r="J24" s="36">
        <f t="shared" si="6"/>
        <v>0</v>
      </c>
      <c r="K24" s="35"/>
      <c r="Q24" s="47"/>
      <c r="R24" s="3"/>
      <c r="S24" s="45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3" t="str">
        <f t="shared" si="5"/>
        <v/>
      </c>
      <c r="J25" s="36">
        <f t="shared" ref="J25:J27" si="7">H25/20</f>
        <v>0</v>
      </c>
      <c r="K25" s="35"/>
      <c r="R25" s="3"/>
      <c r="S25" s="45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3" t="str">
        <f t="shared" si="5"/>
        <v/>
      </c>
      <c r="J26" s="36">
        <f t="shared" si="7"/>
        <v>0</v>
      </c>
      <c r="K26" s="35"/>
      <c r="Q26" s="47"/>
      <c r="R26" s="3"/>
      <c r="S26" s="45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3" t="str">
        <f t="shared" si="5"/>
        <v/>
      </c>
      <c r="J27" s="36">
        <f t="shared" si="7"/>
        <v>0</v>
      </c>
      <c r="K27" s="35"/>
      <c r="Q27" s="47" t="s">
        <v>53</v>
      </c>
      <c r="R27" s="3" t="s">
        <v>9</v>
      </c>
      <c r="S27" s="45">
        <v>88</v>
      </c>
    </row>
    <row r="28" ht="20" customHeight="1" spans="1:19">
      <c r="A28" s="11" t="s">
        <v>50</v>
      </c>
      <c r="B28" s="15">
        <f>I28</f>
        <v>4596</v>
      </c>
      <c r="C28" s="15"/>
      <c r="D28" s="15"/>
      <c r="E28" s="15"/>
      <c r="F28" s="15"/>
      <c r="G28" s="15"/>
      <c r="H28" s="15"/>
      <c r="I28" s="33">
        <f>SUM(I18:I27)</f>
        <v>4596</v>
      </c>
      <c r="J28" s="36">
        <f>SUM(J18:J27)</f>
        <v>4</v>
      </c>
      <c r="K28" s="35"/>
      <c r="Q28" s="47" t="s">
        <v>54</v>
      </c>
      <c r="R28" s="3" t="s">
        <v>9</v>
      </c>
      <c r="S28" s="45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11" t="s">
        <v>40</v>
      </c>
      <c r="E29" s="20">
        <f>SUMIF($B$4:$B$27,Q11,$J$4:$J$27)</f>
        <v>0</v>
      </c>
      <c r="F29" s="20"/>
      <c r="G29" s="19" t="s">
        <v>57</v>
      </c>
      <c r="H29" s="21">
        <f>SUMIF($B$4:$B$27,Q3,$J$4:$J$27)</f>
        <v>0</v>
      </c>
      <c r="I29" s="38" t="s">
        <v>58</v>
      </c>
      <c r="J29" s="39"/>
      <c r="K29" s="40">
        <f>I28/I15</f>
        <v>0.193434343434343</v>
      </c>
      <c r="Q29" s="47" t="s">
        <v>59</v>
      </c>
      <c r="R29" s="3" t="s">
        <v>9</v>
      </c>
      <c r="S29" s="45">
        <v>35</v>
      </c>
      <c r="U29" s="3"/>
      <c r="V29" s="3"/>
    </row>
    <row r="30" s="1" customFormat="1" ht="22" customHeight="1" spans="1:22">
      <c r="A30" s="22"/>
      <c r="B30" s="19" t="s">
        <v>60</v>
      </c>
      <c r="C30" s="20">
        <f>SUMIF($B$4:$B$27,Q4,$J$4:$J$27)</f>
        <v>0</v>
      </c>
      <c r="D30" s="11" t="s">
        <v>61</v>
      </c>
      <c r="E30" s="20">
        <f>SUMIF($B$4:$B$27,Q12,$J$4:$J$27)</f>
        <v>0</v>
      </c>
      <c r="F30" s="20"/>
      <c r="G30" s="19" t="s">
        <v>62</v>
      </c>
      <c r="H30" s="21">
        <f>SUMIF($B$4:$B$27,Q5,$J$4:$J$27)</f>
        <v>0</v>
      </c>
      <c r="I30" s="19" t="s">
        <v>63</v>
      </c>
      <c r="J30" s="20">
        <f>SUMIF($B$4:$B$27,Q27,$J$4:$J$27)</f>
        <v>0</v>
      </c>
      <c r="K30" s="41">
        <f>SUM(J30:J33,H29:H33,E29:F33,C29:C33)</f>
        <v>24</v>
      </c>
      <c r="U30" s="3"/>
      <c r="V30" s="3"/>
    </row>
    <row r="31" s="1" customFormat="1" ht="22" customHeight="1" spans="1:22">
      <c r="A31" s="22"/>
      <c r="B31" s="19" t="s">
        <v>64</v>
      </c>
      <c r="C31" s="20">
        <f>SUMIF($B$4:$B$27,Q6,$J$4:$J$27)</f>
        <v>0</v>
      </c>
      <c r="D31" s="11" t="s">
        <v>65</v>
      </c>
      <c r="E31" s="23">
        <f>SUMIF($B$4:$B$27,Q13,$J$4:$J$27)</f>
        <v>0</v>
      </c>
      <c r="F31" s="24"/>
      <c r="G31" s="19" t="s">
        <v>66</v>
      </c>
      <c r="H31" s="21">
        <f>SUMIF($B$4:$B$27,Q8,$J$4:$J$27)</f>
        <v>2</v>
      </c>
      <c r="I31" s="19" t="s">
        <v>67</v>
      </c>
      <c r="J31" s="20">
        <f>SUMIF($B$4:$B$27,Q28,$J$4:$J$27)</f>
        <v>0</v>
      </c>
      <c r="K31" s="41"/>
      <c r="U31" s="3"/>
      <c r="V31" s="3"/>
    </row>
    <row r="32" s="1" customFormat="1" ht="22" customHeight="1" spans="1:22">
      <c r="A32" s="22"/>
      <c r="B32" s="19" t="s">
        <v>68</v>
      </c>
      <c r="C32" s="20">
        <f>SUMIF($B$4:$B$27,Q7,$J$4:$J$27)</f>
        <v>22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1">
        <f>SUMIF($B$4:$B$27,Q29,$J$4:$J$27)</f>
        <v>0</v>
      </c>
      <c r="K32" s="41"/>
      <c r="U32" s="3"/>
      <c r="V32" s="3"/>
    </row>
    <row r="33" s="1" customFormat="1" ht="22" customHeight="1" spans="1:22">
      <c r="A33" s="25"/>
      <c r="B33" s="19" t="s">
        <v>72</v>
      </c>
      <c r="C33" s="20">
        <f>SUMIF($B$4:$B$27,Q9,$J$4:$J$27)</f>
        <v>0</v>
      </c>
      <c r="D33" s="19" t="s">
        <v>73</v>
      </c>
      <c r="E33" s="23">
        <f>SUMIF($B$4:$B$27,Q15,$J$4:$J$27)</f>
        <v>0</v>
      </c>
      <c r="F33" s="24"/>
      <c r="G33" s="11"/>
      <c r="H33" s="20"/>
      <c r="I33" s="11"/>
      <c r="J33" s="20"/>
      <c r="K33" s="41"/>
      <c r="U33" s="3"/>
      <c r="V33" s="3"/>
    </row>
    <row r="34" s="1" customFormat="1" ht="19" customHeight="1" spans="1:22">
      <c r="A34" s="7" t="s">
        <v>74</v>
      </c>
      <c r="B34" s="7"/>
      <c r="C34" s="26" t="s">
        <v>75</v>
      </c>
      <c r="D34" s="26"/>
      <c r="E34" s="26"/>
      <c r="F34" s="26"/>
      <c r="G34" s="26"/>
      <c r="H34" s="26"/>
      <c r="I34" s="26"/>
      <c r="J34" s="26"/>
      <c r="K34" s="26"/>
      <c r="U34" s="3"/>
      <c r="V34" s="3"/>
    </row>
    <row r="35" s="1" customFormat="1" ht="19" customHeight="1" spans="1:22">
      <c r="A35" s="7" t="s">
        <v>76</v>
      </c>
      <c r="B35" s="7"/>
      <c r="C35" s="26" t="s">
        <v>77</v>
      </c>
      <c r="D35" s="26"/>
      <c r="E35" s="26"/>
      <c r="F35" s="26"/>
      <c r="G35" s="26"/>
      <c r="H35" s="26"/>
      <c r="I35" s="26"/>
      <c r="J35" s="26"/>
      <c r="K35" s="26"/>
      <c r="U35" s="3"/>
      <c r="V35" s="3"/>
    </row>
    <row r="36" s="1" customFormat="1" ht="19" customHeight="1" spans="1:22">
      <c r="A36" s="7" t="s">
        <v>78</v>
      </c>
      <c r="B36" s="7"/>
      <c r="C36" s="26" t="s">
        <v>79</v>
      </c>
      <c r="D36" s="26"/>
      <c r="E36" s="26"/>
      <c r="F36" s="26"/>
      <c r="G36" s="26"/>
      <c r="H36" s="26"/>
      <c r="I36" s="26"/>
      <c r="J36" s="26"/>
      <c r="K36" s="26"/>
      <c r="U36" s="3"/>
      <c r="V36" s="3"/>
    </row>
    <row r="37" s="1" customFormat="1" ht="22" customHeight="1" spans="1:22">
      <c r="A37" s="27" t="s">
        <v>80</v>
      </c>
      <c r="B37" s="27"/>
      <c r="C37" s="28"/>
      <c r="D37" s="28"/>
      <c r="E37" s="29"/>
      <c r="F37" s="27" t="s">
        <v>81</v>
      </c>
      <c r="G37" s="27"/>
      <c r="H37" s="30"/>
      <c r="I37" s="30"/>
      <c r="J37" s="42" t="s">
        <v>82</v>
      </c>
      <c r="K37" s="4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1" priority="4" operator="greaterThan">
      <formula>0.2</formula>
    </cfRule>
    <cfRule type="cellIs" dxfId="0" priority="5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25:D27 B12:D14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2020-09-27T00:48:00Z</dcterms:created>
  <dcterms:modified xsi:type="dcterms:W3CDTF">2021-04-10T02:02:09Z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a02831e69a4446ee928678629123f4a2</vt:lpwstr>
  </property>
</Properties>
</file>