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460" windowWidth="28800" windowHeight="16540" activeTab="6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  <sheet name="final product division" sheetId="9" r:id="rId7"/>
    <sheet name="Raw material info" sheetId="8" r:id="rId8"/>
  </sheets>
  <definedNames>
    <definedName name="_xlnm._FilterDatabase" localSheetId="6" hidden="1">'final product division'!$A$10:$N$138</definedName>
  </definedNames>
  <calcPr calcId="150001" concurrentCalc="0"/>
  <pivotCaches>
    <pivotCache cacheId="8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9" l="1"/>
  <c r="A47" i="9"/>
  <c r="E47" i="9"/>
  <c r="F47" i="9"/>
  <c r="G47" i="9"/>
  <c r="H47" i="9"/>
  <c r="I47" i="9"/>
  <c r="J47" i="9"/>
  <c r="A48" i="9"/>
  <c r="E48" i="9"/>
  <c r="F48" i="9"/>
  <c r="G48" i="9"/>
  <c r="H48" i="9"/>
  <c r="I48" i="9"/>
  <c r="J48" i="9"/>
  <c r="A49" i="9"/>
  <c r="E49" i="9"/>
  <c r="F49" i="9"/>
  <c r="G49" i="9"/>
  <c r="H49" i="9"/>
  <c r="I49" i="9"/>
  <c r="J49" i="9"/>
  <c r="A50" i="9"/>
  <c r="E50" i="9"/>
  <c r="F50" i="9"/>
  <c r="G50" i="9"/>
  <c r="H50" i="9"/>
  <c r="I50" i="9"/>
  <c r="J50" i="9"/>
  <c r="M47" i="9"/>
  <c r="D43" i="9"/>
  <c r="A43" i="9"/>
  <c r="E43" i="9"/>
  <c r="F43" i="9"/>
  <c r="G43" i="9"/>
  <c r="H43" i="9"/>
  <c r="I43" i="9"/>
  <c r="J43" i="9"/>
  <c r="A44" i="9"/>
  <c r="E44" i="9"/>
  <c r="F44" i="9"/>
  <c r="G44" i="9"/>
  <c r="H44" i="9"/>
  <c r="I44" i="9"/>
  <c r="J44" i="9"/>
  <c r="A45" i="9"/>
  <c r="E45" i="9"/>
  <c r="F45" i="9"/>
  <c r="G45" i="9"/>
  <c r="H45" i="9"/>
  <c r="I45" i="9"/>
  <c r="J45" i="9"/>
  <c r="A46" i="9"/>
  <c r="E46" i="9"/>
  <c r="F46" i="9"/>
  <c r="G46" i="9"/>
  <c r="H46" i="9"/>
  <c r="I46" i="9"/>
  <c r="J46" i="9"/>
  <c r="M43" i="9"/>
  <c r="D39" i="9"/>
  <c r="A39" i="9"/>
  <c r="E39" i="9"/>
  <c r="F39" i="9"/>
  <c r="G39" i="9"/>
  <c r="H39" i="9"/>
  <c r="I39" i="9"/>
  <c r="J39" i="9"/>
  <c r="A40" i="9"/>
  <c r="E40" i="9"/>
  <c r="F40" i="9"/>
  <c r="G40" i="9"/>
  <c r="H40" i="9"/>
  <c r="I40" i="9"/>
  <c r="J40" i="9"/>
  <c r="A41" i="9"/>
  <c r="E41" i="9"/>
  <c r="F41" i="9"/>
  <c r="G41" i="9"/>
  <c r="H41" i="9"/>
  <c r="I41" i="9"/>
  <c r="J41" i="9"/>
  <c r="A42" i="9"/>
  <c r="E42" i="9"/>
  <c r="F42" i="9"/>
  <c r="G42" i="9"/>
  <c r="H42" i="9"/>
  <c r="I42" i="9"/>
  <c r="J42" i="9"/>
  <c r="M39" i="9"/>
  <c r="D35" i="9"/>
  <c r="A35" i="9"/>
  <c r="E35" i="9"/>
  <c r="F35" i="9"/>
  <c r="G35" i="9"/>
  <c r="H35" i="9"/>
  <c r="I35" i="9"/>
  <c r="J35" i="9"/>
  <c r="A36" i="9"/>
  <c r="E36" i="9"/>
  <c r="F36" i="9"/>
  <c r="G36" i="9"/>
  <c r="H36" i="9"/>
  <c r="I36" i="9"/>
  <c r="J36" i="9"/>
  <c r="A37" i="9"/>
  <c r="E37" i="9"/>
  <c r="F37" i="9"/>
  <c r="G37" i="9"/>
  <c r="H37" i="9"/>
  <c r="I37" i="9"/>
  <c r="J37" i="9"/>
  <c r="A38" i="9"/>
  <c r="E38" i="9"/>
  <c r="F38" i="9"/>
  <c r="G38" i="9"/>
  <c r="H38" i="9"/>
  <c r="I38" i="9"/>
  <c r="J38" i="9"/>
  <c r="M35" i="9"/>
  <c r="D31" i="9"/>
  <c r="A31" i="9"/>
  <c r="E31" i="9"/>
  <c r="F31" i="9"/>
  <c r="G31" i="9"/>
  <c r="H31" i="9"/>
  <c r="I31" i="9"/>
  <c r="J31" i="9"/>
  <c r="A32" i="9"/>
  <c r="E32" i="9"/>
  <c r="F32" i="9"/>
  <c r="G32" i="9"/>
  <c r="H32" i="9"/>
  <c r="I32" i="9"/>
  <c r="J32" i="9"/>
  <c r="A33" i="9"/>
  <c r="E33" i="9"/>
  <c r="F33" i="9"/>
  <c r="G33" i="9"/>
  <c r="H33" i="9"/>
  <c r="I33" i="9"/>
  <c r="J33" i="9"/>
  <c r="A34" i="9"/>
  <c r="E34" i="9"/>
  <c r="F34" i="9"/>
  <c r="G34" i="9"/>
  <c r="H34" i="9"/>
  <c r="I34" i="9"/>
  <c r="J34" i="9"/>
  <c r="M31" i="9"/>
  <c r="D23" i="9"/>
  <c r="A23" i="9"/>
  <c r="E23" i="9"/>
  <c r="F23" i="9"/>
  <c r="G23" i="9"/>
  <c r="H23" i="9"/>
  <c r="I23" i="9"/>
  <c r="J23" i="9"/>
  <c r="A24" i="9"/>
  <c r="E24" i="9"/>
  <c r="F24" i="9"/>
  <c r="G24" i="9"/>
  <c r="H24" i="9"/>
  <c r="I24" i="9"/>
  <c r="J24" i="9"/>
  <c r="A25" i="9"/>
  <c r="E25" i="9"/>
  <c r="F25" i="9"/>
  <c r="G25" i="9"/>
  <c r="H25" i="9"/>
  <c r="I25" i="9"/>
  <c r="J25" i="9"/>
  <c r="A26" i="9"/>
  <c r="E26" i="9"/>
  <c r="F26" i="9"/>
  <c r="G26" i="9"/>
  <c r="H26" i="9"/>
  <c r="I26" i="9"/>
  <c r="J26" i="9"/>
  <c r="M23" i="9"/>
  <c r="D19" i="9"/>
  <c r="A19" i="9"/>
  <c r="E19" i="9"/>
  <c r="F19" i="9"/>
  <c r="G19" i="9"/>
  <c r="H19" i="9"/>
  <c r="I19" i="9"/>
  <c r="J19" i="9"/>
  <c r="A20" i="9"/>
  <c r="E20" i="9"/>
  <c r="F20" i="9"/>
  <c r="G20" i="9"/>
  <c r="H20" i="9"/>
  <c r="I20" i="9"/>
  <c r="J20" i="9"/>
  <c r="A21" i="9"/>
  <c r="E21" i="9"/>
  <c r="F21" i="9"/>
  <c r="G21" i="9"/>
  <c r="H21" i="9"/>
  <c r="I21" i="9"/>
  <c r="J21" i="9"/>
  <c r="A22" i="9"/>
  <c r="E22" i="9"/>
  <c r="F22" i="9"/>
  <c r="G22" i="9"/>
  <c r="H22" i="9"/>
  <c r="I22" i="9"/>
  <c r="J22" i="9"/>
  <c r="M19" i="9"/>
  <c r="D11" i="9"/>
  <c r="A11" i="9"/>
  <c r="E11" i="9"/>
  <c r="F11" i="9"/>
  <c r="G11" i="9"/>
  <c r="H11" i="9"/>
  <c r="I11" i="9"/>
  <c r="A12" i="9"/>
  <c r="E12" i="9"/>
  <c r="F12" i="9"/>
  <c r="G12" i="9"/>
  <c r="H12" i="9"/>
  <c r="I12" i="9"/>
  <c r="J12" i="9"/>
  <c r="A13" i="9"/>
  <c r="E13" i="9"/>
  <c r="F13" i="9"/>
  <c r="G13" i="9"/>
  <c r="H13" i="9"/>
  <c r="I13" i="9"/>
  <c r="J13" i="9"/>
  <c r="A14" i="9"/>
  <c r="E14" i="9"/>
  <c r="F14" i="9"/>
  <c r="G14" i="9"/>
  <c r="H14" i="9"/>
  <c r="I14" i="9"/>
  <c r="J14" i="9"/>
  <c r="M11" i="9"/>
  <c r="D27" i="9"/>
  <c r="A27" i="9"/>
  <c r="E27" i="9"/>
  <c r="F27" i="9"/>
  <c r="G27" i="9"/>
  <c r="H27" i="9"/>
  <c r="I27" i="9"/>
  <c r="J27" i="9"/>
  <c r="A28" i="9"/>
  <c r="E28" i="9"/>
  <c r="F28" i="9"/>
  <c r="G28" i="9"/>
  <c r="H28" i="9"/>
  <c r="I28" i="9"/>
  <c r="J28" i="9"/>
  <c r="A29" i="9"/>
  <c r="E29" i="9"/>
  <c r="F29" i="9"/>
  <c r="G29" i="9"/>
  <c r="H29" i="9"/>
  <c r="I29" i="9"/>
  <c r="J29" i="9"/>
  <c r="A30" i="9"/>
  <c r="E30" i="9"/>
  <c r="F30" i="9"/>
  <c r="G30" i="9"/>
  <c r="H30" i="9"/>
  <c r="I30" i="9"/>
  <c r="J30" i="9"/>
  <c r="M27" i="9"/>
  <c r="D15" i="9"/>
  <c r="A15" i="9"/>
  <c r="E15" i="9"/>
  <c r="F15" i="9"/>
  <c r="G15" i="9"/>
  <c r="H15" i="9"/>
  <c r="I15" i="9"/>
  <c r="J15" i="9"/>
  <c r="A16" i="9"/>
  <c r="E16" i="9"/>
  <c r="F16" i="9"/>
  <c r="G16" i="9"/>
  <c r="H16" i="9"/>
  <c r="I16" i="9"/>
  <c r="J16" i="9"/>
  <c r="A17" i="9"/>
  <c r="E17" i="9"/>
  <c r="F17" i="9"/>
  <c r="G17" i="9"/>
  <c r="H17" i="9"/>
  <c r="I17" i="9"/>
  <c r="J17" i="9"/>
  <c r="A18" i="9"/>
  <c r="E18" i="9"/>
  <c r="F18" i="9"/>
  <c r="G18" i="9"/>
  <c r="H18" i="9"/>
  <c r="I18" i="9"/>
  <c r="J18" i="9"/>
  <c r="M15" i="9"/>
  <c r="K15" i="9"/>
  <c r="K13" i="9"/>
  <c r="K12" i="9"/>
  <c r="K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K14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L11" i="9"/>
  <c r="A138" i="9"/>
  <c r="E138" i="9"/>
  <c r="F138" i="9"/>
  <c r="G138" i="9"/>
  <c r="H138" i="9"/>
  <c r="I138" i="9"/>
  <c r="D131" i="9"/>
  <c r="A131" i="9"/>
  <c r="E131" i="9"/>
  <c r="F131" i="9"/>
  <c r="G131" i="9"/>
  <c r="H131" i="9"/>
  <c r="I131" i="9"/>
  <c r="A128" i="9"/>
  <c r="E128" i="9"/>
  <c r="F128" i="9"/>
  <c r="G128" i="9"/>
  <c r="H128" i="9"/>
  <c r="I128" i="9"/>
  <c r="A126" i="9"/>
  <c r="E126" i="9"/>
  <c r="F126" i="9"/>
  <c r="G126" i="9"/>
  <c r="H126" i="9"/>
  <c r="I126" i="9"/>
  <c r="D119" i="9"/>
  <c r="A119" i="9"/>
  <c r="E119" i="9"/>
  <c r="F119" i="9"/>
  <c r="G119" i="9"/>
  <c r="H119" i="9"/>
  <c r="I119" i="9"/>
  <c r="A114" i="9"/>
  <c r="E114" i="9"/>
  <c r="F114" i="9"/>
  <c r="G114" i="9"/>
  <c r="H114" i="9"/>
  <c r="I114" i="9"/>
  <c r="A113" i="9"/>
  <c r="E113" i="9"/>
  <c r="F113" i="9"/>
  <c r="G113" i="9"/>
  <c r="H113" i="9"/>
  <c r="I113" i="9"/>
  <c r="A112" i="9"/>
  <c r="E112" i="9"/>
  <c r="F112" i="9"/>
  <c r="G112" i="9"/>
  <c r="H112" i="9"/>
  <c r="I112" i="9"/>
  <c r="D111" i="9"/>
  <c r="A111" i="9"/>
  <c r="E111" i="9"/>
  <c r="F111" i="9"/>
  <c r="G111" i="9"/>
  <c r="H111" i="9"/>
  <c r="I111" i="9"/>
  <c r="A110" i="9"/>
  <c r="E110" i="9"/>
  <c r="F110" i="9"/>
  <c r="G110" i="9"/>
  <c r="H110" i="9"/>
  <c r="I110" i="9"/>
  <c r="A109" i="9"/>
  <c r="E109" i="9"/>
  <c r="F109" i="9"/>
  <c r="G109" i="9"/>
  <c r="H109" i="9"/>
  <c r="I109" i="9"/>
  <c r="A106" i="9"/>
  <c r="E106" i="9"/>
  <c r="F106" i="9"/>
  <c r="G106" i="9"/>
  <c r="H106" i="9"/>
  <c r="I106" i="9"/>
  <c r="A105" i="9"/>
  <c r="E105" i="9"/>
  <c r="F105" i="9"/>
  <c r="G105" i="9"/>
  <c r="H105" i="9"/>
  <c r="I105" i="9"/>
  <c r="A98" i="9"/>
  <c r="E98" i="9"/>
  <c r="F98" i="9"/>
  <c r="G98" i="9"/>
  <c r="H98" i="9"/>
  <c r="I98" i="9"/>
  <c r="A97" i="9"/>
  <c r="E97" i="9"/>
  <c r="F97" i="9"/>
  <c r="G97" i="9"/>
  <c r="H97" i="9"/>
  <c r="I97" i="9"/>
  <c r="A94" i="9"/>
  <c r="E94" i="9"/>
  <c r="F94" i="9"/>
  <c r="G94" i="9"/>
  <c r="H94" i="9"/>
  <c r="I94" i="9"/>
  <c r="A93" i="9"/>
  <c r="E93" i="9"/>
  <c r="F93" i="9"/>
  <c r="G93" i="9"/>
  <c r="H93" i="9"/>
  <c r="I93" i="9"/>
  <c r="A86" i="9"/>
  <c r="E86" i="9"/>
  <c r="F86" i="9"/>
  <c r="G86" i="9"/>
  <c r="H86" i="9"/>
  <c r="I86" i="9"/>
  <c r="A85" i="9"/>
  <c r="E85" i="9"/>
  <c r="F85" i="9"/>
  <c r="G85" i="9"/>
  <c r="H85" i="9"/>
  <c r="I85" i="9"/>
  <c r="A80" i="9"/>
  <c r="E80" i="9"/>
  <c r="F80" i="9"/>
  <c r="G80" i="9"/>
  <c r="H80" i="9"/>
  <c r="I80" i="9"/>
  <c r="A76" i="9"/>
  <c r="E76" i="9"/>
  <c r="F76" i="9"/>
  <c r="G76" i="9"/>
  <c r="H76" i="9"/>
  <c r="I76" i="9"/>
  <c r="D75" i="9"/>
  <c r="A75" i="9"/>
  <c r="E75" i="9"/>
  <c r="F75" i="9"/>
  <c r="G75" i="9"/>
  <c r="H75" i="9"/>
  <c r="I75" i="9"/>
  <c r="D71" i="9"/>
  <c r="A71" i="9"/>
  <c r="E71" i="9"/>
  <c r="F71" i="9"/>
  <c r="G71" i="9"/>
  <c r="H71" i="9"/>
  <c r="I71" i="9"/>
  <c r="A65" i="9"/>
  <c r="E65" i="9"/>
  <c r="F65" i="9"/>
  <c r="G65" i="9"/>
  <c r="H65" i="9"/>
  <c r="I65" i="9"/>
  <c r="A64" i="9"/>
  <c r="E64" i="9"/>
  <c r="F64" i="9"/>
  <c r="G64" i="9"/>
  <c r="H64" i="9"/>
  <c r="I64" i="9"/>
  <c r="A61" i="9"/>
  <c r="E61" i="9"/>
  <c r="F61" i="9"/>
  <c r="G61" i="9"/>
  <c r="H61" i="9"/>
  <c r="I61" i="9"/>
  <c r="D59" i="9"/>
  <c r="A59" i="9"/>
  <c r="E59" i="9"/>
  <c r="F59" i="9"/>
  <c r="G59" i="9"/>
  <c r="H59" i="9"/>
  <c r="I59" i="9"/>
  <c r="A57" i="9"/>
  <c r="E57" i="9"/>
  <c r="F57" i="9"/>
  <c r="G57" i="9"/>
  <c r="H57" i="9"/>
  <c r="I57" i="9"/>
  <c r="D51" i="9"/>
  <c r="A51" i="9"/>
  <c r="E51" i="9"/>
  <c r="F51" i="9"/>
  <c r="G51" i="9"/>
  <c r="H51" i="9"/>
  <c r="I51" i="9"/>
  <c r="J51" i="9"/>
  <c r="A52" i="9"/>
  <c r="E52" i="9"/>
  <c r="F52" i="9"/>
  <c r="G52" i="9"/>
  <c r="H52" i="9"/>
  <c r="I52" i="9"/>
  <c r="J52" i="9"/>
  <c r="A53" i="9"/>
  <c r="E53" i="9"/>
  <c r="F53" i="9"/>
  <c r="G53" i="9"/>
  <c r="H53" i="9"/>
  <c r="I53" i="9"/>
  <c r="J53" i="9"/>
  <c r="A54" i="9"/>
  <c r="E54" i="9"/>
  <c r="F54" i="9"/>
  <c r="G54" i="9"/>
  <c r="H54" i="9"/>
  <c r="I54" i="9"/>
  <c r="J54" i="9"/>
  <c r="A55" i="9"/>
  <c r="D55" i="9"/>
  <c r="E55" i="9"/>
  <c r="F55" i="9"/>
  <c r="G55" i="9"/>
  <c r="H55" i="9"/>
  <c r="I55" i="9"/>
  <c r="J55" i="9"/>
  <c r="A56" i="9"/>
  <c r="E56" i="9"/>
  <c r="F56" i="9"/>
  <c r="G56" i="9"/>
  <c r="H56" i="9"/>
  <c r="I56" i="9"/>
  <c r="J56" i="9"/>
  <c r="J57" i="9"/>
  <c r="A58" i="9"/>
  <c r="E58" i="9"/>
  <c r="F58" i="9"/>
  <c r="G58" i="9"/>
  <c r="H58" i="9"/>
  <c r="I58" i="9"/>
  <c r="J58" i="9"/>
  <c r="J59" i="9"/>
  <c r="A60" i="9"/>
  <c r="E60" i="9"/>
  <c r="F60" i="9"/>
  <c r="G60" i="9"/>
  <c r="H60" i="9"/>
  <c r="I60" i="9"/>
  <c r="J60" i="9"/>
  <c r="J61" i="9"/>
  <c r="A62" i="9"/>
  <c r="E62" i="9"/>
  <c r="F62" i="9"/>
  <c r="G62" i="9"/>
  <c r="H62" i="9"/>
  <c r="I62" i="9"/>
  <c r="J62" i="9"/>
  <c r="A63" i="9"/>
  <c r="D63" i="9"/>
  <c r="E63" i="9"/>
  <c r="F63" i="9"/>
  <c r="G63" i="9"/>
  <c r="H63" i="9"/>
  <c r="I63" i="9"/>
  <c r="J63" i="9"/>
  <c r="J64" i="9"/>
  <c r="J65" i="9"/>
  <c r="A66" i="9"/>
  <c r="E66" i="9"/>
  <c r="F66" i="9"/>
  <c r="G66" i="9"/>
  <c r="H66" i="9"/>
  <c r="I66" i="9"/>
  <c r="J66" i="9"/>
  <c r="A67" i="9"/>
  <c r="D67" i="9"/>
  <c r="E67" i="9"/>
  <c r="F67" i="9"/>
  <c r="G67" i="9"/>
  <c r="H67" i="9"/>
  <c r="I67" i="9"/>
  <c r="J67" i="9"/>
  <c r="A68" i="9"/>
  <c r="E68" i="9"/>
  <c r="F68" i="9"/>
  <c r="G68" i="9"/>
  <c r="H68" i="9"/>
  <c r="I68" i="9"/>
  <c r="J68" i="9"/>
  <c r="A69" i="9"/>
  <c r="E69" i="9"/>
  <c r="F69" i="9"/>
  <c r="G69" i="9"/>
  <c r="H69" i="9"/>
  <c r="I69" i="9"/>
  <c r="J69" i="9"/>
  <c r="A70" i="9"/>
  <c r="E70" i="9"/>
  <c r="F70" i="9"/>
  <c r="G70" i="9"/>
  <c r="H70" i="9"/>
  <c r="I70" i="9"/>
  <c r="J70" i="9"/>
  <c r="J71" i="9"/>
  <c r="A72" i="9"/>
  <c r="E72" i="9"/>
  <c r="F72" i="9"/>
  <c r="G72" i="9"/>
  <c r="H72" i="9"/>
  <c r="I72" i="9"/>
  <c r="J72" i="9"/>
  <c r="A73" i="9"/>
  <c r="E73" i="9"/>
  <c r="F73" i="9"/>
  <c r="G73" i="9"/>
  <c r="H73" i="9"/>
  <c r="I73" i="9"/>
  <c r="J73" i="9"/>
  <c r="A74" i="9"/>
  <c r="E74" i="9"/>
  <c r="F74" i="9"/>
  <c r="G74" i="9"/>
  <c r="H74" i="9"/>
  <c r="I74" i="9"/>
  <c r="J74" i="9"/>
  <c r="J75" i="9"/>
  <c r="J76" i="9"/>
  <c r="A77" i="9"/>
  <c r="E77" i="9"/>
  <c r="F77" i="9"/>
  <c r="G77" i="9"/>
  <c r="H77" i="9"/>
  <c r="I77" i="9"/>
  <c r="J77" i="9"/>
  <c r="A78" i="9"/>
  <c r="E78" i="9"/>
  <c r="F78" i="9"/>
  <c r="G78" i="9"/>
  <c r="H78" i="9"/>
  <c r="I78" i="9"/>
  <c r="J78" i="9"/>
  <c r="A79" i="9"/>
  <c r="D79" i="9"/>
  <c r="E79" i="9"/>
  <c r="F79" i="9"/>
  <c r="G79" i="9"/>
  <c r="H79" i="9"/>
  <c r="I79" i="9"/>
  <c r="J79" i="9"/>
  <c r="J80" i="9"/>
  <c r="A81" i="9"/>
  <c r="E81" i="9"/>
  <c r="F81" i="9"/>
  <c r="G81" i="9"/>
  <c r="H81" i="9"/>
  <c r="I81" i="9"/>
  <c r="J81" i="9"/>
  <c r="A82" i="9"/>
  <c r="E82" i="9"/>
  <c r="F82" i="9"/>
  <c r="G82" i="9"/>
  <c r="H82" i="9"/>
  <c r="I82" i="9"/>
  <c r="J82" i="9"/>
  <c r="A83" i="9"/>
  <c r="D83" i="9"/>
  <c r="E83" i="9"/>
  <c r="F83" i="9"/>
  <c r="G83" i="9"/>
  <c r="H83" i="9"/>
  <c r="I83" i="9"/>
  <c r="J83" i="9"/>
  <c r="A84" i="9"/>
  <c r="E84" i="9"/>
  <c r="F84" i="9"/>
  <c r="G84" i="9"/>
  <c r="H84" i="9"/>
  <c r="I84" i="9"/>
  <c r="J84" i="9"/>
  <c r="J85" i="9"/>
  <c r="J86" i="9"/>
  <c r="A87" i="9"/>
  <c r="D87" i="9"/>
  <c r="E87" i="9"/>
  <c r="F87" i="9"/>
  <c r="G87" i="9"/>
  <c r="H87" i="9"/>
  <c r="I87" i="9"/>
  <c r="J87" i="9"/>
  <c r="A88" i="9"/>
  <c r="E88" i="9"/>
  <c r="F88" i="9"/>
  <c r="G88" i="9"/>
  <c r="H88" i="9"/>
  <c r="I88" i="9"/>
  <c r="J88" i="9"/>
  <c r="A89" i="9"/>
  <c r="E89" i="9"/>
  <c r="F89" i="9"/>
  <c r="G89" i="9"/>
  <c r="H89" i="9"/>
  <c r="I89" i="9"/>
  <c r="J89" i="9"/>
  <c r="A90" i="9"/>
  <c r="E90" i="9"/>
  <c r="F90" i="9"/>
  <c r="G90" i="9"/>
  <c r="H90" i="9"/>
  <c r="I90" i="9"/>
  <c r="J90" i="9"/>
  <c r="A91" i="9"/>
  <c r="D91" i="9"/>
  <c r="E91" i="9"/>
  <c r="F91" i="9"/>
  <c r="G91" i="9"/>
  <c r="H91" i="9"/>
  <c r="I91" i="9"/>
  <c r="J91" i="9"/>
  <c r="A92" i="9"/>
  <c r="E92" i="9"/>
  <c r="F92" i="9"/>
  <c r="G92" i="9"/>
  <c r="H92" i="9"/>
  <c r="I92" i="9"/>
  <c r="J92" i="9"/>
  <c r="J93" i="9"/>
  <c r="J94" i="9"/>
  <c r="A95" i="9"/>
  <c r="D95" i="9"/>
  <c r="E95" i="9"/>
  <c r="F95" i="9"/>
  <c r="G95" i="9"/>
  <c r="H95" i="9"/>
  <c r="I95" i="9"/>
  <c r="J95" i="9"/>
  <c r="A96" i="9"/>
  <c r="E96" i="9"/>
  <c r="F96" i="9"/>
  <c r="G96" i="9"/>
  <c r="H96" i="9"/>
  <c r="I96" i="9"/>
  <c r="J96" i="9"/>
  <c r="J97" i="9"/>
  <c r="J98" i="9"/>
  <c r="A99" i="9"/>
  <c r="D99" i="9"/>
  <c r="E99" i="9"/>
  <c r="F99" i="9"/>
  <c r="G99" i="9"/>
  <c r="H99" i="9"/>
  <c r="I99" i="9"/>
  <c r="J99" i="9"/>
  <c r="A100" i="9"/>
  <c r="E100" i="9"/>
  <c r="F100" i="9"/>
  <c r="G100" i="9"/>
  <c r="H100" i="9"/>
  <c r="I100" i="9"/>
  <c r="J100" i="9"/>
  <c r="A101" i="9"/>
  <c r="E101" i="9"/>
  <c r="F101" i="9"/>
  <c r="G101" i="9"/>
  <c r="H101" i="9"/>
  <c r="I101" i="9"/>
  <c r="J101" i="9"/>
  <c r="A102" i="9"/>
  <c r="E102" i="9"/>
  <c r="F102" i="9"/>
  <c r="G102" i="9"/>
  <c r="H102" i="9"/>
  <c r="I102" i="9"/>
  <c r="J102" i="9"/>
  <c r="A103" i="9"/>
  <c r="D103" i="9"/>
  <c r="E103" i="9"/>
  <c r="F103" i="9"/>
  <c r="G103" i="9"/>
  <c r="H103" i="9"/>
  <c r="I103" i="9"/>
  <c r="J103" i="9"/>
  <c r="A104" i="9"/>
  <c r="E104" i="9"/>
  <c r="F104" i="9"/>
  <c r="G104" i="9"/>
  <c r="H104" i="9"/>
  <c r="I104" i="9"/>
  <c r="J104" i="9"/>
  <c r="J105" i="9"/>
  <c r="J106" i="9"/>
  <c r="A107" i="9"/>
  <c r="D107" i="9"/>
  <c r="E107" i="9"/>
  <c r="F107" i="9"/>
  <c r="G107" i="9"/>
  <c r="H107" i="9"/>
  <c r="I107" i="9"/>
  <c r="J107" i="9"/>
  <c r="A108" i="9"/>
  <c r="E108" i="9"/>
  <c r="F108" i="9"/>
  <c r="G108" i="9"/>
  <c r="H108" i="9"/>
  <c r="I108" i="9"/>
  <c r="J108" i="9"/>
  <c r="J109" i="9"/>
  <c r="J110" i="9"/>
  <c r="J111" i="9"/>
  <c r="J112" i="9"/>
  <c r="J113" i="9"/>
  <c r="J114" i="9"/>
  <c r="A115" i="9"/>
  <c r="D115" i="9"/>
  <c r="E115" i="9"/>
  <c r="F115" i="9"/>
  <c r="G115" i="9"/>
  <c r="H115" i="9"/>
  <c r="I115" i="9"/>
  <c r="J115" i="9"/>
  <c r="A116" i="9"/>
  <c r="E116" i="9"/>
  <c r="F116" i="9"/>
  <c r="G116" i="9"/>
  <c r="H116" i="9"/>
  <c r="I116" i="9"/>
  <c r="J116" i="9"/>
  <c r="A117" i="9"/>
  <c r="E117" i="9"/>
  <c r="F117" i="9"/>
  <c r="G117" i="9"/>
  <c r="H117" i="9"/>
  <c r="I117" i="9"/>
  <c r="J117" i="9"/>
  <c r="A118" i="9"/>
  <c r="E118" i="9"/>
  <c r="F118" i="9"/>
  <c r="G118" i="9"/>
  <c r="H118" i="9"/>
  <c r="I118" i="9"/>
  <c r="J118" i="9"/>
  <c r="J119" i="9"/>
  <c r="A120" i="9"/>
  <c r="E120" i="9"/>
  <c r="F120" i="9"/>
  <c r="G120" i="9"/>
  <c r="H120" i="9"/>
  <c r="I120" i="9"/>
  <c r="J120" i="9"/>
  <c r="A121" i="9"/>
  <c r="E121" i="9"/>
  <c r="F121" i="9"/>
  <c r="G121" i="9"/>
  <c r="H121" i="9"/>
  <c r="I121" i="9"/>
  <c r="J121" i="9"/>
  <c r="A122" i="9"/>
  <c r="E122" i="9"/>
  <c r="F122" i="9"/>
  <c r="G122" i="9"/>
  <c r="H122" i="9"/>
  <c r="I122" i="9"/>
  <c r="J122" i="9"/>
  <c r="A123" i="9"/>
  <c r="D123" i="9"/>
  <c r="E123" i="9"/>
  <c r="F123" i="9"/>
  <c r="G123" i="9"/>
  <c r="H123" i="9"/>
  <c r="I123" i="9"/>
  <c r="J123" i="9"/>
  <c r="A124" i="9"/>
  <c r="E124" i="9"/>
  <c r="F124" i="9"/>
  <c r="G124" i="9"/>
  <c r="H124" i="9"/>
  <c r="I124" i="9"/>
  <c r="J124" i="9"/>
  <c r="A125" i="9"/>
  <c r="E125" i="9"/>
  <c r="F125" i="9"/>
  <c r="G125" i="9"/>
  <c r="H125" i="9"/>
  <c r="I125" i="9"/>
  <c r="J125" i="9"/>
  <c r="J126" i="9"/>
  <c r="A127" i="9"/>
  <c r="D127" i="9"/>
  <c r="E127" i="9"/>
  <c r="F127" i="9"/>
  <c r="G127" i="9"/>
  <c r="H127" i="9"/>
  <c r="I127" i="9"/>
  <c r="J127" i="9"/>
  <c r="J128" i="9"/>
  <c r="A129" i="9"/>
  <c r="E129" i="9"/>
  <c r="F129" i="9"/>
  <c r="G129" i="9"/>
  <c r="H129" i="9"/>
  <c r="I129" i="9"/>
  <c r="J129" i="9"/>
  <c r="A130" i="9"/>
  <c r="E130" i="9"/>
  <c r="F130" i="9"/>
  <c r="G130" i="9"/>
  <c r="H130" i="9"/>
  <c r="I130" i="9"/>
  <c r="J130" i="9"/>
  <c r="J131" i="9"/>
  <c r="A132" i="9"/>
  <c r="E132" i="9"/>
  <c r="F132" i="9"/>
  <c r="G132" i="9"/>
  <c r="H132" i="9"/>
  <c r="I132" i="9"/>
  <c r="J132" i="9"/>
  <c r="A133" i="9"/>
  <c r="E133" i="9"/>
  <c r="F133" i="9"/>
  <c r="G133" i="9"/>
  <c r="H133" i="9"/>
  <c r="I133" i="9"/>
  <c r="J133" i="9"/>
  <c r="A134" i="9"/>
  <c r="E134" i="9"/>
  <c r="F134" i="9"/>
  <c r="G134" i="9"/>
  <c r="H134" i="9"/>
  <c r="I134" i="9"/>
  <c r="J134" i="9"/>
  <c r="A135" i="9"/>
  <c r="D135" i="9"/>
  <c r="E135" i="9"/>
  <c r="F135" i="9"/>
  <c r="G135" i="9"/>
  <c r="H135" i="9"/>
  <c r="I135" i="9"/>
  <c r="J135" i="9"/>
  <c r="A136" i="9"/>
  <c r="E136" i="9"/>
  <c r="F136" i="9"/>
  <c r="G136" i="9"/>
  <c r="H136" i="9"/>
  <c r="I136" i="9"/>
  <c r="J136" i="9"/>
  <c r="A137" i="9"/>
  <c r="E137" i="9"/>
  <c r="F137" i="9"/>
  <c r="G137" i="9"/>
  <c r="H137" i="9"/>
  <c r="I137" i="9"/>
  <c r="J137" i="9"/>
  <c r="J138" i="9"/>
  <c r="C3" i="8"/>
  <c r="C4" i="8"/>
  <c r="C5" i="8"/>
  <c r="C6" i="8"/>
  <c r="C7" i="8"/>
  <c r="C8" i="8"/>
  <c r="C9" i="8"/>
  <c r="C10" i="8"/>
  <c r="C11" i="8"/>
  <c r="C2" i="8"/>
  <c r="E27" i="2"/>
  <c r="AP29" i="2"/>
  <c r="J16" i="2"/>
  <c r="K16" i="2"/>
  <c r="L16" i="2"/>
  <c r="H16" i="2"/>
  <c r="G16" i="2"/>
  <c r="M51" i="2"/>
  <c r="M52" i="2"/>
  <c r="M53" i="2"/>
  <c r="M50" i="2"/>
  <c r="M43" i="2"/>
  <c r="M44" i="2"/>
  <c r="M45" i="2"/>
  <c r="M42" i="2"/>
  <c r="M35" i="2"/>
  <c r="M36" i="2"/>
  <c r="M37" i="2"/>
  <c r="M34" i="2"/>
  <c r="M25" i="2"/>
  <c r="M26" i="2"/>
  <c r="M27" i="2"/>
  <c r="M28" i="2"/>
  <c r="M29" i="2"/>
  <c r="M24" i="2"/>
  <c r="M15" i="2"/>
  <c r="M16" i="2"/>
  <c r="M17" i="2"/>
  <c r="M14" i="2"/>
  <c r="K9" i="2"/>
  <c r="L9" i="2"/>
  <c r="M9" i="2"/>
  <c r="N9" i="2"/>
  <c r="M97" i="2"/>
  <c r="M96" i="2"/>
  <c r="M95" i="2"/>
  <c r="M94" i="2"/>
  <c r="M93" i="2"/>
  <c r="M92" i="2"/>
  <c r="M85" i="2"/>
  <c r="M84" i="2"/>
  <c r="M83" i="2"/>
  <c r="M82" i="2"/>
  <c r="M77" i="2"/>
  <c r="M76" i="2"/>
  <c r="M75" i="2"/>
  <c r="M74" i="2"/>
  <c r="M69" i="2"/>
  <c r="M68" i="2"/>
  <c r="M67" i="2"/>
  <c r="M66" i="2"/>
  <c r="M61" i="2"/>
  <c r="M60" i="2"/>
  <c r="M59" i="2"/>
  <c r="M58" i="2"/>
  <c r="M18" i="2"/>
  <c r="J9" i="2"/>
  <c r="I9" i="2"/>
  <c r="H9" i="2"/>
  <c r="G9" i="2"/>
  <c r="N8" i="2"/>
  <c r="BE21" i="2"/>
  <c r="AF18" i="2"/>
  <c r="AF17" i="2"/>
  <c r="AF16" i="2"/>
  <c r="AF15" i="2"/>
  <c r="AF14" i="2"/>
  <c r="AE146" i="2"/>
  <c r="AT36" i="2"/>
  <c r="AS36" i="2"/>
  <c r="AR36" i="2"/>
  <c r="AQ36" i="2"/>
  <c r="AP36" i="2"/>
  <c r="AO36" i="2"/>
  <c r="AN36" i="2"/>
  <c r="AM36" i="2"/>
  <c r="AL36" i="2"/>
  <c r="AK36" i="2"/>
  <c r="AD145" i="2"/>
  <c r="AD146" i="2"/>
  <c r="Z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35" i="2"/>
  <c r="AF27" i="2"/>
  <c r="BC21" i="2"/>
  <c r="BA21" i="2"/>
  <c r="AY21" i="2"/>
  <c r="AW21" i="2"/>
  <c r="AU21" i="2"/>
  <c r="AS21" i="2"/>
  <c r="AQ21" i="2"/>
  <c r="AO21" i="2"/>
  <c r="AM21" i="2"/>
  <c r="BD21" i="2"/>
  <c r="BB21" i="2"/>
  <c r="AZ21" i="2"/>
  <c r="AX21" i="2"/>
  <c r="AV21" i="2"/>
  <c r="AT21" i="2"/>
  <c r="AR21" i="2"/>
  <c r="AP21" i="2"/>
  <c r="AN21" i="2"/>
  <c r="AL21" i="2"/>
  <c r="U42" i="2"/>
  <c r="AF35" i="2"/>
  <c r="AT24" i="2"/>
  <c r="AT22" i="2"/>
  <c r="AT25" i="2"/>
  <c r="AT23" i="2"/>
  <c r="AV23" i="2"/>
  <c r="AV22" i="2"/>
  <c r="AV25" i="2"/>
  <c r="AV24" i="2"/>
  <c r="BD25" i="2"/>
  <c r="BD24" i="2"/>
  <c r="BD23" i="2"/>
  <c r="BD22" i="2"/>
  <c r="AR24" i="2"/>
  <c r="AR25" i="2"/>
  <c r="AR23" i="2"/>
  <c r="AR22" i="2"/>
  <c r="AL25" i="2"/>
  <c r="AL24" i="2"/>
  <c r="AL23" i="2"/>
  <c r="AL22" i="2"/>
  <c r="BB25" i="2"/>
  <c r="BB24" i="2"/>
  <c r="BB23" i="2"/>
  <c r="BB22" i="2"/>
  <c r="AP25" i="2"/>
  <c r="AP23" i="2"/>
  <c r="AP22" i="2"/>
  <c r="AP24" i="2"/>
  <c r="AX24" i="2"/>
  <c r="AX25" i="2"/>
  <c r="AX23" i="2"/>
  <c r="AX22" i="2"/>
  <c r="AZ24" i="2"/>
  <c r="AZ22" i="2"/>
  <c r="AZ23" i="2"/>
  <c r="AZ25" i="2"/>
  <c r="AN22" i="2"/>
  <c r="AN25" i="2"/>
  <c r="AN24" i="2"/>
  <c r="AN23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91" i="2"/>
  <c r="AF91" i="2"/>
  <c r="U98" i="2"/>
  <c r="U93" i="2"/>
  <c r="AF98" i="2"/>
  <c r="U104" i="2"/>
  <c r="U99" i="2"/>
  <c r="U94" i="2"/>
  <c r="AF93" i="2"/>
  <c r="U95" i="2"/>
  <c r="AF95" i="2"/>
  <c r="AF94" i="2"/>
  <c r="U100" i="2"/>
  <c r="AF99" i="2"/>
  <c r="AF104" i="2"/>
  <c r="U110" i="2"/>
  <c r="U105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06" i="2"/>
  <c r="AF105" i="2"/>
  <c r="U101" i="2"/>
  <c r="AF101" i="2"/>
  <c r="AF100" i="2"/>
  <c r="AF110" i="2"/>
  <c r="U117" i="2"/>
  <c r="U112" i="2"/>
  <c r="U113" i="2"/>
  <c r="U114" i="2"/>
  <c r="AJ21" i="2"/>
  <c r="BE26" i="2"/>
  <c r="U107" i="2"/>
  <c r="AF107" i="2"/>
  <c r="AF106" i="2"/>
  <c r="AF117" i="2"/>
  <c r="U124" i="2"/>
  <c r="U119" i="2"/>
  <c r="U120" i="2"/>
  <c r="U121" i="2"/>
  <c r="AF124" i="2"/>
  <c r="U126" i="2"/>
  <c r="U127" i="2"/>
  <c r="U128" i="2"/>
  <c r="U131" i="2"/>
  <c r="AF131" i="2"/>
  <c r="U138" i="2"/>
  <c r="U133" i="2"/>
  <c r="U134" i="2"/>
  <c r="U135" i="2"/>
  <c r="U140" i="2"/>
  <c r="U141" i="2"/>
  <c r="U142" i="2"/>
  <c r="AF138" i="2"/>
</calcChain>
</file>

<file path=xl/comments1.xml><?xml version="1.0" encoding="utf-8"?>
<comments xmlns="http://schemas.openxmlformats.org/spreadsheetml/2006/main">
  <authors>
    <author>R. Boot</author>
    <author>李 文华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8，14-16</t>
        </r>
      </text>
    </comment>
    <comment ref="J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9-13
</t>
        </r>
      </text>
    </comment>
    <comment ref="K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17，19-21，23</t>
        </r>
      </text>
    </comment>
    <comment ref="L11" authorId="1">
      <text>
        <r>
          <rPr>
            <b/>
            <sz val="10"/>
            <color indexed="81"/>
            <rFont val="Calibri"/>
            <family val="2"/>
          </rPr>
          <t>李 文华:</t>
        </r>
        <r>
          <rPr>
            <sz val="10"/>
            <color indexed="81"/>
            <rFont val="Calibri"/>
            <family val="2"/>
          </rPr>
          <t xml:space="preserve">
7，22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done for version1
need to check if anything missing
</t>
        </r>
      </text>
    </comment>
    <comment ref="E16" authorId="1">
      <text>
        <r>
          <rPr>
            <b/>
            <sz val="11"/>
            <color indexed="81"/>
            <rFont val="ＭＳ Ｐゴシック"/>
            <family val="2"/>
            <charset val="128"/>
          </rPr>
          <t>Zoe: finished products
3 coils：hot/cold/galvinized
1 ingot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H24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exact address of destination needed
</t>
        </r>
      </text>
    </comment>
    <comment ref="AK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Noorderpoort 49, 5916 PJ Venlo</t>
        </r>
      </text>
    </comment>
    <comment ref="AL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M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VW Nordstraße, 38440 Wolfsburg, Germany</t>
        </r>
      </text>
    </comment>
    <comment ref="AN30" authorId="1">
      <text>
        <r>
          <rPr>
            <sz val="10"/>
            <color indexed="81"/>
            <rFont val="Calibri"/>
            <family val="2"/>
          </rPr>
          <t>Vlad:
https://www.viamichelin.com
Origin: address of AM
Destination: Str. des 13. Januar 19, 66121 Saarbrücken, Germany</t>
        </r>
      </text>
    </comment>
    <comment ref="AO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19 Boulevard Courcerin, 77185 Lognes, France</t>
        </r>
      </text>
    </comment>
    <comment ref="AP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Q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R30" authorId="1">
      <text>
        <r>
          <rPr>
            <b/>
            <sz val="10"/>
            <color indexed="81"/>
            <rFont val="Calibri"/>
            <family val="2"/>
          </rPr>
          <t>Vlad:
https://www.viamichelin.com
Origin: address of AM
Destination: Via Fieschi, 8, 16128 Genova GE, Italy</t>
        </r>
      </text>
    </comment>
    <comment ref="AS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Origin:address of AM
Destination: Terminal de Carga, Edificio de Oficinas, Aeropuerto de Bilbao, 48150 Sondica, Vizcaya, Spain</t>
        </r>
      </text>
    </comment>
    <comment ref="AT30" authorId="1">
      <text>
        <r>
          <rPr>
            <b/>
            <sz val="10"/>
            <color indexed="81"/>
            <rFont val="Calibri"/>
            <family val="2"/>
          </rPr>
          <t xml:space="preserve">Vlad:
https://www.viamichelin.com
Origin: address of AM
Destination: Riem - Tor 21, 81829 München, Germany
</t>
        </r>
      </text>
    </comment>
    <comment ref="AG35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comments2.xml><?xml version="1.0" encoding="utf-8"?>
<comments xmlns="http://schemas.openxmlformats.org/spreadsheetml/2006/main">
  <authors>
    <author>李 文华</author>
  </authors>
  <commentList>
    <comment ref="D7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https://www.reade.com/component/zoo/olivine-powder-and-olivine-sand-mgfe-2sio4</t>
        </r>
      </text>
    </comment>
    <comment ref="A9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what pellets?</t>
        </r>
      </text>
    </comment>
    <comment ref="D10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AM-Canada</t>
        </r>
      </text>
    </comment>
  </commentList>
</comments>
</file>

<file path=xl/sharedStrings.xml><?xml version="1.0" encoding="utf-8"?>
<sst xmlns="http://schemas.openxmlformats.org/spreadsheetml/2006/main" count="947" uniqueCount="311">
  <si>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</si>
  <si>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</si>
  <si>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</si>
  <si>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</si>
  <si>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</si>
  <si>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</si>
  <si>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</si>
  <si>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</si>
  <si>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</si>
  <si>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</si>
  <si>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</si>
  <si>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</si>
  <si>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</si>
  <si>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</si>
  <si>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</si>
  <si>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</si>
  <si>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</si>
  <si>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</si>
  <si>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</si>
  <si>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</si>
  <si>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</si>
  <si>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</si>
  <si>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</si>
  <si>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</si>
  <si>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</si>
  <si>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</si>
  <si>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</si>
  <si>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</si>
  <si>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</si>
  <si>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</si>
  <si>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</si>
  <si>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</si>
  <si>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</si>
  <si>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</si>
  <si>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</si>
  <si>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</si>
  <si>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</si>
  <si>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</si>
  <si>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</si>
  <si>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</si>
  <si>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</si>
  <si>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</si>
  <si>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</si>
  <si>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</si>
  <si>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</si>
  <si>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</si>
  <si>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</si>
  <si>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</si>
  <si>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</si>
  <si>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</si>
  <si>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</si>
  <si>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</si>
  <si>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</si>
  <si>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</si>
  <si>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</si>
  <si>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</si>
  <si>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</si>
  <si>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</si>
  <si>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</si>
  <si>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</si>
  <si>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</si>
  <si>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</si>
  <si>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</si>
  <si>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</si>
  <si>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</si>
  <si>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</si>
  <si>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</si>
  <si>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</si>
  <si>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</si>
  <si>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 xml:space="preserve"> blue print of Excel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</si>
  <si>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</si>
  <si>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</si>
  <si>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</si>
  <si>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</si>
  <si>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</si>
  <si>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</si>
  <si>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</si>
  <si>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</si>
  <si>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</si>
  <si>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</si>
  <si>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</si>
  <si>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</si>
  <si>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</si>
  <si>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</si>
  <si>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</si>
  <si>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</si>
  <si>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</si>
  <si>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</si>
  <si>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</si>
  <si>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</si>
  <si>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</si>
  <si>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</si>
  <si>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</si>
  <si>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</si>
  <si>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</si>
  <si>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</si>
  <si>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</si>
  <si>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</si>
  <si>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</si>
  <si>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</si>
  <si>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</si>
  <si>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</si>
  <si>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</si>
  <si>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</si>
  <si>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</si>
  <si>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</si>
  <si>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</si>
  <si>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</si>
  <si>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</si>
  <si>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</si>
  <si>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</si>
  <si>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</si>
  <si>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</si>
  <si>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</si>
  <si>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</si>
  <si>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</si>
  <si>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</si>
  <si>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</si>
  <si>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</si>
  <si>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</si>
  <si>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</si>
  <si>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</si>
  <si>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</si>
  <si>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</si>
  <si>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</si>
  <si>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</si>
  <si>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</si>
  <si>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</si>
  <si>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</si>
  <si>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</si>
  <si>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</si>
  <si>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</si>
  <si>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</si>
  <si>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</si>
  <si>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</si>
  <si>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</si>
  <si>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</si>
  <si>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</si>
  <si>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</si>
  <si>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</si>
  <si>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</si>
  <si>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</si>
  <si>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</si>
  <si>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</si>
  <si>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</si>
  <si>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</si>
  <si>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</si>
  <si>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</si>
  <si>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</si>
  <si>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</si>
  <si>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</si>
  <si>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</si>
  <si>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</si>
  <si>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</si>
  <si>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</si>
  <si>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</si>
  <si>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</si>
  <si>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</si>
  <si>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</si>
  <si>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</si>
  <si>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</si>
  <si>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</si>
  <si>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</si>
  <si>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</si>
  <si>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</si>
  <si>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</si>
  <si>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</si>
  <si>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</si>
  <si>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</si>
  <si>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</si>
  <si>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</si>
  <si>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</si>
  <si>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</si>
  <si>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</si>
  <si>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</si>
  <si>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</si>
  <si>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</si>
  <si>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</si>
  <si>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</si>
  <si>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</si>
  <si>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</si>
  <si>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</si>
  <si>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</si>
  <si>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</si>
  <si>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</si>
  <si>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</si>
  <si>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</si>
  <si>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</si>
  <si>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</si>
  <si>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</si>
  <si>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</si>
  <si>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</si>
  <si>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</si>
  <si>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</si>
  <si>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</si>
  <si>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</si>
  <si>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</si>
  <si>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</si>
  <si>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</si>
  <si>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</si>
  <si>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</si>
  <si>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</si>
  <si>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</si>
  <si>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</si>
  <si>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</si>
  <si>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</si>
  <si>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</si>
  <si>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</si>
  <si>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</si>
  <si>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</si>
  <si>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</si>
  <si>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</si>
  <si>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</si>
  <si>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</si>
  <si>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</si>
  <si>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</si>
  <si>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</si>
  <si>
    <t>define structurem content of presentation in PPT</t>
    <phoneticPr fontId="12" type="noConversion"/>
  </si>
  <si>
    <t>raw material</t>
    <phoneticPr fontId="12" type="noConversion"/>
  </si>
  <si>
    <t>coal</t>
    <phoneticPr fontId="12" type="noConversion"/>
  </si>
  <si>
    <t>iron ore</t>
    <phoneticPr fontId="12" type="noConversion"/>
  </si>
  <si>
    <t>anthracite</t>
    <phoneticPr fontId="12" type="noConversion"/>
  </si>
  <si>
    <t>limestone</t>
    <phoneticPr fontId="12" type="noConversion"/>
  </si>
  <si>
    <t>dolomite</t>
    <phoneticPr fontId="12" type="noConversion"/>
  </si>
  <si>
    <t>olivine</t>
    <phoneticPr fontId="12" type="noConversion"/>
  </si>
  <si>
    <t>pulverized coal</t>
    <phoneticPr fontId="12" type="noConversion"/>
  </si>
  <si>
    <t>pellets</t>
    <phoneticPr fontId="12" type="noConversion"/>
  </si>
  <si>
    <t>external scrap</t>
    <phoneticPr fontId="12" type="noConversion"/>
  </si>
  <si>
    <t>lime</t>
    <phoneticPr fontId="12" type="noConversion"/>
  </si>
  <si>
    <t>consumption of year(m ton)</t>
    <phoneticPr fontId="12" type="noConversion"/>
  </si>
  <si>
    <t>distance by truck</t>
    <phoneticPr fontId="12" type="noConversion"/>
  </si>
  <si>
    <t>calculate the models of containers</t>
    <phoneticPr fontId="12" type="noConversion"/>
  </si>
  <si>
    <t>excel model for final product information</t>
    <phoneticPr fontId="12" type="noConversion"/>
  </si>
  <si>
    <t>Units/Pallet</t>
  </si>
  <si>
    <t>Product A</t>
  </si>
  <si>
    <t>Product B</t>
  </si>
  <si>
    <t>Product C</t>
  </si>
  <si>
    <t>Product D</t>
  </si>
  <si>
    <t>Pallet Capacity (tonnes)</t>
  </si>
  <si>
    <t>Hot rolled coils</t>
  </si>
  <si>
    <t>Cold rolled coils</t>
  </si>
  <si>
    <t>Galvanized Coils</t>
  </si>
  <si>
    <t>Ingot</t>
  </si>
  <si>
    <t>Destination</t>
  </si>
  <si>
    <t>Destination</t>
    <phoneticPr fontId="12" type="noConversion"/>
  </si>
  <si>
    <t>Item</t>
  </si>
  <si>
    <t>Item</t>
    <phoneticPr fontId="12" type="noConversion"/>
  </si>
  <si>
    <t xml:space="preserve">Paris </t>
    <phoneticPr fontId="12" type="noConversion"/>
  </si>
  <si>
    <t>editable</t>
  </si>
  <si>
    <t xml:space="preserve">Product A </t>
    <phoneticPr fontId="12" type="noConversion"/>
  </si>
  <si>
    <t xml:space="preserve">Product B </t>
    <phoneticPr fontId="12" type="noConversion"/>
  </si>
  <si>
    <t xml:space="preserve">Product C </t>
    <phoneticPr fontId="12" type="noConversion"/>
  </si>
  <si>
    <t xml:space="preserve">Prdouct D </t>
    <phoneticPr fontId="12" type="noConversion"/>
  </si>
  <si>
    <t>值</t>
  </si>
  <si>
    <t>excel work</t>
    <phoneticPr fontId="12" type="noConversion"/>
  </si>
  <si>
    <t>metric( bulk density t/m3)</t>
    <phoneticPr fontId="12" type="noConversion"/>
  </si>
  <si>
    <t>market price</t>
    <phoneticPr fontId="12" type="noConversion"/>
  </si>
  <si>
    <t>consumption of year(m m3)</t>
    <phoneticPr fontId="12" type="noConversion"/>
  </si>
  <si>
    <t>Types of Containers</t>
  </si>
  <si>
    <t>Price  New</t>
  </si>
  <si>
    <t>Max Weight</t>
  </si>
  <si>
    <t>rent per month</t>
  </si>
  <si>
    <t>20' Container</t>
  </si>
  <si>
    <t>30480 kg</t>
  </si>
  <si>
    <t>40' Container</t>
  </si>
  <si>
    <t>30480kg</t>
  </si>
  <si>
    <t>20' Flat Rack</t>
  </si>
  <si>
    <t>34000 kg</t>
  </si>
  <si>
    <t>40' Flat Rack</t>
  </si>
  <si>
    <t>39700 kg</t>
  </si>
  <si>
    <t>Truck-container</t>
  </si>
  <si>
    <t>30' Container</t>
  </si>
  <si>
    <t>Grand Total</t>
  </si>
  <si>
    <t>mode</t>
  </si>
  <si>
    <t>train-truck</t>
  </si>
  <si>
    <t>barge-truck</t>
  </si>
  <si>
    <t>shortsea-truck</t>
  </si>
  <si>
    <t>working days per year</t>
  </si>
  <si>
    <t>Qty-Unit</t>
  </si>
  <si>
    <t>Qty-Pallet</t>
  </si>
  <si>
    <t>ttl weight</t>
  </si>
  <si>
    <t>% weight</t>
  </si>
  <si>
    <t>product weight(each)</t>
  </si>
  <si>
    <t>Qty-30ft container</t>
  </si>
  <si>
    <t>Qty-20ft container</t>
  </si>
  <si>
    <t>Qty- truck transported per working day</t>
  </si>
  <si>
    <t>Qty-container per truck</t>
  </si>
  <si>
    <t>one day 2, next day 3</t>
  </si>
  <si>
    <t>Sum of ttl weight</t>
  </si>
  <si>
    <t>Sum of Qty-Pallet</t>
  </si>
  <si>
    <t>Sum of Qty-30ft container</t>
  </si>
  <si>
    <t>days</t>
  </si>
  <si>
    <t>one day 1, next day 2</t>
  </si>
  <si>
    <t>157, last day ending with 2</t>
  </si>
  <si>
    <t>one day 10, next day 11</t>
  </si>
  <si>
    <t>215, last day ending with 11</t>
  </si>
  <si>
    <t>one day 4, next day 5</t>
  </si>
  <si>
    <t>209, last day ending with 5</t>
  </si>
  <si>
    <t>189, last day ending with 2</t>
  </si>
  <si>
    <t>Sum of Qty-20ft container</t>
  </si>
  <si>
    <t>one day 5, next day 6</t>
  </si>
  <si>
    <t>205, last day ending with 6</t>
  </si>
  <si>
    <t>189, last day ending with 1</t>
  </si>
  <si>
    <t>one day 6, next day 7</t>
  </si>
  <si>
    <t>217, last day ending with 7</t>
  </si>
  <si>
    <t>one day 3, next day 4</t>
  </si>
  <si>
    <t>201, last day ending with 4</t>
  </si>
  <si>
    <t xml:space="preserve">Paris </t>
  </si>
  <si>
    <t>219, last day ending with 5</t>
  </si>
  <si>
    <t>Qty truck outbound</t>
  </si>
  <si>
    <t>Sum of Qty truck 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</si>
</sst>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[$€-413]\ * #,##0_ ;_ [$€-413]\ * \-#,##0_ ;_ [$€-413]\ * &quot;-&quot;??_ ;_ @_ "/>
    <numFmt numFmtId="166" formatCode="_ * #,##0_ ;_ * \-#,##0_ ;_ * &quot;-&quot;??_ ;_ @_ "/>
    <numFmt numFmtId="167" formatCode="_([$€-2]\ * #,##0.00_);_([$€-2]\ * \(#,##0.00\);_([$€-2]\ * &quot;-&quot;??_);_(@_)"/>
  </numFmts>
  <fonts count="2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color indexed="81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36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65" fontId="0" fillId="0" borderId="16" xfId="0" applyNumberFormat="1" applyBorder="1"/>
    <xf numFmtId="165" fontId="0" fillId="0" borderId="29" xfId="0" applyNumberFormat="1" applyBorder="1"/>
    <xf numFmtId="165" fontId="0" fillId="0" borderId="26" xfId="0" applyNumberFormat="1" applyBorder="1"/>
    <xf numFmtId="165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64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65" fontId="0" fillId="0" borderId="12" xfId="0" applyNumberFormat="1" applyBorder="1"/>
    <xf numFmtId="165" fontId="0" fillId="0" borderId="27" xfId="0" applyNumberFormat="1" applyBorder="1"/>
    <xf numFmtId="165" fontId="0" fillId="0" borderId="8" xfId="0" applyNumberFormat="1" applyBorder="1"/>
    <xf numFmtId="165" fontId="0" fillId="0" borderId="24" xfId="0" applyNumberFormat="1" applyBorder="1"/>
    <xf numFmtId="165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65" fontId="0" fillId="0" borderId="1" xfId="0" applyNumberFormat="1" applyBorder="1"/>
    <xf numFmtId="165" fontId="0" fillId="0" borderId="31" xfId="0" applyNumberFormat="1" applyBorder="1"/>
    <xf numFmtId="165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  <xf numFmtId="0" fontId="6" fillId="5" borderId="2" xfId="0" applyFont="1" applyFill="1" applyBorder="1"/>
    <xf numFmtId="0" fontId="6" fillId="6" borderId="2" xfId="0" applyFont="1" applyFill="1" applyBorder="1"/>
    <xf numFmtId="166" fontId="0" fillId="0" borderId="0" xfId="2" applyNumberFormat="1" applyFont="1"/>
    <xf numFmtId="0" fontId="4" fillId="5" borderId="15" xfId="0" applyFont="1" applyFill="1" applyBorder="1"/>
    <xf numFmtId="0" fontId="16" fillId="0" borderId="0" xfId="11"/>
    <xf numFmtId="0" fontId="16" fillId="0" borderId="60" xfId="11" applyBorder="1"/>
    <xf numFmtId="0" fontId="0" fillId="6" borderId="2" xfId="0" applyFill="1" applyBorder="1"/>
    <xf numFmtId="10" fontId="16" fillId="12" borderId="0" xfId="1" applyNumberFormat="1" applyFont="1" applyFill="1"/>
    <xf numFmtId="0" fontId="16" fillId="12" borderId="0" xfId="11" applyFill="1"/>
    <xf numFmtId="0" fontId="0" fillId="0" borderId="0" xfId="0" pivotButton="1"/>
    <xf numFmtId="0" fontId="0" fillId="0" borderId="0" xfId="0" applyNumberFormat="1"/>
    <xf numFmtId="0" fontId="16" fillId="0" borderId="0" xfId="11" applyBorder="1"/>
    <xf numFmtId="10" fontId="16" fillId="0" borderId="0" xfId="1" applyNumberFormat="1" applyFont="1" applyFill="1"/>
    <xf numFmtId="0" fontId="4" fillId="6" borderId="2" xfId="0" applyFont="1" applyFill="1" applyBorder="1"/>
    <xf numFmtId="0" fontId="4" fillId="6" borderId="15" xfId="0" applyFont="1" applyFill="1" applyBorder="1"/>
    <xf numFmtId="0" fontId="8" fillId="6" borderId="2" xfId="0" applyFont="1" applyFill="1" applyBorder="1"/>
    <xf numFmtId="167" fontId="0" fillId="0" borderId="2" xfId="0" applyNumberFormat="1" applyBorder="1" applyAlignment="1">
      <alignment horizontal="center"/>
    </xf>
    <xf numFmtId="0" fontId="19" fillId="0" borderId="2" xfId="0" applyFont="1" applyBorder="1" applyAlignment="1">
      <alignment horizontal="center"/>
    </xf>
    <xf numFmtId="167" fontId="0" fillId="0" borderId="2" xfId="0" applyNumberFormat="1" applyBorder="1"/>
    <xf numFmtId="0" fontId="20" fillId="0" borderId="2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67" fontId="0" fillId="13" borderId="2" xfId="0" applyNumberFormat="1" applyFill="1" applyBorder="1"/>
    <xf numFmtId="0" fontId="0" fillId="13" borderId="29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4" xfId="0" applyFill="1" applyBorder="1" applyAlignment="1"/>
    <xf numFmtId="0" fontId="0" fillId="0" borderId="24" xfId="0" applyBorder="1" applyAlignment="1"/>
    <xf numFmtId="0" fontId="16" fillId="0" borderId="0" xfId="1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12" borderId="24" xfId="0" applyFill="1" applyBorder="1" applyAlignment="1"/>
    <xf numFmtId="0" fontId="0" fillId="12" borderId="25" xfId="0" applyFill="1" applyBorder="1" applyAlignment="1"/>
    <xf numFmtId="0" fontId="0" fillId="12" borderId="26" xfId="0" applyFill="1" applyBorder="1" applyAlignment="1"/>
    <xf numFmtId="0" fontId="0" fillId="5" borderId="2" xfId="0" applyFill="1" applyBorder="1"/>
  </cellXfs>
  <cellStyles count="36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  <cellStyle name="常规 2" xfId="11"/>
  </cellStyles>
  <dxfs count="147"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  <dxf>
      <alignment wrapText="1" readingOrder="0"/>
    </dxf>
    <dxf>
      <alignment wrapText="1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 文华" refreshedDate="43367.697774768516" createdVersion="4" refreshedVersion="4" minRefreshableVersion="3" recordCount="128">
  <cacheSource type="worksheet">
    <worksheetSource ref="A10:N138" sheet="final product division"/>
  </cacheSource>
  <cacheFields count="14">
    <cacheField name="Destination" numFmtId="0">
      <sharedItems count="10">
        <s v="Venlo"/>
        <s v="Wolfsburg"/>
        <s v="Saarbrucke"/>
        <s v="Praha CZ"/>
        <s v="Bilbao It."/>
        <s v="Germersheim  "/>
        <s v="Torino  It. "/>
        <s v="Paris "/>
        <s v="Genua  "/>
        <s v="Munich"/>
      </sharedItems>
    </cacheField>
    <cacheField name="Item" numFmtId="0">
      <sharedItems count="4">
        <s v="Product A"/>
        <s v="Product B"/>
        <s v="Product C"/>
        <s v="Product D"/>
      </sharedItems>
    </cacheField>
    <cacheField name="product weight(each)" numFmtId="0">
      <sharedItems containsSemiMixedTypes="0" containsString="0" containsNumber="1" minValue="0.5" maxValue="1.5"/>
    </cacheField>
    <cacheField name="% weight" numFmtId="10">
      <sharedItems containsSemiMixedTypes="0" containsString="0" containsNumber="1" minValue="0.05" maxValue="0.8"/>
    </cacheField>
    <cacheField name="ttl weight" numFmtId="0">
      <sharedItems containsSemiMixedTypes="0" containsString="0" containsNumber="1" minValue="1500" maxValue="120000"/>
    </cacheField>
    <cacheField name="Qty-Unit" numFmtId="0">
      <sharedItems containsSemiMixedTypes="0" containsString="0" containsNumber="1" minValue="1000" maxValue="96000"/>
    </cacheField>
    <cacheField name="Units/Pallet" numFmtId="0">
      <sharedItems containsSemiMixedTypes="0" containsString="0" containsNumber="1" containsInteger="1" minValue="1" maxValue="3"/>
    </cacheField>
    <cacheField name="Qty-Pallet" numFmtId="0">
      <sharedItems containsSemiMixedTypes="0" containsString="0" containsNumber="1" minValue="1000" maxValue="96000"/>
    </cacheField>
    <cacheField name="Qty-30ft container" numFmtId="0">
      <sharedItems containsSemiMixedTypes="0" containsString="0" containsNumber="1" containsInteger="1" minValue="59" maxValue="5647"/>
    </cacheField>
    <cacheField name="Qty-20ft container" numFmtId="0">
      <sharedItems containsBlank="1" containsMixedTypes="1" containsNumber="1" containsInteger="1" minValue="1" maxValue="1"/>
    </cacheField>
    <cacheField name="Qty- truck transported per working day" numFmtId="0">
      <sharedItems containsBlank="1" containsMixedTypes="1" containsNumber="1" containsInteger="1" minValue="1" maxValue="9" count="15">
        <n v="3"/>
        <n v="8"/>
        <s v="one day 1, next day 2"/>
        <s v="one day 10, next day 11"/>
        <s v="one day 4, next day 5"/>
        <s v="one day 2, next day 3"/>
        <n v="4"/>
        <n v="2"/>
        <s v="one day 5, next day 6"/>
        <s v="one day 6, next day 7"/>
        <s v="one day 3, next day 4"/>
        <n v="6"/>
        <n v="1"/>
        <n v="9"/>
        <m/>
      </sharedItems>
    </cacheField>
    <cacheField name="days" numFmtId="0">
      <sharedItems containsBlank="1" containsMixedTypes="1" containsNumber="1" containsInteger="1" minValue="59" maxValue="220" count="18">
        <n v="189"/>
        <n v="212"/>
        <s v="157, last day ending with 2"/>
        <s v="215, last day ending with 11"/>
        <s v="209, last day ending with 5"/>
        <s v="189, last day ending with 2"/>
        <n v="206"/>
        <n v="177"/>
        <s v="205, last day ending with 6"/>
        <s v="189, last day ending with 1"/>
        <s v="217, last day ending with 7"/>
        <s v="201, last day ending with 4"/>
        <n v="118"/>
        <n v="220"/>
        <s v="219, last day ending with 5"/>
        <n v="71"/>
        <n v="59"/>
        <m/>
      </sharedItems>
    </cacheField>
    <cacheField name="Qty truck outbound" numFmtId="0">
      <sharedItems containsString="0" containsBlank="1" containsNumber="1" containsInteger="1" minValue="7" maxValue="26" count="6">
        <n v="14"/>
        <m/>
        <n v="26"/>
        <n v="13"/>
        <n v="7"/>
        <n v="9"/>
      </sharedItems>
    </cacheField>
    <cacheField name="mode" numFmtId="0">
      <sharedItems count="4">
        <s v="truck"/>
        <s v="train-truck"/>
        <s v="barge-truck"/>
        <s v="shortsea-tru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1.25"/>
    <n v="0.20000000000000007"/>
    <n v="12000.000000000004"/>
    <n v="9600.0000000000036"/>
    <n v="1"/>
    <n v="9600.0000000000036"/>
    <n v="565"/>
    <m/>
    <x v="0"/>
    <x v="0"/>
    <x v="0"/>
    <x v="0"/>
  </r>
  <r>
    <x v="0"/>
    <x v="1"/>
    <n v="1.25"/>
    <n v="0.6"/>
    <n v="36000"/>
    <n v="28800"/>
    <n v="1"/>
    <n v="28800"/>
    <n v="1694"/>
    <n v="1"/>
    <x v="1"/>
    <x v="1"/>
    <x v="1"/>
    <x v="0"/>
  </r>
  <r>
    <x v="0"/>
    <x v="2"/>
    <n v="1.5"/>
    <n v="0.1"/>
    <n v="6000"/>
    <n v="4000"/>
    <n v="1"/>
    <n v="4000"/>
    <n v="235"/>
    <n v="1"/>
    <x v="2"/>
    <x v="2"/>
    <x v="1"/>
    <x v="0"/>
  </r>
  <r>
    <x v="0"/>
    <x v="3"/>
    <n v="0.5"/>
    <n v="0.1"/>
    <n v="6000"/>
    <n v="12000"/>
    <n v="3"/>
    <n v="4000"/>
    <n v="235"/>
    <n v="1"/>
    <x v="2"/>
    <x v="2"/>
    <x v="1"/>
    <x v="0"/>
  </r>
  <r>
    <x v="1"/>
    <x v="0"/>
    <n v="1.25"/>
    <n v="0.29999999999999993"/>
    <n v="35999.999999999993"/>
    <n v="28799.999999999993"/>
    <n v="1"/>
    <n v="28799.999999999993"/>
    <n v="1694"/>
    <n v="1"/>
    <x v="1"/>
    <x v="1"/>
    <x v="2"/>
    <x v="0"/>
  </r>
  <r>
    <x v="1"/>
    <x v="1"/>
    <n v="1.25"/>
    <n v="0.4"/>
    <n v="48000"/>
    <n v="38400"/>
    <n v="1"/>
    <n v="38400"/>
    <n v="2259"/>
    <s v=""/>
    <x v="3"/>
    <x v="3"/>
    <x v="1"/>
    <x v="0"/>
  </r>
  <r>
    <x v="1"/>
    <x v="2"/>
    <n v="1.5"/>
    <n v="0.2"/>
    <n v="24000"/>
    <n v="16000"/>
    <n v="1"/>
    <n v="16000"/>
    <n v="941"/>
    <n v="1"/>
    <x v="4"/>
    <x v="4"/>
    <x v="1"/>
    <x v="0"/>
  </r>
  <r>
    <x v="1"/>
    <x v="3"/>
    <n v="0.5"/>
    <n v="0.1"/>
    <n v="12000"/>
    <n v="24000"/>
    <n v="3"/>
    <n v="8000"/>
    <n v="470"/>
    <n v="1"/>
    <x v="5"/>
    <x v="5"/>
    <x v="1"/>
    <x v="0"/>
  </r>
  <r>
    <x v="2"/>
    <x v="0"/>
    <n v="1.25"/>
    <n v="0.20000000000000007"/>
    <n v="12000.000000000004"/>
    <n v="9600.0000000000036"/>
    <n v="1"/>
    <n v="9600.0000000000036"/>
    <n v="565"/>
    <s v=""/>
    <x v="0"/>
    <x v="0"/>
    <x v="3"/>
    <x v="0"/>
  </r>
  <r>
    <x v="2"/>
    <x v="1"/>
    <n v="1.25"/>
    <n v="0.3"/>
    <n v="18000"/>
    <n v="14400"/>
    <n v="1"/>
    <n v="14400"/>
    <n v="847"/>
    <n v="1"/>
    <x v="6"/>
    <x v="1"/>
    <x v="1"/>
    <x v="0"/>
  </r>
  <r>
    <x v="2"/>
    <x v="2"/>
    <n v="1.5"/>
    <n v="0.35"/>
    <n v="21000"/>
    <n v="14000"/>
    <n v="1"/>
    <n v="14000"/>
    <n v="823"/>
    <n v="1"/>
    <x v="6"/>
    <x v="6"/>
    <x v="1"/>
    <x v="0"/>
  </r>
  <r>
    <x v="2"/>
    <x v="3"/>
    <n v="0.5"/>
    <n v="0.15"/>
    <n v="9000"/>
    <n v="18000"/>
    <n v="3"/>
    <n v="6000"/>
    <n v="353"/>
    <s v=""/>
    <x v="7"/>
    <x v="7"/>
    <x v="1"/>
    <x v="0"/>
  </r>
  <r>
    <x v="3"/>
    <x v="0"/>
    <n v="1.25"/>
    <n v="0.4"/>
    <n v="24000"/>
    <n v="19200"/>
    <n v="1"/>
    <n v="19200"/>
    <n v="1129"/>
    <n v="1"/>
    <x v="8"/>
    <x v="8"/>
    <x v="3"/>
    <x v="0"/>
  </r>
  <r>
    <x v="3"/>
    <x v="1"/>
    <n v="1.25"/>
    <n v="0.1"/>
    <n v="6000"/>
    <n v="4800"/>
    <n v="1"/>
    <n v="4800"/>
    <n v="282"/>
    <n v="1"/>
    <x v="2"/>
    <x v="9"/>
    <x v="1"/>
    <x v="0"/>
  </r>
  <r>
    <x v="3"/>
    <x v="2"/>
    <n v="1.5"/>
    <n v="0.4"/>
    <n v="24000"/>
    <n v="16000"/>
    <n v="1"/>
    <n v="16000"/>
    <n v="941"/>
    <n v="1"/>
    <x v="4"/>
    <x v="4"/>
    <x v="1"/>
    <x v="0"/>
  </r>
  <r>
    <x v="3"/>
    <x v="3"/>
    <n v="0.5"/>
    <n v="0.1"/>
    <n v="6000"/>
    <n v="12000"/>
    <n v="3"/>
    <n v="4000"/>
    <n v="235"/>
    <n v="1"/>
    <x v="2"/>
    <x v="2"/>
    <x v="1"/>
    <x v="0"/>
  </r>
  <r>
    <x v="4"/>
    <x v="0"/>
    <n v="1.25"/>
    <n v="0.5"/>
    <n v="30000"/>
    <n v="24000"/>
    <n v="1"/>
    <n v="24000"/>
    <n v="1412"/>
    <s v=""/>
    <x v="9"/>
    <x v="10"/>
    <x v="0"/>
    <x v="0"/>
  </r>
  <r>
    <x v="4"/>
    <x v="1"/>
    <n v="1.25"/>
    <n v="0.2"/>
    <n v="12000"/>
    <n v="9600"/>
    <n v="1"/>
    <n v="9600"/>
    <n v="565"/>
    <s v=""/>
    <x v="0"/>
    <x v="0"/>
    <x v="1"/>
    <x v="0"/>
  </r>
  <r>
    <x v="4"/>
    <x v="2"/>
    <n v="1.5"/>
    <n v="0.1"/>
    <n v="6000"/>
    <n v="4000"/>
    <n v="1"/>
    <n v="4000"/>
    <n v="235"/>
    <n v="1"/>
    <x v="2"/>
    <x v="2"/>
    <x v="1"/>
    <x v="0"/>
  </r>
  <r>
    <x v="4"/>
    <x v="3"/>
    <n v="0.5"/>
    <n v="0.2"/>
    <n v="12000"/>
    <n v="24000"/>
    <n v="3"/>
    <n v="8000"/>
    <n v="470"/>
    <n v="1"/>
    <x v="5"/>
    <x v="5"/>
    <x v="1"/>
    <x v="0"/>
  </r>
  <r>
    <x v="5"/>
    <x v="0"/>
    <n v="1.25"/>
    <n v="0.25"/>
    <n v="15000"/>
    <n v="12000"/>
    <n v="1"/>
    <n v="12000"/>
    <n v="706"/>
    <s v=""/>
    <x v="10"/>
    <x v="11"/>
    <x v="0"/>
    <x v="0"/>
  </r>
  <r>
    <x v="5"/>
    <x v="1"/>
    <n v="1.25"/>
    <n v="0.45"/>
    <n v="27000"/>
    <n v="21600"/>
    <n v="1"/>
    <n v="21600"/>
    <n v="1270"/>
    <n v="1"/>
    <x v="11"/>
    <x v="1"/>
    <x v="1"/>
    <x v="0"/>
  </r>
  <r>
    <x v="5"/>
    <x v="2"/>
    <n v="1.5"/>
    <n v="0.2"/>
    <n v="12000"/>
    <n v="8000"/>
    <n v="1"/>
    <n v="8000"/>
    <n v="470"/>
    <n v="1"/>
    <x v="5"/>
    <x v="5"/>
    <x v="1"/>
    <x v="0"/>
  </r>
  <r>
    <x v="5"/>
    <x v="3"/>
    <n v="0.5"/>
    <n v="0.1"/>
    <n v="6000"/>
    <n v="12000"/>
    <n v="3"/>
    <n v="4000"/>
    <n v="235"/>
    <n v="1"/>
    <x v="2"/>
    <x v="2"/>
    <x v="1"/>
    <x v="0"/>
  </r>
  <r>
    <x v="6"/>
    <x v="0"/>
    <n v="1.25"/>
    <n v="0.30000000000000004"/>
    <n v="9000.0000000000018"/>
    <n v="7200.0000000000018"/>
    <n v="1"/>
    <n v="7200.0000000000018"/>
    <n v="423"/>
    <n v="1"/>
    <x v="7"/>
    <x v="1"/>
    <x v="4"/>
    <x v="0"/>
  </r>
  <r>
    <x v="6"/>
    <x v="1"/>
    <n v="1.25"/>
    <n v="0.3"/>
    <n v="9000"/>
    <n v="7200"/>
    <n v="1"/>
    <n v="7200"/>
    <n v="423"/>
    <n v="1"/>
    <x v="7"/>
    <x v="1"/>
    <x v="1"/>
    <x v="0"/>
  </r>
  <r>
    <x v="6"/>
    <x v="2"/>
    <n v="1.5"/>
    <n v="0.3"/>
    <n v="9000"/>
    <n v="6000"/>
    <n v="1"/>
    <n v="6000"/>
    <n v="353"/>
    <s v=""/>
    <x v="7"/>
    <x v="7"/>
    <x v="1"/>
    <x v="0"/>
  </r>
  <r>
    <x v="6"/>
    <x v="3"/>
    <n v="0.5"/>
    <n v="0.1"/>
    <n v="3000"/>
    <n v="6000"/>
    <n v="3"/>
    <n v="2000"/>
    <n v="117"/>
    <n v="1"/>
    <x v="12"/>
    <x v="12"/>
    <x v="1"/>
    <x v="0"/>
  </r>
  <r>
    <x v="7"/>
    <x v="0"/>
    <n v="1.25"/>
    <n v="0.7"/>
    <n v="42000"/>
    <n v="33600"/>
    <n v="1"/>
    <n v="33600"/>
    <n v="1976"/>
    <n v="1"/>
    <x v="13"/>
    <x v="13"/>
    <x v="0"/>
    <x v="0"/>
  </r>
  <r>
    <x v="7"/>
    <x v="1"/>
    <n v="1.25"/>
    <n v="0.1"/>
    <n v="6000"/>
    <n v="4800"/>
    <n v="1"/>
    <n v="4800"/>
    <n v="282"/>
    <n v="1"/>
    <x v="2"/>
    <x v="9"/>
    <x v="1"/>
    <x v="0"/>
  </r>
  <r>
    <x v="7"/>
    <x v="2"/>
    <n v="1.5"/>
    <n v="0.05"/>
    <n v="3000"/>
    <n v="2000"/>
    <n v="1"/>
    <n v="2000"/>
    <n v="117"/>
    <n v="1"/>
    <x v="12"/>
    <x v="12"/>
    <x v="1"/>
    <x v="0"/>
  </r>
  <r>
    <x v="7"/>
    <x v="3"/>
    <n v="0.5"/>
    <n v="0.15"/>
    <n v="9000"/>
    <n v="18000"/>
    <n v="3"/>
    <n v="6000"/>
    <n v="353"/>
    <s v=""/>
    <x v="7"/>
    <x v="7"/>
    <x v="1"/>
    <x v="0"/>
  </r>
  <r>
    <x v="8"/>
    <x v="0"/>
    <n v="1.25"/>
    <n v="0.19999999999999996"/>
    <n v="11999.999999999998"/>
    <n v="9599.9999999999982"/>
    <n v="1"/>
    <n v="9599.9999999999982"/>
    <n v="565"/>
    <s v=""/>
    <x v="0"/>
    <x v="0"/>
    <x v="0"/>
    <x v="0"/>
  </r>
  <r>
    <x v="8"/>
    <x v="1"/>
    <n v="1.25"/>
    <n v="0.35"/>
    <n v="21000"/>
    <n v="16800"/>
    <n v="1"/>
    <n v="16800"/>
    <n v="988"/>
    <n v="1"/>
    <x v="4"/>
    <x v="14"/>
    <x v="1"/>
    <x v="0"/>
  </r>
  <r>
    <x v="8"/>
    <x v="2"/>
    <n v="1.5"/>
    <n v="0.15"/>
    <n v="9000"/>
    <n v="6000"/>
    <n v="1"/>
    <n v="6000"/>
    <n v="353"/>
    <s v=""/>
    <x v="7"/>
    <x v="7"/>
    <x v="1"/>
    <x v="0"/>
  </r>
  <r>
    <x v="8"/>
    <x v="3"/>
    <n v="0.5"/>
    <n v="0.3"/>
    <n v="18000"/>
    <n v="36000"/>
    <n v="3"/>
    <n v="12000"/>
    <n v="706"/>
    <s v=""/>
    <x v="10"/>
    <x v="11"/>
    <x v="1"/>
    <x v="0"/>
  </r>
  <r>
    <x v="9"/>
    <x v="0"/>
    <n v="1.25"/>
    <n v="0.8"/>
    <n v="24000"/>
    <n v="19200"/>
    <n v="1"/>
    <n v="19200"/>
    <n v="1129"/>
    <n v="1"/>
    <x v="8"/>
    <x v="8"/>
    <x v="5"/>
    <x v="0"/>
  </r>
  <r>
    <x v="9"/>
    <x v="1"/>
    <n v="1.25"/>
    <n v="0.05"/>
    <n v="1500"/>
    <n v="1200"/>
    <n v="1"/>
    <n v="1200"/>
    <n v="70"/>
    <n v="1"/>
    <x v="12"/>
    <x v="15"/>
    <x v="1"/>
    <x v="0"/>
  </r>
  <r>
    <x v="9"/>
    <x v="2"/>
    <n v="1.5"/>
    <n v="0.05"/>
    <n v="1500"/>
    <n v="1000"/>
    <n v="1"/>
    <n v="1000"/>
    <n v="59"/>
    <s v=""/>
    <x v="12"/>
    <x v="16"/>
    <x v="1"/>
    <x v="0"/>
  </r>
  <r>
    <x v="9"/>
    <x v="3"/>
    <n v="0.5"/>
    <n v="0.1"/>
    <n v="3000"/>
    <n v="6000"/>
    <n v="3"/>
    <n v="2000"/>
    <n v="117"/>
    <n v="1"/>
    <x v="12"/>
    <x v="12"/>
    <x v="1"/>
    <x v="0"/>
  </r>
  <r>
    <x v="0"/>
    <x v="0"/>
    <n v="1.25"/>
    <n v="0.20000000000000007"/>
    <n v="30000.000000000011"/>
    <n v="24000.000000000007"/>
    <n v="1"/>
    <n v="24000.000000000007"/>
    <n v="1412"/>
    <s v=""/>
    <x v="14"/>
    <x v="17"/>
    <x v="1"/>
    <x v="1"/>
  </r>
  <r>
    <x v="0"/>
    <x v="1"/>
    <n v="1"/>
    <n v="0.6"/>
    <n v="90000"/>
    <n v="90000"/>
    <n v="1"/>
    <n v="90000"/>
    <n v="5294"/>
    <n v="1"/>
    <x v="14"/>
    <x v="17"/>
    <x v="1"/>
    <x v="1"/>
  </r>
  <r>
    <x v="0"/>
    <x v="2"/>
    <n v="1.5"/>
    <n v="0.1"/>
    <n v="15000"/>
    <n v="10000"/>
    <n v="1"/>
    <n v="10000"/>
    <n v="588"/>
    <n v="1"/>
    <x v="14"/>
    <x v="17"/>
    <x v="1"/>
    <x v="1"/>
  </r>
  <r>
    <x v="0"/>
    <x v="3"/>
    <n v="0.5"/>
    <n v="0.1"/>
    <n v="15000"/>
    <n v="30000"/>
    <n v="3"/>
    <n v="10000"/>
    <n v="588"/>
    <n v="1"/>
    <x v="14"/>
    <x v="17"/>
    <x v="1"/>
    <x v="1"/>
  </r>
  <r>
    <x v="1"/>
    <x v="0"/>
    <n v="1.25"/>
    <n v="0.29999999999999993"/>
    <n v="89999.999999999985"/>
    <n v="71999.999999999985"/>
    <n v="1"/>
    <n v="71999.999999999985"/>
    <n v="4235"/>
    <n v="1"/>
    <x v="14"/>
    <x v="17"/>
    <x v="1"/>
    <x v="1"/>
  </r>
  <r>
    <x v="1"/>
    <x v="1"/>
    <n v="1.25"/>
    <n v="0.4"/>
    <n v="120000"/>
    <n v="96000"/>
    <n v="1"/>
    <n v="96000"/>
    <n v="5647"/>
    <n v="1"/>
    <x v="14"/>
    <x v="17"/>
    <x v="1"/>
    <x v="1"/>
  </r>
  <r>
    <x v="1"/>
    <x v="2"/>
    <n v="1.5"/>
    <n v="0.2"/>
    <n v="60000"/>
    <n v="40000"/>
    <n v="1"/>
    <n v="40000"/>
    <n v="2353"/>
    <s v=""/>
    <x v="14"/>
    <x v="17"/>
    <x v="1"/>
    <x v="1"/>
  </r>
  <r>
    <x v="1"/>
    <x v="3"/>
    <n v="0.5"/>
    <n v="0.1"/>
    <n v="30000"/>
    <n v="60000"/>
    <n v="3"/>
    <n v="20000"/>
    <n v="1176"/>
    <n v="1"/>
    <x v="14"/>
    <x v="17"/>
    <x v="1"/>
    <x v="1"/>
  </r>
  <r>
    <x v="2"/>
    <x v="0"/>
    <n v="1.25"/>
    <n v="0.20000000000000007"/>
    <n v="30000.000000000011"/>
    <n v="24000.000000000007"/>
    <n v="1"/>
    <n v="24000.000000000007"/>
    <n v="1412"/>
    <s v=""/>
    <x v="14"/>
    <x v="17"/>
    <x v="1"/>
    <x v="1"/>
  </r>
  <r>
    <x v="2"/>
    <x v="1"/>
    <n v="1.25"/>
    <n v="0.3"/>
    <n v="45000"/>
    <n v="36000"/>
    <n v="1"/>
    <n v="36000"/>
    <n v="2117"/>
    <n v="1"/>
    <x v="14"/>
    <x v="17"/>
    <x v="1"/>
    <x v="1"/>
  </r>
  <r>
    <x v="2"/>
    <x v="2"/>
    <n v="1.5"/>
    <n v="0.35"/>
    <n v="52500"/>
    <n v="35000"/>
    <n v="1"/>
    <n v="35000"/>
    <n v="2059"/>
    <s v=""/>
    <x v="14"/>
    <x v="17"/>
    <x v="1"/>
    <x v="1"/>
  </r>
  <r>
    <x v="2"/>
    <x v="3"/>
    <n v="0.5"/>
    <n v="0.15"/>
    <n v="22500"/>
    <n v="45000"/>
    <n v="3"/>
    <n v="15000"/>
    <n v="882"/>
    <n v="1"/>
    <x v="14"/>
    <x v="17"/>
    <x v="1"/>
    <x v="1"/>
  </r>
  <r>
    <x v="3"/>
    <x v="0"/>
    <n v="1.25"/>
    <n v="0.4"/>
    <n v="60000"/>
    <n v="48000"/>
    <n v="1"/>
    <n v="48000"/>
    <n v="2823"/>
    <n v="1"/>
    <x v="14"/>
    <x v="17"/>
    <x v="1"/>
    <x v="1"/>
  </r>
  <r>
    <x v="3"/>
    <x v="1"/>
    <n v="1.25"/>
    <n v="0.1"/>
    <n v="15000"/>
    <n v="12000"/>
    <n v="1"/>
    <n v="12000"/>
    <n v="706"/>
    <s v=""/>
    <x v="14"/>
    <x v="17"/>
    <x v="1"/>
    <x v="1"/>
  </r>
  <r>
    <x v="3"/>
    <x v="2"/>
    <n v="1.5"/>
    <n v="0.4"/>
    <n v="60000"/>
    <n v="40000"/>
    <n v="1"/>
    <n v="40000"/>
    <n v="2353"/>
    <s v=""/>
    <x v="14"/>
    <x v="17"/>
    <x v="1"/>
    <x v="1"/>
  </r>
  <r>
    <x v="3"/>
    <x v="3"/>
    <n v="0.5"/>
    <n v="0.1"/>
    <n v="15000"/>
    <n v="30000"/>
    <n v="3"/>
    <n v="10000"/>
    <n v="588"/>
    <n v="1"/>
    <x v="14"/>
    <x v="17"/>
    <x v="1"/>
    <x v="1"/>
  </r>
  <r>
    <x v="4"/>
    <x v="0"/>
    <n v="1.25"/>
    <n v="0.5"/>
    <n v="60000"/>
    <n v="48000"/>
    <n v="1"/>
    <n v="48000"/>
    <n v="2823"/>
    <n v="1"/>
    <x v="14"/>
    <x v="17"/>
    <x v="1"/>
    <x v="1"/>
  </r>
  <r>
    <x v="4"/>
    <x v="1"/>
    <n v="1.25"/>
    <n v="0.2"/>
    <n v="24000"/>
    <n v="19200"/>
    <n v="1"/>
    <n v="19200"/>
    <n v="1129"/>
    <n v="1"/>
    <x v="14"/>
    <x v="17"/>
    <x v="1"/>
    <x v="1"/>
  </r>
  <r>
    <x v="4"/>
    <x v="2"/>
    <n v="1.5"/>
    <n v="0.1"/>
    <n v="12000"/>
    <n v="8000"/>
    <n v="1"/>
    <n v="8000"/>
    <n v="470"/>
    <n v="1"/>
    <x v="14"/>
    <x v="17"/>
    <x v="1"/>
    <x v="1"/>
  </r>
  <r>
    <x v="4"/>
    <x v="3"/>
    <n v="0.5"/>
    <n v="0.2"/>
    <n v="24000"/>
    <n v="48000"/>
    <n v="3"/>
    <n v="16000"/>
    <n v="941"/>
    <n v="1"/>
    <x v="14"/>
    <x v="17"/>
    <x v="1"/>
    <x v="1"/>
  </r>
  <r>
    <x v="5"/>
    <x v="0"/>
    <n v="1.25"/>
    <n v="0.25"/>
    <n v="37500"/>
    <n v="30000"/>
    <n v="1"/>
    <n v="30000"/>
    <n v="1765"/>
    <s v=""/>
    <x v="14"/>
    <x v="17"/>
    <x v="1"/>
    <x v="1"/>
  </r>
  <r>
    <x v="5"/>
    <x v="1"/>
    <n v="1.25"/>
    <n v="0.45"/>
    <n v="67500"/>
    <n v="54000"/>
    <n v="1"/>
    <n v="54000"/>
    <n v="3176"/>
    <n v="1"/>
    <x v="14"/>
    <x v="17"/>
    <x v="1"/>
    <x v="1"/>
  </r>
  <r>
    <x v="5"/>
    <x v="2"/>
    <n v="1.5"/>
    <n v="0.2"/>
    <n v="30000"/>
    <n v="20000"/>
    <n v="1"/>
    <n v="20000"/>
    <n v="1176"/>
    <n v="1"/>
    <x v="14"/>
    <x v="17"/>
    <x v="1"/>
    <x v="1"/>
  </r>
  <r>
    <x v="5"/>
    <x v="3"/>
    <n v="0.5"/>
    <n v="0.1"/>
    <n v="15000"/>
    <n v="30000"/>
    <n v="3"/>
    <n v="10000"/>
    <n v="588"/>
    <n v="1"/>
    <x v="14"/>
    <x v="17"/>
    <x v="1"/>
    <x v="1"/>
  </r>
  <r>
    <x v="6"/>
    <x v="0"/>
    <n v="1.25"/>
    <n v="0.30000000000000004"/>
    <n v="22500.000000000004"/>
    <n v="18000.000000000004"/>
    <n v="1"/>
    <n v="18000.000000000004"/>
    <n v="1059"/>
    <s v=""/>
    <x v="14"/>
    <x v="17"/>
    <x v="1"/>
    <x v="1"/>
  </r>
  <r>
    <x v="6"/>
    <x v="1"/>
    <n v="1.25"/>
    <n v="0.3"/>
    <n v="22500"/>
    <n v="18000"/>
    <n v="1"/>
    <n v="18000"/>
    <n v="1059"/>
    <s v=""/>
    <x v="14"/>
    <x v="17"/>
    <x v="1"/>
    <x v="1"/>
  </r>
  <r>
    <x v="6"/>
    <x v="2"/>
    <n v="1.5"/>
    <n v="0.3"/>
    <n v="22500"/>
    <n v="15000"/>
    <n v="1"/>
    <n v="15000"/>
    <n v="882"/>
    <n v="1"/>
    <x v="14"/>
    <x v="17"/>
    <x v="1"/>
    <x v="1"/>
  </r>
  <r>
    <x v="6"/>
    <x v="3"/>
    <n v="0.5"/>
    <n v="0.1"/>
    <n v="7500"/>
    <n v="15000"/>
    <n v="3"/>
    <n v="5000"/>
    <n v="294"/>
    <n v="1"/>
    <x v="14"/>
    <x v="17"/>
    <x v="1"/>
    <x v="1"/>
  </r>
  <r>
    <x v="7"/>
    <x v="0"/>
    <n v="1.25"/>
    <n v="0.7"/>
    <n v="105000"/>
    <n v="84000"/>
    <n v="1"/>
    <n v="84000"/>
    <n v="4941"/>
    <n v="1"/>
    <x v="14"/>
    <x v="17"/>
    <x v="1"/>
    <x v="1"/>
  </r>
  <r>
    <x v="7"/>
    <x v="1"/>
    <n v="1.25"/>
    <n v="0.1"/>
    <n v="15000"/>
    <n v="12000"/>
    <n v="1"/>
    <n v="12000"/>
    <n v="706"/>
    <s v=""/>
    <x v="14"/>
    <x v="17"/>
    <x v="1"/>
    <x v="1"/>
  </r>
  <r>
    <x v="7"/>
    <x v="2"/>
    <n v="1.5"/>
    <n v="0.05"/>
    <n v="7500"/>
    <n v="5000"/>
    <n v="1"/>
    <n v="5000"/>
    <n v="294"/>
    <n v="1"/>
    <x v="14"/>
    <x v="17"/>
    <x v="1"/>
    <x v="1"/>
  </r>
  <r>
    <x v="7"/>
    <x v="3"/>
    <n v="0.5"/>
    <n v="0.15"/>
    <n v="22500"/>
    <n v="45000"/>
    <n v="3"/>
    <n v="15000"/>
    <n v="882"/>
    <n v="1"/>
    <x v="14"/>
    <x v="17"/>
    <x v="1"/>
    <x v="1"/>
  </r>
  <r>
    <x v="8"/>
    <x v="0"/>
    <n v="1.25"/>
    <n v="0.19999999999999996"/>
    <n v="23999.999999999996"/>
    <n v="19199.999999999996"/>
    <n v="1"/>
    <n v="19199.999999999996"/>
    <n v="1129"/>
    <n v="1"/>
    <x v="14"/>
    <x v="17"/>
    <x v="1"/>
    <x v="1"/>
  </r>
  <r>
    <x v="8"/>
    <x v="1"/>
    <n v="1.25"/>
    <n v="0.35"/>
    <n v="42000"/>
    <n v="33600"/>
    <n v="1"/>
    <n v="33600"/>
    <n v="1976"/>
    <n v="1"/>
    <x v="14"/>
    <x v="17"/>
    <x v="1"/>
    <x v="1"/>
  </r>
  <r>
    <x v="8"/>
    <x v="2"/>
    <n v="1.5"/>
    <n v="0.15"/>
    <n v="18000"/>
    <n v="12000"/>
    <n v="1"/>
    <n v="12000"/>
    <n v="706"/>
    <s v=""/>
    <x v="14"/>
    <x v="17"/>
    <x v="1"/>
    <x v="1"/>
  </r>
  <r>
    <x v="8"/>
    <x v="3"/>
    <n v="0.5"/>
    <n v="0.3"/>
    <n v="36000"/>
    <n v="72000"/>
    <n v="3"/>
    <n v="24000"/>
    <n v="1412"/>
    <s v=""/>
    <x v="14"/>
    <x v="17"/>
    <x v="1"/>
    <x v="1"/>
  </r>
  <r>
    <x v="9"/>
    <x v="0"/>
    <n v="1.25"/>
    <n v="0.8"/>
    <n v="60000"/>
    <n v="48000"/>
    <n v="1"/>
    <n v="48000"/>
    <n v="2823"/>
    <n v="1"/>
    <x v="14"/>
    <x v="17"/>
    <x v="1"/>
    <x v="1"/>
  </r>
  <r>
    <x v="9"/>
    <x v="1"/>
    <n v="1.25"/>
    <n v="0.05"/>
    <n v="3750"/>
    <n v="3000"/>
    <n v="1"/>
    <n v="3000"/>
    <n v="176"/>
    <n v="1"/>
    <x v="14"/>
    <x v="17"/>
    <x v="1"/>
    <x v="1"/>
  </r>
  <r>
    <x v="9"/>
    <x v="2"/>
    <n v="1.5"/>
    <n v="0.05"/>
    <n v="3750"/>
    <n v="2500"/>
    <n v="1"/>
    <n v="2500"/>
    <n v="147"/>
    <n v="1"/>
    <x v="14"/>
    <x v="17"/>
    <x v="1"/>
    <x v="1"/>
  </r>
  <r>
    <x v="9"/>
    <x v="3"/>
    <n v="0.5"/>
    <n v="0.1"/>
    <n v="7500"/>
    <n v="15000"/>
    <n v="3"/>
    <n v="5000"/>
    <n v="294"/>
    <n v="1"/>
    <x v="14"/>
    <x v="17"/>
    <x v="1"/>
    <x v="1"/>
  </r>
  <r>
    <x v="0"/>
    <x v="0"/>
    <n v="1.25"/>
    <n v="0.20000000000000007"/>
    <n v="18000.000000000007"/>
    <n v="14400.000000000005"/>
    <n v="1"/>
    <n v="14400.000000000005"/>
    <n v="847"/>
    <n v="1"/>
    <x v="14"/>
    <x v="17"/>
    <x v="1"/>
    <x v="2"/>
  </r>
  <r>
    <x v="0"/>
    <x v="1"/>
    <n v="1"/>
    <n v="0.6"/>
    <n v="54000"/>
    <n v="54000"/>
    <n v="1"/>
    <n v="54000"/>
    <n v="3176"/>
    <n v="1"/>
    <x v="14"/>
    <x v="17"/>
    <x v="1"/>
    <x v="2"/>
  </r>
  <r>
    <x v="0"/>
    <x v="2"/>
    <n v="1.5"/>
    <n v="0.1"/>
    <n v="9000"/>
    <n v="6000"/>
    <n v="1"/>
    <n v="6000"/>
    <n v="353"/>
    <s v=""/>
    <x v="14"/>
    <x v="17"/>
    <x v="1"/>
    <x v="2"/>
  </r>
  <r>
    <x v="0"/>
    <x v="3"/>
    <n v="0.5"/>
    <n v="0.1"/>
    <n v="9000"/>
    <n v="18000"/>
    <n v="3"/>
    <n v="6000"/>
    <n v="353"/>
    <s v=""/>
    <x v="14"/>
    <x v="17"/>
    <x v="1"/>
    <x v="2"/>
  </r>
  <r>
    <x v="1"/>
    <x v="0"/>
    <n v="1.25"/>
    <n v="0.29999999999999993"/>
    <n v="53999.999999999985"/>
    <n v="43199.999999999985"/>
    <n v="1"/>
    <n v="43199.999999999985"/>
    <n v="2541"/>
    <n v="1"/>
    <x v="14"/>
    <x v="17"/>
    <x v="1"/>
    <x v="2"/>
  </r>
  <r>
    <x v="1"/>
    <x v="1"/>
    <n v="1.25"/>
    <n v="0.4"/>
    <n v="72000"/>
    <n v="57600"/>
    <n v="1"/>
    <n v="57600"/>
    <n v="3388"/>
    <n v="1"/>
    <x v="14"/>
    <x v="17"/>
    <x v="1"/>
    <x v="2"/>
  </r>
  <r>
    <x v="1"/>
    <x v="2"/>
    <n v="1.5"/>
    <n v="0.2"/>
    <n v="36000"/>
    <n v="24000"/>
    <n v="1"/>
    <n v="24000"/>
    <n v="1412"/>
    <s v=""/>
    <x v="14"/>
    <x v="17"/>
    <x v="1"/>
    <x v="2"/>
  </r>
  <r>
    <x v="1"/>
    <x v="3"/>
    <n v="0.5"/>
    <n v="0.1"/>
    <n v="18000"/>
    <n v="36000"/>
    <n v="3"/>
    <n v="12000"/>
    <n v="706"/>
    <s v=""/>
    <x v="14"/>
    <x v="17"/>
    <x v="1"/>
    <x v="2"/>
  </r>
  <r>
    <x v="2"/>
    <x v="0"/>
    <n v="1.25"/>
    <n v="0.20000000000000007"/>
    <n v="18000.000000000007"/>
    <n v="14400.000000000005"/>
    <n v="1"/>
    <n v="14400.000000000005"/>
    <n v="847"/>
    <n v="1"/>
    <x v="14"/>
    <x v="17"/>
    <x v="1"/>
    <x v="2"/>
  </r>
  <r>
    <x v="2"/>
    <x v="1"/>
    <n v="1.25"/>
    <n v="0.3"/>
    <n v="27000"/>
    <n v="21600"/>
    <n v="1"/>
    <n v="21600"/>
    <n v="1270"/>
    <n v="1"/>
    <x v="14"/>
    <x v="17"/>
    <x v="1"/>
    <x v="2"/>
  </r>
  <r>
    <x v="2"/>
    <x v="2"/>
    <n v="1.5"/>
    <n v="0.35"/>
    <n v="31499.999999999996"/>
    <n v="20999.999999999996"/>
    <n v="1"/>
    <n v="20999.999999999996"/>
    <n v="1235"/>
    <n v="1"/>
    <x v="14"/>
    <x v="17"/>
    <x v="1"/>
    <x v="2"/>
  </r>
  <r>
    <x v="2"/>
    <x v="3"/>
    <n v="0.5"/>
    <n v="0.15"/>
    <n v="13500"/>
    <n v="27000"/>
    <n v="3"/>
    <n v="9000"/>
    <n v="529"/>
    <n v="1"/>
    <x v="14"/>
    <x v="17"/>
    <x v="1"/>
    <x v="2"/>
  </r>
  <r>
    <x v="3"/>
    <x v="0"/>
    <n v="1.25"/>
    <n v="0.4"/>
    <n v="36000"/>
    <n v="28800"/>
    <n v="1"/>
    <n v="28800"/>
    <n v="1694"/>
    <n v="1"/>
    <x v="14"/>
    <x v="17"/>
    <x v="1"/>
    <x v="2"/>
  </r>
  <r>
    <x v="3"/>
    <x v="1"/>
    <n v="1.25"/>
    <n v="0.1"/>
    <n v="9000"/>
    <n v="7200"/>
    <n v="1"/>
    <n v="7200"/>
    <n v="423"/>
    <n v="1"/>
    <x v="14"/>
    <x v="17"/>
    <x v="1"/>
    <x v="2"/>
  </r>
  <r>
    <x v="3"/>
    <x v="2"/>
    <n v="1.5"/>
    <n v="0.4"/>
    <n v="36000"/>
    <n v="24000"/>
    <n v="1"/>
    <n v="24000"/>
    <n v="1412"/>
    <s v=""/>
    <x v="14"/>
    <x v="17"/>
    <x v="1"/>
    <x v="2"/>
  </r>
  <r>
    <x v="3"/>
    <x v="3"/>
    <n v="0.5"/>
    <n v="0.1"/>
    <n v="9000"/>
    <n v="18000"/>
    <n v="3"/>
    <n v="6000"/>
    <n v="353"/>
    <s v=""/>
    <x v="14"/>
    <x v="17"/>
    <x v="1"/>
    <x v="2"/>
  </r>
  <r>
    <x v="4"/>
    <x v="0"/>
    <n v="1.25"/>
    <n v="0.5"/>
    <n v="45000"/>
    <n v="36000"/>
    <n v="1"/>
    <n v="36000"/>
    <n v="2117"/>
    <n v="1"/>
    <x v="14"/>
    <x v="17"/>
    <x v="1"/>
    <x v="2"/>
  </r>
  <r>
    <x v="4"/>
    <x v="1"/>
    <n v="1.25"/>
    <n v="0.2"/>
    <n v="18000"/>
    <n v="14400"/>
    <n v="1"/>
    <n v="14400"/>
    <n v="847"/>
    <n v="1"/>
    <x v="14"/>
    <x v="17"/>
    <x v="1"/>
    <x v="2"/>
  </r>
  <r>
    <x v="4"/>
    <x v="2"/>
    <n v="1.5"/>
    <n v="0.1"/>
    <n v="9000"/>
    <n v="6000"/>
    <n v="1"/>
    <n v="6000"/>
    <n v="353"/>
    <s v=""/>
    <x v="14"/>
    <x v="17"/>
    <x v="1"/>
    <x v="2"/>
  </r>
  <r>
    <x v="4"/>
    <x v="3"/>
    <n v="0.5"/>
    <n v="0.2"/>
    <n v="18000"/>
    <n v="36000"/>
    <n v="3"/>
    <n v="12000"/>
    <n v="706"/>
    <s v=""/>
    <x v="14"/>
    <x v="17"/>
    <x v="1"/>
    <x v="2"/>
  </r>
  <r>
    <x v="5"/>
    <x v="0"/>
    <n v="1.25"/>
    <n v="0.25"/>
    <n v="22500"/>
    <n v="18000"/>
    <n v="1"/>
    <n v="18000"/>
    <n v="1059"/>
    <s v=""/>
    <x v="14"/>
    <x v="17"/>
    <x v="1"/>
    <x v="2"/>
  </r>
  <r>
    <x v="5"/>
    <x v="1"/>
    <n v="1.25"/>
    <n v="0.45"/>
    <n v="40500"/>
    <n v="32400"/>
    <n v="1"/>
    <n v="32400"/>
    <n v="1906"/>
    <s v=""/>
    <x v="14"/>
    <x v="17"/>
    <x v="1"/>
    <x v="2"/>
  </r>
  <r>
    <x v="5"/>
    <x v="2"/>
    <n v="1.5"/>
    <n v="0.2"/>
    <n v="18000"/>
    <n v="12000"/>
    <n v="1"/>
    <n v="12000"/>
    <n v="706"/>
    <s v=""/>
    <x v="14"/>
    <x v="17"/>
    <x v="1"/>
    <x v="2"/>
  </r>
  <r>
    <x v="5"/>
    <x v="3"/>
    <n v="0.5"/>
    <n v="0.1"/>
    <n v="9000"/>
    <n v="18000"/>
    <n v="3"/>
    <n v="6000"/>
    <n v="353"/>
    <s v=""/>
    <x v="14"/>
    <x v="17"/>
    <x v="1"/>
    <x v="2"/>
  </r>
  <r>
    <x v="6"/>
    <x v="0"/>
    <n v="1.25"/>
    <n v="0.30000000000000004"/>
    <n v="13500.000000000002"/>
    <n v="10800.000000000002"/>
    <n v="1"/>
    <n v="10800.000000000002"/>
    <n v="635"/>
    <n v="1"/>
    <x v="14"/>
    <x v="17"/>
    <x v="1"/>
    <x v="2"/>
  </r>
  <r>
    <x v="6"/>
    <x v="1"/>
    <n v="1.25"/>
    <n v="0.3"/>
    <n v="13500"/>
    <n v="10800"/>
    <n v="1"/>
    <n v="10800"/>
    <n v="635"/>
    <n v="1"/>
    <x v="14"/>
    <x v="17"/>
    <x v="1"/>
    <x v="2"/>
  </r>
  <r>
    <x v="6"/>
    <x v="2"/>
    <n v="1.5"/>
    <n v="0.3"/>
    <n v="13500"/>
    <n v="9000"/>
    <n v="1"/>
    <n v="9000"/>
    <n v="529"/>
    <n v="1"/>
    <x v="14"/>
    <x v="17"/>
    <x v="1"/>
    <x v="2"/>
  </r>
  <r>
    <x v="6"/>
    <x v="3"/>
    <n v="0.5"/>
    <n v="0.1"/>
    <n v="4500"/>
    <n v="9000"/>
    <n v="3"/>
    <n v="3000"/>
    <n v="176"/>
    <n v="1"/>
    <x v="14"/>
    <x v="17"/>
    <x v="1"/>
    <x v="2"/>
  </r>
  <r>
    <x v="7"/>
    <x v="0"/>
    <n v="1.25"/>
    <n v="0.7"/>
    <n v="62999.999999999993"/>
    <n v="50399.999999999993"/>
    <n v="1"/>
    <n v="50399.999999999993"/>
    <n v="2965"/>
    <s v=""/>
    <x v="14"/>
    <x v="17"/>
    <x v="1"/>
    <x v="2"/>
  </r>
  <r>
    <x v="7"/>
    <x v="1"/>
    <n v="1.25"/>
    <n v="0.1"/>
    <n v="9000"/>
    <n v="7200"/>
    <n v="1"/>
    <n v="7200"/>
    <n v="423"/>
    <n v="1"/>
    <x v="14"/>
    <x v="17"/>
    <x v="1"/>
    <x v="2"/>
  </r>
  <r>
    <x v="7"/>
    <x v="2"/>
    <n v="1.5"/>
    <n v="0.05"/>
    <n v="4500"/>
    <n v="3000"/>
    <n v="1"/>
    <n v="3000"/>
    <n v="176"/>
    <n v="1"/>
    <x v="14"/>
    <x v="17"/>
    <x v="1"/>
    <x v="2"/>
  </r>
  <r>
    <x v="7"/>
    <x v="3"/>
    <n v="0.5"/>
    <n v="0.15"/>
    <n v="13500"/>
    <n v="27000"/>
    <n v="3"/>
    <n v="9000"/>
    <n v="529"/>
    <n v="1"/>
    <x v="14"/>
    <x v="17"/>
    <x v="1"/>
    <x v="2"/>
  </r>
  <r>
    <x v="8"/>
    <x v="0"/>
    <n v="1.25"/>
    <n v="0.19999999999999996"/>
    <n v="17999.999999999996"/>
    <n v="14399.999999999996"/>
    <n v="1"/>
    <n v="14399.999999999996"/>
    <n v="847"/>
    <n v="1"/>
    <x v="14"/>
    <x v="17"/>
    <x v="1"/>
    <x v="2"/>
  </r>
  <r>
    <x v="8"/>
    <x v="1"/>
    <n v="1.25"/>
    <n v="0.35"/>
    <n v="31499.999999999996"/>
    <n v="25199.999999999996"/>
    <n v="1"/>
    <n v="25199.999999999996"/>
    <n v="1482"/>
    <n v="1"/>
    <x v="14"/>
    <x v="17"/>
    <x v="1"/>
    <x v="2"/>
  </r>
  <r>
    <x v="8"/>
    <x v="2"/>
    <n v="1.5"/>
    <n v="0.15"/>
    <n v="13500"/>
    <n v="9000"/>
    <n v="1"/>
    <n v="9000"/>
    <n v="529"/>
    <n v="1"/>
    <x v="14"/>
    <x v="17"/>
    <x v="1"/>
    <x v="2"/>
  </r>
  <r>
    <x v="8"/>
    <x v="3"/>
    <n v="0.5"/>
    <n v="0.3"/>
    <n v="27000"/>
    <n v="54000"/>
    <n v="3"/>
    <n v="18000"/>
    <n v="1059"/>
    <s v=""/>
    <x v="14"/>
    <x v="17"/>
    <x v="1"/>
    <x v="2"/>
  </r>
  <r>
    <x v="9"/>
    <x v="0"/>
    <n v="1.25"/>
    <n v="0.8"/>
    <n v="36000"/>
    <n v="28800"/>
    <n v="1"/>
    <n v="28800"/>
    <n v="1694"/>
    <n v="1"/>
    <x v="14"/>
    <x v="17"/>
    <x v="1"/>
    <x v="2"/>
  </r>
  <r>
    <x v="9"/>
    <x v="1"/>
    <n v="1.25"/>
    <n v="0.05"/>
    <n v="2250"/>
    <n v="1800"/>
    <n v="1"/>
    <n v="1800"/>
    <n v="106"/>
    <s v=""/>
    <x v="14"/>
    <x v="17"/>
    <x v="1"/>
    <x v="2"/>
  </r>
  <r>
    <x v="9"/>
    <x v="2"/>
    <n v="1.5"/>
    <n v="0.05"/>
    <n v="2250"/>
    <n v="1500"/>
    <n v="1"/>
    <n v="1500"/>
    <n v="88"/>
    <n v="1"/>
    <x v="14"/>
    <x v="17"/>
    <x v="1"/>
    <x v="2"/>
  </r>
  <r>
    <x v="9"/>
    <x v="3"/>
    <n v="0.5"/>
    <n v="0.1"/>
    <n v="4500"/>
    <n v="9000"/>
    <n v="3"/>
    <n v="3000"/>
    <n v="176"/>
    <n v="1"/>
    <x v="14"/>
    <x v="17"/>
    <x v="1"/>
    <x v="2"/>
  </r>
  <r>
    <x v="4"/>
    <x v="0"/>
    <n v="1.25"/>
    <n v="0.5"/>
    <n v="15000"/>
    <n v="12000"/>
    <n v="1"/>
    <n v="12000"/>
    <n v="706"/>
    <s v=""/>
    <x v="14"/>
    <x v="17"/>
    <x v="1"/>
    <x v="3"/>
  </r>
  <r>
    <x v="4"/>
    <x v="1"/>
    <n v="1.25"/>
    <n v="0.2"/>
    <n v="6000"/>
    <n v="4800"/>
    <n v="1"/>
    <n v="4800"/>
    <n v="282"/>
    <n v="1"/>
    <x v="14"/>
    <x v="17"/>
    <x v="1"/>
    <x v="3"/>
  </r>
  <r>
    <x v="4"/>
    <x v="2"/>
    <n v="1.5"/>
    <n v="0.1"/>
    <n v="3000"/>
    <n v="2000"/>
    <n v="1"/>
    <n v="2000"/>
    <n v="117"/>
    <n v="1"/>
    <x v="14"/>
    <x v="17"/>
    <x v="1"/>
    <x v="3"/>
  </r>
  <r>
    <x v="4"/>
    <x v="3"/>
    <n v="0.5"/>
    <n v="0.2"/>
    <n v="6000"/>
    <n v="12000"/>
    <n v="3"/>
    <n v="4000"/>
    <n v="235"/>
    <n v="1"/>
    <x v="14"/>
    <x v="17"/>
    <x v="1"/>
    <x v="3"/>
  </r>
  <r>
    <x v="8"/>
    <x v="0"/>
    <n v="1.25"/>
    <n v="0.19999999999999996"/>
    <n v="5999.9999999999991"/>
    <n v="4799.9999999999991"/>
    <n v="1"/>
    <n v="4799.9999999999991"/>
    <n v="282"/>
    <n v="1"/>
    <x v="14"/>
    <x v="17"/>
    <x v="1"/>
    <x v="3"/>
  </r>
  <r>
    <x v="8"/>
    <x v="1"/>
    <n v="1.25"/>
    <n v="0.35"/>
    <n v="10500"/>
    <n v="8400"/>
    <n v="1"/>
    <n v="8400"/>
    <n v="494"/>
    <n v="1"/>
    <x v="14"/>
    <x v="17"/>
    <x v="1"/>
    <x v="3"/>
  </r>
  <r>
    <x v="8"/>
    <x v="2"/>
    <n v="1.5"/>
    <n v="0.15"/>
    <n v="4500"/>
    <n v="3000"/>
    <n v="1"/>
    <n v="3000"/>
    <n v="176"/>
    <n v="1"/>
    <x v="14"/>
    <x v="17"/>
    <x v="1"/>
    <x v="3"/>
  </r>
  <r>
    <x v="8"/>
    <x v="3"/>
    <n v="0.5"/>
    <n v="0.3"/>
    <n v="9000"/>
    <n v="18000"/>
    <n v="3"/>
    <n v="6000"/>
    <n v="353"/>
    <s v=""/>
    <x v="14"/>
    <x v="1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11:X117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4"/>
      <x v="12"/>
    </i>
    <i>
      <x v="1"/>
      <x/>
      <x v="1"/>
    </i>
    <i>
      <x v="2"/>
      <x/>
      <x/>
    </i>
    <i>
      <x v="3"/>
      <x/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6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2:X18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6"/>
      <x v="6"/>
    </i>
    <i>
      <x v="2"/>
      <x v="11"/>
      <x v="8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32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100:X106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x="8"/>
        <item h="1"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12"/>
      <x v="16"/>
    </i>
    <i>
      <x v="2"/>
      <x v="8"/>
      <x v="3"/>
    </i>
    <i>
      <x v="3"/>
      <x v="2"/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9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89:X95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0"/>
      <x v="7"/>
    </i>
    <i>
      <x v="1"/>
      <x v="11"/>
      <x v="9"/>
    </i>
    <i>
      <x v="2"/>
      <x/>
      <x v="2"/>
    </i>
    <i>
      <x v="3"/>
      <x v="8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62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78:X84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8"/>
      <x v="6"/>
    </i>
    <i>
      <x v="1"/>
      <x v="8"/>
      <x v="6"/>
    </i>
    <i>
      <x v="2"/>
      <x v="8"/>
      <x v="3"/>
    </i>
    <i>
      <x v="3"/>
      <x/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65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67:X73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2"/>
      <x v="11"/>
    </i>
    <i>
      <x v="1"/>
      <x v="9"/>
      <x v="6"/>
    </i>
    <i>
      <x v="2"/>
      <x v="13"/>
      <x v="10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68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56:X62" firstHeaderRow="1" firstDataRow="2" firstDataCol="3" rowPageCount="2" colPageCount="1"/>
  <pivotFields count="14">
    <pivotField axis="axisPage" compact="0" outline="0" multipleItemSelectionAllowed="1" showAll="0">
      <items count="11">
        <item x="4"/>
        <item h="1" x="8"/>
        <item h="1" x="5"/>
        <item h="1" x="9"/>
        <item h="1" x="7"/>
        <item h="1"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3"/>
      <x v="15"/>
    </i>
    <i>
      <x v="1"/>
      <x v="5"/>
      <x v="4"/>
    </i>
    <i>
      <x v="2"/>
      <x v="11"/>
      <x v="8"/>
    </i>
    <i>
      <x v="3"/>
      <x v="13"/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1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45:X51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x="3"/>
        <item h="1"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14"/>
      <x v="12"/>
    </i>
    <i>
      <x v="1"/>
      <x v="11"/>
      <x v="9"/>
    </i>
    <i>
      <x v="2"/>
      <x v="12"/>
      <x v="13"/>
    </i>
    <i>
      <x v="3"/>
      <x v="11"/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4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34:X40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x="2"/>
        <item h="1" x="6"/>
        <item h="1" x="0"/>
        <item h="1"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5"/>
      <x v="4"/>
    </i>
    <i>
      <x v="1"/>
      <x v="7"/>
      <x v="6"/>
    </i>
    <i>
      <x v="2"/>
      <x v="7"/>
      <x v="5"/>
    </i>
    <i>
      <x v="3"/>
      <x v="8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77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Q23:X29" firstHeaderRow="1" firstDataRow="2" firstDataCol="3" rowPageCount="2" colPageCount="1"/>
  <pivotFields count="14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h="1" x="0"/>
        <item x="1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0" outline="0" showAll="0" defaultSubtotal="0"/>
    <pivotField dataField="1" compact="0" outline="0" showAll="0" defaultSubtotal="0"/>
    <pivotField compact="0" outline="0" showAll="0" defaultSubtota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5">
        <item x="12"/>
        <item x="3"/>
        <item x="10"/>
        <item x="9"/>
        <item x="14"/>
        <item x="0"/>
        <item x="1"/>
        <item x="6"/>
        <item x="7"/>
        <item x="11"/>
        <item x="13"/>
        <item x="2"/>
        <item x="4"/>
        <item x="5"/>
        <item x="8"/>
      </items>
    </pivotField>
    <pivotField axis="axisRow" compact="0" outline="0" showAll="0" defaultSubtotal="0">
      <items count="18">
        <item x="16"/>
        <item x="15"/>
        <item x="12"/>
        <item x="7"/>
        <item x="0"/>
        <item x="6"/>
        <item x="1"/>
        <item x="13"/>
        <item x="2"/>
        <item x="9"/>
        <item x="5"/>
        <item x="11"/>
        <item x="8"/>
        <item x="4"/>
        <item x="3"/>
        <item x="10"/>
        <item x="14"/>
        <item x="17"/>
      </items>
    </pivotField>
    <pivotField dataField="1" compact="0" outline="0" showAll="0" defaultSubtotal="0">
      <items count="6">
        <item x="4"/>
        <item x="5"/>
        <item x="3"/>
        <item x="0"/>
        <item x="2"/>
        <item x="1"/>
      </items>
    </pivotField>
    <pivotField axis="axisPage" compact="0" outline="0" multipleItemSelectionAllowed="1" showAll="0" defaultSubtotal="0">
      <items count="4">
        <item h="1" x="2"/>
        <item h="1" x="3"/>
        <item h="1" x="1"/>
        <item x="0"/>
      </items>
    </pivotField>
  </pivotFields>
  <rowFields count="3">
    <field x="1"/>
    <field x="10"/>
    <field x="11"/>
  </rowFields>
  <rowItems count="5">
    <i>
      <x/>
      <x v="6"/>
      <x v="6"/>
    </i>
    <i>
      <x v="1"/>
      <x v="1"/>
      <x v="14"/>
    </i>
    <i>
      <x v="2"/>
      <x v="12"/>
      <x v="13"/>
    </i>
    <i>
      <x v="3"/>
      <x v="13"/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3" hier="-1"/>
  </pageFields>
  <dataFields count="5">
    <dataField name="Sum of ttl weight" fld="4" baseField="0" baseItem="0"/>
    <dataField name="Sum of Qty-Pallet" fld="7" baseField="0" baseItem="0"/>
    <dataField name="Sum of Qty-30ft container" fld="8" baseField="0" baseItem="0"/>
    <dataField name="Sum of Qty-20ft container" fld="9" baseField="0" baseItem="0"/>
    <dataField name="Sum of Qty truck outbound" fld="12" baseField="0" baseItem="0"/>
  </dataFields>
  <formats count="3"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80">
      <pivotArea field="10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94" spans="3:3" x14ac:dyDescent="0.2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6"/>
  <sheetViews>
    <sheetView topLeftCell="A2" zoomScaleNormal="70" workbookViewId="0">
      <selection activeCell="AQ30" sqref="AQ30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796875" customWidth="1"/>
    <col min="4" max="4" width="7" customWidth="1"/>
    <col min="5" max="5" width="10.19921875" customWidth="1"/>
    <col min="6" max="6" width="40" customWidth="1"/>
    <col min="13" max="13" width="9.796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10" customWidth="1"/>
    <col min="39" max="39" width="11.19921875" customWidth="1"/>
    <col min="41" max="41" width="8.19921875" customWidth="1"/>
    <col min="42" max="43" width="8.3984375" customWidth="1"/>
    <col min="44" max="44" width="7.59765625" customWidth="1"/>
    <col min="45" max="45" width="8.19921875" customWidth="1"/>
    <col min="46" max="47" width="8" customWidth="1"/>
  </cols>
  <sheetData>
    <row r="1" spans="1:47" ht="15" thickBot="1" x14ac:dyDescent="0.25">
      <c r="A1" s="122" t="s">
        <v>143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6" x14ac:dyDescent="0.2">
      <c r="A2" s="176"/>
      <c r="B2" s="27" t="s">
        <v>142</v>
      </c>
      <c r="I2" s="160" t="s">
        <v>156</v>
      </c>
      <c r="J2" s="160"/>
      <c r="K2" s="160"/>
      <c r="L2" s="160"/>
    </row>
    <row r="3" spans="1:47" ht="16" x14ac:dyDescent="0.2">
      <c r="A3" s="174"/>
      <c r="B3" s="27" t="s">
        <v>58</v>
      </c>
    </row>
    <row r="4" spans="1:47" ht="16" x14ac:dyDescent="0.2">
      <c r="A4" s="175"/>
      <c r="B4" s="27" t="s">
        <v>166</v>
      </c>
    </row>
    <row r="5" spans="1:47" ht="16" x14ac:dyDescent="0.2">
      <c r="A5" s="25" t="s">
        <v>79</v>
      </c>
      <c r="F5" s="26"/>
      <c r="G5" s="26" t="s">
        <v>102</v>
      </c>
    </row>
    <row r="6" spans="1:47" ht="16" x14ac:dyDescent="0.2">
      <c r="A6" s="25" t="s">
        <v>207</v>
      </c>
      <c r="B6" s="25"/>
      <c r="C6" s="26"/>
      <c r="D6" s="26"/>
      <c r="E6" s="26"/>
      <c r="F6" s="26"/>
      <c r="H6" s="158"/>
      <c r="I6" s="158"/>
      <c r="J6" s="263"/>
      <c r="K6" s="263"/>
      <c r="L6" s="263"/>
      <c r="M6" s="159" t="s">
        <v>205</v>
      </c>
      <c r="N6" s="159" t="s">
        <v>57</v>
      </c>
      <c r="O6" s="158"/>
      <c r="P6" s="26"/>
    </row>
    <row r="7" spans="1:47" ht="16" x14ac:dyDescent="0.2">
      <c r="B7" s="26"/>
      <c r="C7" s="26"/>
      <c r="D7" s="26"/>
      <c r="E7" s="26"/>
      <c r="F7" s="26"/>
      <c r="G7" s="26"/>
      <c r="H7" s="26"/>
      <c r="I7" s="26"/>
      <c r="J7" s="263"/>
      <c r="K7" s="263"/>
      <c r="L7" s="263"/>
      <c r="M7" s="159" t="s">
        <v>55</v>
      </c>
      <c r="N7" s="159" t="s">
        <v>56</v>
      </c>
      <c r="O7" s="161"/>
      <c r="P7" s="26"/>
    </row>
    <row r="8" spans="1:47" ht="16" x14ac:dyDescent="0.2">
      <c r="B8" s="26"/>
      <c r="C8" s="26"/>
      <c r="D8" s="26"/>
      <c r="E8" s="253" t="s">
        <v>80</v>
      </c>
      <c r="F8" s="254"/>
      <c r="G8" s="264">
        <v>70</v>
      </c>
      <c r="H8" s="264">
        <v>70</v>
      </c>
      <c r="I8" s="264">
        <v>70</v>
      </c>
      <c r="J8" s="264">
        <v>70</v>
      </c>
      <c r="K8" s="264">
        <v>70</v>
      </c>
      <c r="L8" s="264">
        <v>70</v>
      </c>
      <c r="M8" s="30"/>
      <c r="N8" s="265">
        <f>SUM(G8:M8)</f>
        <v>420</v>
      </c>
      <c r="O8" s="254" t="s">
        <v>204</v>
      </c>
      <c r="P8" s="255" t="s">
        <v>59</v>
      </c>
      <c r="U8" s="172" t="s">
        <v>151</v>
      </c>
      <c r="V8" s="172"/>
      <c r="W8" s="172"/>
      <c r="X8" s="172" t="s">
        <v>158</v>
      </c>
      <c r="Y8" s="172"/>
      <c r="Z8" s="172"/>
      <c r="AA8" s="172"/>
      <c r="AB8" s="172"/>
      <c r="AC8" s="172"/>
    </row>
    <row r="9" spans="1:47" ht="16" x14ac:dyDescent="0.2">
      <c r="A9" s="26"/>
      <c r="B9" s="26"/>
      <c r="C9" s="28"/>
      <c r="D9" s="28"/>
      <c r="E9" s="29" t="s">
        <v>60</v>
      </c>
      <c r="F9" s="22"/>
      <c r="G9" s="30">
        <f t="shared" ref="G9:N9" si="0">SUM(G14:G91)</f>
        <v>2.6666666666666665</v>
      </c>
      <c r="H9" s="30">
        <f t="shared" si="0"/>
        <v>5.6666666666666661</v>
      </c>
      <c r="I9" s="30">
        <f t="shared" si="0"/>
        <v>2.5</v>
      </c>
      <c r="J9" s="30">
        <f t="shared" si="0"/>
        <v>5.6666666666666661</v>
      </c>
      <c r="K9" s="30">
        <f t="shared" si="0"/>
        <v>6.1666666666666661</v>
      </c>
      <c r="L9" s="30">
        <f t="shared" si="0"/>
        <v>8.1666666666666679</v>
      </c>
      <c r="M9" s="30">
        <f t="shared" si="0"/>
        <v>30.833333333333332</v>
      </c>
      <c r="N9" s="30">
        <f t="shared" si="0"/>
        <v>0</v>
      </c>
      <c r="O9" s="26"/>
      <c r="P9" s="26"/>
      <c r="U9" s="171" t="s">
        <v>111</v>
      </c>
      <c r="V9" s="171"/>
      <c r="W9" s="171"/>
      <c r="X9" s="171" t="s">
        <v>153</v>
      </c>
      <c r="Y9" s="171"/>
      <c r="Z9" s="171"/>
      <c r="AA9" s="171"/>
      <c r="AB9" s="171"/>
      <c r="AC9" s="171"/>
    </row>
    <row r="10" spans="1:47" ht="17" thickBot="1" x14ac:dyDescent="0.25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3" t="s">
        <v>154</v>
      </c>
      <c r="V10" s="173"/>
      <c r="W10" s="173"/>
      <c r="X10" s="173" t="s">
        <v>155</v>
      </c>
      <c r="Y10" s="173"/>
      <c r="Z10" s="173"/>
      <c r="AA10" s="173"/>
      <c r="AB10" s="173"/>
      <c r="AC10" s="173"/>
    </row>
    <row r="11" spans="1:47" ht="41.25" customHeight="1" thickBot="1" x14ac:dyDescent="0.25">
      <c r="A11" s="26" t="s">
        <v>187</v>
      </c>
      <c r="B11" s="26"/>
      <c r="C11" s="26"/>
      <c r="D11" s="26"/>
      <c r="F11" s="32" t="s">
        <v>206</v>
      </c>
      <c r="G11" s="33" t="s">
        <v>211</v>
      </c>
      <c r="H11" s="33" t="s">
        <v>212</v>
      </c>
      <c r="I11" s="33" t="s">
        <v>213</v>
      </c>
      <c r="J11" s="33" t="s">
        <v>214</v>
      </c>
      <c r="K11" s="185" t="s">
        <v>215</v>
      </c>
      <c r="L11" s="185" t="s">
        <v>216</v>
      </c>
      <c r="M11" s="34"/>
      <c r="N11" s="55"/>
      <c r="R11" s="26"/>
      <c r="U11" s="1"/>
      <c r="V11" s="169"/>
      <c r="W11" s="169"/>
      <c r="X11" s="166"/>
      <c r="Y11" s="166" t="s">
        <v>147</v>
      </c>
      <c r="Z11" s="166"/>
      <c r="AA11" s="166"/>
      <c r="AB11" s="166"/>
      <c r="AC11" s="166"/>
    </row>
    <row r="12" spans="1:47" ht="32" customHeight="1" thickBot="1" x14ac:dyDescent="0.25">
      <c r="A12" s="35" t="s">
        <v>1</v>
      </c>
      <c r="B12" s="36" t="s">
        <v>61</v>
      </c>
      <c r="C12" s="37"/>
      <c r="D12" s="38" t="s">
        <v>62</v>
      </c>
      <c r="E12" s="37" t="s">
        <v>63</v>
      </c>
      <c r="F12" s="39" t="s">
        <v>64</v>
      </c>
      <c r="G12" s="40">
        <v>1</v>
      </c>
      <c r="H12" s="41">
        <v>2</v>
      </c>
      <c r="I12" s="41">
        <v>3</v>
      </c>
      <c r="J12" s="42">
        <v>4</v>
      </c>
      <c r="K12" s="184">
        <v>5</v>
      </c>
      <c r="L12" s="184">
        <v>6</v>
      </c>
      <c r="M12" s="43">
        <v>6</v>
      </c>
      <c r="N12" s="44"/>
      <c r="O12" s="26" t="s">
        <v>67</v>
      </c>
      <c r="P12" s="45"/>
      <c r="Q12" s="26"/>
      <c r="U12" s="21"/>
      <c r="V12" s="1" t="s">
        <v>51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 x14ac:dyDescent="0.25">
      <c r="A13" s="163" t="s">
        <v>123</v>
      </c>
      <c r="B13" s="103" t="s">
        <v>65</v>
      </c>
      <c r="C13" s="102" t="s">
        <v>66</v>
      </c>
      <c r="D13" s="47"/>
      <c r="E13" s="187" t="s">
        <v>188</v>
      </c>
      <c r="F13" s="179"/>
      <c r="G13" s="250" t="s">
        <v>189</v>
      </c>
      <c r="H13" s="1"/>
      <c r="I13" s="1"/>
      <c r="J13" s="14"/>
      <c r="K13" s="14"/>
      <c r="L13" s="14"/>
      <c r="M13" s="34" t="s">
        <v>203</v>
      </c>
      <c r="N13" s="31"/>
      <c r="O13" s="177" t="s">
        <v>190</v>
      </c>
      <c r="P13" s="178"/>
      <c r="Q13" s="177"/>
      <c r="R13" s="177"/>
      <c r="U13" s="168" t="s">
        <v>144</v>
      </c>
      <c r="V13" s="167">
        <v>1</v>
      </c>
      <c r="W13" s="167">
        <v>2</v>
      </c>
      <c r="X13" s="156">
        <v>3</v>
      </c>
      <c r="Y13" s="170">
        <v>4</v>
      </c>
      <c r="Z13" s="157">
        <v>5</v>
      </c>
      <c r="AA13" s="167">
        <v>6</v>
      </c>
      <c r="AB13" s="167">
        <v>7</v>
      </c>
      <c r="AC13" s="167">
        <v>8</v>
      </c>
      <c r="AD13" s="180" t="s">
        <v>191</v>
      </c>
      <c r="AE13" s="181" t="s">
        <v>192</v>
      </c>
      <c r="AF13" s="191" t="s">
        <v>165</v>
      </c>
      <c r="AG13" s="178" t="s">
        <v>130</v>
      </c>
      <c r="AH13" s="182"/>
      <c r="AI13" s="182"/>
      <c r="AJ13" s="173" t="s">
        <v>184</v>
      </c>
      <c r="AK13" s="173"/>
      <c r="AL13" s="173"/>
      <c r="AM13" s="173"/>
      <c r="AN13" s="173"/>
      <c r="AO13" s="173"/>
      <c r="AP13" s="173"/>
      <c r="AQ13" s="173"/>
      <c r="AR13" s="173"/>
      <c r="AS13" s="173"/>
    </row>
    <row r="14" spans="1:47" ht="16" x14ac:dyDescent="0.2">
      <c r="A14" s="162">
        <v>1</v>
      </c>
      <c r="B14" s="49">
        <v>43348</v>
      </c>
      <c r="C14" s="50"/>
      <c r="D14" s="186"/>
      <c r="E14" s="213" t="s">
        <v>159</v>
      </c>
      <c r="F14" s="256"/>
      <c r="G14" s="120"/>
      <c r="H14" s="120"/>
      <c r="I14" s="120"/>
      <c r="J14" s="120"/>
      <c r="K14" s="120"/>
      <c r="L14" s="120"/>
      <c r="M14" s="53">
        <f>SUM(G14:L14)</f>
        <v>0</v>
      </c>
      <c r="N14" s="54"/>
      <c r="O14" s="101" t="s">
        <v>160</v>
      </c>
      <c r="P14" s="26"/>
      <c r="Q14" s="26"/>
      <c r="R14" s="26"/>
      <c r="U14" s="20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2">
        <f>U14</f>
        <v>0</v>
      </c>
      <c r="AG14" s="203" t="s">
        <v>186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6" x14ac:dyDescent="0.2">
      <c r="A15" s="183"/>
      <c r="B15" s="56"/>
      <c r="C15" s="57"/>
      <c r="D15" s="188"/>
      <c r="E15" s="214" t="s">
        <v>90</v>
      </c>
      <c r="F15" s="204"/>
      <c r="G15" s="266">
        <v>2.5</v>
      </c>
      <c r="H15" s="266">
        <v>2.5</v>
      </c>
      <c r="I15" s="266">
        <v>2.5</v>
      </c>
      <c r="J15" s="266">
        <v>2.5</v>
      </c>
      <c r="K15" s="266">
        <v>2.5</v>
      </c>
      <c r="L15" s="266">
        <v>4</v>
      </c>
      <c r="M15" s="53">
        <f>SUM(G15:L15)</f>
        <v>16.5</v>
      </c>
      <c r="N15" s="31"/>
      <c r="O15" s="26" t="s">
        <v>157</v>
      </c>
      <c r="P15" s="26"/>
      <c r="Q15" s="26"/>
      <c r="R15" s="26"/>
      <c r="U15" s="206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2">
        <f>U15</f>
        <v>1</v>
      </c>
      <c r="AG15" s="203" t="s">
        <v>185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6" x14ac:dyDescent="0.2">
      <c r="A16" s="55"/>
      <c r="B16" s="56"/>
      <c r="C16" s="57"/>
      <c r="D16" s="188"/>
      <c r="E16" s="214" t="s">
        <v>91</v>
      </c>
      <c r="F16" s="204"/>
      <c r="G16" s="267">
        <f>1/6</f>
        <v>0.16666666666666666</v>
      </c>
      <c r="H16" s="267">
        <f>G16</f>
        <v>0.16666666666666666</v>
      </c>
      <c r="I16" s="267"/>
      <c r="J16" s="267">
        <f>H16</f>
        <v>0.16666666666666666</v>
      </c>
      <c r="K16" s="267">
        <f>J16</f>
        <v>0.16666666666666666</v>
      </c>
      <c r="L16" s="267">
        <f>K16</f>
        <v>0.16666666666666666</v>
      </c>
      <c r="M16" s="53">
        <f>SUM(G16:L16)</f>
        <v>0.83333333333333326</v>
      </c>
      <c r="N16" s="31"/>
      <c r="O16" s="72" t="s">
        <v>148</v>
      </c>
      <c r="P16" s="26"/>
      <c r="Q16" s="26"/>
      <c r="R16" s="26"/>
      <c r="U16" s="206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2">
        <f>U16</f>
        <v>2</v>
      </c>
      <c r="AG16" s="203" t="s">
        <v>149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6" x14ac:dyDescent="0.2">
      <c r="A17" s="55"/>
      <c r="B17" s="56"/>
      <c r="C17" s="57"/>
      <c r="D17" s="188"/>
      <c r="E17" s="214" t="s">
        <v>92</v>
      </c>
      <c r="F17" s="204"/>
      <c r="G17" s="120"/>
      <c r="H17" s="120"/>
      <c r="I17" s="120"/>
      <c r="J17" s="120"/>
      <c r="K17" s="120"/>
      <c r="L17" s="120"/>
      <c r="M17" s="53">
        <f>SUM(G17:L17)</f>
        <v>0</v>
      </c>
      <c r="N17" s="31"/>
      <c r="O17" s="26"/>
      <c r="P17" s="26"/>
      <c r="Q17" s="26"/>
      <c r="R17" s="26"/>
      <c r="U17" s="206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2">
        <f>U17</f>
        <v>3</v>
      </c>
      <c r="AG17" s="203" t="s">
        <v>150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7" thickBot="1" x14ac:dyDescent="0.25">
      <c r="A18" s="62"/>
      <c r="B18" s="63"/>
      <c r="C18" s="64"/>
      <c r="D18" s="189"/>
      <c r="E18" s="215" t="s">
        <v>217</v>
      </c>
      <c r="F18" s="257"/>
      <c r="G18" s="121"/>
      <c r="H18" s="121"/>
      <c r="I18" s="121"/>
      <c r="J18" s="120"/>
      <c r="K18" s="120"/>
      <c r="L18" s="120"/>
      <c r="M18" s="70">
        <f>SUM(G18:K18)</f>
        <v>0</v>
      </c>
      <c r="N18" s="31"/>
      <c r="O18" s="26"/>
      <c r="P18" s="26"/>
      <c r="Q18" s="26"/>
      <c r="R18" s="26"/>
      <c r="U18" s="206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2">
        <f>U18</f>
        <v>4</v>
      </c>
      <c r="AG18" s="203" t="s">
        <v>180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7" thickBot="1" x14ac:dyDescent="0.25">
      <c r="E19" t="s">
        <v>49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2" t="s">
        <v>23</v>
      </c>
      <c r="AH19" s="97"/>
      <c r="AI19" s="97"/>
      <c r="AJ19" s="13"/>
      <c r="AK19" s="104" t="s">
        <v>174</v>
      </c>
      <c r="AL19" s="104" t="s">
        <v>28</v>
      </c>
      <c r="AM19" s="104" t="s">
        <v>30</v>
      </c>
      <c r="AN19" s="11" t="s">
        <v>24</v>
      </c>
      <c r="AO19" s="104" t="s">
        <v>30</v>
      </c>
      <c r="AP19" s="143" t="s">
        <v>14</v>
      </c>
      <c r="AQ19" s="104" t="s">
        <v>30</v>
      </c>
      <c r="AR19" s="11" t="s">
        <v>182</v>
      </c>
      <c r="AS19" s="104" t="s">
        <v>30</v>
      </c>
      <c r="AT19" s="143" t="s">
        <v>247</v>
      </c>
      <c r="AU19" s="104" t="s">
        <v>30</v>
      </c>
      <c r="AV19" s="11" t="s">
        <v>8</v>
      </c>
      <c r="AW19" s="104" t="s">
        <v>30</v>
      </c>
      <c r="AX19" s="143" t="s">
        <v>13</v>
      </c>
      <c r="AY19" s="104" t="s">
        <v>30</v>
      </c>
      <c r="AZ19" s="11" t="s">
        <v>25</v>
      </c>
      <c r="BA19" s="104" t="s">
        <v>30</v>
      </c>
      <c r="BB19" s="11" t="s">
        <v>26</v>
      </c>
      <c r="BC19" s="104" t="s">
        <v>30</v>
      </c>
      <c r="BD19" s="13" t="s">
        <v>27</v>
      </c>
      <c r="BE19" s="13"/>
    </row>
    <row r="20" spans="1:57" ht="17" thickBot="1" x14ac:dyDescent="0.25">
      <c r="E20" s="109" t="s">
        <v>145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6">
        <v>1</v>
      </c>
      <c r="AH20" s="97" t="s">
        <v>131</v>
      </c>
      <c r="AI20" s="19"/>
      <c r="AJ20" s="20">
        <v>3000000</v>
      </c>
      <c r="AK20" s="148">
        <f>SUM(AL20:BD20)</f>
        <v>1</v>
      </c>
      <c r="AL20" s="241">
        <v>0.1</v>
      </c>
      <c r="AM20" s="96" t="s">
        <v>31</v>
      </c>
      <c r="AN20" s="242">
        <v>0.1</v>
      </c>
      <c r="AO20" s="96" t="s">
        <v>31</v>
      </c>
      <c r="AP20" s="243">
        <v>0.2</v>
      </c>
      <c r="AQ20" s="96" t="s">
        <v>31</v>
      </c>
      <c r="AR20" s="242">
        <v>0.1</v>
      </c>
      <c r="AS20" s="96" t="s">
        <v>31</v>
      </c>
      <c r="AT20" s="243">
        <v>0.1</v>
      </c>
      <c r="AU20" s="96" t="s">
        <v>31</v>
      </c>
      <c r="AV20" s="242">
        <v>0.05</v>
      </c>
      <c r="AW20" s="96" t="s">
        <v>31</v>
      </c>
      <c r="AX20" s="243">
        <v>0.1</v>
      </c>
      <c r="AY20" s="96" t="s">
        <v>31</v>
      </c>
      <c r="AZ20" s="242">
        <v>0.1</v>
      </c>
      <c r="BA20" s="96" t="s">
        <v>31</v>
      </c>
      <c r="BB20" s="242">
        <v>0.1</v>
      </c>
      <c r="BC20" s="96" t="s">
        <v>31</v>
      </c>
      <c r="BD20" s="241">
        <v>0.05</v>
      </c>
      <c r="BE20" s="5"/>
    </row>
    <row r="21" spans="1:57" ht="17" thickBot="1" x14ac:dyDescent="0.25">
      <c r="E21" s="247">
        <v>6</v>
      </c>
      <c r="F21" s="197" t="s">
        <v>49</v>
      </c>
      <c r="G21" s="198"/>
      <c r="H21" s="198"/>
      <c r="I21" s="198"/>
      <c r="J21" s="198"/>
      <c r="K21" s="198"/>
      <c r="L21" s="198"/>
      <c r="M21" s="198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7" t="s">
        <v>32</v>
      </c>
      <c r="AH21" s="13"/>
      <c r="AI21" s="19" t="s">
        <v>175</v>
      </c>
      <c r="AJ21" s="131">
        <f>SUM(AJ22:AJ25)</f>
        <v>1</v>
      </c>
      <c r="AK21" s="129" t="s">
        <v>18</v>
      </c>
      <c r="AL21" s="133">
        <f>AL20*$AJ$20</f>
        <v>300000</v>
      </c>
      <c r="AM21" s="134">
        <f>SUM(AM22:AM25)</f>
        <v>1</v>
      </c>
      <c r="AN21" s="21">
        <f>AN20*$AJ$20</f>
        <v>300000</v>
      </c>
      <c r="AO21" s="139">
        <f>SUM(AO22:AO25)</f>
        <v>1</v>
      </c>
      <c r="AP21" s="133">
        <f>AP20*$AJ$20</f>
        <v>600000</v>
      </c>
      <c r="AQ21" s="134">
        <f>SUM(AQ22:AQ25)</f>
        <v>1</v>
      </c>
      <c r="AR21" s="21">
        <f>AR20*$AJ$20</f>
        <v>300000</v>
      </c>
      <c r="AS21" s="139">
        <f>SUM(AS22:AS25)</f>
        <v>1</v>
      </c>
      <c r="AT21" s="133">
        <f>AT20*$AJ$20</f>
        <v>300000</v>
      </c>
      <c r="AU21" s="134">
        <f>SUM(AU22:AU25)</f>
        <v>1</v>
      </c>
      <c r="AV21" s="21">
        <f>AV20*$AJ$20</f>
        <v>150000</v>
      </c>
      <c r="AW21" s="139">
        <f>SUM(AW22:AW25)</f>
        <v>1</v>
      </c>
      <c r="AX21" s="133">
        <f>AX20*$AJ$20</f>
        <v>300000</v>
      </c>
      <c r="AY21" s="134">
        <f>SUM(AY22:AY25)</f>
        <v>1</v>
      </c>
      <c r="AZ21" s="21">
        <f>AZ20*$AJ$20</f>
        <v>300000</v>
      </c>
      <c r="BA21" s="139">
        <f>SUM(BA22:BA25)</f>
        <v>1.0000000000000002</v>
      </c>
      <c r="BB21" s="21">
        <f>BB20*$AJ$20</f>
        <v>300000</v>
      </c>
      <c r="BC21" s="144">
        <f>SUM(BC22:BC25)</f>
        <v>1.0000000000000002</v>
      </c>
      <c r="BD21" s="15">
        <f>BD20*$AJ$20</f>
        <v>150000</v>
      </c>
      <c r="BE21" s="236">
        <f>SUM(BE22:BE25)</f>
        <v>1</v>
      </c>
    </row>
    <row r="22" spans="1:57" ht="16" x14ac:dyDescent="0.2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7" t="s">
        <v>133</v>
      </c>
      <c r="AH22" s="15"/>
      <c r="AI22" s="15" t="s">
        <v>6</v>
      </c>
      <c r="AJ22" s="244">
        <f>AK22/$AJ$20</f>
        <v>0.2</v>
      </c>
      <c r="AK22" s="92">
        <f>BD22+BB22+AZ22+AX22+AV22+AT22+AR22+AP22+AN22+AL22</f>
        <v>600000</v>
      </c>
      <c r="AL22" s="135">
        <f>AM22*$AL$21</f>
        <v>60000</v>
      </c>
      <c r="AM22" s="136">
        <v>0.2</v>
      </c>
      <c r="AN22" s="140">
        <f>AO22*$AN$21</f>
        <v>60000</v>
      </c>
      <c r="AO22" s="141">
        <v>0.2</v>
      </c>
      <c r="AP22" s="135">
        <f>AQ22*$AP$21</f>
        <v>120000</v>
      </c>
      <c r="AQ22" s="136">
        <v>0.2</v>
      </c>
      <c r="AR22" s="140">
        <f>AS22*$AR$21</f>
        <v>60000</v>
      </c>
      <c r="AS22" s="141">
        <v>0.2</v>
      </c>
      <c r="AT22" s="135">
        <f>AU22*$AT$21</f>
        <v>60000</v>
      </c>
      <c r="AU22" s="136">
        <v>0.2</v>
      </c>
      <c r="AV22" s="140">
        <f>AW22*$AV$21</f>
        <v>30000</v>
      </c>
      <c r="AW22" s="141">
        <v>0.2</v>
      </c>
      <c r="AX22" s="135">
        <f>AY22*$AX$21</f>
        <v>60000</v>
      </c>
      <c r="AY22" s="136">
        <v>0.2</v>
      </c>
      <c r="AZ22" s="140">
        <f>BA22*$AZ$21</f>
        <v>60000</v>
      </c>
      <c r="BA22" s="141">
        <v>0.2</v>
      </c>
      <c r="BB22" s="233">
        <f>$BB$21*BC22</f>
        <v>60000</v>
      </c>
      <c r="BC22" s="145">
        <v>0.2</v>
      </c>
      <c r="BD22" s="128">
        <f>$BD$21*BE22</f>
        <v>30000</v>
      </c>
      <c r="BE22" s="232">
        <v>0.2</v>
      </c>
    </row>
    <row r="23" spans="1:57" ht="17" thickBot="1" x14ac:dyDescent="0.25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7" t="s">
        <v>134</v>
      </c>
      <c r="AH23" s="15"/>
      <c r="AI23" s="15" t="s">
        <v>7</v>
      </c>
      <c r="AJ23" s="244">
        <f>AK23/$AJ$20</f>
        <v>0.48</v>
      </c>
      <c r="AK23" s="46">
        <f>BD23+BB23+AZ23+AX23+AV23+AT23+AR23+AP23+AN23+AL23</f>
        <v>1440000</v>
      </c>
      <c r="AL23" s="133">
        <f>AM23*$AL$21</f>
        <v>150000</v>
      </c>
      <c r="AM23" s="137">
        <v>0.5</v>
      </c>
      <c r="AN23" s="21">
        <f>AO23*$AN$21</f>
        <v>150000</v>
      </c>
      <c r="AO23" s="142">
        <v>0.5</v>
      </c>
      <c r="AP23" s="133">
        <f>AQ23*$AP$21</f>
        <v>300000</v>
      </c>
      <c r="AQ23" s="137">
        <v>0.5</v>
      </c>
      <c r="AR23" s="21">
        <f>AS23*$AR$21</f>
        <v>150000</v>
      </c>
      <c r="AS23" s="142">
        <v>0.5</v>
      </c>
      <c r="AT23" s="133">
        <f>AU23*$AT$21</f>
        <v>150000</v>
      </c>
      <c r="AU23" s="137">
        <v>0.5</v>
      </c>
      <c r="AV23" s="21">
        <f>AW23*$AV$21</f>
        <v>75000</v>
      </c>
      <c r="AW23" s="142">
        <v>0.5</v>
      </c>
      <c r="AX23" s="133">
        <f>AY23*$AX$21</f>
        <v>150000</v>
      </c>
      <c r="AY23" s="137">
        <v>0.5</v>
      </c>
      <c r="AZ23" s="21">
        <f>BA23*$AZ$21</f>
        <v>120000</v>
      </c>
      <c r="BA23" s="142">
        <v>0.4</v>
      </c>
      <c r="BB23" s="234">
        <f>$BB$21*BC23</f>
        <v>120000</v>
      </c>
      <c r="BC23" s="146">
        <v>0.4</v>
      </c>
      <c r="BD23" s="15">
        <f>$BD$21*BE23</f>
        <v>75000</v>
      </c>
      <c r="BE23" s="232">
        <v>0.5</v>
      </c>
    </row>
    <row r="24" spans="1:57" ht="17" thickBot="1" x14ac:dyDescent="0.25">
      <c r="A24" s="164">
        <v>2</v>
      </c>
      <c r="B24" s="49">
        <v>43357</v>
      </c>
      <c r="C24" s="110"/>
      <c r="D24" s="111"/>
      <c r="E24" s="112" t="s">
        <v>230</v>
      </c>
      <c r="F24" s="112"/>
      <c r="G24" s="279"/>
      <c r="H24" s="281">
        <v>3</v>
      </c>
      <c r="I24" s="267"/>
      <c r="J24" s="279">
        <v>0.5</v>
      </c>
      <c r="K24" s="280"/>
      <c r="L24" s="280"/>
      <c r="M24" s="113">
        <f t="shared" ref="M24:M29" si="1">SUM(G24:L24)</f>
        <v>3.5</v>
      </c>
      <c r="N24" s="31"/>
      <c r="O24" s="112" t="s">
        <v>69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7" t="s">
        <v>132</v>
      </c>
      <c r="AH24" s="15"/>
      <c r="AI24" s="15" t="s">
        <v>4</v>
      </c>
      <c r="AJ24" s="244">
        <f>AK24/$AJ$20</f>
        <v>0.3</v>
      </c>
      <c r="AK24" s="46">
        <f>BD24+BB24+AZ24+AX24+AV24+AT24+AR24+AP24+AN24+AL24</f>
        <v>900000</v>
      </c>
      <c r="AL24" s="133">
        <f>AM24*$AL$21</f>
        <v>90000</v>
      </c>
      <c r="AM24" s="137">
        <v>0.3</v>
      </c>
      <c r="AN24" s="21">
        <f>AO24*$AN$21</f>
        <v>90000</v>
      </c>
      <c r="AO24" s="142">
        <v>0.3</v>
      </c>
      <c r="AP24" s="133">
        <f>AQ24*$AP$21</f>
        <v>180000</v>
      </c>
      <c r="AQ24" s="137">
        <v>0.3</v>
      </c>
      <c r="AR24" s="21">
        <f>AS24*$AR$21</f>
        <v>90000</v>
      </c>
      <c r="AS24" s="142">
        <v>0.3</v>
      </c>
      <c r="AT24" s="133">
        <f>AU24*$AT$21</f>
        <v>90000</v>
      </c>
      <c r="AU24" s="137">
        <v>0.3</v>
      </c>
      <c r="AV24" s="21">
        <f>AW24*$AV$21</f>
        <v>45000</v>
      </c>
      <c r="AW24" s="142">
        <v>0.3</v>
      </c>
      <c r="AX24" s="133">
        <f>AY24*$AX$21</f>
        <v>90000</v>
      </c>
      <c r="AY24" s="137">
        <v>0.3</v>
      </c>
      <c r="AZ24" s="21">
        <f>BA24*$AZ$21</f>
        <v>90000</v>
      </c>
      <c r="BA24" s="142">
        <v>0.3</v>
      </c>
      <c r="BB24" s="234">
        <f>$BB$21*BC24</f>
        <v>90000</v>
      </c>
      <c r="BC24" s="146">
        <v>0.3</v>
      </c>
      <c r="BD24" s="15">
        <f>$BD$21*BE24</f>
        <v>45000</v>
      </c>
      <c r="BE24" s="232">
        <v>0.3</v>
      </c>
    </row>
    <row r="25" spans="1:57" ht="17" thickBot="1" x14ac:dyDescent="0.25">
      <c r="A25" s="114"/>
      <c r="B25" s="56"/>
      <c r="C25" s="57"/>
      <c r="D25" s="58"/>
      <c r="E25" s="59" t="s">
        <v>231</v>
      </c>
      <c r="F25" s="59"/>
      <c r="G25" s="174"/>
      <c r="H25" s="174"/>
      <c r="I25" s="266"/>
      <c r="J25" s="174"/>
      <c r="K25" s="269">
        <v>3.5</v>
      </c>
      <c r="L25" s="269"/>
      <c r="M25" s="113">
        <f t="shared" si="1"/>
        <v>3.5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5">
        <f>AK25/$AJ$20</f>
        <v>0.02</v>
      </c>
      <c r="AK25" s="96">
        <f>BD25+BB25+AZ25+AX25+AV25+AT25+AR25+AP25+AN25+AL25</f>
        <v>60000</v>
      </c>
      <c r="AL25" s="138">
        <f>AM25*$AL$21</f>
        <v>0</v>
      </c>
      <c r="AM25" s="130">
        <v>0</v>
      </c>
      <c r="AN25" s="3">
        <f>AO25*$AN$21</f>
        <v>0</v>
      </c>
      <c r="AO25" s="124">
        <v>0</v>
      </c>
      <c r="AP25" s="138">
        <f>AQ25*$AP$21</f>
        <v>0</v>
      </c>
      <c r="AQ25" s="130">
        <v>0</v>
      </c>
      <c r="AR25" s="3">
        <f>AS25*$AR$21</f>
        <v>0</v>
      </c>
      <c r="AS25" s="124">
        <v>0</v>
      </c>
      <c r="AT25" s="138">
        <f>AU25*$AT$21</f>
        <v>0</v>
      </c>
      <c r="AU25" s="130">
        <v>0</v>
      </c>
      <c r="AV25" s="3">
        <f>AW25*$AV$21</f>
        <v>0</v>
      </c>
      <c r="AW25" s="124">
        <v>0</v>
      </c>
      <c r="AX25" s="138">
        <f>AY25*$AX$21</f>
        <v>0</v>
      </c>
      <c r="AY25" s="130">
        <v>0</v>
      </c>
      <c r="AZ25" s="3">
        <f>BA25*$AZ$21</f>
        <v>30000</v>
      </c>
      <c r="BA25" s="124">
        <v>0.1</v>
      </c>
      <c r="BB25" s="235">
        <f>$BB$21*BC25</f>
        <v>30000</v>
      </c>
      <c r="BC25" s="132">
        <v>0.1</v>
      </c>
      <c r="BD25" s="5">
        <f>$BD$21*BE25</f>
        <v>0</v>
      </c>
      <c r="BE25" s="232">
        <v>0</v>
      </c>
    </row>
    <row r="26" spans="1:57" ht="17" thickBot="1" x14ac:dyDescent="0.25">
      <c r="A26" s="114"/>
      <c r="B26" s="56"/>
      <c r="C26" s="57"/>
      <c r="D26" s="58"/>
      <c r="E26" s="59" t="s">
        <v>232</v>
      </c>
      <c r="F26" s="59"/>
      <c r="G26" s="279"/>
      <c r="H26" s="279"/>
      <c r="I26" s="267"/>
      <c r="J26" s="279">
        <v>2.5</v>
      </c>
      <c r="K26" s="280"/>
      <c r="L26" s="280"/>
      <c r="M26" s="113">
        <f t="shared" si="1"/>
        <v>2.5</v>
      </c>
      <c r="N26" s="31"/>
      <c r="O26" s="26" t="s">
        <v>68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135</v>
      </c>
      <c r="AJ26" s="12"/>
      <c r="AK26" s="13"/>
      <c r="AL26" s="1">
        <f>SUM(AL22:AL25)</f>
        <v>300000</v>
      </c>
      <c r="AM26" s="1"/>
      <c r="AN26" s="7">
        <f>SUM(AN22:AN25)</f>
        <v>300000</v>
      </c>
      <c r="AO26" s="17"/>
      <c r="AP26" s="8">
        <f>SUM(AP22:AP25)</f>
        <v>600000</v>
      </c>
      <c r="AQ26" s="17"/>
      <c r="AR26" s="8">
        <f>SUM(AR22:AR25)</f>
        <v>300000</v>
      </c>
      <c r="AS26" s="17"/>
      <c r="AT26" s="8">
        <f>SUM(AT22:AT25)</f>
        <v>300000</v>
      </c>
      <c r="AU26" s="17"/>
      <c r="AV26" s="8">
        <f>SUM(AV22:AV25)</f>
        <v>150000</v>
      </c>
      <c r="AW26" s="17"/>
      <c r="AX26" s="8">
        <f>SUM(AX22:AX25)</f>
        <v>300000</v>
      </c>
      <c r="AY26" s="17"/>
      <c r="AZ26" s="8">
        <f>SUM(AZ22:AZ25)</f>
        <v>300000</v>
      </c>
      <c r="BA26" s="17"/>
      <c r="BB26" s="8">
        <f>SUM(BB22:BB25)</f>
        <v>300000</v>
      </c>
      <c r="BC26" s="17"/>
      <c r="BD26" s="8">
        <f>SUM(BD22:BD25)</f>
        <v>150000</v>
      </c>
      <c r="BE26" s="2">
        <f>SUM(AL26:BD26)</f>
        <v>3000000</v>
      </c>
    </row>
    <row r="27" spans="1:57" ht="17" thickBot="1" x14ac:dyDescent="0.25">
      <c r="A27" s="114"/>
      <c r="B27" s="56"/>
      <c r="C27" s="57"/>
      <c r="D27" s="58"/>
      <c r="E27" s="59" t="str">
        <f>AG16</f>
        <v>Find and report which Raw materials and finished products volumes and quantities , metrics and market prices for Arcelor's steel mill in Gent are applicable?</v>
      </c>
      <c r="F27" s="59"/>
      <c r="G27" s="174"/>
      <c r="H27" s="174"/>
      <c r="I27" s="266"/>
      <c r="J27" s="174"/>
      <c r="K27" s="269"/>
      <c r="L27" s="269">
        <v>2.5</v>
      </c>
      <c r="M27" s="113">
        <f t="shared" si="1"/>
        <v>2.5</v>
      </c>
      <c r="N27" s="31"/>
      <c r="O27" s="59"/>
      <c r="P27" s="59"/>
      <c r="Q27" s="59"/>
      <c r="R27" s="59"/>
      <c r="S27" s="15"/>
      <c r="U27" s="194">
        <f>U22+1</f>
        <v>6</v>
      </c>
      <c r="V27" s="195"/>
      <c r="W27" s="195"/>
      <c r="X27" s="195"/>
      <c r="Y27" s="195"/>
      <c r="Z27" s="195"/>
      <c r="AA27" s="195"/>
      <c r="AB27" s="195"/>
      <c r="AC27" s="195"/>
      <c r="AD27" s="196"/>
      <c r="AE27" s="196"/>
      <c r="AF27" s="207">
        <f>U27</f>
        <v>6</v>
      </c>
      <c r="AG27" s="197" t="s">
        <v>49</v>
      </c>
      <c r="AH27" s="198"/>
      <c r="AI27" s="198"/>
      <c r="AJ27" s="198"/>
      <c r="AK27" s="198"/>
      <c r="AL27" s="198"/>
      <c r="AM27" s="198"/>
      <c r="AN27" s="199"/>
      <c r="AP27" t="s">
        <v>195</v>
      </c>
      <c r="BC27" s="216"/>
    </row>
    <row r="28" spans="1:57" ht="17" thickBot="1" x14ac:dyDescent="0.25">
      <c r="A28" s="114"/>
      <c r="B28" s="56"/>
      <c r="C28" s="57"/>
      <c r="D28" s="58"/>
      <c r="E28" s="74" t="s">
        <v>254</v>
      </c>
      <c r="F28" s="59"/>
      <c r="G28" s="174"/>
      <c r="H28" s="174"/>
      <c r="I28" s="266"/>
      <c r="J28" s="174"/>
      <c r="K28" s="269"/>
      <c r="L28" s="269">
        <v>1.5</v>
      </c>
      <c r="M28" s="113">
        <f t="shared" si="1"/>
        <v>1.5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193</v>
      </c>
      <c r="AH28" s="10"/>
      <c r="AI28" s="10"/>
      <c r="AJ28" s="10"/>
      <c r="AW28" s="251" t="s">
        <v>101</v>
      </c>
      <c r="AX28" s="24" t="s">
        <v>99</v>
      </c>
      <c r="AY28" s="22"/>
      <c r="AZ28" s="22"/>
      <c r="BA28" s="23"/>
    </row>
    <row r="29" spans="1:57" ht="17" thickBot="1" x14ac:dyDescent="0.25">
      <c r="A29" s="115"/>
      <c r="B29" s="116"/>
      <c r="C29" s="117"/>
      <c r="D29" s="118"/>
      <c r="E29" s="119"/>
      <c r="F29" s="119"/>
      <c r="G29" s="121"/>
      <c r="H29" s="121"/>
      <c r="I29" s="121"/>
      <c r="J29" s="121"/>
      <c r="K29" s="73"/>
      <c r="L29" s="73"/>
      <c r="M29" s="113">
        <f t="shared" si="1"/>
        <v>0</v>
      </c>
      <c r="N29" s="31"/>
      <c r="O29" s="119"/>
      <c r="P29" s="119" t="s">
        <v>70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Paris </v>
      </c>
      <c r="AP29" t="str">
        <f>$AV$19</f>
        <v xml:space="preserve">Torino  It. 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50</v>
      </c>
      <c r="AX29" t="s">
        <v>196</v>
      </c>
    </row>
    <row r="30" spans="1:57" ht="16" x14ac:dyDescent="0.2">
      <c r="E30" s="109" t="s">
        <v>145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272">
        <v>194</v>
      </c>
      <c r="AL30" s="299">
        <v>505</v>
      </c>
      <c r="AM30" s="272">
        <v>572</v>
      </c>
      <c r="AN30" s="272">
        <v>376</v>
      </c>
      <c r="AO30" s="272">
        <v>328</v>
      </c>
      <c r="AP30" s="299">
        <v>1065</v>
      </c>
      <c r="AQ30" s="299">
        <v>966</v>
      </c>
      <c r="AR30" s="272">
        <v>1082</v>
      </c>
      <c r="AS30" s="272">
        <v>1287</v>
      </c>
      <c r="AT30" s="272">
        <v>793</v>
      </c>
      <c r="AU30" s="6"/>
      <c r="AV30" s="6"/>
    </row>
    <row r="31" spans="1:57" ht="16" x14ac:dyDescent="0.2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7" thickBot="1" x14ac:dyDescent="0.25">
      <c r="A33" s="172" t="s">
        <v>151</v>
      </c>
      <c r="B33" s="172"/>
      <c r="C33" s="172"/>
      <c r="D33" s="172" t="s">
        <v>152</v>
      </c>
      <c r="E33" s="172"/>
      <c r="F33" s="172"/>
      <c r="G33" s="172"/>
      <c r="H33" s="172"/>
      <c r="I33" s="172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62">
        <v>3</v>
      </c>
      <c r="B34" s="49">
        <v>43362</v>
      </c>
      <c r="C34" s="50"/>
      <c r="D34" s="51"/>
      <c r="E34" s="112" t="s">
        <v>181</v>
      </c>
      <c r="F34" s="52"/>
      <c r="G34" s="75"/>
      <c r="H34" s="76"/>
      <c r="I34" s="76"/>
      <c r="J34" s="77"/>
      <c r="K34" s="77"/>
      <c r="L34" s="77"/>
      <c r="M34" s="113">
        <f>SUM(G34:L34)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113">
        <f>SUM(G35:L35)</f>
        <v>0</v>
      </c>
      <c r="N35" s="31"/>
      <c r="O35" s="26"/>
      <c r="P35" s="26"/>
      <c r="Q35" s="26"/>
      <c r="R35" s="26"/>
      <c r="U35" s="194">
        <f>U27+1</f>
        <v>7</v>
      </c>
      <c r="V35" s="195"/>
      <c r="W35" s="195"/>
      <c r="X35" s="195"/>
      <c r="Y35" s="195"/>
      <c r="Z35" s="195"/>
      <c r="AA35" s="195"/>
      <c r="AB35" s="195"/>
      <c r="AC35" s="195"/>
      <c r="AD35" s="196"/>
      <c r="AE35" s="196"/>
      <c r="AF35" s="207">
        <f>U35</f>
        <v>7</v>
      </c>
      <c r="AG35" s="197" t="s">
        <v>136</v>
      </c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240"/>
      <c r="AS35" s="199"/>
      <c r="AT35" s="199"/>
    </row>
    <row r="36" spans="1:49" ht="17" thickBot="1" x14ac:dyDescent="0.25">
      <c r="A36" s="55"/>
      <c r="B36" s="56"/>
      <c r="C36" s="57"/>
      <c r="D36" s="58"/>
      <c r="E36" s="59" t="s">
        <v>71</v>
      </c>
      <c r="F36" s="59"/>
      <c r="G36" s="71"/>
      <c r="H36" s="72"/>
      <c r="I36" s="72"/>
      <c r="J36" s="73"/>
      <c r="K36" s="73"/>
      <c r="L36" s="73"/>
      <c r="M36" s="113">
        <f>SUM(G36:L36)</f>
        <v>0</v>
      </c>
      <c r="N36" s="31"/>
      <c r="O36" s="26"/>
      <c r="P36" s="26" t="s">
        <v>72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7" t="s">
        <v>146</v>
      </c>
      <c r="AH36" s="238" t="s">
        <v>18</v>
      </c>
      <c r="AI36" s="239" t="s">
        <v>19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50</v>
      </c>
      <c r="AW36" t="s">
        <v>137</v>
      </c>
    </row>
    <row r="37" spans="1:49" ht="16" x14ac:dyDescent="0.2">
      <c r="A37" s="62"/>
      <c r="B37" s="63"/>
      <c r="C37" s="57"/>
      <c r="D37" s="58"/>
      <c r="E37" s="59" t="s">
        <v>73</v>
      </c>
      <c r="F37" s="59"/>
      <c r="G37" s="71"/>
      <c r="H37" s="72"/>
      <c r="I37" s="72"/>
      <c r="J37" s="73"/>
      <c r="K37" s="73"/>
      <c r="L37" s="73"/>
      <c r="M37" s="113">
        <f>SUM(G37:L37)</f>
        <v>0</v>
      </c>
      <c r="N37" s="31"/>
      <c r="O37" s="26"/>
      <c r="P37" s="26" t="s">
        <v>74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19"/>
      <c r="AI37" s="221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48</v>
      </c>
    </row>
    <row r="38" spans="1:49" ht="16" x14ac:dyDescent="0.2">
      <c r="E38" t="s">
        <v>145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6"/>
      <c r="AH38" s="222"/>
      <c r="AI38" s="107"/>
      <c r="AJ38" s="10" t="s">
        <v>16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20</v>
      </c>
    </row>
    <row r="39" spans="1:49" ht="16" x14ac:dyDescent="0.2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6" t="s">
        <v>5</v>
      </c>
      <c r="AH39" s="222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17</v>
      </c>
    </row>
    <row r="40" spans="1:49" ht="17" thickBot="1" x14ac:dyDescent="0.25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6"/>
      <c r="AH40" s="223"/>
      <c r="AI40" s="225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71" t="s">
        <v>111</v>
      </c>
      <c r="B41" s="171"/>
      <c r="C41" s="171"/>
      <c r="D41" s="171" t="s">
        <v>153</v>
      </c>
      <c r="E41" s="171"/>
      <c r="F41" s="171"/>
      <c r="G41" s="171"/>
      <c r="H41" s="171"/>
      <c r="I41" s="171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62">
        <v>4</v>
      </c>
      <c r="B42" s="49">
        <v>43369</v>
      </c>
      <c r="C42" s="78"/>
      <c r="D42" s="51"/>
      <c r="E42" s="52" t="s">
        <v>75</v>
      </c>
      <c r="F42" s="52"/>
      <c r="G42" s="75"/>
      <c r="H42" s="76"/>
      <c r="I42" s="76"/>
      <c r="J42" s="77"/>
      <c r="K42" s="77"/>
      <c r="L42" s="77"/>
      <c r="M42" s="113">
        <f>SUM(G42:L42)</f>
        <v>0</v>
      </c>
      <c r="N42" s="31"/>
      <c r="O42" s="26"/>
      <c r="P42" s="26"/>
      <c r="Q42" s="26"/>
      <c r="R42" s="26"/>
      <c r="U42" s="194">
        <f>U35+1</f>
        <v>8</v>
      </c>
      <c r="V42" s="195"/>
      <c r="W42" s="195"/>
      <c r="X42" s="195"/>
      <c r="Y42" s="195"/>
      <c r="Z42" s="195"/>
      <c r="AA42" s="195"/>
      <c r="AB42" s="195"/>
      <c r="AC42" s="195"/>
      <c r="AD42" s="196"/>
      <c r="AE42" s="212"/>
      <c r="AF42" s="197">
        <f>U42</f>
        <v>8</v>
      </c>
      <c r="AG42" s="197" t="s">
        <v>200</v>
      </c>
      <c r="AH42" s="198"/>
      <c r="AI42" s="198"/>
      <c r="AJ42" s="198"/>
      <c r="AK42" s="198"/>
      <c r="AL42" s="198"/>
      <c r="AM42" s="198"/>
      <c r="AN42" s="199"/>
      <c r="AO42" s="199"/>
    </row>
    <row r="43" spans="1:49" ht="17" thickBot="1" x14ac:dyDescent="0.25">
      <c r="A43" s="26"/>
      <c r="B43" s="56"/>
      <c r="C43" s="79"/>
      <c r="D43" s="58"/>
      <c r="E43" s="59" t="s">
        <v>76</v>
      </c>
      <c r="F43" s="59"/>
      <c r="G43" s="71"/>
      <c r="H43" s="72"/>
      <c r="I43" s="72"/>
      <c r="J43" s="73"/>
      <c r="K43" s="73"/>
      <c r="L43" s="73"/>
      <c r="M43" s="113">
        <f>SUM(G43:L43)</f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29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7" thickBot="1" x14ac:dyDescent="0.25">
      <c r="A44" s="26"/>
      <c r="B44" s="56"/>
      <c r="C44" s="79"/>
      <c r="D44" s="58"/>
      <c r="E44" s="59" t="s">
        <v>77</v>
      </c>
      <c r="F44" s="59"/>
      <c r="G44" s="71"/>
      <c r="H44" s="72"/>
      <c r="I44" s="72"/>
      <c r="J44" s="73"/>
      <c r="K44" s="73"/>
      <c r="L44" s="73"/>
      <c r="M44" s="113">
        <f>SUM(G44:L44)</f>
        <v>0</v>
      </c>
      <c r="N44" s="31"/>
      <c r="O44" s="26"/>
      <c r="P44" s="26" t="s">
        <v>70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9" ht="17" thickBot="1" x14ac:dyDescent="0.25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113">
        <f>SUM(G45:L45)</f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7" thickBot="1" x14ac:dyDescent="0.25">
      <c r="M46" s="113"/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M47" s="113"/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N48" s="31"/>
      <c r="R48" s="26"/>
      <c r="U48" s="194">
        <f>U42+1</f>
        <v>9</v>
      </c>
      <c r="V48" s="195"/>
      <c r="W48" s="195"/>
      <c r="X48" s="195"/>
      <c r="Y48" s="195"/>
      <c r="Z48" s="195"/>
      <c r="AA48" s="195"/>
      <c r="AB48" s="195"/>
      <c r="AC48" s="195"/>
      <c r="AD48" s="196"/>
      <c r="AE48" s="196"/>
      <c r="AF48" s="207">
        <f>U48</f>
        <v>9</v>
      </c>
      <c r="AG48" s="207" t="s">
        <v>124</v>
      </c>
      <c r="AH48" s="195"/>
      <c r="AI48" s="195"/>
      <c r="AJ48" s="195"/>
      <c r="AK48" s="195"/>
      <c r="AL48" s="195"/>
      <c r="AM48" s="195"/>
      <c r="AN48" s="208"/>
    </row>
    <row r="49" spans="1:47" ht="17" thickBot="1" x14ac:dyDescent="0.25">
      <c r="A49" s="173" t="s">
        <v>154</v>
      </c>
      <c r="B49" s="173"/>
      <c r="C49" s="173"/>
      <c r="D49" s="173" t="s">
        <v>155</v>
      </c>
      <c r="E49" s="173"/>
      <c r="F49" s="173"/>
      <c r="G49" s="173"/>
      <c r="H49" s="173"/>
      <c r="I49" s="173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194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7" thickBot="1" x14ac:dyDescent="0.25">
      <c r="A50" s="162">
        <v>5</v>
      </c>
      <c r="B50" s="49"/>
      <c r="C50" s="52"/>
      <c r="D50" s="83"/>
      <c r="E50" s="112" t="s">
        <v>181</v>
      </c>
      <c r="F50" s="52"/>
      <c r="G50" s="75"/>
      <c r="H50" s="76"/>
      <c r="I50" s="76"/>
      <c r="J50" s="84"/>
      <c r="K50" s="84"/>
      <c r="L50" s="84"/>
      <c r="M50" s="113">
        <f>SUM(G50:L50)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7" thickBot="1" x14ac:dyDescent="0.25">
      <c r="A51" s="55"/>
      <c r="B51" s="56"/>
      <c r="C51" s="59"/>
      <c r="D51" s="85"/>
      <c r="E51" s="59" t="s">
        <v>78</v>
      </c>
      <c r="F51" s="59"/>
      <c r="G51" s="71"/>
      <c r="H51" s="72"/>
      <c r="I51" s="72"/>
      <c r="J51" s="61"/>
      <c r="K51" s="61"/>
      <c r="L51" s="61"/>
      <c r="M51" s="113">
        <f>SUM(G51:L51)</f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7" thickBot="1" x14ac:dyDescent="0.25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113">
        <f>SUM(G52:L52)</f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113">
        <f>SUM(G53:L53)</f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6" x14ac:dyDescent="0.2">
      <c r="N54" s="31"/>
      <c r="U54" s="194">
        <f>U48+1</f>
        <v>10</v>
      </c>
      <c r="V54" s="195"/>
      <c r="W54" s="195"/>
      <c r="X54" s="195"/>
      <c r="Y54" s="195"/>
      <c r="Z54" s="195"/>
      <c r="AA54" s="195"/>
      <c r="AB54" s="195"/>
      <c r="AC54" s="195"/>
      <c r="AD54" s="196"/>
      <c r="AE54" s="196"/>
      <c r="AF54" s="207">
        <f>U54</f>
        <v>10</v>
      </c>
      <c r="AG54" s="207" t="s">
        <v>125</v>
      </c>
      <c r="AH54" s="195"/>
      <c r="AI54" s="195"/>
      <c r="AJ54" s="195"/>
      <c r="AK54" s="195"/>
      <c r="AL54" s="195"/>
      <c r="AM54" s="195"/>
      <c r="AN54" s="208"/>
    </row>
    <row r="55" spans="1:47" ht="16" x14ac:dyDescent="0.2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54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50</v>
      </c>
    </row>
    <row r="56" spans="1:47" ht="16" x14ac:dyDescent="0.2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ht="16" x14ac:dyDescent="0.2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65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6" x14ac:dyDescent="0.2">
      <c r="A60" s="26"/>
      <c r="B60" s="56"/>
      <c r="C60" s="28"/>
      <c r="D60" s="58"/>
      <c r="E60" s="59" t="s">
        <v>70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4">
        <f>U54+1</f>
        <v>11</v>
      </c>
      <c r="V60" s="195"/>
      <c r="W60" s="195"/>
      <c r="X60" s="195"/>
      <c r="Y60" s="195"/>
      <c r="Z60" s="195"/>
      <c r="AA60" s="195"/>
      <c r="AB60" s="195"/>
      <c r="AC60" s="195"/>
      <c r="AD60" s="196"/>
      <c r="AE60" s="196"/>
      <c r="AF60" s="207">
        <f>U60</f>
        <v>11</v>
      </c>
      <c r="AG60" s="207" t="s">
        <v>126</v>
      </c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23"/>
    </row>
    <row r="61" spans="1:47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201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33</v>
      </c>
      <c r="AJ62" t="s">
        <v>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6" x14ac:dyDescent="0.2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6" x14ac:dyDescent="0.2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6" ht="16" x14ac:dyDescent="0.2">
      <c r="A66" s="162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6" x14ac:dyDescent="0.2">
      <c r="A67" s="55"/>
      <c r="B67" s="56"/>
      <c r="C67" s="57"/>
      <c r="D67" s="58"/>
      <c r="E67" s="59" t="s">
        <v>70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4">
        <f>U60+1</f>
        <v>12</v>
      </c>
      <c r="V67" s="195"/>
      <c r="W67" s="195"/>
      <c r="X67" s="195"/>
      <c r="Y67" s="195"/>
      <c r="Z67" s="195"/>
      <c r="AA67" s="195"/>
      <c r="AB67" s="195"/>
      <c r="AC67" s="195"/>
      <c r="AD67" s="196"/>
      <c r="AE67" s="196"/>
      <c r="AF67" s="207">
        <f>U67</f>
        <v>12</v>
      </c>
      <c r="AG67" s="207" t="s">
        <v>127</v>
      </c>
      <c r="AH67" s="195"/>
      <c r="AI67" s="195"/>
      <c r="AJ67" s="195"/>
      <c r="AK67" s="195"/>
      <c r="AL67" s="195"/>
      <c r="AM67" s="195"/>
      <c r="AN67" s="195"/>
      <c r="AO67" s="195"/>
      <c r="AP67" s="208"/>
    </row>
    <row r="68" spans="1:46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34</v>
      </c>
      <c r="AJ68" s="10" t="s">
        <v>22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6" x14ac:dyDescent="0.2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6" x14ac:dyDescent="0.2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6" x14ac:dyDescent="0.2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6" ht="16" x14ac:dyDescent="0.2">
      <c r="N73" s="31"/>
      <c r="P73" s="26"/>
      <c r="Q73" s="26"/>
      <c r="R73" s="26"/>
      <c r="U73" s="194">
        <f>U67+1</f>
        <v>13</v>
      </c>
      <c r="V73" s="195"/>
      <c r="W73" s="195"/>
      <c r="X73" s="195"/>
      <c r="Y73" s="195"/>
      <c r="Z73" s="195"/>
      <c r="AA73" s="195"/>
      <c r="AB73" s="195"/>
      <c r="AC73" s="195"/>
      <c r="AD73" s="196"/>
      <c r="AE73" s="196"/>
      <c r="AF73" s="207">
        <f>U73</f>
        <v>13</v>
      </c>
      <c r="AG73" s="207" t="s">
        <v>202</v>
      </c>
      <c r="AH73" s="195"/>
      <c r="AI73" s="195"/>
      <c r="AJ73" s="195"/>
      <c r="AK73" s="195"/>
      <c r="AL73" s="195"/>
      <c r="AM73" s="195"/>
      <c r="AN73" s="195"/>
      <c r="AO73" s="195"/>
      <c r="AP73" s="208"/>
    </row>
    <row r="74" spans="1:46" ht="16" x14ac:dyDescent="0.2">
      <c r="A74" s="165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21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6" x14ac:dyDescent="0.2">
      <c r="A76" s="26"/>
      <c r="B76" s="56"/>
      <c r="C76" s="28"/>
      <c r="D76" s="58"/>
      <c r="E76" s="59" t="s">
        <v>70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6" x14ac:dyDescent="0.2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6" ht="16" x14ac:dyDescent="0.2">
      <c r="N79" s="31"/>
      <c r="P79" s="26"/>
      <c r="Q79" s="26"/>
      <c r="R79" s="26"/>
      <c r="U79" s="194">
        <f>U73+1</f>
        <v>14</v>
      </c>
      <c r="V79" s="195"/>
      <c r="W79" s="195"/>
      <c r="X79" s="195"/>
      <c r="Y79" s="195"/>
      <c r="Z79" s="195"/>
      <c r="AA79" s="195"/>
      <c r="AB79" s="195"/>
      <c r="AC79" s="195"/>
      <c r="AD79" s="196"/>
      <c r="AE79" s="196"/>
      <c r="AF79" s="207">
        <f>U79</f>
        <v>14</v>
      </c>
      <c r="AG79" s="207" t="s">
        <v>128</v>
      </c>
      <c r="AH79" s="195"/>
      <c r="AI79" s="195"/>
      <c r="AJ79" s="195"/>
      <c r="AK79" s="195"/>
      <c r="AL79" s="195"/>
      <c r="AM79" s="208"/>
    </row>
    <row r="80" spans="1:46" ht="16" x14ac:dyDescent="0.2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21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6" x14ac:dyDescent="0.2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6" x14ac:dyDescent="0.2">
      <c r="A82" s="162">
        <v>9</v>
      </c>
      <c r="B82" s="49"/>
      <c r="C82" s="50"/>
      <c r="D82" s="51"/>
      <c r="E82" s="52" t="s">
        <v>70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6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4">
        <f>U79+1</f>
        <v>15</v>
      </c>
      <c r="V85" s="195"/>
      <c r="W85" s="195"/>
      <c r="X85" s="195"/>
      <c r="Y85" s="195"/>
      <c r="Z85" s="195"/>
      <c r="AA85" s="195"/>
      <c r="AB85" s="195"/>
      <c r="AC85" s="195"/>
      <c r="AD85" s="196"/>
      <c r="AE85" s="196"/>
      <c r="AF85" s="207">
        <f>U85</f>
        <v>15</v>
      </c>
      <c r="AG85" s="207" t="s">
        <v>129</v>
      </c>
      <c r="AH85" s="195"/>
      <c r="AI85" s="195"/>
      <c r="AJ85" s="195"/>
      <c r="AK85" s="195"/>
      <c r="AL85" s="195"/>
      <c r="AM85" s="208"/>
    </row>
    <row r="86" spans="1:46" ht="16" x14ac:dyDescent="0.2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42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6" x14ac:dyDescent="0.2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6" x14ac:dyDescent="0.2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6" x14ac:dyDescent="0.2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6" x14ac:dyDescent="0.2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6" ht="16" x14ac:dyDescent="0.2">
      <c r="N91" s="31"/>
      <c r="O91" s="26"/>
      <c r="P91" s="26"/>
      <c r="Q91" s="26"/>
      <c r="R91" s="26"/>
      <c r="U91" s="194">
        <f>U85+1</f>
        <v>16</v>
      </c>
      <c r="V91" s="195"/>
      <c r="W91" s="195"/>
      <c r="X91" s="195"/>
      <c r="Y91" s="195"/>
      <c r="Z91" s="195"/>
      <c r="AA91" s="195"/>
      <c r="AB91" s="195"/>
      <c r="AC91" s="195"/>
      <c r="AD91" s="196"/>
      <c r="AE91" s="196"/>
      <c r="AF91" s="207">
        <f>U91</f>
        <v>16</v>
      </c>
      <c r="AG91" s="195" t="s">
        <v>43</v>
      </c>
      <c r="AH91" s="195"/>
      <c r="AI91" s="195"/>
      <c r="AJ91" s="195"/>
      <c r="AK91" s="195"/>
      <c r="AL91" s="208"/>
      <c r="AM91" s="208"/>
    </row>
    <row r="92" spans="1:46" ht="16" x14ac:dyDescent="0.2">
      <c r="A92" s="162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/>
      <c r="M92" s="53">
        <f t="shared" ref="M92:M97" si="2">SUM(G92:K92)</f>
        <v>0</v>
      </c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s="10" t="s">
        <v>42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Saarbrucke</v>
      </c>
      <c r="AO92" t="str">
        <f>$AT$19</f>
        <v xml:space="preserve">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6" x14ac:dyDescent="0.2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/>
      <c r="M93" s="34">
        <f t="shared" si="2"/>
        <v>0</v>
      </c>
      <c r="N93" s="31"/>
      <c r="O93" s="26"/>
      <c r="P93" s="26"/>
      <c r="Q93" s="26"/>
      <c r="R93" s="26"/>
      <c r="U93" s="99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>U93</f>
        <v>16</v>
      </c>
      <c r="AJ93" s="6" t="s">
        <v>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6" x14ac:dyDescent="0.2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/>
      <c r="M94" s="34">
        <f t="shared" si="2"/>
        <v>0</v>
      </c>
      <c r="N94" s="31"/>
      <c r="O94" s="26"/>
      <c r="P94" s="26"/>
      <c r="Q94" s="26"/>
      <c r="R94" s="26"/>
      <c r="U94" s="99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>U94</f>
        <v>16</v>
      </c>
      <c r="AJ94" s="6" t="s">
        <v>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6" x14ac:dyDescent="0.2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91"/>
      <c r="M95" s="34">
        <f t="shared" si="2"/>
        <v>0</v>
      </c>
      <c r="N95" s="31"/>
      <c r="O95" s="26"/>
      <c r="P95" s="26"/>
      <c r="Q95" s="26"/>
      <c r="R95" s="26"/>
      <c r="U95" s="99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>U95</f>
        <v>16</v>
      </c>
      <c r="AJ95" s="6" t="s">
        <v>4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6" x14ac:dyDescent="0.2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91"/>
      <c r="M96" s="34">
        <f t="shared" si="2"/>
        <v>0</v>
      </c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12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6" x14ac:dyDescent="0.2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95"/>
      <c r="M97" s="70">
        <f t="shared" si="2"/>
        <v>0</v>
      </c>
      <c r="N97" s="31">
        <v>0</v>
      </c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125"/>
      <c r="AE97" s="125"/>
      <c r="AF97" s="1"/>
    </row>
    <row r="98" spans="1:46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U98" s="209">
        <f>U91+1</f>
        <v>17</v>
      </c>
      <c r="V98" s="195"/>
      <c r="W98" s="195"/>
      <c r="X98" s="195"/>
      <c r="Y98" s="195"/>
      <c r="Z98" s="195"/>
      <c r="AA98" s="195"/>
      <c r="AB98" s="195"/>
      <c r="AC98" s="195"/>
      <c r="AD98" s="196"/>
      <c r="AE98" s="196"/>
      <c r="AF98" s="207">
        <f>U98</f>
        <v>17</v>
      </c>
      <c r="AG98" s="210" t="s">
        <v>44</v>
      </c>
      <c r="AH98" s="195"/>
      <c r="AI98" s="207" t="s">
        <v>40</v>
      </c>
      <c r="AJ98" s="211"/>
      <c r="AK98" s="195" t="s">
        <v>36</v>
      </c>
      <c r="AL98" s="195" t="s">
        <v>0</v>
      </c>
      <c r="AM98" s="195" t="s">
        <v>1</v>
      </c>
      <c r="AN98" s="195" t="s">
        <v>37</v>
      </c>
      <c r="AO98" s="208" t="s">
        <v>38</v>
      </c>
    </row>
    <row r="99" spans="1:46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U99" s="99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86">
        <v>2</v>
      </c>
      <c r="AE99" s="86"/>
      <c r="AF99" s="1">
        <f>U99</f>
        <v>17</v>
      </c>
      <c r="AH99" s="10" t="s">
        <v>47</v>
      </c>
      <c r="AI99" s="10" t="s">
        <v>39</v>
      </c>
      <c r="AJ99" s="6" t="s">
        <v>6</v>
      </c>
      <c r="AK99" s="6"/>
      <c r="AL99" s="6"/>
      <c r="AM99" s="6"/>
      <c r="AN99" s="6"/>
      <c r="AO99" s="6"/>
    </row>
    <row r="100" spans="1:46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U100" s="99">
        <f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>U100</f>
        <v>17</v>
      </c>
      <c r="AH100" s="10"/>
      <c r="AI100" s="10"/>
      <c r="AJ100" s="6" t="s">
        <v>7</v>
      </c>
      <c r="AK100" s="6"/>
      <c r="AL100" s="6"/>
      <c r="AM100" s="6"/>
      <c r="AN100" s="6"/>
      <c r="AO100" s="6"/>
    </row>
    <row r="101" spans="1:46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U101" s="99">
        <f>U100</f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>U101</f>
        <v>17</v>
      </c>
      <c r="AH101" s="10"/>
      <c r="AI101" s="10"/>
      <c r="AJ101" s="6" t="s">
        <v>4</v>
      </c>
      <c r="AK101" s="6"/>
      <c r="AL101" s="6"/>
      <c r="AM101" s="6"/>
      <c r="AN101" s="6"/>
      <c r="AO101" s="6"/>
    </row>
    <row r="102" spans="1:46" ht="16" x14ac:dyDescent="0.2">
      <c r="A102" s="26"/>
      <c r="M102" s="26" t="s">
        <v>5</v>
      </c>
      <c r="N102" s="26"/>
      <c r="Q102" s="26"/>
      <c r="R102" s="26"/>
      <c r="U102" s="46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0"/>
      <c r="AI102" s="10"/>
      <c r="AJ102" s="6" t="s">
        <v>12</v>
      </c>
      <c r="AK102" s="6"/>
      <c r="AL102" s="6"/>
      <c r="AM102" s="6"/>
      <c r="AN102" s="6"/>
      <c r="AO102" s="6"/>
    </row>
    <row r="103" spans="1:46" ht="16" x14ac:dyDescent="0.2">
      <c r="M103" s="26" t="s">
        <v>5</v>
      </c>
      <c r="N103" s="26"/>
      <c r="U103" s="46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0"/>
      <c r="AI103" s="10"/>
    </row>
    <row r="104" spans="1:46" ht="16" x14ac:dyDescent="0.2">
      <c r="M104" s="26" t="s">
        <v>5</v>
      </c>
      <c r="N104" s="26"/>
      <c r="U104" s="194">
        <f>U98+1</f>
        <v>18</v>
      </c>
      <c r="V104" s="195"/>
      <c r="W104" s="195"/>
      <c r="X104" s="195"/>
      <c r="Y104" s="195"/>
      <c r="Z104" s="195"/>
      <c r="AA104" s="195"/>
      <c r="AB104" s="195"/>
      <c r="AC104" s="195"/>
      <c r="AD104" s="196"/>
      <c r="AE104" s="196"/>
      <c r="AF104" s="202">
        <f>U104</f>
        <v>18</v>
      </c>
      <c r="AG104" s="212"/>
      <c r="AH104" s="207" t="s">
        <v>45</v>
      </c>
      <c r="AI104" s="207"/>
      <c r="AJ104" s="211" t="s">
        <v>46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Saarbrucke</v>
      </c>
      <c r="AO104" t="str">
        <f>$AT$19</f>
        <v xml:space="preserve">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6" x14ac:dyDescent="0.2">
      <c r="M105" s="26" t="s">
        <v>5</v>
      </c>
      <c r="N105" s="26"/>
      <c r="U105" s="99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>U105</f>
        <v>18</v>
      </c>
      <c r="AJ105" s="6" t="s">
        <v>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U106" s="99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>U106</f>
        <v>18</v>
      </c>
      <c r="AJ106" s="6" t="s">
        <v>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x14ac:dyDescent="0.2">
      <c r="U107" s="99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>U107</f>
        <v>18</v>
      </c>
      <c r="AJ107" s="6" t="s">
        <v>4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x14ac:dyDescent="0.2">
      <c r="U108" s="99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12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x14ac:dyDescent="0.2">
      <c r="U109" s="99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 x14ac:dyDescent="0.2">
      <c r="U110" s="194">
        <f>U104+1</f>
        <v>19</v>
      </c>
      <c r="V110" s="195"/>
      <c r="W110" s="195"/>
      <c r="X110" s="195"/>
      <c r="Y110" s="195"/>
      <c r="Z110" s="195"/>
      <c r="AA110" s="195"/>
      <c r="AB110" s="195"/>
      <c r="AC110" s="195"/>
      <c r="AD110" s="196"/>
      <c r="AE110" s="196"/>
      <c r="AF110" s="202">
        <f>U110</f>
        <v>19</v>
      </c>
      <c r="AG110" s="212" t="s">
        <v>35</v>
      </c>
      <c r="AH110" s="195"/>
      <c r="AI110" s="195"/>
      <c r="AJ110" s="195"/>
      <c r="AK110" s="195"/>
      <c r="AL110" s="195"/>
      <c r="AM110" s="208"/>
    </row>
    <row r="111" spans="1:46" x14ac:dyDescent="0.2"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10" t="s">
        <v>179</v>
      </c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Saarbrucke</v>
      </c>
      <c r="AO111" t="str">
        <f>$AT$19</f>
        <v xml:space="preserve">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 x14ac:dyDescent="0.2">
      <c r="U112" s="99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 x14ac:dyDescent="0.2">
      <c r="U113" s="99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 x14ac:dyDescent="0.2">
      <c r="U114" s="99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4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 x14ac:dyDescent="0.2">
      <c r="U115" s="99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12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 x14ac:dyDescent="0.2">
      <c r="U116" s="99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 x14ac:dyDescent="0.2">
      <c r="U117" s="194">
        <f>U110+1</f>
        <v>20</v>
      </c>
      <c r="V117" s="195"/>
      <c r="W117" s="195"/>
      <c r="X117" s="195"/>
      <c r="Y117" s="195"/>
      <c r="Z117" s="195"/>
      <c r="AA117" s="195"/>
      <c r="AB117" s="195"/>
      <c r="AC117" s="195"/>
      <c r="AD117" s="196"/>
      <c r="AE117" s="196"/>
      <c r="AF117" s="207">
        <f>U117</f>
        <v>20</v>
      </c>
      <c r="AG117" s="195" t="s">
        <v>53</v>
      </c>
      <c r="AH117" s="195"/>
      <c r="AI117" s="195"/>
      <c r="AJ117" s="195"/>
      <c r="AK117" s="195"/>
      <c r="AL117" s="195"/>
      <c r="AM117" s="208"/>
    </row>
    <row r="118" spans="21:46" x14ac:dyDescent="0.2"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J118" s="10" t="s">
        <v>178</v>
      </c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Saarbrucke</v>
      </c>
      <c r="AO118" t="str">
        <f>$AT$19</f>
        <v xml:space="preserve">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 x14ac:dyDescent="0.2">
      <c r="U119" s="99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 x14ac:dyDescent="0.2">
      <c r="U120" s="99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 x14ac:dyDescent="0.2">
      <c r="U121" s="99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4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 x14ac:dyDescent="0.2">
      <c r="U122" s="46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12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 x14ac:dyDescent="0.2">
      <c r="U123" s="46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 x14ac:dyDescent="0.2">
      <c r="U124" s="194">
        <f>U117+1</f>
        <v>21</v>
      </c>
      <c r="V124" s="195"/>
      <c r="W124" s="195"/>
      <c r="X124" s="195"/>
      <c r="Y124" s="195"/>
      <c r="Z124" s="195"/>
      <c r="AA124" s="195"/>
      <c r="AB124" s="195"/>
      <c r="AC124" s="195"/>
      <c r="AD124" s="196"/>
      <c r="AE124" s="196"/>
      <c r="AF124" s="207">
        <f>U124</f>
        <v>21</v>
      </c>
      <c r="AG124" s="195" t="s">
        <v>52</v>
      </c>
      <c r="AH124" s="195"/>
      <c r="AI124" s="195"/>
      <c r="AJ124" s="195"/>
      <c r="AK124" s="208"/>
    </row>
    <row r="125" spans="21:46" x14ac:dyDescent="0.2">
      <c r="U125" s="99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J125" s="10" t="s">
        <v>177</v>
      </c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Saarbrucke</v>
      </c>
      <c r="AO125" t="str">
        <f>$AT$19</f>
        <v xml:space="preserve">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 x14ac:dyDescent="0.2">
      <c r="U126" s="99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 x14ac:dyDescent="0.2">
      <c r="U127" s="99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 x14ac:dyDescent="0.2">
      <c r="U128" s="99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4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99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12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99"/>
      <c r="V130" s="1"/>
      <c r="W130" s="1"/>
      <c r="X130" s="1"/>
      <c r="Y130" s="1"/>
      <c r="Z130" s="1"/>
      <c r="AA130" s="1"/>
      <c r="AB130" s="1"/>
      <c r="AC130" s="1"/>
      <c r="AD130" s="125"/>
      <c r="AE130" s="125"/>
      <c r="AF130" s="1"/>
    </row>
    <row r="131" spans="21:48" x14ac:dyDescent="0.2">
      <c r="U131" s="209">
        <f>U124+1</f>
        <v>22</v>
      </c>
      <c r="V131" s="195"/>
      <c r="W131" s="195"/>
      <c r="X131" s="195"/>
      <c r="Y131" s="195"/>
      <c r="Z131" s="195"/>
      <c r="AA131" s="195"/>
      <c r="AB131" s="195"/>
      <c r="AC131" s="195"/>
      <c r="AD131" s="196"/>
      <c r="AE131" s="196"/>
      <c r="AF131" s="207">
        <f>U131</f>
        <v>22</v>
      </c>
      <c r="AG131" s="195" t="s">
        <v>15</v>
      </c>
      <c r="AH131" s="195"/>
      <c r="AI131" s="195"/>
      <c r="AJ131" s="195"/>
      <c r="AK131" s="208"/>
    </row>
    <row r="132" spans="21:48" x14ac:dyDescent="0.2">
      <c r="U132" s="99"/>
      <c r="V132" s="1"/>
      <c r="W132" s="1"/>
      <c r="X132" s="1"/>
      <c r="Y132" s="1"/>
      <c r="Z132" s="1"/>
      <c r="AA132" s="1"/>
      <c r="AB132" s="1"/>
      <c r="AC132" s="1"/>
      <c r="AD132" s="86"/>
      <c r="AE132" s="86"/>
      <c r="AF132" s="1"/>
      <c r="AJ132" s="10" t="s">
        <v>176</v>
      </c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Saarbrucke</v>
      </c>
      <c r="AO132" t="str">
        <f>$AT$19</f>
        <v xml:space="preserve">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50</v>
      </c>
    </row>
    <row r="133" spans="21:48" x14ac:dyDescent="0.2">
      <c r="U133" s="99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 x14ac:dyDescent="0.2">
      <c r="U134" s="99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 x14ac:dyDescent="0.2">
      <c r="U135" s="99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4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 x14ac:dyDescent="0.2">
      <c r="U136" s="99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12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 x14ac:dyDescent="0.2">
      <c r="U137" s="99"/>
      <c r="V137" s="1"/>
      <c r="W137" s="1"/>
      <c r="X137" s="1"/>
      <c r="Y137" s="1"/>
      <c r="Z137" s="1"/>
      <c r="AA137" s="1"/>
      <c r="AB137" s="1"/>
      <c r="AC137" s="1"/>
      <c r="AD137" s="125"/>
      <c r="AE137" s="125"/>
      <c r="AF137" s="1"/>
    </row>
    <row r="138" spans="21:48" x14ac:dyDescent="0.2">
      <c r="U138" s="209">
        <f>U131+1</f>
        <v>23</v>
      </c>
      <c r="V138" s="195"/>
      <c r="W138" s="195"/>
      <c r="X138" s="195"/>
      <c r="Y138" s="195"/>
      <c r="Z138" s="195"/>
      <c r="AA138" s="195"/>
      <c r="AB138" s="195"/>
      <c r="AC138" s="195"/>
      <c r="AD138" s="196"/>
      <c r="AE138" s="196"/>
      <c r="AF138" s="207">
        <f>U138</f>
        <v>23</v>
      </c>
      <c r="AG138" s="195" t="s">
        <v>41</v>
      </c>
      <c r="AH138" s="195"/>
      <c r="AI138" s="195"/>
      <c r="AJ138" s="195"/>
      <c r="AK138" s="195"/>
      <c r="AL138" s="195"/>
      <c r="AM138" s="208"/>
    </row>
    <row r="139" spans="21:48" ht="15" thickBot="1" x14ac:dyDescent="0.25">
      <c r="U139" s="99"/>
      <c r="V139" s="1"/>
      <c r="W139" s="1"/>
      <c r="X139" s="1"/>
      <c r="Y139" s="1"/>
      <c r="Z139" s="1"/>
      <c r="AA139" s="1"/>
      <c r="AB139" s="1"/>
      <c r="AC139" s="1"/>
      <c r="AD139" s="86"/>
      <c r="AE139" s="86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Saarbrucke</v>
      </c>
      <c r="AO139" t="str">
        <f>$AT$19</f>
        <v xml:space="preserve">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50</v>
      </c>
    </row>
    <row r="140" spans="21:48" x14ac:dyDescent="0.2">
      <c r="U140" s="99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6</v>
      </c>
      <c r="AK140" s="219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1"/>
    </row>
    <row r="141" spans="21:48" x14ac:dyDescent="0.2">
      <c r="U141" s="99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7</v>
      </c>
      <c r="AK141" s="222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107"/>
    </row>
    <row r="142" spans="21:48" x14ac:dyDescent="0.2">
      <c r="U142" s="99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4</v>
      </c>
      <c r="AK142" s="222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107"/>
    </row>
    <row r="143" spans="21:48" ht="15" thickBot="1" x14ac:dyDescent="0.25">
      <c r="U143" s="100"/>
      <c r="V143" s="4"/>
      <c r="W143" s="4"/>
      <c r="X143" s="4"/>
      <c r="Y143" s="4"/>
      <c r="Z143" s="4"/>
      <c r="AA143" s="4"/>
      <c r="AB143" s="4"/>
      <c r="AC143" s="4"/>
      <c r="AD143" s="6">
        <v>1</v>
      </c>
      <c r="AE143" s="6"/>
      <c r="AF143" s="1"/>
      <c r="AJ143" t="s">
        <v>12</v>
      </c>
      <c r="AK143" s="223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5"/>
    </row>
    <row r="144" spans="21:48" ht="15" thickBot="1" x14ac:dyDescent="0.25">
      <c r="AD144" s="125"/>
      <c r="AE144" s="6"/>
      <c r="AF144" s="1"/>
      <c r="AJ144" t="s">
        <v>183</v>
      </c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21:34" ht="15" thickBot="1" x14ac:dyDescent="0.25">
      <c r="U145" s="11" t="s">
        <v>162</v>
      </c>
      <c r="V145" s="12"/>
      <c r="W145" s="12"/>
      <c r="X145" s="12"/>
      <c r="Y145" s="12"/>
      <c r="Z145" s="104">
        <v>30</v>
      </c>
      <c r="AA145" s="12" t="s">
        <v>161</v>
      </c>
      <c r="AB145" s="12"/>
      <c r="AC145" s="12"/>
      <c r="AD145" s="104">
        <f>SUM(AD14:AD144)</f>
        <v>100</v>
      </c>
      <c r="AF145" s="1"/>
    </row>
    <row r="146" spans="21:34" ht="15" thickBot="1" x14ac:dyDescent="0.25">
      <c r="U146" s="123" t="s">
        <v>164</v>
      </c>
      <c r="V146" s="97"/>
      <c r="W146" s="97"/>
      <c r="X146" s="97"/>
      <c r="Y146" s="97"/>
      <c r="Z146" s="192">
        <f>AD146*Z145</f>
        <v>0</v>
      </c>
      <c r="AA146" s="97"/>
      <c r="AB146" s="97"/>
      <c r="AC146" s="97"/>
      <c r="AD146" s="193">
        <f>AE146/AD145</f>
        <v>0</v>
      </c>
      <c r="AE146" s="248">
        <f>SUM(AE14:AE144)</f>
        <v>0</v>
      </c>
      <c r="AF146" s="249" t="s">
        <v>163</v>
      </c>
      <c r="AG146" s="200"/>
      <c r="AH146" s="201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"/>
  <sheetViews>
    <sheetView workbookViewId="0">
      <selection activeCell="F28" sqref="F28"/>
    </sheetView>
  </sheetViews>
  <sheetFormatPr baseColWidth="10" defaultColWidth="9" defaultRowHeight="14" x14ac:dyDescent="0.2"/>
  <sheetData>
    <row r="25" spans="3:3" x14ac:dyDescent="0.2">
      <c r="C25" t="s">
        <v>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7" workbookViewId="0">
      <selection activeCell="D32" sqref="D32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9.39843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98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93</v>
      </c>
    </row>
    <row r="5" spans="1:21" x14ac:dyDescent="0.2">
      <c r="C5" t="s">
        <v>94</v>
      </c>
    </row>
    <row r="6" spans="1:21" x14ac:dyDescent="0.2">
      <c r="C6" t="s">
        <v>95</v>
      </c>
    </row>
    <row r="7" spans="1:21" x14ac:dyDescent="0.2">
      <c r="C7" t="s">
        <v>97</v>
      </c>
    </row>
    <row r="8" spans="1:21" x14ac:dyDescent="0.2">
      <c r="C8" t="s">
        <v>96</v>
      </c>
    </row>
    <row r="10" spans="1:21" ht="15" thickBot="1" x14ac:dyDescent="0.25">
      <c r="A10" s="9" t="s">
        <v>172</v>
      </c>
    </row>
    <row r="11" spans="1:21" ht="15" thickBot="1" x14ac:dyDescent="0.25">
      <c r="A11" s="197" t="s">
        <v>209</v>
      </c>
      <c r="B11" s="262"/>
      <c r="C11" s="262"/>
      <c r="D11" s="199"/>
      <c r="E11" s="12"/>
      <c r="F11" s="12"/>
      <c r="G11" s="13"/>
      <c r="K11" s="9" t="s">
        <v>173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171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 x14ac:dyDescent="0.2">
      <c r="A14" s="252" t="s">
        <v>111</v>
      </c>
      <c r="B14" s="1" t="s">
        <v>121</v>
      </c>
      <c r="C14" s="1"/>
      <c r="D14" s="1"/>
      <c r="E14" s="1"/>
      <c r="F14" s="1"/>
      <c r="G14" s="15"/>
      <c r="K14" t="s">
        <v>100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122</v>
      </c>
      <c r="B15" s="1" t="s">
        <v>104</v>
      </c>
      <c r="C15" s="1"/>
      <c r="D15" s="1"/>
      <c r="E15" s="1"/>
      <c r="F15" s="1"/>
      <c r="G15" s="15"/>
      <c r="K15" t="s">
        <v>81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82</v>
      </c>
      <c r="E16" s="1" t="s">
        <v>84</v>
      </c>
      <c r="F16" s="1" t="s">
        <v>208</v>
      </c>
      <c r="G16" s="106"/>
      <c r="H16" s="261" t="s">
        <v>210</v>
      </c>
      <c r="K16" t="s">
        <v>82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1" t="s">
        <v>197</v>
      </c>
      <c r="B17" s="1"/>
      <c r="C17" s="98" t="s">
        <v>138</v>
      </c>
      <c r="D17" s="6"/>
      <c r="E17" s="6"/>
      <c r="F17" s="6"/>
      <c r="G17" s="107"/>
      <c r="K17" t="s">
        <v>83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105</v>
      </c>
      <c r="C18" s="1"/>
      <c r="D18" s="1"/>
      <c r="E18" s="1"/>
      <c r="F18" s="1"/>
      <c r="G18" s="15"/>
      <c r="K18" t="s">
        <v>84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169</v>
      </c>
      <c r="B19" s="98" t="s">
        <v>107</v>
      </c>
      <c r="C19" s="2" t="s">
        <v>108</v>
      </c>
      <c r="D19" s="1"/>
      <c r="E19" s="1"/>
      <c r="F19" s="1"/>
      <c r="G19" s="15"/>
      <c r="K19" t="s">
        <v>85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106</v>
      </c>
      <c r="C20" s="1"/>
      <c r="D20" s="1"/>
      <c r="E20" s="1"/>
      <c r="F20" s="1"/>
      <c r="G20" s="15"/>
      <c r="K20" t="s">
        <v>86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1" t="s">
        <v>198</v>
      </c>
      <c r="B21" s="1" t="s">
        <v>109</v>
      </c>
      <c r="C21" s="1"/>
      <c r="D21" s="6"/>
      <c r="E21" s="6"/>
      <c r="F21" s="6"/>
      <c r="G21" s="107"/>
      <c r="K21" t="s">
        <v>89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103</v>
      </c>
      <c r="C22" s="1"/>
      <c r="D22" s="1"/>
      <c r="E22" s="1"/>
      <c r="F22" s="1"/>
      <c r="G22" s="1"/>
      <c r="H22" s="1"/>
      <c r="K22" t="s">
        <v>87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88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49" t="s">
        <v>141</v>
      </c>
      <c r="C24" s="97"/>
      <c r="D24" s="123" t="s">
        <v>82</v>
      </c>
      <c r="E24" s="97" t="s">
        <v>84</v>
      </c>
      <c r="F24" s="97" t="s">
        <v>139</v>
      </c>
      <c r="G24" s="97" t="s">
        <v>140</v>
      </c>
      <c r="H24" s="231" t="s">
        <v>170</v>
      </c>
    </row>
    <row r="25" spans="1:21" ht="15" thickBot="1" x14ac:dyDescent="0.25">
      <c r="A25" s="21"/>
      <c r="B25" s="150" t="s">
        <v>93</v>
      </c>
      <c r="C25" s="13"/>
      <c r="D25" s="152">
        <v>236</v>
      </c>
      <c r="E25" s="153">
        <v>821</v>
      </c>
      <c r="F25" s="153">
        <v>857</v>
      </c>
      <c r="G25" s="228">
        <v>295</v>
      </c>
      <c r="H25" s="260"/>
      <c r="K25" s="122" t="s">
        <v>167</v>
      </c>
      <c r="L25" s="190"/>
      <c r="M25" s="217"/>
    </row>
    <row r="26" spans="1:21" ht="15" thickBot="1" x14ac:dyDescent="0.25">
      <c r="A26" s="21"/>
      <c r="B26" s="127" t="s">
        <v>94</v>
      </c>
      <c r="C26" s="15"/>
      <c r="D26" s="154">
        <v>742</v>
      </c>
      <c r="E26" s="155">
        <v>3746</v>
      </c>
      <c r="F26" s="155">
        <v>1155</v>
      </c>
      <c r="G26" s="229">
        <v>405</v>
      </c>
      <c r="H26" s="260"/>
      <c r="K26" s="218" t="s">
        <v>81</v>
      </c>
      <c r="L26" s="218" t="s">
        <v>83</v>
      </c>
      <c r="M26" s="218" t="s">
        <v>86</v>
      </c>
      <c r="N26" s="125" t="s">
        <v>89</v>
      </c>
      <c r="O26" s="125" t="s">
        <v>88</v>
      </c>
    </row>
    <row r="27" spans="1:21" x14ac:dyDescent="0.2">
      <c r="A27" s="21"/>
      <c r="B27" s="127" t="s">
        <v>95</v>
      </c>
      <c r="C27" s="15"/>
      <c r="D27" s="154">
        <v>250</v>
      </c>
      <c r="E27" s="155">
        <v>5409</v>
      </c>
      <c r="F27" s="155">
        <v>2436</v>
      </c>
      <c r="G27" s="229">
        <v>414</v>
      </c>
      <c r="H27" s="260"/>
      <c r="J27" s="150" t="s">
        <v>93</v>
      </c>
      <c r="K27" s="219"/>
      <c r="L27" s="220"/>
      <c r="M27" s="220"/>
      <c r="N27" s="220"/>
      <c r="O27" s="221"/>
    </row>
    <row r="28" spans="1:21" x14ac:dyDescent="0.2">
      <c r="A28" s="21"/>
      <c r="B28" s="127" t="s">
        <v>97</v>
      </c>
      <c r="C28" s="15"/>
      <c r="D28" s="154">
        <v>277</v>
      </c>
      <c r="E28" s="155">
        <v>1199</v>
      </c>
      <c r="F28" s="155">
        <v>476</v>
      </c>
      <c r="G28" s="229">
        <v>170</v>
      </c>
      <c r="H28" s="260"/>
      <c r="J28" s="127" t="s">
        <v>94</v>
      </c>
      <c r="K28" s="222"/>
      <c r="L28" s="6"/>
      <c r="M28" s="6"/>
      <c r="N28" s="6"/>
      <c r="O28" s="107"/>
    </row>
    <row r="29" spans="1:21" ht="15" thickBot="1" x14ac:dyDescent="0.25">
      <c r="A29" s="21"/>
      <c r="B29" s="151" t="s">
        <v>96</v>
      </c>
      <c r="C29" s="15"/>
      <c r="D29" s="226">
        <v>1812</v>
      </c>
      <c r="E29" s="227">
        <v>2381</v>
      </c>
      <c r="F29" s="227">
        <v>945</v>
      </c>
      <c r="G29" s="230">
        <v>1510</v>
      </c>
      <c r="H29" s="260"/>
      <c r="J29" s="127" t="s">
        <v>95</v>
      </c>
      <c r="K29" s="222"/>
      <c r="L29" s="6"/>
      <c r="M29" s="6"/>
      <c r="N29" s="6"/>
      <c r="O29" s="107"/>
    </row>
    <row r="30" spans="1:21" ht="15" thickBot="1" x14ac:dyDescent="0.25">
      <c r="A30" s="21"/>
      <c r="B30" s="1"/>
      <c r="C30" s="123"/>
      <c r="D30" s="259"/>
      <c r="E30" s="259"/>
      <c r="F30" s="259"/>
      <c r="G30" s="259"/>
      <c r="H30" s="258"/>
      <c r="J30" s="127" t="s">
        <v>97</v>
      </c>
      <c r="K30" s="222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1" t="s">
        <v>96</v>
      </c>
      <c r="K31" s="223"/>
      <c r="L31" s="224"/>
      <c r="M31" s="224"/>
      <c r="N31" s="224"/>
      <c r="O31" s="225"/>
    </row>
    <row r="32" spans="1:21" ht="15" thickBot="1" x14ac:dyDescent="0.25">
      <c r="A32" s="21"/>
      <c r="B32" s="149" t="s">
        <v>168</v>
      </c>
      <c r="C32" s="19"/>
      <c r="D32" s="1"/>
      <c r="E32" s="1"/>
      <c r="F32" s="1"/>
      <c r="G32" s="1"/>
      <c r="H32" s="1"/>
    </row>
    <row r="33" spans="1:15" ht="15" thickBot="1" x14ac:dyDescent="0.25">
      <c r="B33" s="149" t="s">
        <v>141</v>
      </c>
      <c r="C33" s="97"/>
      <c r="D33" s="123" t="s">
        <v>82</v>
      </c>
      <c r="E33" s="97" t="s">
        <v>84</v>
      </c>
      <c r="F33" s="97" t="s">
        <v>139</v>
      </c>
      <c r="G33" s="19" t="s">
        <v>140</v>
      </c>
    </row>
    <row r="34" spans="1:15" x14ac:dyDescent="0.2">
      <c r="B34" s="150" t="s">
        <v>93</v>
      </c>
      <c r="C34" s="13"/>
      <c r="D34" s="152"/>
      <c r="E34" s="153"/>
      <c r="F34" s="153"/>
      <c r="G34" s="153"/>
    </row>
    <row r="35" spans="1:15" x14ac:dyDescent="0.2">
      <c r="B35" s="127" t="s">
        <v>94</v>
      </c>
      <c r="C35" s="15"/>
      <c r="D35" s="154"/>
      <c r="E35" s="155"/>
      <c r="F35" s="155"/>
      <c r="G35" s="155"/>
      <c r="K35" s="6" t="s">
        <v>81</v>
      </c>
      <c r="L35" s="6" t="s">
        <v>83</v>
      </c>
      <c r="M35" s="6" t="s">
        <v>86</v>
      </c>
      <c r="N35" s="6" t="s">
        <v>89</v>
      </c>
      <c r="O35" s="6" t="s">
        <v>88</v>
      </c>
    </row>
    <row r="36" spans="1:15" ht="9.75" customHeight="1" x14ac:dyDescent="0.2">
      <c r="B36" s="127" t="s">
        <v>95</v>
      </c>
      <c r="C36" s="15"/>
      <c r="D36" s="154"/>
      <c r="E36" s="155"/>
      <c r="F36" s="155"/>
      <c r="G36" s="155"/>
      <c r="K36" s="6"/>
      <c r="L36" s="6"/>
      <c r="M36" s="6"/>
      <c r="N36" s="6"/>
      <c r="O36" s="6"/>
    </row>
    <row r="37" spans="1:15" x14ac:dyDescent="0.2">
      <c r="B37" s="127" t="s">
        <v>97</v>
      </c>
      <c r="C37" s="15"/>
      <c r="D37" s="154"/>
      <c r="E37" s="155"/>
      <c r="F37" s="155"/>
      <c r="G37" s="155"/>
      <c r="K37" s="6"/>
      <c r="L37" s="6"/>
      <c r="M37" s="6"/>
      <c r="N37" s="6"/>
      <c r="O37" s="6"/>
    </row>
    <row r="38" spans="1:15" ht="15" thickBot="1" x14ac:dyDescent="0.25">
      <c r="B38" s="151" t="s">
        <v>96</v>
      </c>
      <c r="C38" s="5"/>
      <c r="D38" s="154"/>
      <c r="E38" s="155"/>
      <c r="F38" s="155"/>
      <c r="G38" s="155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115</v>
      </c>
      <c r="B42" s="149" t="s">
        <v>112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199</v>
      </c>
      <c r="C43" s="1"/>
      <c r="D43" s="98" t="s">
        <v>82</v>
      </c>
      <c r="E43" s="98" t="s">
        <v>84</v>
      </c>
      <c r="F43" s="98" t="s">
        <v>139</v>
      </c>
      <c r="G43" s="98" t="s">
        <v>140</v>
      </c>
      <c r="H43" s="1"/>
    </row>
    <row r="44" spans="1:15" ht="15" thickBot="1" x14ac:dyDescent="0.25">
      <c r="A44" s="21"/>
      <c r="B44" s="1" t="s">
        <v>93</v>
      </c>
      <c r="D44" s="6"/>
      <c r="E44" s="6"/>
      <c r="F44" s="6"/>
      <c r="G44" s="6"/>
      <c r="K44" s="149" t="s">
        <v>112</v>
      </c>
      <c r="L44" s="19"/>
    </row>
    <row r="45" spans="1:15" x14ac:dyDescent="0.2">
      <c r="A45" s="21"/>
      <c r="B45" s="1" t="s">
        <v>94</v>
      </c>
      <c r="D45" s="6"/>
      <c r="E45" s="6"/>
      <c r="F45" s="6"/>
      <c r="G45" s="6"/>
      <c r="K45" s="6" t="s">
        <v>81</v>
      </c>
      <c r="L45" s="6" t="s">
        <v>83</v>
      </c>
      <c r="M45" s="6" t="s">
        <v>86</v>
      </c>
      <c r="N45" s="6" t="s">
        <v>89</v>
      </c>
      <c r="O45" s="6" t="s">
        <v>88</v>
      </c>
    </row>
    <row r="46" spans="1:15" x14ac:dyDescent="0.2">
      <c r="A46" s="21"/>
      <c r="B46" s="1" t="s">
        <v>95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97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110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116</v>
      </c>
      <c r="B51" s="149" t="s">
        <v>113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114</v>
      </c>
      <c r="C52" s="1"/>
      <c r="D52" s="98" t="s">
        <v>82</v>
      </c>
      <c r="E52" s="98" t="s">
        <v>84</v>
      </c>
      <c r="F52" s="98" t="s">
        <v>139</v>
      </c>
      <c r="G52" s="98" t="s">
        <v>140</v>
      </c>
      <c r="H52" s="1"/>
    </row>
    <row r="53" spans="1:15" ht="15" thickBot="1" x14ac:dyDescent="0.25">
      <c r="A53" s="21"/>
      <c r="B53" s="1" t="s">
        <v>93</v>
      </c>
      <c r="D53" s="6"/>
      <c r="E53" s="6"/>
      <c r="F53" s="6"/>
      <c r="G53" s="6"/>
      <c r="K53" s="149" t="s">
        <v>113</v>
      </c>
      <c r="L53" s="19"/>
    </row>
    <row r="54" spans="1:15" x14ac:dyDescent="0.2">
      <c r="A54" s="21"/>
      <c r="B54" s="1" t="s">
        <v>94</v>
      </c>
      <c r="D54" s="6"/>
      <c r="E54" s="6"/>
      <c r="F54" s="6"/>
      <c r="G54" s="6"/>
      <c r="K54" s="6" t="s">
        <v>81</v>
      </c>
      <c r="L54" s="6" t="s">
        <v>83</v>
      </c>
      <c r="M54" s="6" t="s">
        <v>86</v>
      </c>
      <c r="N54" s="6" t="s">
        <v>89</v>
      </c>
      <c r="O54" s="6" t="s">
        <v>88</v>
      </c>
    </row>
    <row r="55" spans="1:15" x14ac:dyDescent="0.2">
      <c r="A55" s="21"/>
      <c r="B55" s="1" t="s">
        <v>95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97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110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2" t="s">
        <v>118</v>
      </c>
      <c r="C60" s="97"/>
      <c r="D60" s="190" t="s">
        <v>119</v>
      </c>
      <c r="E60" s="97"/>
      <c r="F60" s="97"/>
      <c r="G60" s="2"/>
    </row>
    <row r="62" spans="1:15" x14ac:dyDescent="0.2">
      <c r="K62" s="6" t="s">
        <v>81</v>
      </c>
      <c r="L62" s="6" t="s">
        <v>83</v>
      </c>
      <c r="M62" s="6" t="s">
        <v>86</v>
      </c>
      <c r="N62" s="6" t="s">
        <v>89</v>
      </c>
      <c r="O62" s="6" t="s">
        <v>88</v>
      </c>
    </row>
    <row r="67" spans="2:15" ht="15" thickBot="1" x14ac:dyDescent="0.25"/>
    <row r="68" spans="2:15" ht="15" thickBot="1" x14ac:dyDescent="0.25">
      <c r="B68" s="122" t="s">
        <v>117</v>
      </c>
      <c r="C68" s="97"/>
      <c r="D68" s="97"/>
      <c r="E68" s="97"/>
      <c r="F68" s="97"/>
      <c r="G68" s="19"/>
    </row>
    <row r="70" spans="2:15" x14ac:dyDescent="0.2">
      <c r="K70" s="6" t="s">
        <v>81</v>
      </c>
      <c r="L70" s="6" t="s">
        <v>83</v>
      </c>
      <c r="M70" s="6" t="s">
        <v>86</v>
      </c>
      <c r="N70" s="6" t="s">
        <v>89</v>
      </c>
      <c r="O70" s="6" t="s">
        <v>88</v>
      </c>
    </row>
    <row r="73" spans="2:15" ht="15" thickBot="1" x14ac:dyDescent="0.25">
      <c r="D73" s="98" t="s">
        <v>82</v>
      </c>
      <c r="E73" s="98" t="s">
        <v>84</v>
      </c>
      <c r="F73" s="98" t="s">
        <v>139</v>
      </c>
      <c r="G73" s="98" t="s">
        <v>140</v>
      </c>
    </row>
    <row r="74" spans="2:15" ht="15" thickBot="1" x14ac:dyDescent="0.25">
      <c r="B74" s="122" t="s">
        <v>120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8"/>
  <sheetViews>
    <sheetView tabSelected="1" topLeftCell="L1" zoomScaleNormal="90" zoomScaleSheetLayoutView="100" workbookViewId="0">
      <selection activeCell="AA28" sqref="AA28"/>
    </sheetView>
  </sheetViews>
  <sheetFormatPr baseColWidth="10" defaultColWidth="10.59765625" defaultRowHeight="15" outlineLevelCol="1" x14ac:dyDescent="0.2"/>
  <cols>
    <col min="1" max="1" width="25" style="270" customWidth="1"/>
    <col min="2" max="2" width="17.3984375" style="270" customWidth="1"/>
    <col min="3" max="3" width="23.796875" style="270" bestFit="1" customWidth="1" outlineLevel="1"/>
    <col min="4" max="4" width="21.19921875" style="270" customWidth="1"/>
    <col min="5" max="5" width="13" style="270" customWidth="1" outlineLevel="1"/>
    <col min="6" max="6" width="12.19921875" style="270" customWidth="1" outlineLevel="1"/>
    <col min="7" max="7" width="15" style="270" customWidth="1" outlineLevel="1"/>
    <col min="8" max="8" width="14" style="270" customWidth="1" outlineLevel="1"/>
    <col min="9" max="10" width="21" style="270" bestFit="1" customWidth="1" outlineLevel="1"/>
    <col min="11" max="11" width="45.3984375" style="270" bestFit="1" customWidth="1" outlineLevel="1"/>
    <col min="12" max="13" width="45.3984375" style="270" customWidth="1" outlineLevel="1"/>
    <col min="14" max="14" width="14.19921875" style="270" customWidth="1" outlineLevel="1"/>
    <col min="15" max="15" width="10.59765625" style="270" customWidth="1" outlineLevel="1"/>
    <col min="16" max="16" width="21.3984375" style="270" bestFit="1" customWidth="1"/>
    <col min="17" max="17" width="12.3984375" style="270" bestFit="1" customWidth="1"/>
    <col min="18" max="18" width="38.796875" style="270" bestFit="1" customWidth="1"/>
    <col min="19" max="19" width="23" style="270" customWidth="1"/>
    <col min="20" max="20" width="15.59765625" style="270" customWidth="1"/>
    <col min="21" max="21" width="16" style="270" customWidth="1"/>
    <col min="22" max="23" width="23" style="270" customWidth="1"/>
    <col min="24" max="24" width="24" style="270" customWidth="1"/>
    <col min="25" max="25" width="12.59765625" style="270" bestFit="1" customWidth="1"/>
    <col min="26" max="26" width="23" style="270" customWidth="1"/>
    <col min="27" max="27" width="9.3984375" style="270" customWidth="1"/>
    <col min="28" max="29" width="11.19921875" style="270" customWidth="1"/>
    <col min="30" max="30" width="8.59765625" style="270" customWidth="1"/>
    <col min="31" max="31" width="24" style="270" customWidth="1"/>
    <col min="32" max="33" width="8.796875" style="270" customWidth="1"/>
    <col min="34" max="34" width="6" style="270" customWidth="1"/>
    <col min="35" max="16384" width="10.59765625" style="270"/>
  </cols>
  <sheetData>
    <row r="1" spans="1:34" x14ac:dyDescent="0.2">
      <c r="A1" s="271" t="s">
        <v>238</v>
      </c>
      <c r="B1" s="271">
        <v>1.5</v>
      </c>
      <c r="E1" s="296" t="s">
        <v>270</v>
      </c>
      <c r="F1" s="297"/>
      <c r="G1" s="297"/>
      <c r="H1" s="298"/>
      <c r="J1" s="270" t="s">
        <v>277</v>
      </c>
      <c r="K1" s="270">
        <v>225</v>
      </c>
    </row>
    <row r="2" spans="1:34" x14ac:dyDescent="0.2">
      <c r="E2" s="291" t="s">
        <v>258</v>
      </c>
      <c r="F2" s="289" t="s">
        <v>259</v>
      </c>
      <c r="G2" s="289" t="s">
        <v>260</v>
      </c>
      <c r="H2" s="290" t="s">
        <v>261</v>
      </c>
      <c r="J2" s="270" t="s">
        <v>286</v>
      </c>
      <c r="K2" s="270">
        <v>1</v>
      </c>
    </row>
    <row r="3" spans="1:34" ht="19" x14ac:dyDescent="0.25">
      <c r="A3" s="271" t="s">
        <v>249</v>
      </c>
      <c r="B3" s="271" t="s">
        <v>239</v>
      </c>
      <c r="E3" s="292" t="s">
        <v>262</v>
      </c>
      <c r="F3" s="282">
        <v>3000</v>
      </c>
      <c r="G3" s="283" t="s">
        <v>263</v>
      </c>
      <c r="H3" s="284">
        <v>140</v>
      </c>
      <c r="AB3"/>
      <c r="AC3"/>
      <c r="AD3"/>
      <c r="AE3"/>
      <c r="AF3"/>
    </row>
    <row r="4" spans="1:34" ht="19" x14ac:dyDescent="0.25">
      <c r="A4" s="271" t="s">
        <v>250</v>
      </c>
      <c r="B4" s="271" t="s">
        <v>240</v>
      </c>
      <c r="E4" s="292" t="s">
        <v>264</v>
      </c>
      <c r="F4" s="282">
        <v>5500</v>
      </c>
      <c r="G4" s="285" t="s">
        <v>265</v>
      </c>
      <c r="H4" s="284">
        <v>200</v>
      </c>
      <c r="AB4"/>
      <c r="AC4"/>
      <c r="AD4"/>
      <c r="AE4"/>
      <c r="AF4"/>
    </row>
    <row r="5" spans="1:34" x14ac:dyDescent="0.2">
      <c r="A5" s="271" t="s">
        <v>251</v>
      </c>
      <c r="B5" s="271" t="s">
        <v>241</v>
      </c>
      <c r="E5" s="291" t="s">
        <v>271</v>
      </c>
      <c r="H5" s="288">
        <v>150</v>
      </c>
      <c r="AB5"/>
      <c r="AC5"/>
      <c r="AD5"/>
      <c r="AE5"/>
      <c r="AF5"/>
    </row>
    <row r="6" spans="1:34" ht="19" x14ac:dyDescent="0.25">
      <c r="A6" s="271" t="s">
        <v>252</v>
      </c>
      <c r="B6" s="271" t="s">
        <v>242</v>
      </c>
      <c r="E6" s="292" t="s">
        <v>266</v>
      </c>
      <c r="F6" s="284">
        <v>5500</v>
      </c>
      <c r="G6" s="286" t="s">
        <v>267</v>
      </c>
      <c r="H6" s="284">
        <v>140</v>
      </c>
      <c r="AB6"/>
      <c r="AC6"/>
      <c r="AD6"/>
      <c r="AE6"/>
      <c r="AF6"/>
    </row>
    <row r="7" spans="1:34" ht="19" x14ac:dyDescent="0.25">
      <c r="A7" s="277"/>
      <c r="B7" s="277"/>
      <c r="E7" s="292" t="s">
        <v>268</v>
      </c>
      <c r="F7" s="284">
        <v>7000</v>
      </c>
      <c r="G7" s="287" t="s">
        <v>269</v>
      </c>
      <c r="H7" s="284">
        <v>200</v>
      </c>
      <c r="AB7"/>
      <c r="AC7"/>
      <c r="AD7"/>
      <c r="AE7"/>
      <c r="AF7"/>
    </row>
    <row r="8" spans="1:34" x14ac:dyDescent="0.2">
      <c r="A8" s="274"/>
      <c r="B8" s="270" t="s">
        <v>248</v>
      </c>
      <c r="AD8"/>
      <c r="AE8"/>
      <c r="AF8"/>
      <c r="AG8"/>
      <c r="AH8"/>
    </row>
    <row r="9" spans="1:34" x14ac:dyDescent="0.2">
      <c r="Q9" s="275" t="s">
        <v>243</v>
      </c>
      <c r="R9" t="s">
        <v>28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">
      <c r="A10" s="270" t="s">
        <v>244</v>
      </c>
      <c r="B10" s="270" t="s">
        <v>246</v>
      </c>
      <c r="C10" s="270" t="s">
        <v>282</v>
      </c>
      <c r="D10" s="270" t="s">
        <v>281</v>
      </c>
      <c r="E10" s="270" t="s">
        <v>280</v>
      </c>
      <c r="F10" s="270" t="s">
        <v>278</v>
      </c>
      <c r="G10" s="270" t="s">
        <v>233</v>
      </c>
      <c r="H10" s="270" t="s">
        <v>279</v>
      </c>
      <c r="I10" s="270" t="s">
        <v>283</v>
      </c>
      <c r="J10" s="270" t="s">
        <v>284</v>
      </c>
      <c r="K10" s="270" t="s">
        <v>285</v>
      </c>
      <c r="L10" s="270" t="s">
        <v>291</v>
      </c>
      <c r="M10" s="270" t="s">
        <v>309</v>
      </c>
      <c r="N10" s="270" t="s">
        <v>273</v>
      </c>
      <c r="Q10" s="275" t="s">
        <v>273</v>
      </c>
      <c r="R10" t="s">
        <v>3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">
      <c r="A11" s="270" t="str">
        <f>'Current base situation'!$AL$19</f>
        <v>Venlo</v>
      </c>
      <c r="B11" s="270" t="s">
        <v>234</v>
      </c>
      <c r="C11" s="270">
        <v>1.25</v>
      </c>
      <c r="D11" s="278">
        <f>1-SUM(D12:D14)</f>
        <v>0.20000000000000007</v>
      </c>
      <c r="E11" s="270">
        <f>D11*HLOOKUP(A11,'Current base situation'!$19:$22,4,0)</f>
        <v>12000.000000000004</v>
      </c>
      <c r="F11" s="270">
        <f>E11/C11</f>
        <v>9600.0000000000036</v>
      </c>
      <c r="G11" s="270">
        <f t="shared" ref="G11:G50" si="0">ROUNDDOWN($B$1/C11,0)</f>
        <v>1</v>
      </c>
      <c r="H11" s="270">
        <f>F11/G11</f>
        <v>9600.0000000000036</v>
      </c>
      <c r="I11" s="270">
        <f>IF(($H11-17*ROUNDDOWN($H11/17,0))&gt;11,ROUNDUP($H11/17,0),ROUNDDOWN($H11/17,0))</f>
        <v>565</v>
      </c>
      <c r="K11" s="293">
        <f>IF(SUM($I11,J11)&gt;$K$1,IF(SUM($I11,J11)/$K$1&gt;ROUNDDOWN(SUM($I11,J11)/$K$1,0),IF(SUM($I11,J11)/$K$1-ROUNDDOWN(SUM($I11,J11)/$K$1,0)&gt;0.5,ROUNDUP(SUM($I11,J11)/$K$1,0),"one day "&amp;ROUNDDOWN(SUM($I11,J11)/$K$1,0)&amp;", next day "&amp;ROUNDUP(SUM($I11,J11)/$K$1,0)),SUM($I11,J11)/$K$1),1)</f>
        <v>3</v>
      </c>
      <c r="L11" s="293">
        <f t="shared" ref="L11:L50" si="1">IF(SUM($I11,J11)&gt;=$K$1,IF(SUM($I11,J11)/$K$1&gt;ROUNDDOWN(SUM($I11,J11)/$K$1,0),IF(SUM($I11,J11)/$K$1-ROUNDDOWN(SUM($I11,J11)/$K$1,0)&gt;0.5,ROUNDUP(SUM($I11,J11)/ROUNDUP(SUM($I11,J11)/$K$1,0),0),IF(SUM($I11,J11)/(ROUNDDOWN(SUM($I11,J11)/$K$1,0)+ROUNDUP(SUM($I11,J11)/$K$1,0))-ROUNDDOWN(SUM($I11,J11)/(ROUNDDOWN(SUM($I11,J11)/$K$1,0)+ROUNDUP(SUM($I11,J11)/$K$1,0)),0)&gt;0.5,2*ROUNDDOWN(SUM($I11,J11)/(ROUNDDOWN(SUM($I11,J11)/$K$1,0)+ROUNDUP(SUM($I11,J11)/$K$1,0)),0)+1&amp;", last day ending with "&amp;ROUNDUP(SUM($I11,J11)/$K$1,0),2*ROUNDDOWN(SUM($I11,J11)/(ROUNDDOWN(SUM($I11,J11)/$K$1,0)+ROUNDUP(SUM($I11,J11)/$K$1,0)),0)+1&amp;", last day ending with "&amp;ROUNDDOWN(SUM($I11,J11)/$K$1,0))),225),SUM($I11,J11))</f>
        <v>189</v>
      </c>
      <c r="M11" s="293">
        <f>MAX(SUM(IF(SUM(I11,J11)&gt;$K$1,IF(SUM(I11,J11)/$K$1&gt;ROUNDDOWN(SUM(I11,J11)/$K$1,0),IF(SUM(I11,J11)/$K$1-ROUNDDOWN(SUM(I11,J11)/$K$1,0)&gt;0.5,ROUNDUP(SUM(I11,J11)/$K$1,0),ROUNDDOWN(SUM(I11,J11)/$K$1,0)),SUM(I11,J11)/$K$1),1),IF(SUM(I12,J12)&gt;$K$1,IF(SUM(I12,J12)/$K$1&gt;ROUNDDOWN(SUM(I12,J12)/$K$1,0),IF(SUM(I12,J12)/$K$1-ROUNDDOWN(SUM(I12,J12)/$K$1,0)&gt;0.5,ROUNDUP(SUM(I12,J12)/$K$1,0),ROUNDUP(SUM(I12,J12)/$K$1,0)),SUM(I12,J12)/$K$1),1),IF(SUM(I13,J13)&gt;$K$1,IF(SUM(I13,J13)/$K$1&gt;ROUNDDOWN(SUM(I13,J13)/$K$1,0),IF(SUM(I13,J13)/$K$1-ROUNDDOWN(SUM(I13,J13)/$K$1,0)&gt;0.5,ROUNDUP(SUM(I13,J13)/$K$1,0),ROUNDDOWN(SUM(I13,J13)/$K$1,0)),SUM(I13,J13)/$K$1),1),IF(SUM(I14,J14)&gt;$K$1,IF(SUM(I14,J14)/$K$1&gt;ROUNDDOWN(SUM(I14,J14)/$K$1,0),IF(SUM(I14,J14)/$K$1-ROUNDDOWN(SUM(I14,J14)/$K$1,0)&gt;0.5,ROUNDUP(SUM(I14,J14)/$K$1,0),ROUNDUP(SUM(I14,J14)/$K$1,0)),SUM(I14,J14)/$K$1),1)),SUM(IF(SUM(I11,J11)&gt;$K$1,IF(SUM(I11,J11)/$K$1&gt;ROUNDDOWN(SUM(I11,J11)/$K$1,0),IF(SUM(I11,J11)/$K$1-ROUNDDOWN(SUM(I11,J11)/$K$1,0)&gt;0.5,ROUNDUP(SUM(I11,J11)/$K$1,0),ROUNDUP(SUM(I11,J11)/$K$1,0)),SUM(I11,J11)/$K$1),1),IF(SUM(I12,J12)&gt;$K$1,IF(SUM(I12,J12)/$K$1&gt;ROUNDDOWN(SUM(I12,J12)/$K$1,0),IF(SUM(I12,J12)/$K$1-ROUNDDOWN(SUM(I12,J12)/$K$1,0)&gt;0.5,ROUNDUP(SUM(I12,J12)/$K$1,0),ROUNDDOWN(SUM(I12,J12)/$K$1,0)),SUM(I12,J12)/$K$1),1),IF(SUM(I13,J13)&gt;$K$1,IF(SUM(I13,J13)/$K$1&gt;ROUNDDOWN(SUM(I13,J13)/$K$1,0),IF(SUM(I13,J13)/$K$1-ROUNDDOWN(SUM(I13,J13)/$K$1,0)&gt;0.5,ROUNDUP(SUM(I13,J13)/$K$1,0),ROUNDUP(SUM(I13,J13)/$K$1,0)),SUM(I13,J13)/$K$1),1),IF(SUM(I14,J14)&gt;$K$1,IF(SUM(I14,J14)/$K$1&gt;ROUNDDOWN(SUM(I14,J14)/$K$1,0),IF(SUM(I14,J14)/$K$1-ROUNDDOWN(SUM(I14,J14)/$K$1,0)&gt;0.5,ROUNDUP(SUM(I14,J14)/$K$1,0),ROUNDDOWN(SUM(I14,J14)/$K$1,0)),SUM(I14,J14)/$K$1),1)))</f>
        <v>14</v>
      </c>
      <c r="N11" s="270" t="s">
        <v>3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">
      <c r="A12" s="270" t="str">
        <f>'Current base situation'!$AL$19</f>
        <v>Venlo</v>
      </c>
      <c r="B12" s="270" t="s">
        <v>235</v>
      </c>
      <c r="C12" s="270">
        <v>1.25</v>
      </c>
      <c r="D12" s="273">
        <v>0.6</v>
      </c>
      <c r="E12" s="270">
        <f>D12*HLOOKUP(A12,'Current base situation'!$19:$22,4,0)</f>
        <v>36000</v>
      </c>
      <c r="F12" s="270">
        <f t="shared" ref="F12:F50" si="2">E12/C12</f>
        <v>28800</v>
      </c>
      <c r="G12" s="270">
        <f t="shared" si="0"/>
        <v>1</v>
      </c>
      <c r="H12" s="270">
        <f t="shared" ref="H12:H50" si="3">F12/G12</f>
        <v>28800</v>
      </c>
      <c r="I12" s="270">
        <f t="shared" ref="I12:I75" si="4">IF(($H12-17*ROUNDDOWN($H12/17,0))&gt;11,ROUNDUP($H12/17,0),ROUNDDOWN($H12/17,0))</f>
        <v>1694</v>
      </c>
      <c r="J12" s="270">
        <f t="shared" ref="J12:J75" si="5">IF(($H12-17*ROUNDDOWN($H12/17,0))&lt;=11,1,"")</f>
        <v>1</v>
      </c>
      <c r="K12" s="293">
        <f>IF(SUM($I12,J12)&gt;$K$1,IF(SUM($I12,J12)/$K$1&gt;ROUNDDOWN(SUM($I12,J12)/$K$1,0),IF(SUM($I12,J12)/$K$1-ROUNDDOWN(SUM($I12,J12)/$K$1,0)&gt;0.5,ROUNDUP(SUM($I12,J12)/$K$1,0),"one day "&amp;ROUNDDOWN(SUM($I12,J12)/$K$1,0)&amp;", next day "&amp;ROUNDUP(SUM($I12,J12)/$K$1,0)),SUM($I12,J12)/$K$1),1)</f>
        <v>8</v>
      </c>
      <c r="L12" s="293">
        <f t="shared" si="1"/>
        <v>212</v>
      </c>
      <c r="M12" s="293"/>
      <c r="N12" s="270" t="s">
        <v>3</v>
      </c>
      <c r="Q12"/>
      <c r="R12"/>
      <c r="S12"/>
      <c r="T12" s="275" t="s">
        <v>253</v>
      </c>
      <c r="U12"/>
      <c r="V12"/>
      <c r="W12"/>
      <c r="X12"/>
      <c r="Y12"/>
      <c r="Z12"/>
      <c r="AA12"/>
      <c r="AB12"/>
      <c r="AC12"/>
      <c r="AE12"/>
      <c r="AF12"/>
      <c r="AG12"/>
    </row>
    <row r="13" spans="1:34" x14ac:dyDescent="0.2">
      <c r="A13" s="270" t="str">
        <f>'Current base situation'!$AL$19</f>
        <v>Venlo</v>
      </c>
      <c r="B13" s="270" t="s">
        <v>236</v>
      </c>
      <c r="C13" s="270">
        <v>1.5</v>
      </c>
      <c r="D13" s="273">
        <v>0.1</v>
      </c>
      <c r="E13" s="270">
        <f>D13*HLOOKUP(A13,'Current base situation'!$19:$22,4,0)</f>
        <v>6000</v>
      </c>
      <c r="F13" s="270">
        <f t="shared" si="2"/>
        <v>4000</v>
      </c>
      <c r="G13" s="270">
        <f t="shared" si="0"/>
        <v>1</v>
      </c>
      <c r="H13" s="270">
        <f t="shared" si="3"/>
        <v>4000</v>
      </c>
      <c r="I13" s="270">
        <f t="shared" si="4"/>
        <v>235</v>
      </c>
      <c r="J13" s="270">
        <f t="shared" si="5"/>
        <v>1</v>
      </c>
      <c r="K13" s="293" t="str">
        <f>IF(SUM($I13,J13)&gt;$K$1,IF(SUM($I13,J13)/$K$1&gt;ROUNDDOWN(SUM($I13,J13)/$K$1,0),IF(SUM($I13,J13)/$K$1-ROUNDDOWN(SUM($I13,J13)/$K$1,0)&gt;0.5,ROUNDUP(SUM($I13,J13)/$K$1,0),"one day "&amp;ROUNDDOWN(SUM($I13,J13)/$K$1,0)&amp;", next day "&amp;ROUNDUP(SUM($I13,J13)/$K$1,0)),SUM($I13,J13)/$K$1),1)</f>
        <v>one day 1, next day 2</v>
      </c>
      <c r="L13" s="293" t="str">
        <f t="shared" si="1"/>
        <v>157, last day ending with 2</v>
      </c>
      <c r="M13" s="293"/>
      <c r="N13" s="270" t="s">
        <v>3</v>
      </c>
      <c r="Q13" s="275" t="s">
        <v>245</v>
      </c>
      <c r="R13" s="295" t="s">
        <v>285</v>
      </c>
      <c r="S13" s="275" t="s">
        <v>291</v>
      </c>
      <c r="T13" s="294" t="s">
        <v>288</v>
      </c>
      <c r="U13" s="294" t="s">
        <v>289</v>
      </c>
      <c r="V13" s="294" t="s">
        <v>290</v>
      </c>
      <c r="W13" s="294" t="s">
        <v>299</v>
      </c>
      <c r="X13" t="s">
        <v>310</v>
      </c>
      <c r="AE13"/>
      <c r="AF13"/>
      <c r="AG13"/>
    </row>
    <row r="14" spans="1:34" x14ac:dyDescent="0.2">
      <c r="A14" s="270" t="str">
        <f>'Current base situation'!$AL$19</f>
        <v>Venlo</v>
      </c>
      <c r="B14" s="270" t="s">
        <v>237</v>
      </c>
      <c r="C14" s="270">
        <v>0.5</v>
      </c>
      <c r="D14" s="273">
        <v>0.1</v>
      </c>
      <c r="E14" s="270">
        <f>D14*HLOOKUP(A14,'Current base situation'!$19:$22,4,0)</f>
        <v>6000</v>
      </c>
      <c r="F14" s="270">
        <f t="shared" si="2"/>
        <v>12000</v>
      </c>
      <c r="G14" s="270">
        <f t="shared" si="0"/>
        <v>3</v>
      </c>
      <c r="H14" s="270">
        <f t="shared" si="3"/>
        <v>4000</v>
      </c>
      <c r="I14" s="270">
        <f t="shared" si="4"/>
        <v>235</v>
      </c>
      <c r="J14" s="270">
        <f t="shared" si="5"/>
        <v>1</v>
      </c>
      <c r="K14" s="293" t="str">
        <f t="shared" ref="K14:K50" si="6">IF(SUM($I14,J14)&gt;$K$1,IF(SUM($I14,J14)/$K$1&gt;ROUNDDOWN(SUM($I14,J14)/$K$1,0),IF(SUM($I14,J14)/$K$1-ROUNDDOWN(SUM($I14,J14)/$K$1,0)&gt;0.5,ROUNDUP(SUM($I14,J14)/$K$1,0),"one day "&amp;ROUNDDOWN(SUM($I14,J14)/$K$1,0)&amp;", next day "&amp;ROUNDUP(SUM($I14,J14)/$K$1,0)),SUM($I14,J14)/$K$1),1)</f>
        <v>one day 1, next day 2</v>
      </c>
      <c r="L14" s="293" t="str">
        <f t="shared" si="1"/>
        <v>157, last day ending with 2</v>
      </c>
      <c r="M14" s="293"/>
      <c r="N14" s="270" t="s">
        <v>3</v>
      </c>
      <c r="Q14" t="s">
        <v>234</v>
      </c>
      <c r="R14">
        <v>3</v>
      </c>
      <c r="S14">
        <v>189</v>
      </c>
      <c r="T14" s="276">
        <v>12000.000000000004</v>
      </c>
      <c r="U14" s="276">
        <v>9600.0000000000036</v>
      </c>
      <c r="V14" s="276">
        <v>565</v>
      </c>
      <c r="W14" s="276"/>
      <c r="X14" s="276">
        <v>14</v>
      </c>
      <c r="Y14" s="294"/>
      <c r="Z14" s="294"/>
      <c r="AA14" s="294"/>
      <c r="AB14" s="294"/>
      <c r="AC14"/>
      <c r="AE14"/>
      <c r="AF14"/>
      <c r="AG14"/>
    </row>
    <row r="15" spans="1:34" x14ac:dyDescent="0.2">
      <c r="A15" s="270" t="str">
        <f>'Current base situation'!$AP$19</f>
        <v>Wolfsburg</v>
      </c>
      <c r="B15" s="270" t="s">
        <v>234</v>
      </c>
      <c r="C15" s="270">
        <v>1.25</v>
      </c>
      <c r="D15" s="278">
        <f>1-SUM(D16:D18)</f>
        <v>0.29999999999999993</v>
      </c>
      <c r="E15" s="270">
        <f>D15*HLOOKUP(A15,'Current base situation'!$19:$22,4,0)</f>
        <v>35999.999999999993</v>
      </c>
      <c r="F15" s="270">
        <f t="shared" si="2"/>
        <v>28799.999999999993</v>
      </c>
      <c r="G15" s="270">
        <f t="shared" si="0"/>
        <v>1</v>
      </c>
      <c r="H15" s="270">
        <f t="shared" si="3"/>
        <v>28799.999999999993</v>
      </c>
      <c r="I15" s="270">
        <f t="shared" si="4"/>
        <v>1694</v>
      </c>
      <c r="J15" s="270">
        <f t="shared" si="5"/>
        <v>1</v>
      </c>
      <c r="K15" s="293">
        <f>IF(SUM($I15,J15)&gt;$K$1,IF(SUM($I15,J15)/$K$1&gt;ROUNDDOWN(SUM($I15,J15)/$K$1,0),IF(SUM($I15,J15)/$K$1-ROUNDDOWN(SUM($I15,J15)/$K$1,0)&gt;0.5,ROUNDUP(SUM($I15,J15)/$K$1,0),"one day "&amp;ROUNDDOWN(SUM($I15,J15)/$K$1,0)&amp;", next day "&amp;ROUNDUP(SUM($I15,J15)/$K$1,0)),SUM($I15,J15)/$K$1),1)</f>
        <v>8</v>
      </c>
      <c r="L15" s="293">
        <f t="shared" si="1"/>
        <v>212</v>
      </c>
      <c r="M15" s="293">
        <f>MAX(SUM(IF(SUM(I15,J15)&gt;$K$1,IF(SUM(I15,J15)/$K$1&gt;ROUNDDOWN(SUM(I15,J15)/$K$1,0),IF(SUM(I15,J15)/$K$1-ROUNDDOWN(SUM(I15,J15)/$K$1,0)&gt;0.5,ROUNDUP(SUM(I15,J15)/$K$1,0),ROUNDDOWN(SUM(I15,J15)/$K$1,0)),SUM(I15,J15)/$K$1),1),IF(SUM(I16,J16)&gt;$K$1,IF(SUM(I16,J16)/$K$1&gt;ROUNDDOWN(SUM(I16,J16)/$K$1,0),IF(SUM(I16,J16)/$K$1-ROUNDDOWN(SUM(I16,J16)/$K$1,0)&gt;0.5,ROUNDUP(SUM(I16,J16)/$K$1,0),ROUNDUP(SUM(I16,J16)/$K$1,0)),SUM(I16,J16)/$K$1),1),IF(SUM(I17,J17)&gt;$K$1,IF(SUM(I17,J17)/$K$1&gt;ROUNDDOWN(SUM(I17,J17)/$K$1,0),IF(SUM(I17,J17)/$K$1-ROUNDDOWN(SUM(I17,J17)/$K$1,0)&gt;0.5,ROUNDUP(SUM(I17,J17)/$K$1,0),ROUNDDOWN(SUM(I17,J17)/$K$1,0)),SUM(I17,J17)/$K$1),1),IF(SUM(I18,J18)&gt;$K$1,IF(SUM(I18,J18)/$K$1&gt;ROUNDDOWN(SUM(I18,J18)/$K$1,0),IF(SUM(I18,J18)/$K$1-ROUNDDOWN(SUM(I18,J18)/$K$1,0)&gt;0.5,ROUNDUP(SUM(I18,J18)/$K$1,0),ROUNDUP(SUM(I18,J18)/$K$1,0)),SUM(I18,J18)/$K$1),1)),SUM(IF(SUM(I15,J15)&gt;$K$1,IF(SUM(I15,J15)/$K$1&gt;ROUNDDOWN(SUM(I15,J15)/$K$1,0),IF(SUM(I15,J15)/$K$1-ROUNDDOWN(SUM(I15,J15)/$K$1,0)&gt;0.5,ROUNDUP(SUM(I15,J15)/$K$1,0),ROUNDUP(SUM(I15,J15)/$K$1,0)),SUM(I15,J15)/$K$1),1),IF(SUM(I16,J16)&gt;$K$1,IF(SUM(I16,J16)/$K$1&gt;ROUNDDOWN(SUM(I16,J16)/$K$1,0),IF(SUM(I16,J16)/$K$1-ROUNDDOWN(SUM(I16,J16)/$K$1,0)&gt;0.5,ROUNDUP(SUM(I16,J16)/$K$1,0),ROUNDDOWN(SUM(I16,J16)/$K$1,0)),SUM(I16,J16)/$K$1),1),IF(SUM(I17,J17)&gt;$K$1,IF(SUM(I17,J17)/$K$1&gt;ROUNDDOWN(SUM(I17,J17)/$K$1,0),IF(SUM(I17,J17)/$K$1-ROUNDDOWN(SUM(I17,J17)/$K$1,0)&gt;0.5,ROUNDUP(SUM(I17,J17)/$K$1,0),ROUNDUP(SUM(I17,J17)/$K$1,0)),SUM(I17,J17)/$K$1),1),IF(SUM(I18,J18)&gt;$K$1,IF(SUM(I18,J18)/$K$1&gt;ROUNDDOWN(SUM(I18,J18)/$K$1,0),IF(SUM(I18,J18)/$K$1-ROUNDDOWN(SUM(I18,J18)/$K$1,0)&gt;0.5,ROUNDUP(SUM(I18,J18)/$K$1,0),ROUNDDOWN(SUM(I18,J18)/$K$1,0)),SUM(I18,J18)/$K$1),1)))</f>
        <v>26</v>
      </c>
      <c r="N15" s="270" t="s">
        <v>3</v>
      </c>
      <c r="Q15" t="s">
        <v>235</v>
      </c>
      <c r="R15">
        <v>8</v>
      </c>
      <c r="S15">
        <v>212</v>
      </c>
      <c r="T15" s="276">
        <v>36000</v>
      </c>
      <c r="U15" s="276">
        <v>28800</v>
      </c>
      <c r="V15" s="276">
        <v>1694</v>
      </c>
      <c r="W15" s="276">
        <v>1</v>
      </c>
      <c r="X15" s="276"/>
      <c r="Y15" s="276"/>
      <c r="Z15" s="276"/>
      <c r="AA15" s="276"/>
      <c r="AB15" s="276"/>
      <c r="AC15" s="276"/>
      <c r="AE15"/>
      <c r="AF15"/>
      <c r="AG15"/>
    </row>
    <row r="16" spans="1:34" x14ac:dyDescent="0.2">
      <c r="A16" s="270" t="str">
        <f>'Current base situation'!$AP$19</f>
        <v>Wolfsburg</v>
      </c>
      <c r="B16" s="270" t="s">
        <v>235</v>
      </c>
      <c r="C16" s="270">
        <v>1.25</v>
      </c>
      <c r="D16" s="273">
        <v>0.4</v>
      </c>
      <c r="E16" s="270">
        <f>D16*HLOOKUP(A16,'Current base situation'!$19:$22,4,0)</f>
        <v>48000</v>
      </c>
      <c r="F16" s="270">
        <f t="shared" si="2"/>
        <v>38400</v>
      </c>
      <c r="G16" s="270">
        <f t="shared" si="0"/>
        <v>1</v>
      </c>
      <c r="H16" s="270">
        <f t="shared" si="3"/>
        <v>38400</v>
      </c>
      <c r="I16" s="270">
        <f t="shared" si="4"/>
        <v>2259</v>
      </c>
      <c r="J16" s="270" t="str">
        <f t="shared" si="5"/>
        <v/>
      </c>
      <c r="K16" s="293" t="str">
        <f t="shared" si="6"/>
        <v>one day 10, next day 11</v>
      </c>
      <c r="L16" s="293" t="str">
        <f t="shared" si="1"/>
        <v>215, last day ending with 11</v>
      </c>
      <c r="M16" s="293"/>
      <c r="N16" s="270" t="s">
        <v>3</v>
      </c>
      <c r="Q16" t="s">
        <v>236</v>
      </c>
      <c r="R16" t="s">
        <v>292</v>
      </c>
      <c r="S16" t="s">
        <v>293</v>
      </c>
      <c r="T16" s="276">
        <v>6000</v>
      </c>
      <c r="U16" s="276">
        <v>4000</v>
      </c>
      <c r="V16" s="276">
        <v>235</v>
      </c>
      <c r="W16" s="276">
        <v>1</v>
      </c>
      <c r="X16" s="276"/>
      <c r="Z16"/>
      <c r="AA16"/>
      <c r="AB16"/>
      <c r="AC16"/>
      <c r="AE16"/>
      <c r="AF16"/>
      <c r="AG16"/>
    </row>
    <row r="17" spans="1:33" x14ac:dyDescent="0.2">
      <c r="A17" s="270" t="str">
        <f>'Current base situation'!$AP$19</f>
        <v>Wolfsburg</v>
      </c>
      <c r="B17" s="270" t="s">
        <v>236</v>
      </c>
      <c r="C17" s="270">
        <v>1.5</v>
      </c>
      <c r="D17" s="273">
        <v>0.2</v>
      </c>
      <c r="E17" s="270">
        <f>D17*HLOOKUP(A17,'Current base situation'!$19:$22,4,0)</f>
        <v>24000</v>
      </c>
      <c r="F17" s="270">
        <f t="shared" si="2"/>
        <v>16000</v>
      </c>
      <c r="G17" s="270">
        <f t="shared" si="0"/>
        <v>1</v>
      </c>
      <c r="H17" s="270">
        <f t="shared" si="3"/>
        <v>16000</v>
      </c>
      <c r="I17" s="270">
        <f t="shared" si="4"/>
        <v>941</v>
      </c>
      <c r="J17" s="270">
        <f t="shared" si="5"/>
        <v>1</v>
      </c>
      <c r="K17" s="293" t="str">
        <f t="shared" si="6"/>
        <v>one day 4, next day 5</v>
      </c>
      <c r="L17" s="293" t="str">
        <f t="shared" si="1"/>
        <v>209, last day ending with 5</v>
      </c>
      <c r="M17" s="293"/>
      <c r="N17" s="270" t="s">
        <v>3</v>
      </c>
      <c r="Q17" t="s">
        <v>237</v>
      </c>
      <c r="R17" t="s">
        <v>292</v>
      </c>
      <c r="S17" t="s">
        <v>293</v>
      </c>
      <c r="T17" s="276">
        <v>6000</v>
      </c>
      <c r="U17" s="276">
        <v>4000</v>
      </c>
      <c r="V17" s="276">
        <v>235</v>
      </c>
      <c r="W17" s="276">
        <v>1</v>
      </c>
      <c r="X17" s="276"/>
      <c r="Y17"/>
      <c r="Z17"/>
      <c r="AA17"/>
      <c r="AB17"/>
      <c r="AC17"/>
      <c r="AE17"/>
      <c r="AF17"/>
      <c r="AG17"/>
    </row>
    <row r="18" spans="1:33" x14ac:dyDescent="0.2">
      <c r="A18" s="270" t="str">
        <f>'Current base situation'!$AP$19</f>
        <v>Wolfsburg</v>
      </c>
      <c r="B18" s="270" t="s">
        <v>237</v>
      </c>
      <c r="C18" s="270">
        <v>0.5</v>
      </c>
      <c r="D18" s="273">
        <v>0.1</v>
      </c>
      <c r="E18" s="270">
        <f>D18*HLOOKUP(A18,'Current base situation'!$19:$22,4,0)</f>
        <v>12000</v>
      </c>
      <c r="F18" s="270">
        <f t="shared" si="2"/>
        <v>24000</v>
      </c>
      <c r="G18" s="270">
        <f t="shared" si="0"/>
        <v>3</v>
      </c>
      <c r="H18" s="270">
        <f t="shared" si="3"/>
        <v>8000</v>
      </c>
      <c r="I18" s="270">
        <f t="shared" si="4"/>
        <v>470</v>
      </c>
      <c r="J18" s="270">
        <f t="shared" si="5"/>
        <v>1</v>
      </c>
      <c r="K18" s="293" t="str">
        <f t="shared" si="6"/>
        <v>one day 2, next day 3</v>
      </c>
      <c r="L18" s="293" t="str">
        <f t="shared" si="1"/>
        <v>189, last day ending with 2</v>
      </c>
      <c r="M18" s="293"/>
      <c r="N18" s="270" t="s">
        <v>3</v>
      </c>
      <c r="Q18" t="s">
        <v>272</v>
      </c>
      <c r="R18"/>
      <c r="S18"/>
      <c r="T18" s="276">
        <v>60000</v>
      </c>
      <c r="U18" s="276">
        <v>46400</v>
      </c>
      <c r="V18" s="276">
        <v>2729</v>
      </c>
      <c r="W18" s="276">
        <v>3</v>
      </c>
      <c r="X18" s="276">
        <v>14</v>
      </c>
      <c r="Y18"/>
      <c r="Z18"/>
      <c r="AA18"/>
      <c r="AB18"/>
      <c r="AC18"/>
      <c r="AE18"/>
      <c r="AF18"/>
      <c r="AG18"/>
    </row>
    <row r="19" spans="1:33" x14ac:dyDescent="0.2">
      <c r="A19" s="270" t="str">
        <f>'Current base situation'!$AR$19</f>
        <v>Saarbrucke</v>
      </c>
      <c r="B19" s="270" t="s">
        <v>234</v>
      </c>
      <c r="C19" s="270">
        <v>1.25</v>
      </c>
      <c r="D19" s="278">
        <f>1-SUM(D20:D22)</f>
        <v>0.20000000000000007</v>
      </c>
      <c r="E19" s="270">
        <f>D19*HLOOKUP(A19,'Current base situation'!$19:$22,4,0)</f>
        <v>12000.000000000004</v>
      </c>
      <c r="F19" s="270">
        <f t="shared" si="2"/>
        <v>9600.0000000000036</v>
      </c>
      <c r="G19" s="270">
        <f t="shared" si="0"/>
        <v>1</v>
      </c>
      <c r="H19" s="270">
        <f t="shared" si="3"/>
        <v>9600.0000000000036</v>
      </c>
      <c r="I19" s="270">
        <f t="shared" si="4"/>
        <v>565</v>
      </c>
      <c r="J19" s="270" t="str">
        <f t="shared" si="5"/>
        <v/>
      </c>
      <c r="K19" s="293">
        <f t="shared" si="6"/>
        <v>3</v>
      </c>
      <c r="L19" s="293">
        <f t="shared" si="1"/>
        <v>189</v>
      </c>
      <c r="M19" s="293">
        <f>MAX(SUM(IF(SUM(I19,J19)&gt;$K$1,IF(SUM(I19,J19)/$K$1&gt;ROUNDDOWN(SUM(I19,J19)/$K$1,0),IF(SUM(I19,J19)/$K$1-ROUNDDOWN(SUM(I19,J19)/$K$1,0)&gt;0.5,ROUNDUP(SUM(I19,J19)/$K$1,0),ROUNDDOWN(SUM(I19,J19)/$K$1,0)),SUM(I19,J19)/$K$1),1),IF(SUM(I20,J20)&gt;$K$1,IF(SUM(I20,J20)/$K$1&gt;ROUNDDOWN(SUM(I20,J20)/$K$1,0),IF(SUM(I20,J20)/$K$1-ROUNDDOWN(SUM(I20,J20)/$K$1,0)&gt;0.5,ROUNDUP(SUM(I20,J20)/$K$1,0),ROUNDUP(SUM(I20,J20)/$K$1,0)),SUM(I20,J20)/$K$1),1),IF(SUM(I21,J21)&gt;$K$1,IF(SUM(I21,J21)/$K$1&gt;ROUNDDOWN(SUM(I21,J21)/$K$1,0),IF(SUM(I21,J21)/$K$1-ROUNDDOWN(SUM(I21,J21)/$K$1,0)&gt;0.5,ROUNDUP(SUM(I21,J21)/$K$1,0),ROUNDDOWN(SUM(I21,J21)/$K$1,0)),SUM(I21,J21)/$K$1),1),IF(SUM(I22,J22)&gt;$K$1,IF(SUM(I22,J22)/$K$1&gt;ROUNDDOWN(SUM(I22,J22)/$K$1,0),IF(SUM(I22,J22)/$K$1-ROUNDDOWN(SUM(I22,J22)/$K$1,0)&gt;0.5,ROUNDUP(SUM(I22,J22)/$K$1,0),ROUNDUP(SUM(I22,J22)/$K$1,0)),SUM(I22,J22)/$K$1),1)),SUM(IF(SUM(I19,J19)&gt;$K$1,IF(SUM(I19,J19)/$K$1&gt;ROUNDDOWN(SUM(I19,J19)/$K$1,0),IF(SUM(I19,J19)/$K$1-ROUNDDOWN(SUM(I19,J19)/$K$1,0)&gt;0.5,ROUNDUP(SUM(I19,J19)/$K$1,0),ROUNDUP(SUM(I19,J19)/$K$1,0)),SUM(I19,J19)/$K$1),1),IF(SUM(I20,J20)&gt;$K$1,IF(SUM(I20,J20)/$K$1&gt;ROUNDDOWN(SUM(I20,J20)/$K$1,0),IF(SUM(I20,J20)/$K$1-ROUNDDOWN(SUM(I20,J20)/$K$1,0)&gt;0.5,ROUNDUP(SUM(I20,J20)/$K$1,0),ROUNDDOWN(SUM(I20,J20)/$K$1,0)),SUM(I20,J20)/$K$1),1),IF(SUM(I21,J21)&gt;$K$1,IF(SUM(I21,J21)/$K$1&gt;ROUNDDOWN(SUM(I21,J21)/$K$1,0),IF(SUM(I21,J21)/$K$1-ROUNDDOWN(SUM(I21,J21)/$K$1,0)&gt;0.5,ROUNDUP(SUM(I21,J21)/$K$1,0),ROUNDUP(SUM(I21,J21)/$K$1,0)),SUM(I21,J21)/$K$1),1),IF(SUM(I22,J22)&gt;$K$1,IF(SUM(I22,J22)/$K$1&gt;ROUNDDOWN(SUM(I22,J22)/$K$1,0),IF(SUM(I22,J22)/$K$1-ROUNDDOWN(SUM(I22,J22)/$K$1,0)&gt;0.5,ROUNDUP(SUM(I22,J22)/$K$1,0),ROUNDDOWN(SUM(I22,J22)/$K$1,0)),SUM(I22,J22)/$K$1),1)))</f>
        <v>13</v>
      </c>
      <c r="N19" s="270" t="s">
        <v>3</v>
      </c>
      <c r="Q19"/>
      <c r="R19"/>
      <c r="S19"/>
      <c r="T19"/>
      <c r="U19"/>
      <c r="V19"/>
      <c r="AE19"/>
      <c r="AF19"/>
      <c r="AG19"/>
    </row>
    <row r="20" spans="1:33" x14ac:dyDescent="0.2">
      <c r="A20" s="270" t="str">
        <f>'Current base situation'!$AR$19</f>
        <v>Saarbrucke</v>
      </c>
      <c r="B20" s="270" t="s">
        <v>235</v>
      </c>
      <c r="C20" s="270">
        <v>1.25</v>
      </c>
      <c r="D20" s="273">
        <v>0.3</v>
      </c>
      <c r="E20" s="270">
        <f>D20*HLOOKUP(A20,'Current base situation'!$19:$22,4,0)</f>
        <v>18000</v>
      </c>
      <c r="F20" s="270">
        <f t="shared" si="2"/>
        <v>14400</v>
      </c>
      <c r="G20" s="270">
        <f t="shared" si="0"/>
        <v>1</v>
      </c>
      <c r="H20" s="270">
        <f t="shared" si="3"/>
        <v>14400</v>
      </c>
      <c r="I20" s="270">
        <f t="shared" si="4"/>
        <v>847</v>
      </c>
      <c r="J20" s="270">
        <f t="shared" si="5"/>
        <v>1</v>
      </c>
      <c r="K20" s="293">
        <f t="shared" si="6"/>
        <v>4</v>
      </c>
      <c r="L20" s="293">
        <f t="shared" si="1"/>
        <v>212</v>
      </c>
      <c r="M20" s="293"/>
      <c r="N20" s="270" t="s">
        <v>3</v>
      </c>
      <c r="Q20" s="275" t="s">
        <v>243</v>
      </c>
      <c r="R20" t="s">
        <v>14</v>
      </c>
      <c r="U20"/>
      <c r="V20"/>
      <c r="W20"/>
      <c r="X20"/>
      <c r="Y20"/>
      <c r="Z20"/>
    </row>
    <row r="21" spans="1:33" x14ac:dyDescent="0.2">
      <c r="A21" s="270" t="str">
        <f>'Current base situation'!$AR$19</f>
        <v>Saarbrucke</v>
      </c>
      <c r="B21" s="270" t="s">
        <v>236</v>
      </c>
      <c r="C21" s="270">
        <v>1.5</v>
      </c>
      <c r="D21" s="273">
        <v>0.35</v>
      </c>
      <c r="E21" s="270">
        <f>D21*HLOOKUP(A21,'Current base situation'!$19:$22,4,0)</f>
        <v>21000</v>
      </c>
      <c r="F21" s="270">
        <f t="shared" si="2"/>
        <v>14000</v>
      </c>
      <c r="G21" s="270">
        <f t="shared" si="0"/>
        <v>1</v>
      </c>
      <c r="H21" s="270">
        <f t="shared" si="3"/>
        <v>14000</v>
      </c>
      <c r="I21" s="270">
        <f t="shared" si="4"/>
        <v>823</v>
      </c>
      <c r="J21" s="270">
        <f t="shared" si="5"/>
        <v>1</v>
      </c>
      <c r="K21" s="293">
        <f t="shared" si="6"/>
        <v>4</v>
      </c>
      <c r="L21" s="293">
        <f t="shared" si="1"/>
        <v>206</v>
      </c>
      <c r="M21" s="293"/>
      <c r="N21" s="270" t="s">
        <v>3</v>
      </c>
      <c r="Q21" s="275" t="s">
        <v>273</v>
      </c>
      <c r="R21" t="s">
        <v>3</v>
      </c>
      <c r="U21"/>
      <c r="V21"/>
      <c r="W21"/>
      <c r="X21"/>
      <c r="Y21"/>
      <c r="Z21"/>
    </row>
    <row r="22" spans="1:33" x14ac:dyDescent="0.2">
      <c r="A22" s="270" t="str">
        <f>'Current base situation'!$AR$19</f>
        <v>Saarbrucke</v>
      </c>
      <c r="B22" s="270" t="s">
        <v>237</v>
      </c>
      <c r="C22" s="270">
        <v>0.5</v>
      </c>
      <c r="D22" s="273">
        <v>0.15</v>
      </c>
      <c r="E22" s="270">
        <f>D22*HLOOKUP(A22,'Current base situation'!$19:$22,4,0)</f>
        <v>9000</v>
      </c>
      <c r="F22" s="270">
        <f t="shared" si="2"/>
        <v>18000</v>
      </c>
      <c r="G22" s="270">
        <f t="shared" si="0"/>
        <v>3</v>
      </c>
      <c r="H22" s="270">
        <f t="shared" si="3"/>
        <v>6000</v>
      </c>
      <c r="I22" s="270">
        <f t="shared" si="4"/>
        <v>353</v>
      </c>
      <c r="J22" s="270" t="str">
        <f t="shared" si="5"/>
        <v/>
      </c>
      <c r="K22" s="293">
        <f t="shared" si="6"/>
        <v>2</v>
      </c>
      <c r="L22" s="293">
        <f t="shared" si="1"/>
        <v>177</v>
      </c>
      <c r="M22" s="293"/>
      <c r="N22" s="270" t="s">
        <v>3</v>
      </c>
      <c r="U22"/>
      <c r="V22"/>
      <c r="W22"/>
      <c r="X22"/>
      <c r="Y22"/>
      <c r="Z22"/>
    </row>
    <row r="23" spans="1:33" x14ac:dyDescent="0.2">
      <c r="A23" s="270" t="str">
        <f>'Current base situation'!$AX$19</f>
        <v>Praha CZ</v>
      </c>
      <c r="B23" s="270" t="s">
        <v>234</v>
      </c>
      <c r="C23" s="270">
        <v>1.25</v>
      </c>
      <c r="D23" s="278">
        <f>1-SUM(D24:D26)</f>
        <v>0.4</v>
      </c>
      <c r="E23" s="270">
        <f>D23*HLOOKUP(A23,'Current base situation'!$19:$22,4,0)</f>
        <v>24000</v>
      </c>
      <c r="F23" s="270">
        <f t="shared" si="2"/>
        <v>19200</v>
      </c>
      <c r="G23" s="270">
        <f t="shared" si="0"/>
        <v>1</v>
      </c>
      <c r="H23" s="270">
        <f t="shared" si="3"/>
        <v>19200</v>
      </c>
      <c r="I23" s="270">
        <f t="shared" si="4"/>
        <v>1129</v>
      </c>
      <c r="J23" s="270">
        <f t="shared" si="5"/>
        <v>1</v>
      </c>
      <c r="K23" s="293" t="str">
        <f t="shared" si="6"/>
        <v>one day 5, next day 6</v>
      </c>
      <c r="L23" s="293" t="str">
        <f t="shared" si="1"/>
        <v>205, last day ending with 6</v>
      </c>
      <c r="M23" s="293">
        <f>MAX(SUM(IF(SUM(I23,J23)&gt;$K$1,IF(SUM(I23,J23)/$K$1&gt;ROUNDDOWN(SUM(I23,J23)/$K$1,0),IF(SUM(I23,J23)/$K$1-ROUNDDOWN(SUM(I23,J23)/$K$1,0)&gt;0.5,ROUNDUP(SUM(I23,J23)/$K$1,0),ROUNDDOWN(SUM(I23,J23)/$K$1,0)),SUM(I23,J23)/$K$1),1),IF(SUM(I24,J24)&gt;$K$1,IF(SUM(I24,J24)/$K$1&gt;ROUNDDOWN(SUM(I24,J24)/$K$1,0),IF(SUM(I24,J24)/$K$1-ROUNDDOWN(SUM(I24,J24)/$K$1,0)&gt;0.5,ROUNDUP(SUM(I24,J24)/$K$1,0),ROUNDUP(SUM(I24,J24)/$K$1,0)),SUM(I24,J24)/$K$1),1),IF(SUM(I25,J25)&gt;$K$1,IF(SUM(I25,J25)/$K$1&gt;ROUNDDOWN(SUM(I25,J25)/$K$1,0),IF(SUM(I25,J25)/$K$1-ROUNDDOWN(SUM(I25,J25)/$K$1,0)&gt;0.5,ROUNDUP(SUM(I25,J25)/$K$1,0),ROUNDDOWN(SUM(I25,J25)/$K$1,0)),SUM(I25,J25)/$K$1),1),IF(SUM(I26,J26)&gt;$K$1,IF(SUM(I26,J26)/$K$1&gt;ROUNDDOWN(SUM(I26,J26)/$K$1,0),IF(SUM(I26,J26)/$K$1-ROUNDDOWN(SUM(I26,J26)/$K$1,0)&gt;0.5,ROUNDUP(SUM(I26,J26)/$K$1,0),ROUNDUP(SUM(I26,J26)/$K$1,0)),SUM(I26,J26)/$K$1),1)),SUM(IF(SUM(I23,J23)&gt;$K$1,IF(SUM(I23,J23)/$K$1&gt;ROUNDDOWN(SUM(I23,J23)/$K$1,0),IF(SUM(I23,J23)/$K$1-ROUNDDOWN(SUM(I23,J23)/$K$1,0)&gt;0.5,ROUNDUP(SUM(I23,J23)/$K$1,0),ROUNDUP(SUM(I23,J23)/$K$1,0)),SUM(I23,J23)/$K$1),1),IF(SUM(I24,J24)&gt;$K$1,IF(SUM(I24,J24)/$K$1&gt;ROUNDDOWN(SUM(I24,J24)/$K$1,0),IF(SUM(I24,J24)/$K$1-ROUNDDOWN(SUM(I24,J24)/$K$1,0)&gt;0.5,ROUNDUP(SUM(I24,J24)/$K$1,0),ROUNDDOWN(SUM(I24,J24)/$K$1,0)),SUM(I24,J24)/$K$1),1),IF(SUM(I25,J25)&gt;$K$1,IF(SUM(I25,J25)/$K$1&gt;ROUNDDOWN(SUM(I25,J25)/$K$1,0),IF(SUM(I25,J25)/$K$1-ROUNDDOWN(SUM(I25,J25)/$K$1,0)&gt;0.5,ROUNDUP(SUM(I25,J25)/$K$1,0),ROUNDUP(SUM(I25,J25)/$K$1,0)),SUM(I25,J25)/$K$1),1),IF(SUM(I26,J26)&gt;$K$1,IF(SUM(I26,J26)/$K$1&gt;ROUNDDOWN(SUM(I26,J26)/$K$1,0),IF(SUM(I26,J26)/$K$1-ROUNDDOWN(SUM(I26,J26)/$K$1,0)&gt;0.5,ROUNDUP(SUM(I26,J26)/$K$1,0),ROUNDDOWN(SUM(I26,J26)/$K$1,0)),SUM(I26,J26)/$K$1),1)))</f>
        <v>13</v>
      </c>
      <c r="N23" s="270" t="s">
        <v>3</v>
      </c>
      <c r="Q23"/>
      <c r="R23"/>
      <c r="S23"/>
      <c r="T23" s="275" t="s">
        <v>253</v>
      </c>
      <c r="U23"/>
      <c r="V23"/>
      <c r="W23"/>
      <c r="X23"/>
      <c r="Y23"/>
      <c r="Z23"/>
    </row>
    <row r="24" spans="1:33" x14ac:dyDescent="0.2">
      <c r="A24" s="270" t="str">
        <f>'Current base situation'!$AX$19</f>
        <v>Praha CZ</v>
      </c>
      <c r="B24" s="270" t="s">
        <v>235</v>
      </c>
      <c r="C24" s="270">
        <v>1.25</v>
      </c>
      <c r="D24" s="273">
        <v>0.1</v>
      </c>
      <c r="E24" s="270">
        <f>D24*HLOOKUP(A24,'Current base situation'!$19:$22,4,0)</f>
        <v>6000</v>
      </c>
      <c r="F24" s="270">
        <f t="shared" si="2"/>
        <v>4800</v>
      </c>
      <c r="G24" s="270">
        <f t="shared" si="0"/>
        <v>1</v>
      </c>
      <c r="H24" s="270">
        <f t="shared" si="3"/>
        <v>4800</v>
      </c>
      <c r="I24" s="270">
        <f t="shared" si="4"/>
        <v>282</v>
      </c>
      <c r="J24" s="270">
        <f t="shared" si="5"/>
        <v>1</v>
      </c>
      <c r="K24" s="293" t="str">
        <f t="shared" si="6"/>
        <v>one day 1, next day 2</v>
      </c>
      <c r="L24" s="293" t="str">
        <f t="shared" si="1"/>
        <v>189, last day ending with 1</v>
      </c>
      <c r="M24" s="293"/>
      <c r="N24" s="270" t="s">
        <v>3</v>
      </c>
      <c r="Q24" s="275" t="s">
        <v>245</v>
      </c>
      <c r="R24" s="295" t="s">
        <v>285</v>
      </c>
      <c r="S24" s="275" t="s">
        <v>291</v>
      </c>
      <c r="T24" s="294" t="s">
        <v>288</v>
      </c>
      <c r="U24" s="294" t="s">
        <v>289</v>
      </c>
      <c r="V24" s="294" t="s">
        <v>290</v>
      </c>
      <c r="W24" s="294" t="s">
        <v>299</v>
      </c>
      <c r="X24" t="s">
        <v>310</v>
      </c>
      <c r="Y24"/>
      <c r="Z24"/>
    </row>
    <row r="25" spans="1:33" x14ac:dyDescent="0.2">
      <c r="A25" s="270" t="str">
        <f>'Current base situation'!$AX$19</f>
        <v>Praha CZ</v>
      </c>
      <c r="B25" s="270" t="s">
        <v>236</v>
      </c>
      <c r="C25" s="270">
        <v>1.5</v>
      </c>
      <c r="D25" s="273">
        <v>0.4</v>
      </c>
      <c r="E25" s="270">
        <f>D25*HLOOKUP(A25,'Current base situation'!$19:$22,4,0)</f>
        <v>24000</v>
      </c>
      <c r="F25" s="270">
        <f t="shared" si="2"/>
        <v>16000</v>
      </c>
      <c r="G25" s="270">
        <f t="shared" si="0"/>
        <v>1</v>
      </c>
      <c r="H25" s="270">
        <f t="shared" si="3"/>
        <v>16000</v>
      </c>
      <c r="I25" s="270">
        <f t="shared" si="4"/>
        <v>941</v>
      </c>
      <c r="J25" s="270">
        <f t="shared" si="5"/>
        <v>1</v>
      </c>
      <c r="K25" s="293" t="str">
        <f t="shared" si="6"/>
        <v>one day 4, next day 5</v>
      </c>
      <c r="L25" s="293" t="str">
        <f t="shared" si="1"/>
        <v>209, last day ending with 5</v>
      </c>
      <c r="M25" s="293"/>
      <c r="N25" s="270" t="s">
        <v>3</v>
      </c>
      <c r="Q25" t="s">
        <v>234</v>
      </c>
      <c r="R25">
        <v>8</v>
      </c>
      <c r="S25">
        <v>212</v>
      </c>
      <c r="T25" s="276">
        <v>35999.999999999993</v>
      </c>
      <c r="U25" s="276">
        <v>28799.999999999993</v>
      </c>
      <c r="V25" s="276">
        <v>1694</v>
      </c>
      <c r="W25" s="276">
        <v>1</v>
      </c>
      <c r="X25" s="276">
        <v>26</v>
      </c>
      <c r="Y25"/>
      <c r="Z25"/>
    </row>
    <row r="26" spans="1:33" x14ac:dyDescent="0.2">
      <c r="A26" s="270" t="str">
        <f>'Current base situation'!$AX$19</f>
        <v>Praha CZ</v>
      </c>
      <c r="B26" s="270" t="s">
        <v>237</v>
      </c>
      <c r="C26" s="270">
        <v>0.5</v>
      </c>
      <c r="D26" s="273">
        <v>0.1</v>
      </c>
      <c r="E26" s="270">
        <f>D26*HLOOKUP(A26,'Current base situation'!$19:$22,4,0)</f>
        <v>6000</v>
      </c>
      <c r="F26" s="270">
        <f t="shared" si="2"/>
        <v>12000</v>
      </c>
      <c r="G26" s="270">
        <f t="shared" si="0"/>
        <v>3</v>
      </c>
      <c r="H26" s="270">
        <f t="shared" si="3"/>
        <v>4000</v>
      </c>
      <c r="I26" s="270">
        <f t="shared" si="4"/>
        <v>235</v>
      </c>
      <c r="J26" s="270">
        <f t="shared" si="5"/>
        <v>1</v>
      </c>
      <c r="K26" s="293" t="str">
        <f t="shared" si="6"/>
        <v>one day 1, next day 2</v>
      </c>
      <c r="L26" s="293" t="str">
        <f t="shared" si="1"/>
        <v>157, last day ending with 2</v>
      </c>
      <c r="M26" s="293"/>
      <c r="N26" s="270" t="s">
        <v>3</v>
      </c>
      <c r="Q26" t="s">
        <v>235</v>
      </c>
      <c r="R26" t="s">
        <v>294</v>
      </c>
      <c r="S26" t="s">
        <v>295</v>
      </c>
      <c r="T26" s="276">
        <v>48000</v>
      </c>
      <c r="U26" s="276">
        <v>38400</v>
      </c>
      <c r="V26" s="276">
        <v>2259</v>
      </c>
      <c r="W26" s="276">
        <v>0</v>
      </c>
      <c r="X26" s="276"/>
      <c r="Y26"/>
      <c r="Z26"/>
    </row>
    <row r="27" spans="1:33" x14ac:dyDescent="0.2">
      <c r="A27" s="270" t="str">
        <f>'Current base situation'!$BB$19</f>
        <v>Bilbao It.</v>
      </c>
      <c r="B27" s="270" t="s">
        <v>234</v>
      </c>
      <c r="C27" s="270">
        <v>1.25</v>
      </c>
      <c r="D27" s="278">
        <f>1-SUM(D28:D30)</f>
        <v>0.5</v>
      </c>
      <c r="E27" s="270">
        <f>D27*HLOOKUP(A27,'Current base situation'!$19:$22,4,0)</f>
        <v>30000</v>
      </c>
      <c r="F27" s="270">
        <f t="shared" si="2"/>
        <v>24000</v>
      </c>
      <c r="G27" s="270">
        <f t="shared" si="0"/>
        <v>1</v>
      </c>
      <c r="H27" s="270">
        <f t="shared" si="3"/>
        <v>24000</v>
      </c>
      <c r="I27" s="270">
        <f t="shared" si="4"/>
        <v>1412</v>
      </c>
      <c r="J27" s="270" t="str">
        <f t="shared" si="5"/>
        <v/>
      </c>
      <c r="K27" s="293" t="str">
        <f t="shared" si="6"/>
        <v>one day 6, next day 7</v>
      </c>
      <c r="L27" s="293" t="str">
        <f t="shared" si="1"/>
        <v>217, last day ending with 7</v>
      </c>
      <c r="M27" s="293">
        <f>MAX(SUM(IF(SUM(I27,J27)&gt;$K$1,IF(SUM(I27,J27)/$K$1&gt;ROUNDDOWN(SUM(I27,J27)/$K$1,0),IF(SUM(I27,J27)/$K$1-ROUNDDOWN(SUM(I27,J27)/$K$1,0)&gt;0.5,ROUNDUP(SUM(I27,J27)/$K$1,0),ROUNDDOWN(SUM(I27,J27)/$K$1,0)),SUM(I27,J27)/$K$1),1),IF(SUM(I28,J28)&gt;$K$1,IF(SUM(I28,J28)/$K$1&gt;ROUNDDOWN(SUM(I28,J28)/$K$1,0),IF(SUM(I28,J28)/$K$1-ROUNDDOWN(SUM(I28,J28)/$K$1,0)&gt;0.5,ROUNDUP(SUM(I28,J28)/$K$1,0),ROUNDUP(SUM(I28,J28)/$K$1,0)),SUM(I28,J28)/$K$1),1),IF(SUM(I29,J29)&gt;$K$1,IF(SUM(I29,J29)/$K$1&gt;ROUNDDOWN(SUM(I29,J29)/$K$1,0),IF(SUM(I29,J29)/$K$1-ROUNDDOWN(SUM(I29,J29)/$K$1,0)&gt;0.5,ROUNDUP(SUM(I29,J29)/$K$1,0),ROUNDDOWN(SUM(I29,J29)/$K$1,0)),SUM(I29,J29)/$K$1),1),IF(SUM(I30,J30)&gt;$K$1,IF(SUM(I30,J30)/$K$1&gt;ROUNDDOWN(SUM(I30,J30)/$K$1,0),IF(SUM(I30,J30)/$K$1-ROUNDDOWN(SUM(I30,J30)/$K$1,0)&gt;0.5,ROUNDUP(SUM(I30,J30)/$K$1,0),ROUNDUP(SUM(I30,J30)/$K$1,0)),SUM(I30,J30)/$K$1),1)),SUM(IF(SUM(I27,J27)&gt;$K$1,IF(SUM(I27,J27)/$K$1&gt;ROUNDDOWN(SUM(I27,J27)/$K$1,0),IF(SUM(I27,J27)/$K$1-ROUNDDOWN(SUM(I27,J27)/$K$1,0)&gt;0.5,ROUNDUP(SUM(I27,J27)/$K$1,0),ROUNDUP(SUM(I27,J27)/$K$1,0)),SUM(I27,J27)/$K$1),1),IF(SUM(I28,J28)&gt;$K$1,IF(SUM(I28,J28)/$K$1&gt;ROUNDDOWN(SUM(I28,J28)/$K$1,0),IF(SUM(I28,J28)/$K$1-ROUNDDOWN(SUM(I28,J28)/$K$1,0)&gt;0.5,ROUNDUP(SUM(I28,J28)/$K$1,0),ROUNDDOWN(SUM(I28,J28)/$K$1,0)),SUM(I28,J28)/$K$1),1),IF(SUM(I29,J29)&gt;$K$1,IF(SUM(I29,J29)/$K$1&gt;ROUNDDOWN(SUM(I29,J29)/$K$1,0),IF(SUM(I29,J29)/$K$1-ROUNDDOWN(SUM(I29,J29)/$K$1,0)&gt;0.5,ROUNDUP(SUM(I29,J29)/$K$1,0),ROUNDUP(SUM(I29,J29)/$K$1,0)),SUM(I29,J29)/$K$1),1),IF(SUM(I30,J30)&gt;$K$1,IF(SUM(I30,J30)/$K$1&gt;ROUNDDOWN(SUM(I30,J30)/$K$1,0),IF(SUM(I30,J30)/$K$1-ROUNDDOWN(SUM(I30,J30)/$K$1,0)&gt;0.5,ROUNDUP(SUM(I30,J30)/$K$1,0),ROUNDDOWN(SUM(I30,J30)/$K$1,0)),SUM(I30,J30)/$K$1),1)))</f>
        <v>14</v>
      </c>
      <c r="N27" s="270" t="s">
        <v>3</v>
      </c>
      <c r="Q27" t="s">
        <v>236</v>
      </c>
      <c r="R27" t="s">
        <v>296</v>
      </c>
      <c r="S27" t="s">
        <v>297</v>
      </c>
      <c r="T27" s="276">
        <v>24000</v>
      </c>
      <c r="U27" s="276">
        <v>16000</v>
      </c>
      <c r="V27" s="276">
        <v>941</v>
      </c>
      <c r="W27" s="276">
        <v>1</v>
      </c>
      <c r="X27" s="276"/>
      <c r="Y27"/>
      <c r="Z27"/>
    </row>
    <row r="28" spans="1:33" x14ac:dyDescent="0.2">
      <c r="A28" s="270" t="str">
        <f>'Current base situation'!$BB$19</f>
        <v>Bilbao It.</v>
      </c>
      <c r="B28" s="270" t="s">
        <v>235</v>
      </c>
      <c r="C28" s="270">
        <v>1.25</v>
      </c>
      <c r="D28" s="273">
        <v>0.2</v>
      </c>
      <c r="E28" s="270">
        <f>D28*HLOOKUP(A28,'Current base situation'!$19:$22,4,0)</f>
        <v>12000</v>
      </c>
      <c r="F28" s="270">
        <f t="shared" si="2"/>
        <v>9600</v>
      </c>
      <c r="G28" s="270">
        <f t="shared" si="0"/>
        <v>1</v>
      </c>
      <c r="H28" s="270">
        <f t="shared" si="3"/>
        <v>9600</v>
      </c>
      <c r="I28" s="270">
        <f t="shared" si="4"/>
        <v>565</v>
      </c>
      <c r="J28" s="270" t="str">
        <f t="shared" si="5"/>
        <v/>
      </c>
      <c r="K28" s="293">
        <f t="shared" si="6"/>
        <v>3</v>
      </c>
      <c r="L28" s="293">
        <f t="shared" si="1"/>
        <v>189</v>
      </c>
      <c r="M28" s="293"/>
      <c r="N28" s="270" t="s">
        <v>3</v>
      </c>
      <c r="Q28" t="s">
        <v>237</v>
      </c>
      <c r="R28" t="s">
        <v>287</v>
      </c>
      <c r="S28" t="s">
        <v>298</v>
      </c>
      <c r="T28" s="276">
        <v>12000</v>
      </c>
      <c r="U28" s="276">
        <v>8000</v>
      </c>
      <c r="V28" s="276">
        <v>470</v>
      </c>
      <c r="W28" s="276">
        <v>1</v>
      </c>
      <c r="X28" s="276"/>
      <c r="Y28"/>
      <c r="Z28"/>
    </row>
    <row r="29" spans="1:33" x14ac:dyDescent="0.2">
      <c r="A29" s="270" t="str">
        <f>'Current base situation'!$BB$19</f>
        <v>Bilbao It.</v>
      </c>
      <c r="B29" s="270" t="s">
        <v>236</v>
      </c>
      <c r="C29" s="270">
        <v>1.5</v>
      </c>
      <c r="D29" s="273">
        <v>0.1</v>
      </c>
      <c r="E29" s="270">
        <f>D29*HLOOKUP(A29,'Current base situation'!$19:$22,4,0)</f>
        <v>6000</v>
      </c>
      <c r="F29" s="270">
        <f t="shared" si="2"/>
        <v>4000</v>
      </c>
      <c r="G29" s="270">
        <f t="shared" si="0"/>
        <v>1</v>
      </c>
      <c r="H29" s="270">
        <f t="shared" si="3"/>
        <v>4000</v>
      </c>
      <c r="I29" s="270">
        <f t="shared" si="4"/>
        <v>235</v>
      </c>
      <c r="J29" s="270">
        <f t="shared" si="5"/>
        <v>1</v>
      </c>
      <c r="K29" s="293" t="str">
        <f t="shared" si="6"/>
        <v>one day 1, next day 2</v>
      </c>
      <c r="L29" s="293" t="str">
        <f t="shared" si="1"/>
        <v>157, last day ending with 2</v>
      </c>
      <c r="M29" s="293"/>
      <c r="N29" s="270" t="s">
        <v>3</v>
      </c>
      <c r="Q29" t="s">
        <v>272</v>
      </c>
      <c r="R29"/>
      <c r="S29"/>
      <c r="T29" s="276">
        <v>120000</v>
      </c>
      <c r="U29" s="276">
        <v>91200</v>
      </c>
      <c r="V29" s="276">
        <v>5364</v>
      </c>
      <c r="W29" s="276">
        <v>3</v>
      </c>
      <c r="X29" s="276">
        <v>26</v>
      </c>
      <c r="Y29"/>
      <c r="Z29"/>
    </row>
    <row r="30" spans="1:33" x14ac:dyDescent="0.2">
      <c r="A30" s="270" t="str">
        <f>'Current base situation'!$BB$19</f>
        <v>Bilbao It.</v>
      </c>
      <c r="B30" s="270" t="s">
        <v>237</v>
      </c>
      <c r="C30" s="270">
        <v>0.5</v>
      </c>
      <c r="D30" s="273">
        <v>0.2</v>
      </c>
      <c r="E30" s="270">
        <f>D30*HLOOKUP(A30,'Current base situation'!$19:$22,4,0)</f>
        <v>12000</v>
      </c>
      <c r="F30" s="270">
        <f t="shared" si="2"/>
        <v>24000</v>
      </c>
      <c r="G30" s="270">
        <f t="shared" si="0"/>
        <v>3</v>
      </c>
      <c r="H30" s="270">
        <f t="shared" si="3"/>
        <v>8000</v>
      </c>
      <c r="I30" s="270">
        <f t="shared" si="4"/>
        <v>470</v>
      </c>
      <c r="J30" s="270">
        <f t="shared" si="5"/>
        <v>1</v>
      </c>
      <c r="K30" s="293" t="str">
        <f t="shared" si="6"/>
        <v>one day 2, next day 3</v>
      </c>
      <c r="L30" s="293" t="str">
        <f t="shared" si="1"/>
        <v>189, last day ending with 2</v>
      </c>
      <c r="M30" s="293"/>
      <c r="N30" s="270" t="s">
        <v>3</v>
      </c>
      <c r="X30"/>
      <c r="Z30"/>
    </row>
    <row r="31" spans="1:33" x14ac:dyDescent="0.2">
      <c r="A31" s="270" t="str">
        <f>'Current base situation'!$AN$19</f>
        <v xml:space="preserve">Germersheim  </v>
      </c>
      <c r="B31" s="270" t="s">
        <v>234</v>
      </c>
      <c r="C31" s="270">
        <v>1.25</v>
      </c>
      <c r="D31" s="278">
        <f>1-SUM(D32:D34)</f>
        <v>0.25</v>
      </c>
      <c r="E31" s="270">
        <f>D31*HLOOKUP(A31,'Current base situation'!$19:$22,4,0)</f>
        <v>15000</v>
      </c>
      <c r="F31" s="270">
        <f t="shared" si="2"/>
        <v>12000</v>
      </c>
      <c r="G31" s="270">
        <f t="shared" si="0"/>
        <v>1</v>
      </c>
      <c r="H31" s="270">
        <f t="shared" si="3"/>
        <v>12000</v>
      </c>
      <c r="I31" s="270">
        <f t="shared" si="4"/>
        <v>706</v>
      </c>
      <c r="J31" s="270" t="str">
        <f t="shared" si="5"/>
        <v/>
      </c>
      <c r="K31" s="293" t="str">
        <f t="shared" si="6"/>
        <v>one day 3, next day 4</v>
      </c>
      <c r="L31" s="293" t="str">
        <f t="shared" si="1"/>
        <v>201, last day ending with 4</v>
      </c>
      <c r="M31" s="293">
        <f>MAX(SUM(IF(SUM(I31,J31)&gt;$K$1,IF(SUM(I31,J31)/$K$1&gt;ROUNDDOWN(SUM(I31,J31)/$K$1,0),IF(SUM(I31,J31)/$K$1-ROUNDDOWN(SUM(I31,J31)/$K$1,0)&gt;0.5,ROUNDUP(SUM(I31,J31)/$K$1,0),ROUNDDOWN(SUM(I31,J31)/$K$1,0)),SUM(I31,J31)/$K$1),1),IF(SUM(I32,J32)&gt;$K$1,IF(SUM(I32,J32)/$K$1&gt;ROUNDDOWN(SUM(I32,J32)/$K$1,0),IF(SUM(I32,J32)/$K$1-ROUNDDOWN(SUM(I32,J32)/$K$1,0)&gt;0.5,ROUNDUP(SUM(I32,J32)/$K$1,0),ROUNDUP(SUM(I32,J32)/$K$1,0)),SUM(I32,J32)/$K$1),1),IF(SUM(I33,J33)&gt;$K$1,IF(SUM(I33,J33)/$K$1&gt;ROUNDDOWN(SUM(I33,J33)/$K$1,0),IF(SUM(I33,J33)/$K$1-ROUNDDOWN(SUM(I33,J33)/$K$1,0)&gt;0.5,ROUNDUP(SUM(I33,J33)/$K$1,0),ROUNDDOWN(SUM(I33,J33)/$K$1,0)),SUM(I33,J33)/$K$1),1),IF(SUM(I34,J34)&gt;$K$1,IF(SUM(I34,J34)/$K$1&gt;ROUNDDOWN(SUM(I34,J34)/$K$1,0),IF(SUM(I34,J34)/$K$1-ROUNDDOWN(SUM(I34,J34)/$K$1,0)&gt;0.5,ROUNDUP(SUM(I34,J34)/$K$1,0),ROUNDUP(SUM(I34,J34)/$K$1,0)),SUM(I34,J34)/$K$1),1)),SUM(IF(SUM(I31,J31)&gt;$K$1,IF(SUM(I31,J31)/$K$1&gt;ROUNDDOWN(SUM(I31,J31)/$K$1,0),IF(SUM(I31,J31)/$K$1-ROUNDDOWN(SUM(I31,J31)/$K$1,0)&gt;0.5,ROUNDUP(SUM(I31,J31)/$K$1,0),ROUNDUP(SUM(I31,J31)/$K$1,0)),SUM(I31,J31)/$K$1),1),IF(SUM(I32,J32)&gt;$K$1,IF(SUM(I32,J32)/$K$1&gt;ROUNDDOWN(SUM(I32,J32)/$K$1,0),IF(SUM(I32,J32)/$K$1-ROUNDDOWN(SUM(I32,J32)/$K$1,0)&gt;0.5,ROUNDUP(SUM(I32,J32)/$K$1,0),ROUNDDOWN(SUM(I32,J32)/$K$1,0)),SUM(I32,J32)/$K$1),1),IF(SUM(I33,J33)&gt;$K$1,IF(SUM(I33,J33)/$K$1&gt;ROUNDDOWN(SUM(I33,J33)/$K$1,0),IF(SUM(I33,J33)/$K$1-ROUNDDOWN(SUM(I33,J33)/$K$1,0)&gt;0.5,ROUNDUP(SUM(I33,J33)/$K$1,0),ROUNDUP(SUM(I33,J33)/$K$1,0)),SUM(I33,J33)/$K$1),1),IF(SUM(I34,J34)&gt;$K$1,IF(SUM(I34,J34)/$K$1&gt;ROUNDDOWN(SUM(I34,J34)/$K$1,0),IF(SUM(I34,J34)/$K$1-ROUNDDOWN(SUM(I34,J34)/$K$1,0)&gt;0.5,ROUNDUP(SUM(I34,J34)/$K$1,0),ROUNDDOWN(SUM(I34,J34)/$K$1,0)),SUM(I34,J34)/$K$1),1)))</f>
        <v>14</v>
      </c>
      <c r="N31" s="270" t="s">
        <v>3</v>
      </c>
      <c r="Q31" s="275" t="s">
        <v>243</v>
      </c>
      <c r="R31" t="s">
        <v>182</v>
      </c>
      <c r="U31"/>
      <c r="V31"/>
      <c r="W31"/>
      <c r="X31"/>
      <c r="Z31"/>
    </row>
    <row r="32" spans="1:33" x14ac:dyDescent="0.2">
      <c r="A32" s="270" t="str">
        <f>'Current base situation'!$AN$19</f>
        <v xml:space="preserve">Germersheim  </v>
      </c>
      <c r="B32" s="270" t="s">
        <v>235</v>
      </c>
      <c r="C32" s="270">
        <v>1.25</v>
      </c>
      <c r="D32" s="273">
        <v>0.45</v>
      </c>
      <c r="E32" s="270">
        <f>D32*HLOOKUP(A32,'Current base situation'!$19:$22,4,0)</f>
        <v>27000</v>
      </c>
      <c r="F32" s="270">
        <f t="shared" si="2"/>
        <v>21600</v>
      </c>
      <c r="G32" s="270">
        <f t="shared" si="0"/>
        <v>1</v>
      </c>
      <c r="H32" s="270">
        <f t="shared" si="3"/>
        <v>21600</v>
      </c>
      <c r="I32" s="270">
        <f t="shared" si="4"/>
        <v>1270</v>
      </c>
      <c r="J32" s="270">
        <f t="shared" si="5"/>
        <v>1</v>
      </c>
      <c r="K32" s="293">
        <f t="shared" si="6"/>
        <v>6</v>
      </c>
      <c r="L32" s="293">
        <f t="shared" si="1"/>
        <v>212</v>
      </c>
      <c r="M32" s="293"/>
      <c r="N32" s="270" t="s">
        <v>3</v>
      </c>
      <c r="Q32" s="275" t="s">
        <v>273</v>
      </c>
      <c r="R32" t="s">
        <v>3</v>
      </c>
      <c r="U32"/>
      <c r="V32"/>
      <c r="W32"/>
      <c r="X32"/>
      <c r="Z32"/>
    </row>
    <row r="33" spans="1:26" x14ac:dyDescent="0.2">
      <c r="A33" s="270" t="str">
        <f>'Current base situation'!$AN$19</f>
        <v xml:space="preserve">Germersheim  </v>
      </c>
      <c r="B33" s="270" t="s">
        <v>236</v>
      </c>
      <c r="C33" s="270">
        <v>1.5</v>
      </c>
      <c r="D33" s="273">
        <v>0.2</v>
      </c>
      <c r="E33" s="270">
        <f>D33*HLOOKUP(A33,'Current base situation'!$19:$22,4,0)</f>
        <v>12000</v>
      </c>
      <c r="F33" s="270">
        <f t="shared" si="2"/>
        <v>8000</v>
      </c>
      <c r="G33" s="270">
        <f t="shared" si="0"/>
        <v>1</v>
      </c>
      <c r="H33" s="270">
        <f t="shared" si="3"/>
        <v>8000</v>
      </c>
      <c r="I33" s="270">
        <f t="shared" si="4"/>
        <v>470</v>
      </c>
      <c r="J33" s="270">
        <f t="shared" si="5"/>
        <v>1</v>
      </c>
      <c r="K33" s="293" t="str">
        <f t="shared" si="6"/>
        <v>one day 2, next day 3</v>
      </c>
      <c r="L33" s="293" t="str">
        <f t="shared" si="1"/>
        <v>189, last day ending with 2</v>
      </c>
      <c r="M33" s="293"/>
      <c r="N33" s="270" t="s">
        <v>3</v>
      </c>
      <c r="U33"/>
      <c r="V33"/>
      <c r="W33"/>
      <c r="X33"/>
      <c r="Z33"/>
    </row>
    <row r="34" spans="1:26" x14ac:dyDescent="0.2">
      <c r="A34" s="270" t="str">
        <f>'Current base situation'!$AN$19</f>
        <v xml:space="preserve">Germersheim  </v>
      </c>
      <c r="B34" s="270" t="s">
        <v>237</v>
      </c>
      <c r="C34" s="270">
        <v>0.5</v>
      </c>
      <c r="D34" s="273">
        <v>0.1</v>
      </c>
      <c r="E34" s="270">
        <f>D34*HLOOKUP(A34,'Current base situation'!$19:$22,4,0)</f>
        <v>6000</v>
      </c>
      <c r="F34" s="270">
        <f t="shared" si="2"/>
        <v>12000</v>
      </c>
      <c r="G34" s="270">
        <f t="shared" si="0"/>
        <v>3</v>
      </c>
      <c r="H34" s="270">
        <f t="shared" si="3"/>
        <v>4000</v>
      </c>
      <c r="I34" s="270">
        <f t="shared" si="4"/>
        <v>235</v>
      </c>
      <c r="J34" s="270">
        <f t="shared" si="5"/>
        <v>1</v>
      </c>
      <c r="K34" s="293" t="str">
        <f t="shared" si="6"/>
        <v>one day 1, next day 2</v>
      </c>
      <c r="L34" s="293" t="str">
        <f t="shared" si="1"/>
        <v>157, last day ending with 2</v>
      </c>
      <c r="M34" s="293"/>
      <c r="N34" s="270" t="s">
        <v>3</v>
      </c>
      <c r="Q34"/>
      <c r="R34"/>
      <c r="S34"/>
      <c r="T34" s="275" t="s">
        <v>253</v>
      </c>
      <c r="U34"/>
      <c r="V34"/>
      <c r="W34"/>
      <c r="X34"/>
      <c r="Z34"/>
    </row>
    <row r="35" spans="1:26" x14ac:dyDescent="0.2">
      <c r="A35" s="270" t="str">
        <f>'Current base situation'!$AV$19</f>
        <v xml:space="preserve">Torino  It. </v>
      </c>
      <c r="B35" s="270" t="s">
        <v>234</v>
      </c>
      <c r="C35" s="270">
        <v>1.25</v>
      </c>
      <c r="D35" s="278">
        <f>1-SUM(D36:D38)</f>
        <v>0.30000000000000004</v>
      </c>
      <c r="E35" s="270">
        <f>D35*HLOOKUP(A35,'Current base situation'!$19:$22,4,0)</f>
        <v>9000.0000000000018</v>
      </c>
      <c r="F35" s="270">
        <f t="shared" si="2"/>
        <v>7200.0000000000018</v>
      </c>
      <c r="G35" s="270">
        <f t="shared" si="0"/>
        <v>1</v>
      </c>
      <c r="H35" s="270">
        <f t="shared" si="3"/>
        <v>7200.0000000000018</v>
      </c>
      <c r="I35" s="270">
        <f t="shared" si="4"/>
        <v>423</v>
      </c>
      <c r="J35" s="270">
        <f t="shared" si="5"/>
        <v>1</v>
      </c>
      <c r="K35" s="293">
        <f t="shared" si="6"/>
        <v>2</v>
      </c>
      <c r="L35" s="293">
        <f t="shared" si="1"/>
        <v>212</v>
      </c>
      <c r="M35" s="293">
        <f>MAX(SUM(IF(SUM(I35,J35)&gt;$K$1,IF(SUM(I35,J35)/$K$1&gt;ROUNDDOWN(SUM(I35,J35)/$K$1,0),IF(SUM(I35,J35)/$K$1-ROUNDDOWN(SUM(I35,J35)/$K$1,0)&gt;0.5,ROUNDUP(SUM(I35,J35)/$K$1,0),ROUNDDOWN(SUM(I35,J35)/$K$1,0)),SUM(I35,J35)/$K$1),1),IF(SUM(I36,J36)&gt;$K$1,IF(SUM(I36,J36)/$K$1&gt;ROUNDDOWN(SUM(I36,J36)/$K$1,0),IF(SUM(I36,J36)/$K$1-ROUNDDOWN(SUM(I36,J36)/$K$1,0)&gt;0.5,ROUNDUP(SUM(I36,J36)/$K$1,0),ROUNDUP(SUM(I36,J36)/$K$1,0)),SUM(I36,J36)/$K$1),1),IF(SUM(I37,J37)&gt;$K$1,IF(SUM(I37,J37)/$K$1&gt;ROUNDDOWN(SUM(I37,J37)/$K$1,0),IF(SUM(I37,J37)/$K$1-ROUNDDOWN(SUM(I37,J37)/$K$1,0)&gt;0.5,ROUNDUP(SUM(I37,J37)/$K$1,0),ROUNDDOWN(SUM(I37,J37)/$K$1,0)),SUM(I37,J37)/$K$1),1),IF(SUM(I38,J38)&gt;$K$1,IF(SUM(I38,J38)/$K$1&gt;ROUNDDOWN(SUM(I38,J38)/$K$1,0),IF(SUM(I38,J38)/$K$1-ROUNDDOWN(SUM(I38,J38)/$K$1,0)&gt;0.5,ROUNDUP(SUM(I38,J38)/$K$1,0),ROUNDUP(SUM(I38,J38)/$K$1,0)),SUM(I38,J38)/$K$1),1)),SUM(IF(SUM(I35,J35)&gt;$K$1,IF(SUM(I35,J35)/$K$1&gt;ROUNDDOWN(SUM(I35,J35)/$K$1,0),IF(SUM(I35,J35)/$K$1-ROUNDDOWN(SUM(I35,J35)/$K$1,0)&gt;0.5,ROUNDUP(SUM(I35,J35)/$K$1,0),ROUNDUP(SUM(I35,J35)/$K$1,0)),SUM(I35,J35)/$K$1),1),IF(SUM(I36,J36)&gt;$K$1,IF(SUM(I36,J36)/$K$1&gt;ROUNDDOWN(SUM(I36,J36)/$K$1,0),IF(SUM(I36,J36)/$K$1-ROUNDDOWN(SUM(I36,J36)/$K$1,0)&gt;0.5,ROUNDUP(SUM(I36,J36)/$K$1,0),ROUNDDOWN(SUM(I36,J36)/$K$1,0)),SUM(I36,J36)/$K$1),1),IF(SUM(I37,J37)&gt;$K$1,IF(SUM(I37,J37)/$K$1&gt;ROUNDDOWN(SUM(I37,J37)/$K$1,0),IF(SUM(I37,J37)/$K$1-ROUNDDOWN(SUM(I37,J37)/$K$1,0)&gt;0.5,ROUNDUP(SUM(I37,J37)/$K$1,0),ROUNDUP(SUM(I37,J37)/$K$1,0)),SUM(I37,J37)/$K$1),1),IF(SUM(I38,J38)&gt;$K$1,IF(SUM(I38,J38)/$K$1&gt;ROUNDDOWN(SUM(I38,J38)/$K$1,0),IF(SUM(I38,J38)/$K$1-ROUNDDOWN(SUM(I38,J38)/$K$1,0)&gt;0.5,ROUNDUP(SUM(I38,J38)/$K$1,0),ROUNDDOWN(SUM(I38,J38)/$K$1,0)),SUM(I38,J38)/$K$1),1)))</f>
        <v>7</v>
      </c>
      <c r="N35" s="270" t="s">
        <v>3</v>
      </c>
      <c r="Q35" s="275" t="s">
        <v>245</v>
      </c>
      <c r="R35" s="295" t="s">
        <v>285</v>
      </c>
      <c r="S35" s="275" t="s">
        <v>291</v>
      </c>
      <c r="T35" s="294" t="s">
        <v>288</v>
      </c>
      <c r="U35" s="294" t="s">
        <v>289</v>
      </c>
      <c r="V35" s="294" t="s">
        <v>290</v>
      </c>
      <c r="W35" s="294" t="s">
        <v>299</v>
      </c>
      <c r="X35" t="s">
        <v>310</v>
      </c>
      <c r="Z35"/>
    </row>
    <row r="36" spans="1:26" x14ac:dyDescent="0.2">
      <c r="A36" s="270" t="str">
        <f>'Current base situation'!$AV$19</f>
        <v xml:space="preserve">Torino  It. </v>
      </c>
      <c r="B36" s="270" t="s">
        <v>235</v>
      </c>
      <c r="C36" s="270">
        <v>1.25</v>
      </c>
      <c r="D36" s="273">
        <v>0.3</v>
      </c>
      <c r="E36" s="270">
        <f>D36*HLOOKUP(A36,'Current base situation'!$19:$22,4,0)</f>
        <v>9000</v>
      </c>
      <c r="F36" s="270">
        <f t="shared" si="2"/>
        <v>7200</v>
      </c>
      <c r="G36" s="270">
        <f t="shared" si="0"/>
        <v>1</v>
      </c>
      <c r="H36" s="270">
        <f t="shared" si="3"/>
        <v>7200</v>
      </c>
      <c r="I36" s="270">
        <f t="shared" si="4"/>
        <v>423</v>
      </c>
      <c r="J36" s="270">
        <f t="shared" si="5"/>
        <v>1</v>
      </c>
      <c r="K36" s="293">
        <f t="shared" si="6"/>
        <v>2</v>
      </c>
      <c r="L36" s="293">
        <f t="shared" si="1"/>
        <v>212</v>
      </c>
      <c r="M36" s="293"/>
      <c r="N36" s="270" t="s">
        <v>3</v>
      </c>
      <c r="Q36" t="s">
        <v>234</v>
      </c>
      <c r="R36">
        <v>3</v>
      </c>
      <c r="S36">
        <v>189</v>
      </c>
      <c r="T36" s="276">
        <v>12000.000000000004</v>
      </c>
      <c r="U36" s="276">
        <v>9600.0000000000036</v>
      </c>
      <c r="V36" s="276">
        <v>565</v>
      </c>
      <c r="W36" s="276">
        <v>0</v>
      </c>
      <c r="X36" s="276">
        <v>13</v>
      </c>
    </row>
    <row r="37" spans="1:26" x14ac:dyDescent="0.2">
      <c r="A37" s="270" t="str">
        <f>'Current base situation'!$AV$19</f>
        <v xml:space="preserve">Torino  It. </v>
      </c>
      <c r="B37" s="270" t="s">
        <v>236</v>
      </c>
      <c r="C37" s="270">
        <v>1.5</v>
      </c>
      <c r="D37" s="273">
        <v>0.3</v>
      </c>
      <c r="E37" s="270">
        <f>D37*HLOOKUP(A37,'Current base situation'!$19:$22,4,0)</f>
        <v>9000</v>
      </c>
      <c r="F37" s="270">
        <f t="shared" si="2"/>
        <v>6000</v>
      </c>
      <c r="G37" s="270">
        <f t="shared" si="0"/>
        <v>1</v>
      </c>
      <c r="H37" s="270">
        <f t="shared" si="3"/>
        <v>6000</v>
      </c>
      <c r="I37" s="270">
        <f t="shared" si="4"/>
        <v>353</v>
      </c>
      <c r="J37" s="270" t="str">
        <f t="shared" si="5"/>
        <v/>
      </c>
      <c r="K37" s="293">
        <f t="shared" si="6"/>
        <v>2</v>
      </c>
      <c r="L37" s="293">
        <f t="shared" si="1"/>
        <v>177</v>
      </c>
      <c r="M37" s="293"/>
      <c r="N37" s="270" t="s">
        <v>3</v>
      </c>
      <c r="Q37" t="s">
        <v>235</v>
      </c>
      <c r="R37">
        <v>4</v>
      </c>
      <c r="S37">
        <v>212</v>
      </c>
      <c r="T37" s="276">
        <v>18000</v>
      </c>
      <c r="U37" s="276">
        <v>14400</v>
      </c>
      <c r="V37" s="276">
        <v>847</v>
      </c>
      <c r="W37" s="276">
        <v>1</v>
      </c>
      <c r="X37" s="276"/>
    </row>
    <row r="38" spans="1:26" x14ac:dyDescent="0.2">
      <c r="A38" s="270" t="str">
        <f>'Current base situation'!$AV$19</f>
        <v xml:space="preserve">Torino  It. </v>
      </c>
      <c r="B38" s="270" t="s">
        <v>237</v>
      </c>
      <c r="C38" s="270">
        <v>0.5</v>
      </c>
      <c r="D38" s="273">
        <v>0.1</v>
      </c>
      <c r="E38" s="270">
        <f>D38*HLOOKUP(A38,'Current base situation'!$19:$22,4,0)</f>
        <v>3000</v>
      </c>
      <c r="F38" s="270">
        <f t="shared" si="2"/>
        <v>6000</v>
      </c>
      <c r="G38" s="270">
        <f t="shared" si="0"/>
        <v>3</v>
      </c>
      <c r="H38" s="270">
        <f t="shared" si="3"/>
        <v>2000</v>
      </c>
      <c r="I38" s="270">
        <f t="shared" si="4"/>
        <v>117</v>
      </c>
      <c r="J38" s="270">
        <f t="shared" si="5"/>
        <v>1</v>
      </c>
      <c r="K38" s="293">
        <f t="shared" si="6"/>
        <v>1</v>
      </c>
      <c r="L38" s="293">
        <f t="shared" si="1"/>
        <v>118</v>
      </c>
      <c r="M38" s="293"/>
      <c r="N38" s="270" t="s">
        <v>3</v>
      </c>
      <c r="Q38" t="s">
        <v>236</v>
      </c>
      <c r="R38">
        <v>4</v>
      </c>
      <c r="S38">
        <v>206</v>
      </c>
      <c r="T38" s="276">
        <v>21000</v>
      </c>
      <c r="U38" s="276">
        <v>14000</v>
      </c>
      <c r="V38" s="276">
        <v>823</v>
      </c>
      <c r="W38" s="276">
        <v>1</v>
      </c>
      <c r="X38" s="276"/>
    </row>
    <row r="39" spans="1:26" x14ac:dyDescent="0.2">
      <c r="A39" s="270" t="str">
        <f>'Current base situation'!$AT$19</f>
        <v xml:space="preserve">Paris </v>
      </c>
      <c r="B39" s="270" t="s">
        <v>234</v>
      </c>
      <c r="C39" s="270">
        <v>1.25</v>
      </c>
      <c r="D39" s="278">
        <f>1-SUM(D40:D42)</f>
        <v>0.7</v>
      </c>
      <c r="E39" s="270">
        <f>D39*HLOOKUP(A39,'Current base situation'!$19:$22,4,0)</f>
        <v>42000</v>
      </c>
      <c r="F39" s="270">
        <f t="shared" si="2"/>
        <v>33600</v>
      </c>
      <c r="G39" s="270">
        <f t="shared" si="0"/>
        <v>1</v>
      </c>
      <c r="H39" s="270">
        <f t="shared" si="3"/>
        <v>33600</v>
      </c>
      <c r="I39" s="270">
        <f t="shared" si="4"/>
        <v>1976</v>
      </c>
      <c r="J39" s="270">
        <f t="shared" si="5"/>
        <v>1</v>
      </c>
      <c r="K39" s="293">
        <f t="shared" si="6"/>
        <v>9</v>
      </c>
      <c r="L39" s="293">
        <f t="shared" si="1"/>
        <v>220</v>
      </c>
      <c r="M39" s="293">
        <f>MAX(SUM(IF(SUM(I39,J39)&gt;$K$1,IF(SUM(I39,J39)/$K$1&gt;ROUNDDOWN(SUM(I39,J39)/$K$1,0),IF(SUM(I39,J39)/$K$1-ROUNDDOWN(SUM(I39,J39)/$K$1,0)&gt;0.5,ROUNDUP(SUM(I39,J39)/$K$1,0),ROUNDDOWN(SUM(I39,J39)/$K$1,0)),SUM(I39,J39)/$K$1),1),IF(SUM(I40,J40)&gt;$K$1,IF(SUM(I40,J40)/$K$1&gt;ROUNDDOWN(SUM(I40,J40)/$K$1,0),IF(SUM(I40,J40)/$K$1-ROUNDDOWN(SUM(I40,J40)/$K$1,0)&gt;0.5,ROUNDUP(SUM(I40,J40)/$K$1,0),ROUNDUP(SUM(I40,J40)/$K$1,0)),SUM(I40,J40)/$K$1),1),IF(SUM(I41,J41)&gt;$K$1,IF(SUM(I41,J41)/$K$1&gt;ROUNDDOWN(SUM(I41,J41)/$K$1,0),IF(SUM(I41,J41)/$K$1-ROUNDDOWN(SUM(I41,J41)/$K$1,0)&gt;0.5,ROUNDUP(SUM(I41,J41)/$K$1,0),ROUNDDOWN(SUM(I41,J41)/$K$1,0)),SUM(I41,J41)/$K$1),1),IF(SUM(I42,J42)&gt;$K$1,IF(SUM(I42,J42)/$K$1&gt;ROUNDDOWN(SUM(I42,J42)/$K$1,0),IF(SUM(I42,J42)/$K$1-ROUNDDOWN(SUM(I42,J42)/$K$1,0)&gt;0.5,ROUNDUP(SUM(I42,J42)/$K$1,0),ROUNDUP(SUM(I42,J42)/$K$1,0)),SUM(I42,J42)/$K$1),1)),SUM(IF(SUM(I39,J39)&gt;$K$1,IF(SUM(I39,J39)/$K$1&gt;ROUNDDOWN(SUM(I39,J39)/$K$1,0),IF(SUM(I39,J39)/$K$1-ROUNDDOWN(SUM(I39,J39)/$K$1,0)&gt;0.5,ROUNDUP(SUM(I39,J39)/$K$1,0),ROUNDUP(SUM(I39,J39)/$K$1,0)),SUM(I39,J39)/$K$1),1),IF(SUM(I40,J40)&gt;$K$1,IF(SUM(I40,J40)/$K$1&gt;ROUNDDOWN(SUM(I40,J40)/$K$1,0),IF(SUM(I40,J40)/$K$1-ROUNDDOWN(SUM(I40,J40)/$K$1,0)&gt;0.5,ROUNDUP(SUM(I40,J40)/$K$1,0),ROUNDDOWN(SUM(I40,J40)/$K$1,0)),SUM(I40,J40)/$K$1),1),IF(SUM(I41,J41)&gt;$K$1,IF(SUM(I41,J41)/$K$1&gt;ROUNDDOWN(SUM(I41,J41)/$K$1,0),IF(SUM(I41,J41)/$K$1-ROUNDDOWN(SUM(I41,J41)/$K$1,0)&gt;0.5,ROUNDUP(SUM(I41,J41)/$K$1,0),ROUNDUP(SUM(I41,J41)/$K$1,0)),SUM(I41,J41)/$K$1),1),IF(SUM(I42,J42)&gt;$K$1,IF(SUM(I42,J42)/$K$1&gt;ROUNDDOWN(SUM(I42,J42)/$K$1,0),IF(SUM(I42,J42)/$K$1-ROUNDDOWN(SUM(I42,J42)/$K$1,0)&gt;0.5,ROUNDUP(SUM(I42,J42)/$K$1,0),ROUNDDOWN(SUM(I42,J42)/$K$1,0)),SUM(I42,J42)/$K$1),1)))</f>
        <v>14</v>
      </c>
      <c r="N39" s="270" t="s">
        <v>3</v>
      </c>
      <c r="Q39" t="s">
        <v>237</v>
      </c>
      <c r="R39">
        <v>2</v>
      </c>
      <c r="S39">
        <v>177</v>
      </c>
      <c r="T39" s="276">
        <v>9000</v>
      </c>
      <c r="U39" s="276">
        <v>6000</v>
      </c>
      <c r="V39" s="276">
        <v>353</v>
      </c>
      <c r="W39" s="276">
        <v>0</v>
      </c>
      <c r="X39" s="276"/>
    </row>
    <row r="40" spans="1:26" x14ac:dyDescent="0.2">
      <c r="A40" s="270" t="str">
        <f>'Current base situation'!$AT$19</f>
        <v xml:space="preserve">Paris </v>
      </c>
      <c r="B40" s="270" t="s">
        <v>235</v>
      </c>
      <c r="C40" s="270">
        <v>1.25</v>
      </c>
      <c r="D40" s="273">
        <v>0.1</v>
      </c>
      <c r="E40" s="270">
        <f>D40*HLOOKUP(A40,'Current base situation'!$19:$22,4,0)</f>
        <v>6000</v>
      </c>
      <c r="F40" s="270">
        <f t="shared" si="2"/>
        <v>4800</v>
      </c>
      <c r="G40" s="270">
        <f t="shared" si="0"/>
        <v>1</v>
      </c>
      <c r="H40" s="270">
        <f t="shared" si="3"/>
        <v>4800</v>
      </c>
      <c r="I40" s="270">
        <f t="shared" si="4"/>
        <v>282</v>
      </c>
      <c r="J40" s="270">
        <f t="shared" si="5"/>
        <v>1</v>
      </c>
      <c r="K40" s="293" t="str">
        <f t="shared" si="6"/>
        <v>one day 1, next day 2</v>
      </c>
      <c r="L40" s="293" t="str">
        <f t="shared" si="1"/>
        <v>189, last day ending with 1</v>
      </c>
      <c r="M40" s="293"/>
      <c r="N40" s="270" t="s">
        <v>3</v>
      </c>
      <c r="Q40" t="s">
        <v>272</v>
      </c>
      <c r="R40"/>
      <c r="S40"/>
      <c r="T40" s="276">
        <v>60000</v>
      </c>
      <c r="U40" s="276">
        <v>44000</v>
      </c>
      <c r="V40" s="276">
        <v>2588</v>
      </c>
      <c r="W40" s="276">
        <v>2</v>
      </c>
      <c r="X40" s="276">
        <v>13</v>
      </c>
    </row>
    <row r="41" spans="1:26" x14ac:dyDescent="0.2">
      <c r="A41" s="270" t="str">
        <f>'Current base situation'!$AT$19</f>
        <v xml:space="preserve">Paris </v>
      </c>
      <c r="B41" s="270" t="s">
        <v>236</v>
      </c>
      <c r="C41" s="270">
        <v>1.5</v>
      </c>
      <c r="D41" s="273">
        <v>0.05</v>
      </c>
      <c r="E41" s="270">
        <f>D41*HLOOKUP(A41,'Current base situation'!$19:$22,4,0)</f>
        <v>3000</v>
      </c>
      <c r="F41" s="270">
        <f t="shared" si="2"/>
        <v>2000</v>
      </c>
      <c r="G41" s="270">
        <f t="shared" si="0"/>
        <v>1</v>
      </c>
      <c r="H41" s="270">
        <f t="shared" si="3"/>
        <v>2000</v>
      </c>
      <c r="I41" s="270">
        <f t="shared" si="4"/>
        <v>117</v>
      </c>
      <c r="J41" s="270">
        <f t="shared" si="5"/>
        <v>1</v>
      </c>
      <c r="K41" s="293">
        <f t="shared" si="6"/>
        <v>1</v>
      </c>
      <c r="L41" s="293">
        <f t="shared" si="1"/>
        <v>118</v>
      </c>
      <c r="M41" s="293"/>
      <c r="N41" s="270" t="s">
        <v>3</v>
      </c>
      <c r="X41"/>
    </row>
    <row r="42" spans="1:26" x14ac:dyDescent="0.2">
      <c r="A42" s="270" t="str">
        <f>'Current base situation'!$AT$19</f>
        <v xml:space="preserve">Paris </v>
      </c>
      <c r="B42" s="270" t="s">
        <v>237</v>
      </c>
      <c r="C42" s="270">
        <v>0.5</v>
      </c>
      <c r="D42" s="273">
        <v>0.15</v>
      </c>
      <c r="E42" s="270">
        <f>D42*HLOOKUP(A42,'Current base situation'!$19:$22,4,0)</f>
        <v>9000</v>
      </c>
      <c r="F42" s="270">
        <f t="shared" si="2"/>
        <v>18000</v>
      </c>
      <c r="G42" s="270">
        <f t="shared" si="0"/>
        <v>3</v>
      </c>
      <c r="H42" s="270">
        <f t="shared" si="3"/>
        <v>6000</v>
      </c>
      <c r="I42" s="270">
        <f t="shared" si="4"/>
        <v>353</v>
      </c>
      <c r="J42" s="270" t="str">
        <f t="shared" si="5"/>
        <v/>
      </c>
      <c r="K42" s="293">
        <f t="shared" si="6"/>
        <v>2</v>
      </c>
      <c r="L42" s="293">
        <f t="shared" si="1"/>
        <v>177</v>
      </c>
      <c r="M42" s="293"/>
      <c r="N42" s="270" t="s">
        <v>3</v>
      </c>
      <c r="Q42" s="275" t="s">
        <v>243</v>
      </c>
      <c r="R42" t="s">
        <v>13</v>
      </c>
      <c r="U42"/>
      <c r="V42"/>
      <c r="W42"/>
      <c r="X42"/>
    </row>
    <row r="43" spans="1:26" x14ac:dyDescent="0.2">
      <c r="A43" s="270" t="str">
        <f>'Current base situation'!$AZ$19</f>
        <v xml:space="preserve">Genua  </v>
      </c>
      <c r="B43" s="270" t="s">
        <v>234</v>
      </c>
      <c r="C43" s="270">
        <v>1.25</v>
      </c>
      <c r="D43" s="278">
        <f>1-SUM(D44:D46)</f>
        <v>0.19999999999999996</v>
      </c>
      <c r="E43" s="270">
        <f>D43*HLOOKUP(A43,'Current base situation'!$19:$22,4,0)</f>
        <v>11999.999999999998</v>
      </c>
      <c r="F43" s="270">
        <f t="shared" si="2"/>
        <v>9599.9999999999982</v>
      </c>
      <c r="G43" s="270">
        <f t="shared" si="0"/>
        <v>1</v>
      </c>
      <c r="H43" s="270">
        <f t="shared" si="3"/>
        <v>9599.9999999999982</v>
      </c>
      <c r="I43" s="270">
        <f t="shared" si="4"/>
        <v>565</v>
      </c>
      <c r="J43" s="270" t="str">
        <f t="shared" si="5"/>
        <v/>
      </c>
      <c r="K43" s="293">
        <f t="shared" si="6"/>
        <v>3</v>
      </c>
      <c r="L43" s="293">
        <f t="shared" si="1"/>
        <v>189</v>
      </c>
      <c r="M43" s="293">
        <f>MAX(SUM(IF(SUM(I43,J43)&gt;$K$1,IF(SUM(I43,J43)/$K$1&gt;ROUNDDOWN(SUM(I43,J43)/$K$1,0),IF(SUM(I43,J43)/$K$1-ROUNDDOWN(SUM(I43,J43)/$K$1,0)&gt;0.5,ROUNDUP(SUM(I43,J43)/$K$1,0),ROUNDDOWN(SUM(I43,J43)/$K$1,0)),SUM(I43,J43)/$K$1),1),IF(SUM(I44,J44)&gt;$K$1,IF(SUM(I44,J44)/$K$1&gt;ROUNDDOWN(SUM(I44,J44)/$K$1,0),IF(SUM(I44,J44)/$K$1-ROUNDDOWN(SUM(I44,J44)/$K$1,0)&gt;0.5,ROUNDUP(SUM(I44,J44)/$K$1,0),ROUNDUP(SUM(I44,J44)/$K$1,0)),SUM(I44,J44)/$K$1),1),IF(SUM(I45,J45)&gt;$K$1,IF(SUM(I45,J45)/$K$1&gt;ROUNDDOWN(SUM(I45,J45)/$K$1,0),IF(SUM(I45,J45)/$K$1-ROUNDDOWN(SUM(I45,J45)/$K$1,0)&gt;0.5,ROUNDUP(SUM(I45,J45)/$K$1,0),ROUNDDOWN(SUM(I45,J45)/$K$1,0)),SUM(I45,J45)/$K$1),1),IF(SUM(I46,J46)&gt;$K$1,IF(SUM(I46,J46)/$K$1&gt;ROUNDDOWN(SUM(I46,J46)/$K$1,0),IF(SUM(I46,J46)/$K$1-ROUNDDOWN(SUM(I46,J46)/$K$1,0)&gt;0.5,ROUNDUP(SUM(I46,J46)/$K$1,0),ROUNDUP(SUM(I46,J46)/$K$1,0)),SUM(I46,J46)/$K$1),1)),SUM(IF(SUM(I43,J43)&gt;$K$1,IF(SUM(I43,J43)/$K$1&gt;ROUNDDOWN(SUM(I43,J43)/$K$1,0),IF(SUM(I43,J43)/$K$1-ROUNDDOWN(SUM(I43,J43)/$K$1,0)&gt;0.5,ROUNDUP(SUM(I43,J43)/$K$1,0),ROUNDUP(SUM(I43,J43)/$K$1,0)),SUM(I43,J43)/$K$1),1),IF(SUM(I44,J44)&gt;$K$1,IF(SUM(I44,J44)/$K$1&gt;ROUNDDOWN(SUM(I44,J44)/$K$1,0),IF(SUM(I44,J44)/$K$1-ROUNDDOWN(SUM(I44,J44)/$K$1,0)&gt;0.5,ROUNDUP(SUM(I44,J44)/$K$1,0),ROUNDDOWN(SUM(I44,J44)/$K$1,0)),SUM(I44,J44)/$K$1),1),IF(SUM(I45,J45)&gt;$K$1,IF(SUM(I45,J45)/$K$1&gt;ROUNDDOWN(SUM(I45,J45)/$K$1,0),IF(SUM(I45,J45)/$K$1-ROUNDDOWN(SUM(I45,J45)/$K$1,0)&gt;0.5,ROUNDUP(SUM(I45,J45)/$K$1,0),ROUNDUP(SUM(I45,J45)/$K$1,0)),SUM(I45,J45)/$K$1),1),IF(SUM(I46,J46)&gt;$K$1,IF(SUM(I46,J46)/$K$1&gt;ROUNDDOWN(SUM(I46,J46)/$K$1,0),IF(SUM(I46,J46)/$K$1-ROUNDDOWN(SUM(I46,J46)/$K$1,0)&gt;0.5,ROUNDUP(SUM(I46,J46)/$K$1,0),ROUNDDOWN(SUM(I46,J46)/$K$1,0)),SUM(I46,J46)/$K$1),1)))</f>
        <v>14</v>
      </c>
      <c r="N43" s="270" t="s">
        <v>3</v>
      </c>
      <c r="Q43" s="275" t="s">
        <v>273</v>
      </c>
      <c r="R43" t="s">
        <v>3</v>
      </c>
      <c r="U43"/>
      <c r="V43"/>
      <c r="W43"/>
      <c r="X43"/>
    </row>
    <row r="44" spans="1:26" x14ac:dyDescent="0.2">
      <c r="A44" s="270" t="str">
        <f>'Current base situation'!$AZ$19</f>
        <v xml:space="preserve">Genua  </v>
      </c>
      <c r="B44" s="270" t="s">
        <v>235</v>
      </c>
      <c r="C44" s="270">
        <v>1.25</v>
      </c>
      <c r="D44" s="273">
        <v>0.35</v>
      </c>
      <c r="E44" s="270">
        <f>D44*HLOOKUP(A44,'Current base situation'!$19:$22,4,0)</f>
        <v>21000</v>
      </c>
      <c r="F44" s="270">
        <f t="shared" si="2"/>
        <v>16800</v>
      </c>
      <c r="G44" s="270">
        <f t="shared" si="0"/>
        <v>1</v>
      </c>
      <c r="H44" s="270">
        <f t="shared" si="3"/>
        <v>16800</v>
      </c>
      <c r="I44" s="270">
        <f t="shared" si="4"/>
        <v>988</v>
      </c>
      <c r="J44" s="270">
        <f t="shared" si="5"/>
        <v>1</v>
      </c>
      <c r="K44" s="293" t="str">
        <f t="shared" si="6"/>
        <v>one day 4, next day 5</v>
      </c>
      <c r="L44" s="293" t="str">
        <f t="shared" si="1"/>
        <v>219, last day ending with 5</v>
      </c>
      <c r="M44" s="293"/>
      <c r="N44" s="270" t="s">
        <v>3</v>
      </c>
      <c r="U44"/>
      <c r="V44"/>
      <c r="W44"/>
      <c r="X44"/>
    </row>
    <row r="45" spans="1:26" x14ac:dyDescent="0.2">
      <c r="A45" s="270" t="str">
        <f>'Current base situation'!$AZ$19</f>
        <v xml:space="preserve">Genua  </v>
      </c>
      <c r="B45" s="270" t="s">
        <v>236</v>
      </c>
      <c r="C45" s="270">
        <v>1.5</v>
      </c>
      <c r="D45" s="273">
        <v>0.15</v>
      </c>
      <c r="E45" s="270">
        <f>D45*HLOOKUP(A45,'Current base situation'!$19:$22,4,0)</f>
        <v>9000</v>
      </c>
      <c r="F45" s="270">
        <f t="shared" si="2"/>
        <v>6000</v>
      </c>
      <c r="G45" s="270">
        <f t="shared" si="0"/>
        <v>1</v>
      </c>
      <c r="H45" s="270">
        <f t="shared" si="3"/>
        <v>6000</v>
      </c>
      <c r="I45" s="270">
        <f t="shared" si="4"/>
        <v>353</v>
      </c>
      <c r="J45" s="270" t="str">
        <f t="shared" si="5"/>
        <v/>
      </c>
      <c r="K45" s="293">
        <f t="shared" si="6"/>
        <v>2</v>
      </c>
      <c r="L45" s="293">
        <f t="shared" si="1"/>
        <v>177</v>
      </c>
      <c r="M45" s="293"/>
      <c r="N45" s="270" t="s">
        <v>3</v>
      </c>
      <c r="Q45"/>
      <c r="R45"/>
      <c r="S45"/>
      <c r="T45" s="275" t="s">
        <v>253</v>
      </c>
      <c r="U45"/>
      <c r="V45"/>
      <c r="W45"/>
      <c r="X45"/>
    </row>
    <row r="46" spans="1:26" x14ac:dyDescent="0.2">
      <c r="A46" s="270" t="str">
        <f>'Current base situation'!$AZ$19</f>
        <v xml:space="preserve">Genua  </v>
      </c>
      <c r="B46" s="270" t="s">
        <v>237</v>
      </c>
      <c r="C46" s="270">
        <v>0.5</v>
      </c>
      <c r="D46" s="273">
        <v>0.3</v>
      </c>
      <c r="E46" s="270">
        <f>D46*HLOOKUP(A46,'Current base situation'!$19:$22,4,0)</f>
        <v>18000</v>
      </c>
      <c r="F46" s="270">
        <f t="shared" si="2"/>
        <v>36000</v>
      </c>
      <c r="G46" s="270">
        <f t="shared" si="0"/>
        <v>3</v>
      </c>
      <c r="H46" s="270">
        <f t="shared" si="3"/>
        <v>12000</v>
      </c>
      <c r="I46" s="270">
        <f t="shared" si="4"/>
        <v>706</v>
      </c>
      <c r="J46" s="270" t="str">
        <f t="shared" si="5"/>
        <v/>
      </c>
      <c r="K46" s="293" t="str">
        <f t="shared" si="6"/>
        <v>one day 3, next day 4</v>
      </c>
      <c r="L46" s="293" t="str">
        <f t="shared" si="1"/>
        <v>201, last day ending with 4</v>
      </c>
      <c r="M46" s="293"/>
      <c r="N46" s="270" t="s">
        <v>3</v>
      </c>
      <c r="Q46" s="275" t="s">
        <v>245</v>
      </c>
      <c r="R46" s="295" t="s">
        <v>285</v>
      </c>
      <c r="S46" s="275" t="s">
        <v>291</v>
      </c>
      <c r="T46" s="294" t="s">
        <v>288</v>
      </c>
      <c r="U46" s="294" t="s">
        <v>289</v>
      </c>
      <c r="V46" s="294" t="s">
        <v>290</v>
      </c>
      <c r="W46" s="294" t="s">
        <v>299</v>
      </c>
      <c r="X46" t="s">
        <v>310</v>
      </c>
    </row>
    <row r="47" spans="1:26" x14ac:dyDescent="0.2">
      <c r="A47" s="270" t="str">
        <f>'Current base situation'!$BD$19</f>
        <v>Munich</v>
      </c>
      <c r="B47" s="270" t="s">
        <v>234</v>
      </c>
      <c r="C47" s="270">
        <v>1.25</v>
      </c>
      <c r="D47" s="278">
        <f>1-SUM(D48:D50)</f>
        <v>0.8</v>
      </c>
      <c r="E47" s="270">
        <f>D47*HLOOKUP(A47,'Current base situation'!$19:$22,4,0)</f>
        <v>24000</v>
      </c>
      <c r="F47" s="270">
        <f t="shared" si="2"/>
        <v>19200</v>
      </c>
      <c r="G47" s="270">
        <f t="shared" si="0"/>
        <v>1</v>
      </c>
      <c r="H47" s="270">
        <f t="shared" si="3"/>
        <v>19200</v>
      </c>
      <c r="I47" s="270">
        <f t="shared" si="4"/>
        <v>1129</v>
      </c>
      <c r="J47" s="270">
        <f t="shared" si="5"/>
        <v>1</v>
      </c>
      <c r="K47" s="293" t="str">
        <f t="shared" si="6"/>
        <v>one day 5, next day 6</v>
      </c>
      <c r="L47" s="293" t="str">
        <f t="shared" si="1"/>
        <v>205, last day ending with 6</v>
      </c>
      <c r="M47" s="293">
        <f>MAX(SUM(IF(SUM(I47,J47)&gt;$K$1,IF(SUM(I47,J47)/$K$1&gt;ROUNDDOWN(SUM(I47,J47)/$K$1,0),IF(SUM(I47,J47)/$K$1-ROUNDDOWN(SUM(I47,J47)/$K$1,0)&gt;0.5,ROUNDUP(SUM(I47,J47)/$K$1,0),ROUNDDOWN(SUM(I47,J47)/$K$1,0)),SUM(I47,J47)/$K$1),1),IF(SUM(I48,J48)&gt;$K$1,IF(SUM(I48,J48)/$K$1&gt;ROUNDDOWN(SUM(I48,J48)/$K$1,0),IF(SUM(I48,J48)/$K$1-ROUNDDOWN(SUM(I48,J48)/$K$1,0)&gt;0.5,ROUNDUP(SUM(I48,J48)/$K$1,0),ROUNDUP(SUM(I48,J48)/$K$1,0)),SUM(I48,J48)/$K$1),1),IF(SUM(I49,J49)&gt;$K$1,IF(SUM(I49,J49)/$K$1&gt;ROUNDDOWN(SUM(I49,J49)/$K$1,0),IF(SUM(I49,J49)/$K$1-ROUNDDOWN(SUM(I49,J49)/$K$1,0)&gt;0.5,ROUNDUP(SUM(I49,J49)/$K$1,0),ROUNDDOWN(SUM(I49,J49)/$K$1,0)),SUM(I49,J49)/$K$1),1),IF(SUM(I50,J50)&gt;$K$1,IF(SUM(I50,J50)/$K$1&gt;ROUNDDOWN(SUM(I50,J50)/$K$1,0),IF(SUM(I50,J50)/$K$1-ROUNDDOWN(SUM(I50,J50)/$K$1,0)&gt;0.5,ROUNDUP(SUM(I50,J50)/$K$1,0),ROUNDUP(SUM(I50,J50)/$K$1,0)),SUM(I50,J50)/$K$1),1)),SUM(IF(SUM(I47,J47)&gt;$K$1,IF(SUM(I47,J47)/$K$1&gt;ROUNDDOWN(SUM(I47,J47)/$K$1,0),IF(SUM(I47,J47)/$K$1-ROUNDDOWN(SUM(I47,J47)/$K$1,0)&gt;0.5,ROUNDUP(SUM(I47,J47)/$K$1,0),ROUNDUP(SUM(I47,J47)/$K$1,0)),SUM(I47,J47)/$K$1),1),IF(SUM(I48,J48)&gt;$K$1,IF(SUM(I48,J48)/$K$1&gt;ROUNDDOWN(SUM(I48,J48)/$K$1,0),IF(SUM(I48,J48)/$K$1-ROUNDDOWN(SUM(I48,J48)/$K$1,0)&gt;0.5,ROUNDUP(SUM(I48,J48)/$K$1,0),ROUNDDOWN(SUM(I48,J48)/$K$1,0)),SUM(I48,J48)/$K$1),1),IF(SUM(I49,J49)&gt;$K$1,IF(SUM(I49,J49)/$K$1&gt;ROUNDDOWN(SUM(I49,J49)/$K$1,0),IF(SUM(I49,J49)/$K$1-ROUNDDOWN(SUM(I49,J49)/$K$1,0)&gt;0.5,ROUNDUP(SUM(I49,J49)/$K$1,0),ROUNDUP(SUM(I49,J49)/$K$1,0)),SUM(I49,J49)/$K$1),1),IF(SUM(I50,J50)&gt;$K$1,IF(SUM(I50,J50)/$K$1&gt;ROUNDDOWN(SUM(I50,J50)/$K$1,0),IF(SUM(I50,J50)/$K$1-ROUNDDOWN(SUM(I50,J50)/$K$1,0)&gt;0.5,ROUNDUP(SUM(I50,J50)/$K$1,0),ROUNDDOWN(SUM(I50,J50)/$K$1,0)),SUM(I50,J50)/$K$1),1)))</f>
        <v>9</v>
      </c>
      <c r="N47" s="270" t="s">
        <v>3</v>
      </c>
      <c r="Q47" t="s">
        <v>234</v>
      </c>
      <c r="R47" t="s">
        <v>300</v>
      </c>
      <c r="S47" t="s">
        <v>301</v>
      </c>
      <c r="T47" s="276">
        <v>24000</v>
      </c>
      <c r="U47" s="276">
        <v>19200</v>
      </c>
      <c r="V47" s="276">
        <v>1129</v>
      </c>
      <c r="W47" s="276">
        <v>1</v>
      </c>
      <c r="X47" s="276">
        <v>13</v>
      </c>
    </row>
    <row r="48" spans="1:26" x14ac:dyDescent="0.2">
      <c r="A48" s="270" t="str">
        <f>'Current base situation'!$BD$19</f>
        <v>Munich</v>
      </c>
      <c r="B48" s="270" t="s">
        <v>235</v>
      </c>
      <c r="C48" s="270">
        <v>1.25</v>
      </c>
      <c r="D48" s="273">
        <v>0.05</v>
      </c>
      <c r="E48" s="270">
        <f>D48*HLOOKUP(A48,'Current base situation'!$19:$22,4,0)</f>
        <v>1500</v>
      </c>
      <c r="F48" s="270">
        <f t="shared" si="2"/>
        <v>1200</v>
      </c>
      <c r="G48" s="270">
        <f t="shared" si="0"/>
        <v>1</v>
      </c>
      <c r="H48" s="270">
        <f t="shared" si="3"/>
        <v>1200</v>
      </c>
      <c r="I48" s="270">
        <f t="shared" si="4"/>
        <v>70</v>
      </c>
      <c r="J48" s="270">
        <f t="shared" si="5"/>
        <v>1</v>
      </c>
      <c r="K48" s="293">
        <f t="shared" si="6"/>
        <v>1</v>
      </c>
      <c r="L48" s="293">
        <f t="shared" si="1"/>
        <v>71</v>
      </c>
      <c r="M48" s="293"/>
      <c r="N48" s="270" t="s">
        <v>3</v>
      </c>
      <c r="Q48" t="s">
        <v>235</v>
      </c>
      <c r="R48" t="s">
        <v>292</v>
      </c>
      <c r="S48" t="s">
        <v>302</v>
      </c>
      <c r="T48" s="276">
        <v>6000</v>
      </c>
      <c r="U48" s="276">
        <v>4800</v>
      </c>
      <c r="V48" s="276">
        <v>282</v>
      </c>
      <c r="W48" s="276">
        <v>1</v>
      </c>
      <c r="X48" s="276"/>
    </row>
    <row r="49" spans="1:24" x14ac:dyDescent="0.2">
      <c r="A49" s="270" t="str">
        <f>'Current base situation'!$BD$19</f>
        <v>Munich</v>
      </c>
      <c r="B49" s="270" t="s">
        <v>236</v>
      </c>
      <c r="C49" s="270">
        <v>1.5</v>
      </c>
      <c r="D49" s="273">
        <v>0.05</v>
      </c>
      <c r="E49" s="270">
        <f>D49*HLOOKUP(A49,'Current base situation'!$19:$22,4,0)</f>
        <v>1500</v>
      </c>
      <c r="F49" s="270">
        <f t="shared" si="2"/>
        <v>1000</v>
      </c>
      <c r="G49" s="270">
        <f t="shared" si="0"/>
        <v>1</v>
      </c>
      <c r="H49" s="270">
        <f t="shared" si="3"/>
        <v>1000</v>
      </c>
      <c r="I49" s="270">
        <f t="shared" si="4"/>
        <v>59</v>
      </c>
      <c r="J49" s="270" t="str">
        <f t="shared" si="5"/>
        <v/>
      </c>
      <c r="K49" s="293">
        <f t="shared" si="6"/>
        <v>1</v>
      </c>
      <c r="L49" s="293">
        <f t="shared" si="1"/>
        <v>59</v>
      </c>
      <c r="M49" s="293"/>
      <c r="N49" s="270" t="s">
        <v>3</v>
      </c>
      <c r="Q49" t="s">
        <v>236</v>
      </c>
      <c r="R49" t="s">
        <v>296</v>
      </c>
      <c r="S49" t="s">
        <v>297</v>
      </c>
      <c r="T49" s="276">
        <v>24000</v>
      </c>
      <c r="U49" s="276">
        <v>16000</v>
      </c>
      <c r="V49" s="276">
        <v>941</v>
      </c>
      <c r="W49" s="276">
        <v>1</v>
      </c>
      <c r="X49" s="276"/>
    </row>
    <row r="50" spans="1:24" x14ac:dyDescent="0.2">
      <c r="A50" s="270" t="str">
        <f>'Current base situation'!$BD$19</f>
        <v>Munich</v>
      </c>
      <c r="B50" s="270" t="s">
        <v>237</v>
      </c>
      <c r="C50" s="270">
        <v>0.5</v>
      </c>
      <c r="D50" s="273">
        <v>0.1</v>
      </c>
      <c r="E50" s="270">
        <f>D50*HLOOKUP(A50,'Current base situation'!$19:$22,4,0)</f>
        <v>3000</v>
      </c>
      <c r="F50" s="270">
        <f t="shared" si="2"/>
        <v>6000</v>
      </c>
      <c r="G50" s="270">
        <f t="shared" si="0"/>
        <v>3</v>
      </c>
      <c r="H50" s="270">
        <f t="shared" si="3"/>
        <v>2000</v>
      </c>
      <c r="I50" s="270">
        <f t="shared" si="4"/>
        <v>117</v>
      </c>
      <c r="J50" s="270">
        <f t="shared" si="5"/>
        <v>1</v>
      </c>
      <c r="K50" s="293">
        <f t="shared" si="6"/>
        <v>1</v>
      </c>
      <c r="L50" s="293">
        <f t="shared" si="1"/>
        <v>118</v>
      </c>
      <c r="M50" s="293"/>
      <c r="N50" s="270" t="s">
        <v>3</v>
      </c>
      <c r="Q50" t="s">
        <v>237</v>
      </c>
      <c r="R50" t="s">
        <v>292</v>
      </c>
      <c r="S50" t="s">
        <v>293</v>
      </c>
      <c r="T50" s="276">
        <v>6000</v>
      </c>
      <c r="U50" s="276">
        <v>4000</v>
      </c>
      <c r="V50" s="276">
        <v>235</v>
      </c>
      <c r="W50" s="276">
        <v>1</v>
      </c>
      <c r="X50" s="276"/>
    </row>
    <row r="51" spans="1:24" x14ac:dyDescent="0.2">
      <c r="A51" s="270" t="str">
        <f>'Current base situation'!$AL$19</f>
        <v>Venlo</v>
      </c>
      <c r="B51" s="270" t="s">
        <v>234</v>
      </c>
      <c r="C51" s="270">
        <v>1.25</v>
      </c>
      <c r="D51" s="278">
        <f>1-SUM(D52:D54)</f>
        <v>0.20000000000000007</v>
      </c>
      <c r="E51" s="270">
        <f>D51*HLOOKUP(A51,'Current base situation'!$19:$25,5,0)</f>
        <v>30000.000000000011</v>
      </c>
      <c r="F51" s="270">
        <f>E51/C51</f>
        <v>24000.000000000007</v>
      </c>
      <c r="G51" s="270">
        <f t="shared" ref="G51:G90" si="7">ROUNDDOWN($B$1/C51,0)</f>
        <v>1</v>
      </c>
      <c r="H51" s="270">
        <f>F51/G51</f>
        <v>24000.000000000007</v>
      </c>
      <c r="I51" s="270">
        <f t="shared" si="4"/>
        <v>1412</v>
      </c>
      <c r="J51" s="270" t="str">
        <f t="shared" si="5"/>
        <v/>
      </c>
      <c r="K51" s="293"/>
      <c r="L51" s="293"/>
      <c r="M51" s="293"/>
      <c r="N51" s="270" t="s">
        <v>274</v>
      </c>
      <c r="Q51" t="s">
        <v>272</v>
      </c>
      <c r="R51"/>
      <c r="S51"/>
      <c r="T51" s="276">
        <v>60000</v>
      </c>
      <c r="U51" s="276">
        <v>44000</v>
      </c>
      <c r="V51" s="276">
        <v>2587</v>
      </c>
      <c r="W51" s="276">
        <v>4</v>
      </c>
      <c r="X51" s="276">
        <v>13</v>
      </c>
    </row>
    <row r="52" spans="1:24" x14ac:dyDescent="0.2">
      <c r="A52" s="270" t="str">
        <f>'Current base situation'!$AL$19</f>
        <v>Venlo</v>
      </c>
      <c r="B52" s="270" t="s">
        <v>235</v>
      </c>
      <c r="C52" s="270">
        <v>1</v>
      </c>
      <c r="D52" s="273">
        <v>0.6</v>
      </c>
      <c r="E52" s="270">
        <f>D52*HLOOKUP(A52,'Current base situation'!$19:$25,5,0)</f>
        <v>90000</v>
      </c>
      <c r="F52" s="270">
        <f t="shared" ref="F52:F90" si="8">E52/C52</f>
        <v>90000</v>
      </c>
      <c r="G52" s="270">
        <f t="shared" si="7"/>
        <v>1</v>
      </c>
      <c r="H52" s="270">
        <f t="shared" ref="H52:H90" si="9">F52/G52</f>
        <v>90000</v>
      </c>
      <c r="I52" s="270">
        <f t="shared" si="4"/>
        <v>5294</v>
      </c>
      <c r="J52" s="270">
        <f t="shared" si="5"/>
        <v>1</v>
      </c>
      <c r="N52" s="270" t="s">
        <v>274</v>
      </c>
    </row>
    <row r="53" spans="1:24" x14ac:dyDescent="0.2">
      <c r="A53" s="270" t="str">
        <f>'Current base situation'!$AL$19</f>
        <v>Venlo</v>
      </c>
      <c r="B53" s="270" t="s">
        <v>236</v>
      </c>
      <c r="C53" s="270">
        <v>1.5</v>
      </c>
      <c r="D53" s="273">
        <v>0.1</v>
      </c>
      <c r="E53" s="270">
        <f>D53*HLOOKUP(A53,'Current base situation'!$19:$25,5,0)</f>
        <v>15000</v>
      </c>
      <c r="F53" s="270">
        <f t="shared" si="8"/>
        <v>10000</v>
      </c>
      <c r="G53" s="270">
        <f t="shared" si="7"/>
        <v>1</v>
      </c>
      <c r="H53" s="270">
        <f t="shared" si="9"/>
        <v>10000</v>
      </c>
      <c r="I53" s="270">
        <f t="shared" si="4"/>
        <v>588</v>
      </c>
      <c r="J53" s="270">
        <f t="shared" si="5"/>
        <v>1</v>
      </c>
      <c r="N53" s="270" t="s">
        <v>274</v>
      </c>
      <c r="Q53" s="275" t="s">
        <v>243</v>
      </c>
      <c r="R53" t="s">
        <v>26</v>
      </c>
      <c r="U53"/>
      <c r="V53"/>
      <c r="W53"/>
      <c r="X53"/>
    </row>
    <row r="54" spans="1:24" x14ac:dyDescent="0.2">
      <c r="A54" s="270" t="str">
        <f>'Current base situation'!$AL$19</f>
        <v>Venlo</v>
      </c>
      <c r="B54" s="270" t="s">
        <v>237</v>
      </c>
      <c r="C54" s="270">
        <v>0.5</v>
      </c>
      <c r="D54" s="273">
        <v>0.1</v>
      </c>
      <c r="E54" s="270">
        <f>D54*HLOOKUP(A54,'Current base situation'!$19:$25,5,0)</f>
        <v>15000</v>
      </c>
      <c r="F54" s="270">
        <f t="shared" si="8"/>
        <v>30000</v>
      </c>
      <c r="G54" s="270">
        <f t="shared" si="7"/>
        <v>3</v>
      </c>
      <c r="H54" s="270">
        <f t="shared" si="9"/>
        <v>10000</v>
      </c>
      <c r="I54" s="270">
        <f t="shared" si="4"/>
        <v>588</v>
      </c>
      <c r="J54" s="270">
        <f t="shared" si="5"/>
        <v>1</v>
      </c>
      <c r="N54" s="270" t="s">
        <v>274</v>
      </c>
      <c r="Q54" s="275" t="s">
        <v>273</v>
      </c>
      <c r="R54" t="s">
        <v>3</v>
      </c>
      <c r="U54"/>
      <c r="V54"/>
      <c r="W54"/>
      <c r="X54"/>
    </row>
    <row r="55" spans="1:24" x14ac:dyDescent="0.2">
      <c r="A55" s="270" t="str">
        <f>'Current base situation'!$AP$19</f>
        <v>Wolfsburg</v>
      </c>
      <c r="B55" s="270" t="s">
        <v>234</v>
      </c>
      <c r="C55" s="270">
        <v>1.25</v>
      </c>
      <c r="D55" s="278">
        <f>1-SUM(D56:D58)</f>
        <v>0.29999999999999993</v>
      </c>
      <c r="E55" s="270">
        <f>D55*HLOOKUP(A55,'Current base situation'!$19:$25,5,0)</f>
        <v>89999.999999999985</v>
      </c>
      <c r="F55" s="270">
        <f t="shared" si="8"/>
        <v>71999.999999999985</v>
      </c>
      <c r="G55" s="270">
        <f t="shared" si="7"/>
        <v>1</v>
      </c>
      <c r="H55" s="270">
        <f t="shared" si="9"/>
        <v>71999.999999999985</v>
      </c>
      <c r="I55" s="270">
        <f t="shared" si="4"/>
        <v>4235</v>
      </c>
      <c r="J55" s="270">
        <f t="shared" si="5"/>
        <v>1</v>
      </c>
      <c r="N55" s="270" t="s">
        <v>274</v>
      </c>
      <c r="U55"/>
      <c r="V55"/>
      <c r="W55"/>
      <c r="X55"/>
    </row>
    <row r="56" spans="1:24" x14ac:dyDescent="0.2">
      <c r="A56" s="270" t="str">
        <f>'Current base situation'!$AP$19</f>
        <v>Wolfsburg</v>
      </c>
      <c r="B56" s="270" t="s">
        <v>235</v>
      </c>
      <c r="C56" s="270">
        <v>1.25</v>
      </c>
      <c r="D56" s="273">
        <v>0.4</v>
      </c>
      <c r="E56" s="270">
        <f>D56*HLOOKUP(A56,'Current base situation'!$19:$25,5,0)</f>
        <v>120000</v>
      </c>
      <c r="F56" s="270">
        <f t="shared" si="8"/>
        <v>96000</v>
      </c>
      <c r="G56" s="270">
        <f t="shared" si="7"/>
        <v>1</v>
      </c>
      <c r="H56" s="270">
        <f t="shared" si="9"/>
        <v>96000</v>
      </c>
      <c r="I56" s="270">
        <f t="shared" si="4"/>
        <v>5647</v>
      </c>
      <c r="J56" s="270">
        <f t="shared" si="5"/>
        <v>1</v>
      </c>
      <c r="N56" s="270" t="s">
        <v>274</v>
      </c>
      <c r="Q56"/>
      <c r="R56"/>
      <c r="S56"/>
      <c r="T56" s="275" t="s">
        <v>253</v>
      </c>
      <c r="U56"/>
      <c r="V56"/>
      <c r="W56"/>
      <c r="X56"/>
    </row>
    <row r="57" spans="1:24" x14ac:dyDescent="0.2">
      <c r="A57" s="270" t="str">
        <f>'Current base situation'!$AP$19</f>
        <v>Wolfsburg</v>
      </c>
      <c r="B57" s="270" t="s">
        <v>236</v>
      </c>
      <c r="C57" s="270">
        <v>1.5</v>
      </c>
      <c r="D57" s="273">
        <v>0.2</v>
      </c>
      <c r="E57" s="270">
        <f>D57*HLOOKUP(A57,'Current base situation'!$19:$25,5,0)</f>
        <v>60000</v>
      </c>
      <c r="F57" s="270">
        <f t="shared" si="8"/>
        <v>40000</v>
      </c>
      <c r="G57" s="270">
        <f t="shared" si="7"/>
        <v>1</v>
      </c>
      <c r="H57" s="270">
        <f t="shared" si="9"/>
        <v>40000</v>
      </c>
      <c r="I57" s="270">
        <f t="shared" si="4"/>
        <v>2353</v>
      </c>
      <c r="J57" s="270" t="str">
        <f t="shared" si="5"/>
        <v/>
      </c>
      <c r="K57" s="293"/>
      <c r="L57" s="293"/>
      <c r="M57" s="293"/>
      <c r="N57" s="270" t="s">
        <v>274</v>
      </c>
      <c r="Q57" s="275" t="s">
        <v>245</v>
      </c>
      <c r="R57" s="295" t="s">
        <v>285</v>
      </c>
      <c r="S57" s="275" t="s">
        <v>291</v>
      </c>
      <c r="T57" s="294" t="s">
        <v>288</v>
      </c>
      <c r="U57" s="294" t="s">
        <v>289</v>
      </c>
      <c r="V57" s="294" t="s">
        <v>290</v>
      </c>
      <c r="W57" s="294" t="s">
        <v>299</v>
      </c>
      <c r="X57" t="s">
        <v>310</v>
      </c>
    </row>
    <row r="58" spans="1:24" x14ac:dyDescent="0.2">
      <c r="A58" s="270" t="str">
        <f>'Current base situation'!$AP$19</f>
        <v>Wolfsburg</v>
      </c>
      <c r="B58" s="270" t="s">
        <v>237</v>
      </c>
      <c r="C58" s="270">
        <v>0.5</v>
      </c>
      <c r="D58" s="273">
        <v>0.1</v>
      </c>
      <c r="E58" s="270">
        <f>D58*HLOOKUP(A58,'Current base situation'!$19:$25,5,0)</f>
        <v>30000</v>
      </c>
      <c r="F58" s="270">
        <f t="shared" si="8"/>
        <v>60000</v>
      </c>
      <c r="G58" s="270">
        <f t="shared" si="7"/>
        <v>3</v>
      </c>
      <c r="H58" s="270">
        <f t="shared" si="9"/>
        <v>20000</v>
      </c>
      <c r="I58" s="270">
        <f t="shared" si="4"/>
        <v>1176</v>
      </c>
      <c r="J58" s="270">
        <f t="shared" si="5"/>
        <v>1</v>
      </c>
      <c r="N58" s="270" t="s">
        <v>274</v>
      </c>
      <c r="Q58" t="s">
        <v>234</v>
      </c>
      <c r="R58" t="s">
        <v>303</v>
      </c>
      <c r="S58" t="s">
        <v>304</v>
      </c>
      <c r="T58" s="276">
        <v>30000</v>
      </c>
      <c r="U58" s="276">
        <v>24000</v>
      </c>
      <c r="V58" s="276">
        <v>1412</v>
      </c>
      <c r="W58" s="276">
        <v>0</v>
      </c>
      <c r="X58" s="276">
        <v>14</v>
      </c>
    </row>
    <row r="59" spans="1:24" x14ac:dyDescent="0.2">
      <c r="A59" s="270" t="str">
        <f>'Current base situation'!$AR$19</f>
        <v>Saarbrucke</v>
      </c>
      <c r="B59" s="270" t="s">
        <v>234</v>
      </c>
      <c r="C59" s="270">
        <v>1.25</v>
      </c>
      <c r="D59" s="278">
        <f>1-SUM(D60:D62)</f>
        <v>0.20000000000000007</v>
      </c>
      <c r="E59" s="270">
        <f>D59*HLOOKUP(A59,'Current base situation'!$19:$25,5,0)</f>
        <v>30000.000000000011</v>
      </c>
      <c r="F59" s="270">
        <f t="shared" si="8"/>
        <v>24000.000000000007</v>
      </c>
      <c r="G59" s="270">
        <f t="shared" si="7"/>
        <v>1</v>
      </c>
      <c r="H59" s="270">
        <f t="shared" si="9"/>
        <v>24000.000000000007</v>
      </c>
      <c r="I59" s="270">
        <f t="shared" si="4"/>
        <v>1412</v>
      </c>
      <c r="J59" s="270" t="str">
        <f t="shared" si="5"/>
        <v/>
      </c>
      <c r="K59" s="293"/>
      <c r="L59" s="293"/>
      <c r="M59" s="293"/>
      <c r="N59" s="270" t="s">
        <v>274</v>
      </c>
      <c r="Q59" t="s">
        <v>235</v>
      </c>
      <c r="R59">
        <v>3</v>
      </c>
      <c r="S59">
        <v>189</v>
      </c>
      <c r="T59" s="276">
        <v>12000</v>
      </c>
      <c r="U59" s="276">
        <v>9600</v>
      </c>
      <c r="V59" s="276">
        <v>565</v>
      </c>
      <c r="W59" s="276">
        <v>0</v>
      </c>
      <c r="X59" s="276"/>
    </row>
    <row r="60" spans="1:24" x14ac:dyDescent="0.2">
      <c r="A60" s="270" t="str">
        <f>'Current base situation'!$AR$19</f>
        <v>Saarbrucke</v>
      </c>
      <c r="B60" s="270" t="s">
        <v>235</v>
      </c>
      <c r="C60" s="270">
        <v>1.25</v>
      </c>
      <c r="D60" s="273">
        <v>0.3</v>
      </c>
      <c r="E60" s="270">
        <f>D60*HLOOKUP(A60,'Current base situation'!$19:$25,5,0)</f>
        <v>45000</v>
      </c>
      <c r="F60" s="270">
        <f t="shared" si="8"/>
        <v>36000</v>
      </c>
      <c r="G60" s="270">
        <f t="shared" si="7"/>
        <v>1</v>
      </c>
      <c r="H60" s="270">
        <f t="shared" si="9"/>
        <v>36000</v>
      </c>
      <c r="I60" s="270">
        <f t="shared" si="4"/>
        <v>2117</v>
      </c>
      <c r="J60" s="270">
        <f t="shared" si="5"/>
        <v>1</v>
      </c>
      <c r="N60" s="270" t="s">
        <v>274</v>
      </c>
      <c r="Q60" t="s">
        <v>236</v>
      </c>
      <c r="R60" t="s">
        <v>292</v>
      </c>
      <c r="S60" t="s">
        <v>293</v>
      </c>
      <c r="T60" s="276">
        <v>6000</v>
      </c>
      <c r="U60" s="276">
        <v>4000</v>
      </c>
      <c r="V60" s="276">
        <v>235</v>
      </c>
      <c r="W60" s="276">
        <v>1</v>
      </c>
      <c r="X60" s="276"/>
    </row>
    <row r="61" spans="1:24" x14ac:dyDescent="0.2">
      <c r="A61" s="270" t="str">
        <f>'Current base situation'!$AR$19</f>
        <v>Saarbrucke</v>
      </c>
      <c r="B61" s="270" t="s">
        <v>236</v>
      </c>
      <c r="C61" s="270">
        <v>1.5</v>
      </c>
      <c r="D61" s="273">
        <v>0.35</v>
      </c>
      <c r="E61" s="270">
        <f>D61*HLOOKUP(A61,'Current base situation'!$19:$25,5,0)</f>
        <v>52500</v>
      </c>
      <c r="F61" s="270">
        <f t="shared" si="8"/>
        <v>35000</v>
      </c>
      <c r="G61" s="270">
        <f t="shared" si="7"/>
        <v>1</v>
      </c>
      <c r="H61" s="270">
        <f t="shared" si="9"/>
        <v>35000</v>
      </c>
      <c r="I61" s="270">
        <f t="shared" si="4"/>
        <v>2059</v>
      </c>
      <c r="J61" s="270" t="str">
        <f t="shared" si="5"/>
        <v/>
      </c>
      <c r="K61" s="293"/>
      <c r="L61" s="293"/>
      <c r="M61" s="293"/>
      <c r="N61" s="270" t="s">
        <v>274</v>
      </c>
      <c r="Q61" t="s">
        <v>237</v>
      </c>
      <c r="R61" t="s">
        <v>287</v>
      </c>
      <c r="S61" t="s">
        <v>298</v>
      </c>
      <c r="T61" s="276">
        <v>12000</v>
      </c>
      <c r="U61" s="276">
        <v>8000</v>
      </c>
      <c r="V61" s="276">
        <v>470</v>
      </c>
      <c r="W61" s="276">
        <v>1</v>
      </c>
      <c r="X61" s="276"/>
    </row>
    <row r="62" spans="1:24" x14ac:dyDescent="0.2">
      <c r="A62" s="270" t="str">
        <f>'Current base situation'!$AR$19</f>
        <v>Saarbrucke</v>
      </c>
      <c r="B62" s="270" t="s">
        <v>237</v>
      </c>
      <c r="C62" s="270">
        <v>0.5</v>
      </c>
      <c r="D62" s="273">
        <v>0.15</v>
      </c>
      <c r="E62" s="270">
        <f>D62*HLOOKUP(A62,'Current base situation'!$19:$25,5,0)</f>
        <v>22500</v>
      </c>
      <c r="F62" s="270">
        <f t="shared" si="8"/>
        <v>45000</v>
      </c>
      <c r="G62" s="270">
        <f t="shared" si="7"/>
        <v>3</v>
      </c>
      <c r="H62" s="270">
        <f t="shared" si="9"/>
        <v>15000</v>
      </c>
      <c r="I62" s="270">
        <f t="shared" si="4"/>
        <v>882</v>
      </c>
      <c r="J62" s="270">
        <f t="shared" si="5"/>
        <v>1</v>
      </c>
      <c r="N62" s="270" t="s">
        <v>274</v>
      </c>
      <c r="Q62" t="s">
        <v>272</v>
      </c>
      <c r="R62"/>
      <c r="S62"/>
      <c r="T62" s="276">
        <v>60000</v>
      </c>
      <c r="U62" s="276">
        <v>45600</v>
      </c>
      <c r="V62" s="276">
        <v>2682</v>
      </c>
      <c r="W62" s="276">
        <v>2</v>
      </c>
      <c r="X62" s="276">
        <v>14</v>
      </c>
    </row>
    <row r="63" spans="1:24" x14ac:dyDescent="0.2">
      <c r="A63" s="270" t="str">
        <f>'Current base situation'!$AX$19</f>
        <v>Praha CZ</v>
      </c>
      <c r="B63" s="270" t="s">
        <v>234</v>
      </c>
      <c r="C63" s="270">
        <v>1.25</v>
      </c>
      <c r="D63" s="278">
        <f>1-SUM(D64:D66)</f>
        <v>0.4</v>
      </c>
      <c r="E63" s="270">
        <f>D63*HLOOKUP(A63,'Current base situation'!$19:$25,5,0)</f>
        <v>60000</v>
      </c>
      <c r="F63" s="270">
        <f t="shared" si="8"/>
        <v>48000</v>
      </c>
      <c r="G63" s="270">
        <f t="shared" si="7"/>
        <v>1</v>
      </c>
      <c r="H63" s="270">
        <f t="shared" si="9"/>
        <v>48000</v>
      </c>
      <c r="I63" s="270">
        <f t="shared" si="4"/>
        <v>2823</v>
      </c>
      <c r="J63" s="270">
        <f t="shared" si="5"/>
        <v>1</v>
      </c>
      <c r="N63" s="270" t="s">
        <v>274</v>
      </c>
    </row>
    <row r="64" spans="1:24" x14ac:dyDescent="0.2">
      <c r="A64" s="270" t="str">
        <f>'Current base situation'!$AX$19</f>
        <v>Praha CZ</v>
      </c>
      <c r="B64" s="270" t="s">
        <v>235</v>
      </c>
      <c r="C64" s="270">
        <v>1.25</v>
      </c>
      <c r="D64" s="273">
        <v>0.1</v>
      </c>
      <c r="E64" s="270">
        <f>D64*HLOOKUP(A64,'Current base situation'!$19:$25,5,0)</f>
        <v>15000</v>
      </c>
      <c r="F64" s="270">
        <f t="shared" si="8"/>
        <v>12000</v>
      </c>
      <c r="G64" s="270">
        <f t="shared" si="7"/>
        <v>1</v>
      </c>
      <c r="H64" s="270">
        <f t="shared" si="9"/>
        <v>12000</v>
      </c>
      <c r="I64" s="270">
        <f t="shared" si="4"/>
        <v>706</v>
      </c>
      <c r="J64" s="270" t="str">
        <f t="shared" si="5"/>
        <v/>
      </c>
      <c r="K64" s="293"/>
      <c r="L64" s="293"/>
      <c r="M64" s="293"/>
      <c r="N64" s="270" t="s">
        <v>274</v>
      </c>
      <c r="Q64" s="275" t="s">
        <v>243</v>
      </c>
      <c r="R64" t="s">
        <v>24</v>
      </c>
      <c r="U64"/>
      <c r="V64"/>
      <c r="W64"/>
      <c r="X64"/>
    </row>
    <row r="65" spans="1:24" x14ac:dyDescent="0.2">
      <c r="A65" s="270" t="str">
        <f>'Current base situation'!$AX$19</f>
        <v>Praha CZ</v>
      </c>
      <c r="B65" s="270" t="s">
        <v>236</v>
      </c>
      <c r="C65" s="270">
        <v>1.5</v>
      </c>
      <c r="D65" s="273">
        <v>0.4</v>
      </c>
      <c r="E65" s="270">
        <f>D65*HLOOKUP(A65,'Current base situation'!$19:$25,5,0)</f>
        <v>60000</v>
      </c>
      <c r="F65" s="270">
        <f t="shared" si="8"/>
        <v>40000</v>
      </c>
      <c r="G65" s="270">
        <f t="shared" si="7"/>
        <v>1</v>
      </c>
      <c r="H65" s="270">
        <f t="shared" si="9"/>
        <v>40000</v>
      </c>
      <c r="I65" s="270">
        <f t="shared" si="4"/>
        <v>2353</v>
      </c>
      <c r="J65" s="270" t="str">
        <f t="shared" si="5"/>
        <v/>
      </c>
      <c r="K65" s="293"/>
      <c r="L65" s="293"/>
      <c r="M65" s="293"/>
      <c r="N65" s="270" t="s">
        <v>274</v>
      </c>
      <c r="Q65" s="275" t="s">
        <v>273</v>
      </c>
      <c r="R65" t="s">
        <v>3</v>
      </c>
      <c r="U65"/>
      <c r="V65"/>
      <c r="W65"/>
      <c r="X65"/>
    </row>
    <row r="66" spans="1:24" x14ac:dyDescent="0.2">
      <c r="A66" s="270" t="str">
        <f>'Current base situation'!$AX$19</f>
        <v>Praha CZ</v>
      </c>
      <c r="B66" s="270" t="s">
        <v>237</v>
      </c>
      <c r="C66" s="270">
        <v>0.5</v>
      </c>
      <c r="D66" s="273">
        <v>0.1</v>
      </c>
      <c r="E66" s="270">
        <f>D66*HLOOKUP(A66,'Current base situation'!$19:$25,5,0)</f>
        <v>15000</v>
      </c>
      <c r="F66" s="270">
        <f t="shared" si="8"/>
        <v>30000</v>
      </c>
      <c r="G66" s="270">
        <f t="shared" si="7"/>
        <v>3</v>
      </c>
      <c r="H66" s="270">
        <f t="shared" si="9"/>
        <v>10000</v>
      </c>
      <c r="I66" s="270">
        <f t="shared" si="4"/>
        <v>588</v>
      </c>
      <c r="J66" s="270">
        <f t="shared" si="5"/>
        <v>1</v>
      </c>
      <c r="N66" s="270" t="s">
        <v>274</v>
      </c>
      <c r="U66"/>
      <c r="V66"/>
      <c r="W66"/>
      <c r="X66"/>
    </row>
    <row r="67" spans="1:24" x14ac:dyDescent="0.2">
      <c r="A67" s="270" t="str">
        <f>'Current base situation'!$BB$19</f>
        <v>Bilbao It.</v>
      </c>
      <c r="B67" s="270" t="s">
        <v>234</v>
      </c>
      <c r="C67" s="270">
        <v>1.25</v>
      </c>
      <c r="D67" s="278">
        <f>1-SUM(D68:D70)</f>
        <v>0.5</v>
      </c>
      <c r="E67" s="270">
        <f>D67*HLOOKUP(A67,'Current base situation'!$19:$25,5,0)</f>
        <v>60000</v>
      </c>
      <c r="F67" s="270">
        <f t="shared" si="8"/>
        <v>48000</v>
      </c>
      <c r="G67" s="270">
        <f t="shared" si="7"/>
        <v>1</v>
      </c>
      <c r="H67" s="270">
        <f t="shared" si="9"/>
        <v>48000</v>
      </c>
      <c r="I67" s="270">
        <f t="shared" si="4"/>
        <v>2823</v>
      </c>
      <c r="J67" s="270">
        <f t="shared" si="5"/>
        <v>1</v>
      </c>
      <c r="N67" s="270" t="s">
        <v>274</v>
      </c>
      <c r="Q67"/>
      <c r="R67"/>
      <c r="S67"/>
      <c r="T67" s="275" t="s">
        <v>253</v>
      </c>
      <c r="U67"/>
      <c r="V67"/>
      <c r="W67"/>
      <c r="X67"/>
    </row>
    <row r="68" spans="1:24" x14ac:dyDescent="0.2">
      <c r="A68" s="270" t="str">
        <f>'Current base situation'!$BB$19</f>
        <v>Bilbao It.</v>
      </c>
      <c r="B68" s="270" t="s">
        <v>235</v>
      </c>
      <c r="C68" s="270">
        <v>1.25</v>
      </c>
      <c r="D68" s="273">
        <v>0.2</v>
      </c>
      <c r="E68" s="270">
        <f>D68*HLOOKUP(A68,'Current base situation'!$19:$25,5,0)</f>
        <v>24000</v>
      </c>
      <c r="F68" s="270">
        <f t="shared" si="8"/>
        <v>19200</v>
      </c>
      <c r="G68" s="270">
        <f t="shared" si="7"/>
        <v>1</v>
      </c>
      <c r="H68" s="270">
        <f t="shared" si="9"/>
        <v>19200</v>
      </c>
      <c r="I68" s="270">
        <f t="shared" si="4"/>
        <v>1129</v>
      </c>
      <c r="J68" s="270">
        <f t="shared" si="5"/>
        <v>1</v>
      </c>
      <c r="N68" s="270" t="s">
        <v>274</v>
      </c>
      <c r="Q68" s="275" t="s">
        <v>245</v>
      </c>
      <c r="R68" s="295" t="s">
        <v>285</v>
      </c>
      <c r="S68" s="275" t="s">
        <v>291</v>
      </c>
      <c r="T68" s="294" t="s">
        <v>288</v>
      </c>
      <c r="U68" s="294" t="s">
        <v>289</v>
      </c>
      <c r="V68" s="294" t="s">
        <v>290</v>
      </c>
      <c r="W68" s="294" t="s">
        <v>299</v>
      </c>
      <c r="X68" t="s">
        <v>310</v>
      </c>
    </row>
    <row r="69" spans="1:24" x14ac:dyDescent="0.2">
      <c r="A69" s="270" t="str">
        <f>'Current base situation'!$BB$19</f>
        <v>Bilbao It.</v>
      </c>
      <c r="B69" s="270" t="s">
        <v>236</v>
      </c>
      <c r="C69" s="270">
        <v>1.5</v>
      </c>
      <c r="D69" s="273">
        <v>0.1</v>
      </c>
      <c r="E69" s="270">
        <f>D69*HLOOKUP(A69,'Current base situation'!$19:$25,5,0)</f>
        <v>12000</v>
      </c>
      <c r="F69" s="270">
        <f t="shared" si="8"/>
        <v>8000</v>
      </c>
      <c r="G69" s="270">
        <f t="shared" si="7"/>
        <v>1</v>
      </c>
      <c r="H69" s="270">
        <f t="shared" si="9"/>
        <v>8000</v>
      </c>
      <c r="I69" s="270">
        <f t="shared" si="4"/>
        <v>470</v>
      </c>
      <c r="J69" s="270">
        <f t="shared" si="5"/>
        <v>1</v>
      </c>
      <c r="N69" s="270" t="s">
        <v>274</v>
      </c>
      <c r="Q69" t="s">
        <v>234</v>
      </c>
      <c r="R69" t="s">
        <v>305</v>
      </c>
      <c r="S69" t="s">
        <v>306</v>
      </c>
      <c r="T69" s="276">
        <v>15000</v>
      </c>
      <c r="U69" s="276">
        <v>12000</v>
      </c>
      <c r="V69" s="276">
        <v>706</v>
      </c>
      <c r="W69" s="276">
        <v>0</v>
      </c>
      <c r="X69" s="276">
        <v>14</v>
      </c>
    </row>
    <row r="70" spans="1:24" x14ac:dyDescent="0.2">
      <c r="A70" s="270" t="str">
        <f>'Current base situation'!$BB$19</f>
        <v>Bilbao It.</v>
      </c>
      <c r="B70" s="270" t="s">
        <v>237</v>
      </c>
      <c r="C70" s="270">
        <v>0.5</v>
      </c>
      <c r="D70" s="273">
        <v>0.2</v>
      </c>
      <c r="E70" s="270">
        <f>D70*HLOOKUP(A70,'Current base situation'!$19:$25,5,0)</f>
        <v>24000</v>
      </c>
      <c r="F70" s="270">
        <f t="shared" si="8"/>
        <v>48000</v>
      </c>
      <c r="G70" s="270">
        <f t="shared" si="7"/>
        <v>3</v>
      </c>
      <c r="H70" s="270">
        <f t="shared" si="9"/>
        <v>16000</v>
      </c>
      <c r="I70" s="270">
        <f t="shared" si="4"/>
        <v>941</v>
      </c>
      <c r="J70" s="270">
        <f t="shared" si="5"/>
        <v>1</v>
      </c>
      <c r="N70" s="270" t="s">
        <v>274</v>
      </c>
      <c r="Q70" t="s">
        <v>235</v>
      </c>
      <c r="R70">
        <v>6</v>
      </c>
      <c r="S70">
        <v>212</v>
      </c>
      <c r="T70" s="276">
        <v>27000</v>
      </c>
      <c r="U70" s="276">
        <v>21600</v>
      </c>
      <c r="V70" s="276">
        <v>1270</v>
      </c>
      <c r="W70" s="276">
        <v>1</v>
      </c>
      <c r="X70" s="276"/>
    </row>
    <row r="71" spans="1:24" x14ac:dyDescent="0.2">
      <c r="A71" s="270" t="str">
        <f>'Current base situation'!$AN$19</f>
        <v xml:space="preserve">Germersheim  </v>
      </c>
      <c r="B71" s="270" t="s">
        <v>234</v>
      </c>
      <c r="C71" s="270">
        <v>1.25</v>
      </c>
      <c r="D71" s="278">
        <f>1-SUM(D72:D74)</f>
        <v>0.25</v>
      </c>
      <c r="E71" s="270">
        <f>D71*HLOOKUP(A71,'Current base situation'!$19:$25,5,0)</f>
        <v>37500</v>
      </c>
      <c r="F71" s="270">
        <f t="shared" si="8"/>
        <v>30000</v>
      </c>
      <c r="G71" s="270">
        <f t="shared" si="7"/>
        <v>1</v>
      </c>
      <c r="H71" s="270">
        <f t="shared" si="9"/>
        <v>30000</v>
      </c>
      <c r="I71" s="270">
        <f t="shared" si="4"/>
        <v>1765</v>
      </c>
      <c r="J71" s="270" t="str">
        <f t="shared" si="5"/>
        <v/>
      </c>
      <c r="K71" s="293"/>
      <c r="L71" s="293"/>
      <c r="M71" s="293"/>
      <c r="N71" s="270" t="s">
        <v>274</v>
      </c>
      <c r="Q71" t="s">
        <v>236</v>
      </c>
      <c r="R71" t="s">
        <v>287</v>
      </c>
      <c r="S71" t="s">
        <v>298</v>
      </c>
      <c r="T71" s="276">
        <v>12000</v>
      </c>
      <c r="U71" s="276">
        <v>8000</v>
      </c>
      <c r="V71" s="276">
        <v>470</v>
      </c>
      <c r="W71" s="276">
        <v>1</v>
      </c>
      <c r="X71" s="276"/>
    </row>
    <row r="72" spans="1:24" x14ac:dyDescent="0.2">
      <c r="A72" s="270" t="str">
        <f>'Current base situation'!$AN$19</f>
        <v xml:space="preserve">Germersheim  </v>
      </c>
      <c r="B72" s="270" t="s">
        <v>235</v>
      </c>
      <c r="C72" s="270">
        <v>1.25</v>
      </c>
      <c r="D72" s="273">
        <v>0.45</v>
      </c>
      <c r="E72" s="270">
        <f>D72*HLOOKUP(A72,'Current base situation'!$19:$25,5,0)</f>
        <v>67500</v>
      </c>
      <c r="F72" s="270">
        <f t="shared" si="8"/>
        <v>54000</v>
      </c>
      <c r="G72" s="270">
        <f t="shared" si="7"/>
        <v>1</v>
      </c>
      <c r="H72" s="270">
        <f t="shared" si="9"/>
        <v>54000</v>
      </c>
      <c r="I72" s="270">
        <f t="shared" si="4"/>
        <v>3176</v>
      </c>
      <c r="J72" s="270">
        <f t="shared" si="5"/>
        <v>1</v>
      </c>
      <c r="N72" s="270" t="s">
        <v>274</v>
      </c>
      <c r="Q72" t="s">
        <v>237</v>
      </c>
      <c r="R72" t="s">
        <v>292</v>
      </c>
      <c r="S72" t="s">
        <v>293</v>
      </c>
      <c r="T72" s="276">
        <v>6000</v>
      </c>
      <c r="U72" s="276">
        <v>4000</v>
      </c>
      <c r="V72" s="276">
        <v>235</v>
      </c>
      <c r="W72" s="276">
        <v>1</v>
      </c>
      <c r="X72" s="276"/>
    </row>
    <row r="73" spans="1:24" x14ac:dyDescent="0.2">
      <c r="A73" s="270" t="str">
        <f>'Current base situation'!$AN$19</f>
        <v xml:space="preserve">Germersheim  </v>
      </c>
      <c r="B73" s="270" t="s">
        <v>236</v>
      </c>
      <c r="C73" s="270">
        <v>1.5</v>
      </c>
      <c r="D73" s="273">
        <v>0.2</v>
      </c>
      <c r="E73" s="270">
        <f>D73*HLOOKUP(A73,'Current base situation'!$19:$25,5,0)</f>
        <v>30000</v>
      </c>
      <c r="F73" s="270">
        <f t="shared" si="8"/>
        <v>20000</v>
      </c>
      <c r="G73" s="270">
        <f t="shared" si="7"/>
        <v>1</v>
      </c>
      <c r="H73" s="270">
        <f t="shared" si="9"/>
        <v>20000</v>
      </c>
      <c r="I73" s="270">
        <f t="shared" si="4"/>
        <v>1176</v>
      </c>
      <c r="J73" s="270">
        <f t="shared" si="5"/>
        <v>1</v>
      </c>
      <c r="N73" s="270" t="s">
        <v>274</v>
      </c>
      <c r="Q73" t="s">
        <v>272</v>
      </c>
      <c r="R73"/>
      <c r="S73"/>
      <c r="T73" s="276">
        <v>60000</v>
      </c>
      <c r="U73" s="276">
        <v>45600</v>
      </c>
      <c r="V73" s="276">
        <v>2681</v>
      </c>
      <c r="W73" s="276">
        <v>3</v>
      </c>
      <c r="X73" s="276">
        <v>14</v>
      </c>
    </row>
    <row r="74" spans="1:24" x14ac:dyDescent="0.2">
      <c r="A74" s="270" t="str">
        <f>'Current base situation'!$AN$19</f>
        <v xml:space="preserve">Germersheim  </v>
      </c>
      <c r="B74" s="270" t="s">
        <v>237</v>
      </c>
      <c r="C74" s="270">
        <v>0.5</v>
      </c>
      <c r="D74" s="273">
        <v>0.1</v>
      </c>
      <c r="E74" s="270">
        <f>D74*HLOOKUP(A74,'Current base situation'!$19:$25,5,0)</f>
        <v>15000</v>
      </c>
      <c r="F74" s="270">
        <f t="shared" si="8"/>
        <v>30000</v>
      </c>
      <c r="G74" s="270">
        <f t="shared" si="7"/>
        <v>3</v>
      </c>
      <c r="H74" s="270">
        <f t="shared" si="9"/>
        <v>10000</v>
      </c>
      <c r="I74" s="270">
        <f t="shared" si="4"/>
        <v>588</v>
      </c>
      <c r="J74" s="270">
        <f t="shared" si="5"/>
        <v>1</v>
      </c>
      <c r="N74" s="270" t="s">
        <v>274</v>
      </c>
    </row>
    <row r="75" spans="1:24" x14ac:dyDescent="0.2">
      <c r="A75" s="270" t="str">
        <f>'Current base situation'!$AV$19</f>
        <v xml:space="preserve">Torino  It. </v>
      </c>
      <c r="B75" s="270" t="s">
        <v>234</v>
      </c>
      <c r="C75" s="270">
        <v>1.25</v>
      </c>
      <c r="D75" s="278">
        <f>1-SUM(D76:D78)</f>
        <v>0.30000000000000004</v>
      </c>
      <c r="E75" s="270">
        <f>D75*HLOOKUP(A75,'Current base situation'!$19:$25,5,0)</f>
        <v>22500.000000000004</v>
      </c>
      <c r="F75" s="270">
        <f t="shared" si="8"/>
        <v>18000.000000000004</v>
      </c>
      <c r="G75" s="270">
        <f t="shared" si="7"/>
        <v>1</v>
      </c>
      <c r="H75" s="270">
        <f t="shared" si="9"/>
        <v>18000.000000000004</v>
      </c>
      <c r="I75" s="270">
        <f t="shared" si="4"/>
        <v>1059</v>
      </c>
      <c r="J75" s="270" t="str">
        <f t="shared" si="5"/>
        <v/>
      </c>
      <c r="K75" s="293"/>
      <c r="L75" s="293"/>
      <c r="M75" s="293"/>
      <c r="N75" s="270" t="s">
        <v>274</v>
      </c>
      <c r="Q75" s="275" t="s">
        <v>243</v>
      </c>
      <c r="R75" t="s">
        <v>8</v>
      </c>
      <c r="U75"/>
      <c r="V75"/>
      <c r="W75"/>
      <c r="X75"/>
    </row>
    <row r="76" spans="1:24" x14ac:dyDescent="0.2">
      <c r="A76" s="270" t="str">
        <f>'Current base situation'!$AV$19</f>
        <v xml:space="preserve">Torino  It. </v>
      </c>
      <c r="B76" s="270" t="s">
        <v>235</v>
      </c>
      <c r="C76" s="270">
        <v>1.25</v>
      </c>
      <c r="D76" s="273">
        <v>0.3</v>
      </c>
      <c r="E76" s="270">
        <f>D76*HLOOKUP(A76,'Current base situation'!$19:$25,5,0)</f>
        <v>22500</v>
      </c>
      <c r="F76" s="270">
        <f t="shared" si="8"/>
        <v>18000</v>
      </c>
      <c r="G76" s="270">
        <f t="shared" si="7"/>
        <v>1</v>
      </c>
      <c r="H76" s="270">
        <f t="shared" si="9"/>
        <v>18000</v>
      </c>
      <c r="I76" s="270">
        <f t="shared" ref="I76:I138" si="10">IF(($H76-17*ROUNDDOWN($H76/17,0))&gt;11,ROUNDUP($H76/17,0),ROUNDDOWN($H76/17,0))</f>
        <v>1059</v>
      </c>
      <c r="J76" s="270" t="str">
        <f t="shared" ref="J76:J138" si="11">IF(($H76-17*ROUNDDOWN($H76/17,0))&lt;=11,1,"")</f>
        <v/>
      </c>
      <c r="K76" s="293"/>
      <c r="L76" s="293"/>
      <c r="M76" s="293"/>
      <c r="N76" s="270" t="s">
        <v>274</v>
      </c>
      <c r="Q76" s="275" t="s">
        <v>273</v>
      </c>
      <c r="R76" t="s">
        <v>3</v>
      </c>
      <c r="U76"/>
      <c r="V76"/>
      <c r="W76"/>
      <c r="X76"/>
    </row>
    <row r="77" spans="1:24" x14ac:dyDescent="0.2">
      <c r="A77" s="270" t="str">
        <f>'Current base situation'!$AV$19</f>
        <v xml:space="preserve">Torino  It. </v>
      </c>
      <c r="B77" s="270" t="s">
        <v>236</v>
      </c>
      <c r="C77" s="270">
        <v>1.5</v>
      </c>
      <c r="D77" s="273">
        <v>0.3</v>
      </c>
      <c r="E77" s="270">
        <f>D77*HLOOKUP(A77,'Current base situation'!$19:$25,5,0)</f>
        <v>22500</v>
      </c>
      <c r="F77" s="270">
        <f t="shared" si="8"/>
        <v>15000</v>
      </c>
      <c r="G77" s="270">
        <f t="shared" si="7"/>
        <v>1</v>
      </c>
      <c r="H77" s="270">
        <f t="shared" si="9"/>
        <v>15000</v>
      </c>
      <c r="I77" s="270">
        <f t="shared" si="10"/>
        <v>882</v>
      </c>
      <c r="J77" s="270">
        <f t="shared" si="11"/>
        <v>1</v>
      </c>
      <c r="N77" s="270" t="s">
        <v>274</v>
      </c>
      <c r="U77"/>
      <c r="V77"/>
      <c r="W77"/>
      <c r="X77"/>
    </row>
    <row r="78" spans="1:24" x14ac:dyDescent="0.2">
      <c r="A78" s="270" t="str">
        <f>'Current base situation'!$AV$19</f>
        <v xml:space="preserve">Torino  It. </v>
      </c>
      <c r="B78" s="270" t="s">
        <v>237</v>
      </c>
      <c r="C78" s="270">
        <v>0.5</v>
      </c>
      <c r="D78" s="273">
        <v>0.1</v>
      </c>
      <c r="E78" s="270">
        <f>D78*HLOOKUP(A78,'Current base situation'!$19:$25,5,0)</f>
        <v>7500</v>
      </c>
      <c r="F78" s="270">
        <f t="shared" si="8"/>
        <v>15000</v>
      </c>
      <c r="G78" s="270">
        <f t="shared" si="7"/>
        <v>3</v>
      </c>
      <c r="H78" s="270">
        <f t="shared" si="9"/>
        <v>5000</v>
      </c>
      <c r="I78" s="270">
        <f t="shared" si="10"/>
        <v>294</v>
      </c>
      <c r="J78" s="270">
        <f t="shared" si="11"/>
        <v>1</v>
      </c>
      <c r="N78" s="270" t="s">
        <v>274</v>
      </c>
      <c r="Q78"/>
      <c r="R78"/>
      <c r="S78"/>
      <c r="T78" s="275" t="s">
        <v>253</v>
      </c>
      <c r="U78"/>
      <c r="V78"/>
      <c r="W78"/>
      <c r="X78"/>
    </row>
    <row r="79" spans="1:24" x14ac:dyDescent="0.2">
      <c r="A79" s="270" t="str">
        <f>'Current base situation'!$AT$19</f>
        <v xml:space="preserve">Paris </v>
      </c>
      <c r="B79" s="270" t="s">
        <v>234</v>
      </c>
      <c r="C79" s="270">
        <v>1.25</v>
      </c>
      <c r="D79" s="278">
        <f>1-SUM(D80:D82)</f>
        <v>0.7</v>
      </c>
      <c r="E79" s="270">
        <f>D79*HLOOKUP(A79,'Current base situation'!$19:$25,5,0)</f>
        <v>105000</v>
      </c>
      <c r="F79" s="270">
        <f t="shared" si="8"/>
        <v>84000</v>
      </c>
      <c r="G79" s="270">
        <f t="shared" si="7"/>
        <v>1</v>
      </c>
      <c r="H79" s="270">
        <f t="shared" si="9"/>
        <v>84000</v>
      </c>
      <c r="I79" s="270">
        <f t="shared" si="10"/>
        <v>4941</v>
      </c>
      <c r="J79" s="270">
        <f t="shared" si="11"/>
        <v>1</v>
      </c>
      <c r="N79" s="270" t="s">
        <v>274</v>
      </c>
      <c r="Q79" s="275" t="s">
        <v>245</v>
      </c>
      <c r="R79" s="295" t="s">
        <v>285</v>
      </c>
      <c r="S79" s="275" t="s">
        <v>291</v>
      </c>
      <c r="T79" s="294" t="s">
        <v>288</v>
      </c>
      <c r="U79" s="294" t="s">
        <v>289</v>
      </c>
      <c r="V79" s="294" t="s">
        <v>290</v>
      </c>
      <c r="W79" s="294" t="s">
        <v>299</v>
      </c>
      <c r="X79" t="s">
        <v>310</v>
      </c>
    </row>
    <row r="80" spans="1:24" x14ac:dyDescent="0.2">
      <c r="A80" s="270" t="str">
        <f>'Current base situation'!$AT$19</f>
        <v xml:space="preserve">Paris </v>
      </c>
      <c r="B80" s="270" t="s">
        <v>235</v>
      </c>
      <c r="C80" s="270">
        <v>1.25</v>
      </c>
      <c r="D80" s="273">
        <v>0.1</v>
      </c>
      <c r="E80" s="270">
        <f>D80*HLOOKUP(A80,'Current base situation'!$19:$25,5,0)</f>
        <v>15000</v>
      </c>
      <c r="F80" s="270">
        <f t="shared" si="8"/>
        <v>12000</v>
      </c>
      <c r="G80" s="270">
        <f t="shared" si="7"/>
        <v>1</v>
      </c>
      <c r="H80" s="270">
        <f t="shared" si="9"/>
        <v>12000</v>
      </c>
      <c r="I80" s="270">
        <f t="shared" si="10"/>
        <v>706</v>
      </c>
      <c r="J80" s="270" t="str">
        <f t="shared" si="11"/>
        <v/>
      </c>
      <c r="K80" s="293"/>
      <c r="L80" s="293"/>
      <c r="M80" s="293"/>
      <c r="N80" s="270" t="s">
        <v>274</v>
      </c>
      <c r="Q80" t="s">
        <v>234</v>
      </c>
      <c r="R80">
        <v>2</v>
      </c>
      <c r="S80">
        <v>212</v>
      </c>
      <c r="T80" s="276">
        <v>9000.0000000000018</v>
      </c>
      <c r="U80" s="276">
        <v>7200.0000000000018</v>
      </c>
      <c r="V80" s="276">
        <v>423</v>
      </c>
      <c r="W80" s="276">
        <v>1</v>
      </c>
      <c r="X80" s="276">
        <v>7</v>
      </c>
    </row>
    <row r="81" spans="1:24" x14ac:dyDescent="0.2">
      <c r="A81" s="270" t="str">
        <f>'Current base situation'!$AT$19</f>
        <v xml:space="preserve">Paris </v>
      </c>
      <c r="B81" s="270" t="s">
        <v>236</v>
      </c>
      <c r="C81" s="270">
        <v>1.5</v>
      </c>
      <c r="D81" s="273">
        <v>0.05</v>
      </c>
      <c r="E81" s="270">
        <f>D81*HLOOKUP(A81,'Current base situation'!$19:$25,5,0)</f>
        <v>7500</v>
      </c>
      <c r="F81" s="270">
        <f t="shared" si="8"/>
        <v>5000</v>
      </c>
      <c r="G81" s="270">
        <f t="shared" si="7"/>
        <v>1</v>
      </c>
      <c r="H81" s="270">
        <f t="shared" si="9"/>
        <v>5000</v>
      </c>
      <c r="I81" s="270">
        <f t="shared" si="10"/>
        <v>294</v>
      </c>
      <c r="J81" s="270">
        <f t="shared" si="11"/>
        <v>1</v>
      </c>
      <c r="N81" s="270" t="s">
        <v>274</v>
      </c>
      <c r="Q81" t="s">
        <v>235</v>
      </c>
      <c r="R81">
        <v>2</v>
      </c>
      <c r="S81">
        <v>212</v>
      </c>
      <c r="T81" s="276">
        <v>9000</v>
      </c>
      <c r="U81" s="276">
        <v>7200</v>
      </c>
      <c r="V81" s="276">
        <v>423</v>
      </c>
      <c r="W81" s="276">
        <v>1</v>
      </c>
      <c r="X81" s="276"/>
    </row>
    <row r="82" spans="1:24" x14ac:dyDescent="0.2">
      <c r="A82" s="270" t="str">
        <f>'Current base situation'!$AT$19</f>
        <v xml:space="preserve">Paris </v>
      </c>
      <c r="B82" s="270" t="s">
        <v>237</v>
      </c>
      <c r="C82" s="270">
        <v>0.5</v>
      </c>
      <c r="D82" s="273">
        <v>0.15</v>
      </c>
      <c r="E82" s="270">
        <f>D82*HLOOKUP(A82,'Current base situation'!$19:$25,5,0)</f>
        <v>22500</v>
      </c>
      <c r="F82" s="270">
        <f t="shared" si="8"/>
        <v>45000</v>
      </c>
      <c r="G82" s="270">
        <f t="shared" si="7"/>
        <v>3</v>
      </c>
      <c r="H82" s="270">
        <f t="shared" si="9"/>
        <v>15000</v>
      </c>
      <c r="I82" s="270">
        <f t="shared" si="10"/>
        <v>882</v>
      </c>
      <c r="J82" s="270">
        <f t="shared" si="11"/>
        <v>1</v>
      </c>
      <c r="N82" s="270" t="s">
        <v>274</v>
      </c>
      <c r="Q82" t="s">
        <v>236</v>
      </c>
      <c r="R82">
        <v>2</v>
      </c>
      <c r="S82">
        <v>177</v>
      </c>
      <c r="T82" s="276">
        <v>9000</v>
      </c>
      <c r="U82" s="276">
        <v>6000</v>
      </c>
      <c r="V82" s="276">
        <v>353</v>
      </c>
      <c r="W82" s="276">
        <v>0</v>
      </c>
      <c r="X82" s="276"/>
    </row>
    <row r="83" spans="1:24" x14ac:dyDescent="0.2">
      <c r="A83" s="270" t="str">
        <f>'Current base situation'!$AZ$19</f>
        <v xml:space="preserve">Genua  </v>
      </c>
      <c r="B83" s="270" t="s">
        <v>234</v>
      </c>
      <c r="C83" s="270">
        <v>1.25</v>
      </c>
      <c r="D83" s="278">
        <f>1-SUM(D84:D86)</f>
        <v>0.19999999999999996</v>
      </c>
      <c r="E83" s="270">
        <f>D83*HLOOKUP(A83,'Current base situation'!$19:$25,5,0)</f>
        <v>23999.999999999996</v>
      </c>
      <c r="F83" s="270">
        <f t="shared" si="8"/>
        <v>19199.999999999996</v>
      </c>
      <c r="G83" s="270">
        <f t="shared" si="7"/>
        <v>1</v>
      </c>
      <c r="H83" s="270">
        <f t="shared" si="9"/>
        <v>19199.999999999996</v>
      </c>
      <c r="I83" s="270">
        <f t="shared" si="10"/>
        <v>1129</v>
      </c>
      <c r="J83" s="270">
        <f t="shared" si="11"/>
        <v>1</v>
      </c>
      <c r="N83" s="270" t="s">
        <v>274</v>
      </c>
      <c r="Q83" t="s">
        <v>237</v>
      </c>
      <c r="R83">
        <v>1</v>
      </c>
      <c r="S83">
        <v>118</v>
      </c>
      <c r="T83" s="276">
        <v>3000</v>
      </c>
      <c r="U83" s="276">
        <v>2000</v>
      </c>
      <c r="V83" s="276">
        <v>117</v>
      </c>
      <c r="W83" s="276">
        <v>1</v>
      </c>
      <c r="X83" s="276"/>
    </row>
    <row r="84" spans="1:24" x14ac:dyDescent="0.2">
      <c r="A84" s="270" t="str">
        <f>'Current base situation'!$AZ$19</f>
        <v xml:space="preserve">Genua  </v>
      </c>
      <c r="B84" s="270" t="s">
        <v>235</v>
      </c>
      <c r="C84" s="270">
        <v>1.25</v>
      </c>
      <c r="D84" s="273">
        <v>0.35</v>
      </c>
      <c r="E84" s="270">
        <f>D84*HLOOKUP(A84,'Current base situation'!$19:$25,5,0)</f>
        <v>42000</v>
      </c>
      <c r="F84" s="270">
        <f t="shared" si="8"/>
        <v>33600</v>
      </c>
      <c r="G84" s="270">
        <f t="shared" si="7"/>
        <v>1</v>
      </c>
      <c r="H84" s="270">
        <f t="shared" si="9"/>
        <v>33600</v>
      </c>
      <c r="I84" s="270">
        <f t="shared" si="10"/>
        <v>1976</v>
      </c>
      <c r="J84" s="270">
        <f t="shared" si="11"/>
        <v>1</v>
      </c>
      <c r="N84" s="270" t="s">
        <v>274</v>
      </c>
      <c r="Q84" t="s">
        <v>272</v>
      </c>
      <c r="R84"/>
      <c r="S84"/>
      <c r="T84" s="276">
        <v>30000</v>
      </c>
      <c r="U84" s="276">
        <v>22400</v>
      </c>
      <c r="V84" s="276">
        <v>1316</v>
      </c>
      <c r="W84" s="276">
        <v>3</v>
      </c>
      <c r="X84" s="276">
        <v>7</v>
      </c>
    </row>
    <row r="85" spans="1:24" x14ac:dyDescent="0.2">
      <c r="A85" s="270" t="str">
        <f>'Current base situation'!$AZ$19</f>
        <v xml:space="preserve">Genua  </v>
      </c>
      <c r="B85" s="270" t="s">
        <v>236</v>
      </c>
      <c r="C85" s="270">
        <v>1.5</v>
      </c>
      <c r="D85" s="273">
        <v>0.15</v>
      </c>
      <c r="E85" s="270">
        <f>D85*HLOOKUP(A85,'Current base situation'!$19:$25,5,0)</f>
        <v>18000</v>
      </c>
      <c r="F85" s="270">
        <f t="shared" si="8"/>
        <v>12000</v>
      </c>
      <c r="G85" s="270">
        <f t="shared" si="7"/>
        <v>1</v>
      </c>
      <c r="H85" s="270">
        <f t="shared" si="9"/>
        <v>12000</v>
      </c>
      <c r="I85" s="270">
        <f t="shared" si="10"/>
        <v>706</v>
      </c>
      <c r="J85" s="270" t="str">
        <f t="shared" si="11"/>
        <v/>
      </c>
      <c r="K85" s="293"/>
      <c r="L85" s="293"/>
      <c r="M85" s="293"/>
      <c r="N85" s="270" t="s">
        <v>274</v>
      </c>
    </row>
    <row r="86" spans="1:24" x14ac:dyDescent="0.2">
      <c r="A86" s="270" t="str">
        <f>'Current base situation'!$AZ$19</f>
        <v xml:space="preserve">Genua  </v>
      </c>
      <c r="B86" s="270" t="s">
        <v>237</v>
      </c>
      <c r="C86" s="270">
        <v>0.5</v>
      </c>
      <c r="D86" s="273">
        <v>0.3</v>
      </c>
      <c r="E86" s="270">
        <f>D86*HLOOKUP(A86,'Current base situation'!$19:$25,5,0)</f>
        <v>36000</v>
      </c>
      <c r="F86" s="270">
        <f t="shared" si="8"/>
        <v>72000</v>
      </c>
      <c r="G86" s="270">
        <f t="shared" si="7"/>
        <v>3</v>
      </c>
      <c r="H86" s="270">
        <f t="shared" si="9"/>
        <v>24000</v>
      </c>
      <c r="I86" s="270">
        <f t="shared" si="10"/>
        <v>1412</v>
      </c>
      <c r="J86" s="270" t="str">
        <f t="shared" si="11"/>
        <v/>
      </c>
      <c r="K86" s="293"/>
      <c r="L86" s="293"/>
      <c r="M86" s="293"/>
      <c r="N86" s="270" t="s">
        <v>274</v>
      </c>
      <c r="Q86" s="275" t="s">
        <v>243</v>
      </c>
      <c r="R86" t="s">
        <v>307</v>
      </c>
      <c r="U86"/>
      <c r="V86"/>
      <c r="W86"/>
      <c r="X86"/>
    </row>
    <row r="87" spans="1:24" x14ac:dyDescent="0.2">
      <c r="A87" s="270" t="str">
        <f>'Current base situation'!$BD$19</f>
        <v>Munich</v>
      </c>
      <c r="B87" s="270" t="s">
        <v>234</v>
      </c>
      <c r="C87" s="270">
        <v>1.25</v>
      </c>
      <c r="D87" s="278">
        <f>1-SUM(D88:D90)</f>
        <v>0.8</v>
      </c>
      <c r="E87" s="270">
        <f>D87*HLOOKUP(A87,'Current base situation'!$19:$25,5,0)</f>
        <v>60000</v>
      </c>
      <c r="F87" s="270">
        <f t="shared" si="8"/>
        <v>48000</v>
      </c>
      <c r="G87" s="270">
        <f t="shared" si="7"/>
        <v>1</v>
      </c>
      <c r="H87" s="270">
        <f t="shared" si="9"/>
        <v>48000</v>
      </c>
      <c r="I87" s="270">
        <f t="shared" si="10"/>
        <v>2823</v>
      </c>
      <c r="J87" s="270">
        <f t="shared" si="11"/>
        <v>1</v>
      </c>
      <c r="N87" s="270" t="s">
        <v>274</v>
      </c>
      <c r="Q87" s="275" t="s">
        <v>273</v>
      </c>
      <c r="R87" t="s">
        <v>3</v>
      </c>
      <c r="U87"/>
      <c r="V87"/>
      <c r="W87"/>
      <c r="X87"/>
    </row>
    <row r="88" spans="1:24" x14ac:dyDescent="0.2">
      <c r="A88" s="270" t="str">
        <f>'Current base situation'!$BD$19</f>
        <v>Munich</v>
      </c>
      <c r="B88" s="270" t="s">
        <v>235</v>
      </c>
      <c r="C88" s="270">
        <v>1.25</v>
      </c>
      <c r="D88" s="273">
        <v>0.05</v>
      </c>
      <c r="E88" s="270">
        <f>D88*HLOOKUP(A88,'Current base situation'!$19:$25,5,0)</f>
        <v>3750</v>
      </c>
      <c r="F88" s="270">
        <f t="shared" si="8"/>
        <v>3000</v>
      </c>
      <c r="G88" s="270">
        <f t="shared" si="7"/>
        <v>1</v>
      </c>
      <c r="H88" s="270">
        <f t="shared" si="9"/>
        <v>3000</v>
      </c>
      <c r="I88" s="270">
        <f t="shared" si="10"/>
        <v>176</v>
      </c>
      <c r="J88" s="270">
        <f t="shared" si="11"/>
        <v>1</v>
      </c>
      <c r="N88" s="270" t="s">
        <v>274</v>
      </c>
      <c r="U88"/>
      <c r="V88"/>
      <c r="W88"/>
      <c r="X88"/>
    </row>
    <row r="89" spans="1:24" x14ac:dyDescent="0.2">
      <c r="A89" s="270" t="str">
        <f>'Current base situation'!$BD$19</f>
        <v>Munich</v>
      </c>
      <c r="B89" s="270" t="s">
        <v>236</v>
      </c>
      <c r="C89" s="270">
        <v>1.5</v>
      </c>
      <c r="D89" s="273">
        <v>0.05</v>
      </c>
      <c r="E89" s="270">
        <f>D89*HLOOKUP(A89,'Current base situation'!$19:$25,5,0)</f>
        <v>3750</v>
      </c>
      <c r="F89" s="270">
        <f t="shared" si="8"/>
        <v>2500</v>
      </c>
      <c r="G89" s="270">
        <f t="shared" si="7"/>
        <v>1</v>
      </c>
      <c r="H89" s="270">
        <f t="shared" si="9"/>
        <v>2500</v>
      </c>
      <c r="I89" s="270">
        <f t="shared" si="10"/>
        <v>147</v>
      </c>
      <c r="J89" s="270">
        <f t="shared" si="11"/>
        <v>1</v>
      </c>
      <c r="N89" s="270" t="s">
        <v>274</v>
      </c>
      <c r="Q89"/>
      <c r="R89"/>
      <c r="S89"/>
      <c r="T89" s="275" t="s">
        <v>253</v>
      </c>
      <c r="U89"/>
      <c r="V89"/>
      <c r="W89"/>
      <c r="X89"/>
    </row>
    <row r="90" spans="1:24" x14ac:dyDescent="0.2">
      <c r="A90" s="270" t="str">
        <f>'Current base situation'!$BD$19</f>
        <v>Munich</v>
      </c>
      <c r="B90" s="270" t="s">
        <v>237</v>
      </c>
      <c r="C90" s="270">
        <v>0.5</v>
      </c>
      <c r="D90" s="273">
        <v>0.1</v>
      </c>
      <c r="E90" s="270">
        <f>D90*HLOOKUP(A90,'Current base situation'!$19:$25,5,0)</f>
        <v>7500</v>
      </c>
      <c r="F90" s="270">
        <f t="shared" si="8"/>
        <v>15000</v>
      </c>
      <c r="G90" s="270">
        <f t="shared" si="7"/>
        <v>3</v>
      </c>
      <c r="H90" s="270">
        <f t="shared" si="9"/>
        <v>5000</v>
      </c>
      <c r="I90" s="270">
        <f t="shared" si="10"/>
        <v>294</v>
      </c>
      <c r="J90" s="270">
        <f t="shared" si="11"/>
        <v>1</v>
      </c>
      <c r="N90" s="270" t="s">
        <v>274</v>
      </c>
      <c r="Q90" s="275" t="s">
        <v>245</v>
      </c>
      <c r="R90" s="295" t="s">
        <v>285</v>
      </c>
      <c r="S90" s="275" t="s">
        <v>291</v>
      </c>
      <c r="T90" s="294" t="s">
        <v>288</v>
      </c>
      <c r="U90" s="294" t="s">
        <v>289</v>
      </c>
      <c r="V90" s="294" t="s">
        <v>290</v>
      </c>
      <c r="W90" s="294" t="s">
        <v>299</v>
      </c>
      <c r="X90" t="s">
        <v>310</v>
      </c>
    </row>
    <row r="91" spans="1:24" x14ac:dyDescent="0.2">
      <c r="A91" s="270" t="str">
        <f>'Current base situation'!$AL$19</f>
        <v>Venlo</v>
      </c>
      <c r="B91" s="270" t="s">
        <v>234</v>
      </c>
      <c r="C91" s="270">
        <v>1.25</v>
      </c>
      <c r="D91" s="278">
        <f>1-SUM(D92:D94)</f>
        <v>0.20000000000000007</v>
      </c>
      <c r="E91" s="270">
        <f>D91*HLOOKUP(A91,'Current base situation'!$19:$25,6,0)</f>
        <v>18000.000000000007</v>
      </c>
      <c r="F91" s="270">
        <f>E91/C91</f>
        <v>14400.000000000005</v>
      </c>
      <c r="G91" s="270">
        <f t="shared" ref="G91:G130" si="12">ROUNDDOWN($B$1/C91,0)</f>
        <v>1</v>
      </c>
      <c r="H91" s="270">
        <f>F91/G91</f>
        <v>14400.000000000005</v>
      </c>
      <c r="I91" s="270">
        <f t="shared" si="10"/>
        <v>847</v>
      </c>
      <c r="J91" s="270">
        <f t="shared" si="11"/>
        <v>1</v>
      </c>
      <c r="N91" s="270" t="s">
        <v>275</v>
      </c>
      <c r="Q91" t="s">
        <v>234</v>
      </c>
      <c r="R91">
        <v>9</v>
      </c>
      <c r="S91">
        <v>220</v>
      </c>
      <c r="T91" s="276">
        <v>42000</v>
      </c>
      <c r="U91" s="276">
        <v>33600</v>
      </c>
      <c r="V91" s="276">
        <v>1976</v>
      </c>
      <c r="W91" s="276">
        <v>1</v>
      </c>
      <c r="X91" s="276">
        <v>14</v>
      </c>
    </row>
    <row r="92" spans="1:24" x14ac:dyDescent="0.2">
      <c r="A92" s="270" t="str">
        <f>'Current base situation'!$AL$19</f>
        <v>Venlo</v>
      </c>
      <c r="B92" s="270" t="s">
        <v>235</v>
      </c>
      <c r="C92" s="270">
        <v>1</v>
      </c>
      <c r="D92" s="273">
        <v>0.6</v>
      </c>
      <c r="E92" s="270">
        <f>D92*HLOOKUP(A92,'Current base situation'!$19:$25,6,0)</f>
        <v>54000</v>
      </c>
      <c r="F92" s="270">
        <f t="shared" ref="F92:F130" si="13">E92/C92</f>
        <v>54000</v>
      </c>
      <c r="G92" s="270">
        <f t="shared" si="12"/>
        <v>1</v>
      </c>
      <c r="H92" s="270">
        <f t="shared" ref="H92:H130" si="14">F92/G92</f>
        <v>54000</v>
      </c>
      <c r="I92" s="270">
        <f t="shared" si="10"/>
        <v>3176</v>
      </c>
      <c r="J92" s="270">
        <f t="shared" si="11"/>
        <v>1</v>
      </c>
      <c r="N92" s="270" t="s">
        <v>275</v>
      </c>
      <c r="Q92" t="s">
        <v>235</v>
      </c>
      <c r="R92" t="s">
        <v>292</v>
      </c>
      <c r="S92" t="s">
        <v>302</v>
      </c>
      <c r="T92" s="276">
        <v>6000</v>
      </c>
      <c r="U92" s="276">
        <v>4800</v>
      </c>
      <c r="V92" s="276">
        <v>282</v>
      </c>
      <c r="W92" s="276">
        <v>1</v>
      </c>
      <c r="X92" s="276"/>
    </row>
    <row r="93" spans="1:24" x14ac:dyDescent="0.2">
      <c r="A93" s="270" t="str">
        <f>'Current base situation'!$AL$19</f>
        <v>Venlo</v>
      </c>
      <c r="B93" s="270" t="s">
        <v>236</v>
      </c>
      <c r="C93" s="270">
        <v>1.5</v>
      </c>
      <c r="D93" s="273">
        <v>0.1</v>
      </c>
      <c r="E93" s="270">
        <f>D93*HLOOKUP(A93,'Current base situation'!$19:$25,6,0)</f>
        <v>9000</v>
      </c>
      <c r="F93" s="270">
        <f t="shared" si="13"/>
        <v>6000</v>
      </c>
      <c r="G93" s="270">
        <f t="shared" si="12"/>
        <v>1</v>
      </c>
      <c r="H93" s="270">
        <f t="shared" si="14"/>
        <v>6000</v>
      </c>
      <c r="I93" s="270">
        <f t="shared" si="10"/>
        <v>353</v>
      </c>
      <c r="J93" s="270" t="str">
        <f t="shared" si="11"/>
        <v/>
      </c>
      <c r="K93" s="293"/>
      <c r="L93" s="293"/>
      <c r="M93" s="293"/>
      <c r="N93" s="270" t="s">
        <v>275</v>
      </c>
      <c r="Q93" t="s">
        <v>236</v>
      </c>
      <c r="R93">
        <v>1</v>
      </c>
      <c r="S93">
        <v>118</v>
      </c>
      <c r="T93" s="276">
        <v>3000</v>
      </c>
      <c r="U93" s="276">
        <v>2000</v>
      </c>
      <c r="V93" s="276">
        <v>117</v>
      </c>
      <c r="W93" s="276">
        <v>1</v>
      </c>
      <c r="X93" s="276"/>
    </row>
    <row r="94" spans="1:24" x14ac:dyDescent="0.2">
      <c r="A94" s="270" t="str">
        <f>'Current base situation'!$AL$19</f>
        <v>Venlo</v>
      </c>
      <c r="B94" s="270" t="s">
        <v>237</v>
      </c>
      <c r="C94" s="270">
        <v>0.5</v>
      </c>
      <c r="D94" s="273">
        <v>0.1</v>
      </c>
      <c r="E94" s="270">
        <f>D94*HLOOKUP(A94,'Current base situation'!$19:$25,6,0)</f>
        <v>9000</v>
      </c>
      <c r="F94" s="270">
        <f t="shared" si="13"/>
        <v>18000</v>
      </c>
      <c r="G94" s="270">
        <f t="shared" si="12"/>
        <v>3</v>
      </c>
      <c r="H94" s="270">
        <f t="shared" si="14"/>
        <v>6000</v>
      </c>
      <c r="I94" s="270">
        <f t="shared" si="10"/>
        <v>353</v>
      </c>
      <c r="J94" s="270" t="str">
        <f t="shared" si="11"/>
        <v/>
      </c>
      <c r="K94" s="293"/>
      <c r="L94" s="293"/>
      <c r="M94" s="293"/>
      <c r="N94" s="270" t="s">
        <v>275</v>
      </c>
      <c r="Q94" t="s">
        <v>237</v>
      </c>
      <c r="R94">
        <v>2</v>
      </c>
      <c r="S94">
        <v>177</v>
      </c>
      <c r="T94" s="276">
        <v>9000</v>
      </c>
      <c r="U94" s="276">
        <v>6000</v>
      </c>
      <c r="V94" s="276">
        <v>353</v>
      </c>
      <c r="W94" s="276">
        <v>0</v>
      </c>
      <c r="X94" s="276"/>
    </row>
    <row r="95" spans="1:24" x14ac:dyDescent="0.2">
      <c r="A95" s="270" t="str">
        <f>'Current base situation'!$AP$19</f>
        <v>Wolfsburg</v>
      </c>
      <c r="B95" s="270" t="s">
        <v>234</v>
      </c>
      <c r="C95" s="270">
        <v>1.25</v>
      </c>
      <c r="D95" s="278">
        <f>1-SUM(D96:D98)</f>
        <v>0.29999999999999993</v>
      </c>
      <c r="E95" s="270">
        <f>D95*HLOOKUP(A95,'Current base situation'!$19:$25,6,0)</f>
        <v>53999.999999999985</v>
      </c>
      <c r="F95" s="270">
        <f t="shared" si="13"/>
        <v>43199.999999999985</v>
      </c>
      <c r="G95" s="270">
        <f t="shared" si="12"/>
        <v>1</v>
      </c>
      <c r="H95" s="270">
        <f t="shared" si="14"/>
        <v>43199.999999999985</v>
      </c>
      <c r="I95" s="270">
        <f t="shared" si="10"/>
        <v>2541</v>
      </c>
      <c r="J95" s="270">
        <f t="shared" si="11"/>
        <v>1</v>
      </c>
      <c r="N95" s="270" t="s">
        <v>275</v>
      </c>
      <c r="Q95" t="s">
        <v>272</v>
      </c>
      <c r="R95"/>
      <c r="S95"/>
      <c r="T95" s="276">
        <v>60000</v>
      </c>
      <c r="U95" s="276">
        <v>46400</v>
      </c>
      <c r="V95" s="276">
        <v>2728</v>
      </c>
      <c r="W95" s="276">
        <v>3</v>
      </c>
      <c r="X95" s="276">
        <v>14</v>
      </c>
    </row>
    <row r="96" spans="1:24" x14ac:dyDescent="0.2">
      <c r="A96" s="270" t="str">
        <f>'Current base situation'!$AP$19</f>
        <v>Wolfsburg</v>
      </c>
      <c r="B96" s="270" t="s">
        <v>235</v>
      </c>
      <c r="C96" s="270">
        <v>1.25</v>
      </c>
      <c r="D96" s="273">
        <v>0.4</v>
      </c>
      <c r="E96" s="270">
        <f>D96*HLOOKUP(A96,'Current base situation'!$19:$25,6,0)</f>
        <v>72000</v>
      </c>
      <c r="F96" s="270">
        <f t="shared" si="13"/>
        <v>57600</v>
      </c>
      <c r="G96" s="270">
        <f t="shared" si="12"/>
        <v>1</v>
      </c>
      <c r="H96" s="270">
        <f t="shared" si="14"/>
        <v>57600</v>
      </c>
      <c r="I96" s="270">
        <f t="shared" si="10"/>
        <v>3388</v>
      </c>
      <c r="J96" s="270">
        <f t="shared" si="11"/>
        <v>1</v>
      </c>
      <c r="N96" s="270" t="s">
        <v>275</v>
      </c>
    </row>
    <row r="97" spans="1:24" x14ac:dyDescent="0.2">
      <c r="A97" s="270" t="str">
        <f>'Current base situation'!$AP$19</f>
        <v>Wolfsburg</v>
      </c>
      <c r="B97" s="270" t="s">
        <v>236</v>
      </c>
      <c r="C97" s="270">
        <v>1.5</v>
      </c>
      <c r="D97" s="273">
        <v>0.2</v>
      </c>
      <c r="E97" s="270">
        <f>D97*HLOOKUP(A97,'Current base situation'!$19:$25,6,0)</f>
        <v>36000</v>
      </c>
      <c r="F97" s="270">
        <f t="shared" si="13"/>
        <v>24000</v>
      </c>
      <c r="G97" s="270">
        <f t="shared" si="12"/>
        <v>1</v>
      </c>
      <c r="H97" s="270">
        <f t="shared" si="14"/>
        <v>24000</v>
      </c>
      <c r="I97" s="270">
        <f t="shared" si="10"/>
        <v>1412</v>
      </c>
      <c r="J97" s="270" t="str">
        <f t="shared" si="11"/>
        <v/>
      </c>
      <c r="K97" s="293"/>
      <c r="L97" s="293"/>
      <c r="M97" s="293"/>
      <c r="N97" s="270" t="s">
        <v>275</v>
      </c>
      <c r="Q97" s="275" t="s">
        <v>243</v>
      </c>
      <c r="R97" t="s">
        <v>25</v>
      </c>
      <c r="U97"/>
      <c r="V97"/>
      <c r="W97"/>
      <c r="X97"/>
    </row>
    <row r="98" spans="1:24" x14ac:dyDescent="0.2">
      <c r="A98" s="270" t="str">
        <f>'Current base situation'!$AP$19</f>
        <v>Wolfsburg</v>
      </c>
      <c r="B98" s="270" t="s">
        <v>237</v>
      </c>
      <c r="C98" s="270">
        <v>0.5</v>
      </c>
      <c r="D98" s="273">
        <v>0.1</v>
      </c>
      <c r="E98" s="270">
        <f>D98*HLOOKUP(A98,'Current base situation'!$19:$25,6,0)</f>
        <v>18000</v>
      </c>
      <c r="F98" s="270">
        <f t="shared" si="13"/>
        <v>36000</v>
      </c>
      <c r="G98" s="270">
        <f t="shared" si="12"/>
        <v>3</v>
      </c>
      <c r="H98" s="270">
        <f t="shared" si="14"/>
        <v>12000</v>
      </c>
      <c r="I98" s="270">
        <f t="shared" si="10"/>
        <v>706</v>
      </c>
      <c r="J98" s="270" t="str">
        <f t="shared" si="11"/>
        <v/>
      </c>
      <c r="K98" s="293"/>
      <c r="L98" s="293"/>
      <c r="M98" s="293"/>
      <c r="N98" s="270" t="s">
        <v>275</v>
      </c>
      <c r="Q98" s="275" t="s">
        <v>273</v>
      </c>
      <c r="R98" t="s">
        <v>3</v>
      </c>
      <c r="U98"/>
      <c r="V98"/>
      <c r="W98"/>
      <c r="X98"/>
    </row>
    <row r="99" spans="1:24" x14ac:dyDescent="0.2">
      <c r="A99" s="270" t="str">
        <f>'Current base situation'!$AR$19</f>
        <v>Saarbrucke</v>
      </c>
      <c r="B99" s="270" t="s">
        <v>234</v>
      </c>
      <c r="C99" s="270">
        <v>1.25</v>
      </c>
      <c r="D99" s="278">
        <f>1-SUM(D100:D102)</f>
        <v>0.20000000000000007</v>
      </c>
      <c r="E99" s="270">
        <f>D99*HLOOKUP(A99,'Current base situation'!$19:$25,6,0)</f>
        <v>18000.000000000007</v>
      </c>
      <c r="F99" s="270">
        <f t="shared" si="13"/>
        <v>14400.000000000005</v>
      </c>
      <c r="G99" s="270">
        <f t="shared" si="12"/>
        <v>1</v>
      </c>
      <c r="H99" s="270">
        <f t="shared" si="14"/>
        <v>14400.000000000005</v>
      </c>
      <c r="I99" s="270">
        <f t="shared" si="10"/>
        <v>847</v>
      </c>
      <c r="J99" s="270">
        <f t="shared" si="11"/>
        <v>1</v>
      </c>
      <c r="N99" s="270" t="s">
        <v>275</v>
      </c>
      <c r="U99"/>
      <c r="V99"/>
      <c r="W99"/>
      <c r="X99"/>
    </row>
    <row r="100" spans="1:24" x14ac:dyDescent="0.2">
      <c r="A100" s="270" t="str">
        <f>'Current base situation'!$AR$19</f>
        <v>Saarbrucke</v>
      </c>
      <c r="B100" s="270" t="s">
        <v>235</v>
      </c>
      <c r="C100" s="270">
        <v>1.25</v>
      </c>
      <c r="D100" s="273">
        <v>0.3</v>
      </c>
      <c r="E100" s="270">
        <f>D100*HLOOKUP(A100,'Current base situation'!$19:$25,6,0)</f>
        <v>27000</v>
      </c>
      <c r="F100" s="270">
        <f t="shared" si="13"/>
        <v>21600</v>
      </c>
      <c r="G100" s="270">
        <f t="shared" si="12"/>
        <v>1</v>
      </c>
      <c r="H100" s="270">
        <f t="shared" si="14"/>
        <v>21600</v>
      </c>
      <c r="I100" s="270">
        <f t="shared" si="10"/>
        <v>1270</v>
      </c>
      <c r="J100" s="270">
        <f t="shared" si="11"/>
        <v>1</v>
      </c>
      <c r="N100" s="270" t="s">
        <v>275</v>
      </c>
      <c r="Q100"/>
      <c r="R100"/>
      <c r="S100"/>
      <c r="T100" s="275" t="s">
        <v>253</v>
      </c>
      <c r="U100"/>
      <c r="V100"/>
      <c r="W100"/>
      <c r="X100"/>
    </row>
    <row r="101" spans="1:24" x14ac:dyDescent="0.2">
      <c r="A101" s="270" t="str">
        <f>'Current base situation'!$AR$19</f>
        <v>Saarbrucke</v>
      </c>
      <c r="B101" s="270" t="s">
        <v>236</v>
      </c>
      <c r="C101" s="270">
        <v>1.5</v>
      </c>
      <c r="D101" s="273">
        <v>0.35</v>
      </c>
      <c r="E101" s="270">
        <f>D101*HLOOKUP(A101,'Current base situation'!$19:$25,6,0)</f>
        <v>31499.999999999996</v>
      </c>
      <c r="F101" s="270">
        <f t="shared" si="13"/>
        <v>20999.999999999996</v>
      </c>
      <c r="G101" s="270">
        <f t="shared" si="12"/>
        <v>1</v>
      </c>
      <c r="H101" s="270">
        <f t="shared" si="14"/>
        <v>20999.999999999996</v>
      </c>
      <c r="I101" s="270">
        <f t="shared" si="10"/>
        <v>1235</v>
      </c>
      <c r="J101" s="270">
        <f t="shared" si="11"/>
        <v>1</v>
      </c>
      <c r="N101" s="270" t="s">
        <v>275</v>
      </c>
      <c r="Q101" s="275" t="s">
        <v>245</v>
      </c>
      <c r="R101" s="295" t="s">
        <v>285</v>
      </c>
      <c r="S101" s="275" t="s">
        <v>291</v>
      </c>
      <c r="T101" s="294" t="s">
        <v>288</v>
      </c>
      <c r="U101" s="294" t="s">
        <v>289</v>
      </c>
      <c r="V101" s="294" t="s">
        <v>290</v>
      </c>
      <c r="W101" s="294" t="s">
        <v>299</v>
      </c>
      <c r="X101" t="s">
        <v>310</v>
      </c>
    </row>
    <row r="102" spans="1:24" x14ac:dyDescent="0.2">
      <c r="A102" s="270" t="str">
        <f>'Current base situation'!$AR$19</f>
        <v>Saarbrucke</v>
      </c>
      <c r="B102" s="270" t="s">
        <v>237</v>
      </c>
      <c r="C102" s="270">
        <v>0.5</v>
      </c>
      <c r="D102" s="273">
        <v>0.15</v>
      </c>
      <c r="E102" s="270">
        <f>D102*HLOOKUP(A102,'Current base situation'!$19:$25,6,0)</f>
        <v>13500</v>
      </c>
      <c r="F102" s="270">
        <f t="shared" si="13"/>
        <v>27000</v>
      </c>
      <c r="G102" s="270">
        <f t="shared" si="12"/>
        <v>3</v>
      </c>
      <c r="H102" s="270">
        <f t="shared" si="14"/>
        <v>9000</v>
      </c>
      <c r="I102" s="270">
        <f t="shared" si="10"/>
        <v>529</v>
      </c>
      <c r="J102" s="270">
        <f t="shared" si="11"/>
        <v>1</v>
      </c>
      <c r="N102" s="270" t="s">
        <v>275</v>
      </c>
      <c r="Q102" t="s">
        <v>234</v>
      </c>
      <c r="R102">
        <v>3</v>
      </c>
      <c r="S102">
        <v>189</v>
      </c>
      <c r="T102" s="276">
        <v>11999.999999999998</v>
      </c>
      <c r="U102" s="276">
        <v>9599.9999999999982</v>
      </c>
      <c r="V102" s="276">
        <v>565</v>
      </c>
      <c r="W102" s="276">
        <v>0</v>
      </c>
      <c r="X102" s="276">
        <v>14</v>
      </c>
    </row>
    <row r="103" spans="1:24" x14ac:dyDescent="0.2">
      <c r="A103" s="270" t="str">
        <f>'Current base situation'!$AX$19</f>
        <v>Praha CZ</v>
      </c>
      <c r="B103" s="270" t="s">
        <v>234</v>
      </c>
      <c r="C103" s="270">
        <v>1.25</v>
      </c>
      <c r="D103" s="278">
        <f>1-SUM(D104:D106)</f>
        <v>0.4</v>
      </c>
      <c r="E103" s="270">
        <f>D103*HLOOKUP(A103,'Current base situation'!$19:$25,6,0)</f>
        <v>36000</v>
      </c>
      <c r="F103" s="270">
        <f t="shared" si="13"/>
        <v>28800</v>
      </c>
      <c r="G103" s="270">
        <f t="shared" si="12"/>
        <v>1</v>
      </c>
      <c r="H103" s="270">
        <f t="shared" si="14"/>
        <v>28800</v>
      </c>
      <c r="I103" s="270">
        <f t="shared" si="10"/>
        <v>1694</v>
      </c>
      <c r="J103" s="270">
        <f t="shared" si="11"/>
        <v>1</v>
      </c>
      <c r="N103" s="270" t="s">
        <v>275</v>
      </c>
      <c r="Q103" t="s">
        <v>235</v>
      </c>
      <c r="R103" t="s">
        <v>296</v>
      </c>
      <c r="S103" t="s">
        <v>308</v>
      </c>
      <c r="T103" s="276">
        <v>21000</v>
      </c>
      <c r="U103" s="276">
        <v>16800</v>
      </c>
      <c r="V103" s="276">
        <v>988</v>
      </c>
      <c r="W103" s="276">
        <v>1</v>
      </c>
      <c r="X103" s="276"/>
    </row>
    <row r="104" spans="1:24" x14ac:dyDescent="0.2">
      <c r="A104" s="270" t="str">
        <f>'Current base situation'!$AX$19</f>
        <v>Praha CZ</v>
      </c>
      <c r="B104" s="270" t="s">
        <v>235</v>
      </c>
      <c r="C104" s="270">
        <v>1.25</v>
      </c>
      <c r="D104" s="273">
        <v>0.1</v>
      </c>
      <c r="E104" s="270">
        <f>D104*HLOOKUP(A104,'Current base situation'!$19:$25,6,0)</f>
        <v>9000</v>
      </c>
      <c r="F104" s="270">
        <f t="shared" si="13"/>
        <v>7200</v>
      </c>
      <c r="G104" s="270">
        <f t="shared" si="12"/>
        <v>1</v>
      </c>
      <c r="H104" s="270">
        <f t="shared" si="14"/>
        <v>7200</v>
      </c>
      <c r="I104" s="270">
        <f t="shared" si="10"/>
        <v>423</v>
      </c>
      <c r="J104" s="270">
        <f t="shared" si="11"/>
        <v>1</v>
      </c>
      <c r="N104" s="270" t="s">
        <v>275</v>
      </c>
      <c r="Q104" t="s">
        <v>236</v>
      </c>
      <c r="R104">
        <v>2</v>
      </c>
      <c r="S104">
        <v>177</v>
      </c>
      <c r="T104" s="276">
        <v>9000</v>
      </c>
      <c r="U104" s="276">
        <v>6000</v>
      </c>
      <c r="V104" s="276">
        <v>353</v>
      </c>
      <c r="W104" s="276">
        <v>0</v>
      </c>
      <c r="X104" s="276"/>
    </row>
    <row r="105" spans="1:24" x14ac:dyDescent="0.2">
      <c r="A105" s="270" t="str">
        <f>'Current base situation'!$AX$19</f>
        <v>Praha CZ</v>
      </c>
      <c r="B105" s="270" t="s">
        <v>236</v>
      </c>
      <c r="C105" s="270">
        <v>1.5</v>
      </c>
      <c r="D105" s="273">
        <v>0.4</v>
      </c>
      <c r="E105" s="270">
        <f>D105*HLOOKUP(A105,'Current base situation'!$19:$25,6,0)</f>
        <v>36000</v>
      </c>
      <c r="F105" s="270">
        <f t="shared" si="13"/>
        <v>24000</v>
      </c>
      <c r="G105" s="270">
        <f t="shared" si="12"/>
        <v>1</v>
      </c>
      <c r="H105" s="270">
        <f t="shared" si="14"/>
        <v>24000</v>
      </c>
      <c r="I105" s="270">
        <f t="shared" si="10"/>
        <v>1412</v>
      </c>
      <c r="J105" s="270" t="str">
        <f t="shared" si="11"/>
        <v/>
      </c>
      <c r="K105" s="293"/>
      <c r="L105" s="293"/>
      <c r="M105" s="293"/>
      <c r="N105" s="270" t="s">
        <v>275</v>
      </c>
      <c r="Q105" t="s">
        <v>237</v>
      </c>
      <c r="R105" t="s">
        <v>305</v>
      </c>
      <c r="S105" t="s">
        <v>306</v>
      </c>
      <c r="T105" s="276">
        <v>18000</v>
      </c>
      <c r="U105" s="276">
        <v>12000</v>
      </c>
      <c r="V105" s="276">
        <v>706</v>
      </c>
      <c r="W105" s="276">
        <v>0</v>
      </c>
      <c r="X105" s="276"/>
    </row>
    <row r="106" spans="1:24" x14ac:dyDescent="0.2">
      <c r="A106" s="270" t="str">
        <f>'Current base situation'!$AX$19</f>
        <v>Praha CZ</v>
      </c>
      <c r="B106" s="270" t="s">
        <v>237</v>
      </c>
      <c r="C106" s="270">
        <v>0.5</v>
      </c>
      <c r="D106" s="273">
        <v>0.1</v>
      </c>
      <c r="E106" s="270">
        <f>D106*HLOOKUP(A106,'Current base situation'!$19:$25,6,0)</f>
        <v>9000</v>
      </c>
      <c r="F106" s="270">
        <f t="shared" si="13"/>
        <v>18000</v>
      </c>
      <c r="G106" s="270">
        <f t="shared" si="12"/>
        <v>3</v>
      </c>
      <c r="H106" s="270">
        <f t="shared" si="14"/>
        <v>6000</v>
      </c>
      <c r="I106" s="270">
        <f t="shared" si="10"/>
        <v>353</v>
      </c>
      <c r="J106" s="270" t="str">
        <f t="shared" si="11"/>
        <v/>
      </c>
      <c r="K106" s="293"/>
      <c r="L106" s="293"/>
      <c r="M106" s="293"/>
      <c r="N106" s="270" t="s">
        <v>275</v>
      </c>
      <c r="Q106" t="s">
        <v>272</v>
      </c>
      <c r="R106"/>
      <c r="S106"/>
      <c r="T106" s="276">
        <v>60000</v>
      </c>
      <c r="U106" s="276">
        <v>44400</v>
      </c>
      <c r="V106" s="276">
        <v>2612</v>
      </c>
      <c r="W106" s="276">
        <v>1</v>
      </c>
      <c r="X106" s="276">
        <v>14</v>
      </c>
    </row>
    <row r="107" spans="1:24" x14ac:dyDescent="0.2">
      <c r="A107" s="270" t="str">
        <f>'Current base situation'!$BB$19</f>
        <v>Bilbao It.</v>
      </c>
      <c r="B107" s="270" t="s">
        <v>234</v>
      </c>
      <c r="C107" s="270">
        <v>1.25</v>
      </c>
      <c r="D107" s="278">
        <f>1-SUM(D108:D110)</f>
        <v>0.5</v>
      </c>
      <c r="E107" s="270">
        <f>D107*HLOOKUP(A107,'Current base situation'!$19:$25,6,0)</f>
        <v>45000</v>
      </c>
      <c r="F107" s="270">
        <f t="shared" si="13"/>
        <v>36000</v>
      </c>
      <c r="G107" s="270">
        <f t="shared" si="12"/>
        <v>1</v>
      </c>
      <c r="H107" s="270">
        <f t="shared" si="14"/>
        <v>36000</v>
      </c>
      <c r="I107" s="270">
        <f t="shared" si="10"/>
        <v>2117</v>
      </c>
      <c r="J107" s="270">
        <f t="shared" si="11"/>
        <v>1</v>
      </c>
      <c r="N107" s="270" t="s">
        <v>275</v>
      </c>
    </row>
    <row r="108" spans="1:24" x14ac:dyDescent="0.2">
      <c r="A108" s="270" t="str">
        <f>'Current base situation'!$BB$19</f>
        <v>Bilbao It.</v>
      </c>
      <c r="B108" s="270" t="s">
        <v>235</v>
      </c>
      <c r="C108" s="270">
        <v>1.25</v>
      </c>
      <c r="D108" s="273">
        <v>0.2</v>
      </c>
      <c r="E108" s="270">
        <f>D108*HLOOKUP(A108,'Current base situation'!$19:$25,6,0)</f>
        <v>18000</v>
      </c>
      <c r="F108" s="270">
        <f t="shared" si="13"/>
        <v>14400</v>
      </c>
      <c r="G108" s="270">
        <f t="shared" si="12"/>
        <v>1</v>
      </c>
      <c r="H108" s="270">
        <f t="shared" si="14"/>
        <v>14400</v>
      </c>
      <c r="I108" s="270">
        <f t="shared" si="10"/>
        <v>847</v>
      </c>
      <c r="J108" s="270">
        <f t="shared" si="11"/>
        <v>1</v>
      </c>
      <c r="N108" s="270" t="s">
        <v>275</v>
      </c>
      <c r="Q108" s="275" t="s">
        <v>243</v>
      </c>
      <c r="R108" t="s">
        <v>27</v>
      </c>
      <c r="U108"/>
      <c r="V108"/>
      <c r="W108"/>
      <c r="X108"/>
    </row>
    <row r="109" spans="1:24" x14ac:dyDescent="0.2">
      <c r="A109" s="270" t="str">
        <f>'Current base situation'!$BB$19</f>
        <v>Bilbao It.</v>
      </c>
      <c r="B109" s="270" t="s">
        <v>236</v>
      </c>
      <c r="C109" s="270">
        <v>1.5</v>
      </c>
      <c r="D109" s="273">
        <v>0.1</v>
      </c>
      <c r="E109" s="270">
        <f>D109*HLOOKUP(A109,'Current base situation'!$19:$25,6,0)</f>
        <v>9000</v>
      </c>
      <c r="F109" s="270">
        <f t="shared" si="13"/>
        <v>6000</v>
      </c>
      <c r="G109" s="270">
        <f t="shared" si="12"/>
        <v>1</v>
      </c>
      <c r="H109" s="270">
        <f t="shared" si="14"/>
        <v>6000</v>
      </c>
      <c r="I109" s="270">
        <f t="shared" si="10"/>
        <v>353</v>
      </c>
      <c r="J109" s="270" t="str">
        <f t="shared" si="11"/>
        <v/>
      </c>
      <c r="K109" s="293"/>
      <c r="L109" s="293"/>
      <c r="M109" s="293"/>
      <c r="N109" s="270" t="s">
        <v>275</v>
      </c>
      <c r="Q109" s="275" t="s">
        <v>273</v>
      </c>
      <c r="R109" t="s">
        <v>3</v>
      </c>
      <c r="U109"/>
      <c r="V109"/>
      <c r="W109"/>
      <c r="X109"/>
    </row>
    <row r="110" spans="1:24" x14ac:dyDescent="0.2">
      <c r="A110" s="270" t="str">
        <f>'Current base situation'!$BB$19</f>
        <v>Bilbao It.</v>
      </c>
      <c r="B110" s="270" t="s">
        <v>237</v>
      </c>
      <c r="C110" s="270">
        <v>0.5</v>
      </c>
      <c r="D110" s="273">
        <v>0.2</v>
      </c>
      <c r="E110" s="270">
        <f>D110*HLOOKUP(A110,'Current base situation'!$19:$25,6,0)</f>
        <v>18000</v>
      </c>
      <c r="F110" s="270">
        <f t="shared" si="13"/>
        <v>36000</v>
      </c>
      <c r="G110" s="270">
        <f t="shared" si="12"/>
        <v>3</v>
      </c>
      <c r="H110" s="270">
        <f t="shared" si="14"/>
        <v>12000</v>
      </c>
      <c r="I110" s="270">
        <f t="shared" si="10"/>
        <v>706</v>
      </c>
      <c r="J110" s="270" t="str">
        <f t="shared" si="11"/>
        <v/>
      </c>
      <c r="K110" s="293"/>
      <c r="L110" s="293"/>
      <c r="M110" s="293"/>
      <c r="N110" s="270" t="s">
        <v>275</v>
      </c>
      <c r="U110"/>
      <c r="V110"/>
      <c r="W110"/>
      <c r="X110"/>
    </row>
    <row r="111" spans="1:24" x14ac:dyDescent="0.2">
      <c r="A111" s="270" t="str">
        <f>'Current base situation'!$AN$19</f>
        <v xml:space="preserve">Germersheim  </v>
      </c>
      <c r="B111" s="270" t="s">
        <v>234</v>
      </c>
      <c r="C111" s="270">
        <v>1.25</v>
      </c>
      <c r="D111" s="278">
        <f>1-SUM(D112:D114)</f>
        <v>0.25</v>
      </c>
      <c r="E111" s="270">
        <f>D111*HLOOKUP(A111,'Current base situation'!$19:$25,6,0)</f>
        <v>22500</v>
      </c>
      <c r="F111" s="270">
        <f t="shared" si="13"/>
        <v>18000</v>
      </c>
      <c r="G111" s="270">
        <f t="shared" si="12"/>
        <v>1</v>
      </c>
      <c r="H111" s="270">
        <f t="shared" si="14"/>
        <v>18000</v>
      </c>
      <c r="I111" s="270">
        <f t="shared" si="10"/>
        <v>1059</v>
      </c>
      <c r="J111" s="270" t="str">
        <f t="shared" si="11"/>
        <v/>
      </c>
      <c r="K111" s="293"/>
      <c r="L111" s="293"/>
      <c r="M111" s="293"/>
      <c r="N111" s="270" t="s">
        <v>275</v>
      </c>
      <c r="Q111"/>
      <c r="R111"/>
      <c r="S111"/>
      <c r="T111" s="275" t="s">
        <v>253</v>
      </c>
      <c r="U111"/>
      <c r="V111"/>
      <c r="W111"/>
      <c r="X111"/>
    </row>
    <row r="112" spans="1:24" x14ac:dyDescent="0.2">
      <c r="A112" s="270" t="str">
        <f>'Current base situation'!$AN$19</f>
        <v xml:space="preserve">Germersheim  </v>
      </c>
      <c r="B112" s="270" t="s">
        <v>235</v>
      </c>
      <c r="C112" s="270">
        <v>1.25</v>
      </c>
      <c r="D112" s="273">
        <v>0.45</v>
      </c>
      <c r="E112" s="270">
        <f>D112*HLOOKUP(A112,'Current base situation'!$19:$25,6,0)</f>
        <v>40500</v>
      </c>
      <c r="F112" s="270">
        <f t="shared" si="13"/>
        <v>32400</v>
      </c>
      <c r="G112" s="270">
        <f t="shared" si="12"/>
        <v>1</v>
      </c>
      <c r="H112" s="270">
        <f t="shared" si="14"/>
        <v>32400</v>
      </c>
      <c r="I112" s="270">
        <f t="shared" si="10"/>
        <v>1906</v>
      </c>
      <c r="J112" s="270" t="str">
        <f t="shared" si="11"/>
        <v/>
      </c>
      <c r="K112" s="293"/>
      <c r="L112" s="293"/>
      <c r="M112" s="293"/>
      <c r="N112" s="270" t="s">
        <v>275</v>
      </c>
      <c r="Q112" s="275" t="s">
        <v>245</v>
      </c>
      <c r="R112" s="295" t="s">
        <v>285</v>
      </c>
      <c r="S112" s="275" t="s">
        <v>291</v>
      </c>
      <c r="T112" s="294" t="s">
        <v>288</v>
      </c>
      <c r="U112" s="294" t="s">
        <v>289</v>
      </c>
      <c r="V112" s="294" t="s">
        <v>290</v>
      </c>
      <c r="W112" s="294" t="s">
        <v>299</v>
      </c>
      <c r="X112" t="s">
        <v>310</v>
      </c>
    </row>
    <row r="113" spans="1:24" x14ac:dyDescent="0.2">
      <c r="A113" s="270" t="str">
        <f>'Current base situation'!$AN$19</f>
        <v xml:space="preserve">Germersheim  </v>
      </c>
      <c r="B113" s="270" t="s">
        <v>236</v>
      </c>
      <c r="C113" s="270">
        <v>1.5</v>
      </c>
      <c r="D113" s="273">
        <v>0.2</v>
      </c>
      <c r="E113" s="270">
        <f>D113*HLOOKUP(A113,'Current base situation'!$19:$25,6,0)</f>
        <v>18000</v>
      </c>
      <c r="F113" s="270">
        <f t="shared" si="13"/>
        <v>12000</v>
      </c>
      <c r="G113" s="270">
        <f t="shared" si="12"/>
        <v>1</v>
      </c>
      <c r="H113" s="270">
        <f t="shared" si="14"/>
        <v>12000</v>
      </c>
      <c r="I113" s="270">
        <f t="shared" si="10"/>
        <v>706</v>
      </c>
      <c r="J113" s="270" t="str">
        <f t="shared" si="11"/>
        <v/>
      </c>
      <c r="K113" s="293"/>
      <c r="L113" s="293"/>
      <c r="M113" s="293"/>
      <c r="N113" s="270" t="s">
        <v>275</v>
      </c>
      <c r="Q113" t="s">
        <v>234</v>
      </c>
      <c r="R113" t="s">
        <v>300</v>
      </c>
      <c r="S113" t="s">
        <v>301</v>
      </c>
      <c r="T113" s="276">
        <v>24000</v>
      </c>
      <c r="U113" s="276">
        <v>19200</v>
      </c>
      <c r="V113" s="276">
        <v>1129</v>
      </c>
      <c r="W113" s="276">
        <v>1</v>
      </c>
      <c r="X113" s="276">
        <v>9</v>
      </c>
    </row>
    <row r="114" spans="1:24" x14ac:dyDescent="0.2">
      <c r="A114" s="270" t="str">
        <f>'Current base situation'!$AN$19</f>
        <v xml:space="preserve">Germersheim  </v>
      </c>
      <c r="B114" s="270" t="s">
        <v>237</v>
      </c>
      <c r="C114" s="270">
        <v>0.5</v>
      </c>
      <c r="D114" s="273">
        <v>0.1</v>
      </c>
      <c r="E114" s="270">
        <f>D114*HLOOKUP(A114,'Current base situation'!$19:$25,6,0)</f>
        <v>9000</v>
      </c>
      <c r="F114" s="270">
        <f t="shared" si="13"/>
        <v>18000</v>
      </c>
      <c r="G114" s="270">
        <f t="shared" si="12"/>
        <v>3</v>
      </c>
      <c r="H114" s="270">
        <f t="shared" si="14"/>
        <v>6000</v>
      </c>
      <c r="I114" s="270">
        <f t="shared" si="10"/>
        <v>353</v>
      </c>
      <c r="J114" s="270" t="str">
        <f t="shared" si="11"/>
        <v/>
      </c>
      <c r="K114" s="293"/>
      <c r="L114" s="293"/>
      <c r="M114" s="293"/>
      <c r="N114" s="270" t="s">
        <v>275</v>
      </c>
      <c r="Q114" t="s">
        <v>235</v>
      </c>
      <c r="R114">
        <v>1</v>
      </c>
      <c r="S114">
        <v>71</v>
      </c>
      <c r="T114" s="276">
        <v>1500</v>
      </c>
      <c r="U114" s="276">
        <v>1200</v>
      </c>
      <c r="V114" s="276">
        <v>70</v>
      </c>
      <c r="W114" s="276">
        <v>1</v>
      </c>
      <c r="X114" s="276"/>
    </row>
    <row r="115" spans="1:24" x14ac:dyDescent="0.2">
      <c r="A115" s="270" t="str">
        <f>'Current base situation'!$AV$19</f>
        <v xml:space="preserve">Torino  It. </v>
      </c>
      <c r="B115" s="270" t="s">
        <v>234</v>
      </c>
      <c r="C115" s="270">
        <v>1.25</v>
      </c>
      <c r="D115" s="278">
        <f>1-SUM(D116:D118)</f>
        <v>0.30000000000000004</v>
      </c>
      <c r="E115" s="270">
        <f>D115*HLOOKUP(A115,'Current base situation'!$19:$25,6,0)</f>
        <v>13500.000000000002</v>
      </c>
      <c r="F115" s="270">
        <f t="shared" si="13"/>
        <v>10800.000000000002</v>
      </c>
      <c r="G115" s="270">
        <f t="shared" si="12"/>
        <v>1</v>
      </c>
      <c r="H115" s="270">
        <f t="shared" si="14"/>
        <v>10800.000000000002</v>
      </c>
      <c r="I115" s="270">
        <f t="shared" si="10"/>
        <v>635</v>
      </c>
      <c r="J115" s="270">
        <f t="shared" si="11"/>
        <v>1</v>
      </c>
      <c r="N115" s="270" t="s">
        <v>275</v>
      </c>
      <c r="Q115" t="s">
        <v>236</v>
      </c>
      <c r="R115">
        <v>1</v>
      </c>
      <c r="S115">
        <v>59</v>
      </c>
      <c r="T115" s="276">
        <v>1500</v>
      </c>
      <c r="U115" s="276">
        <v>1000</v>
      </c>
      <c r="V115" s="276">
        <v>59</v>
      </c>
      <c r="W115" s="276">
        <v>0</v>
      </c>
      <c r="X115" s="276"/>
    </row>
    <row r="116" spans="1:24" x14ac:dyDescent="0.2">
      <c r="A116" s="270" t="str">
        <f>'Current base situation'!$AV$19</f>
        <v xml:space="preserve">Torino  It. </v>
      </c>
      <c r="B116" s="270" t="s">
        <v>235</v>
      </c>
      <c r="C116" s="270">
        <v>1.25</v>
      </c>
      <c r="D116" s="273">
        <v>0.3</v>
      </c>
      <c r="E116" s="270">
        <f>D116*HLOOKUP(A116,'Current base situation'!$19:$25,6,0)</f>
        <v>13500</v>
      </c>
      <c r="F116" s="270">
        <f t="shared" si="13"/>
        <v>10800</v>
      </c>
      <c r="G116" s="270">
        <f t="shared" si="12"/>
        <v>1</v>
      </c>
      <c r="H116" s="270">
        <f t="shared" si="14"/>
        <v>10800</v>
      </c>
      <c r="I116" s="270">
        <f t="shared" si="10"/>
        <v>635</v>
      </c>
      <c r="J116" s="270">
        <f t="shared" si="11"/>
        <v>1</v>
      </c>
      <c r="N116" s="270" t="s">
        <v>275</v>
      </c>
      <c r="Q116" t="s">
        <v>237</v>
      </c>
      <c r="R116">
        <v>1</v>
      </c>
      <c r="S116">
        <v>118</v>
      </c>
      <c r="T116" s="276">
        <v>3000</v>
      </c>
      <c r="U116" s="276">
        <v>2000</v>
      </c>
      <c r="V116" s="276">
        <v>117</v>
      </c>
      <c r="W116" s="276">
        <v>1</v>
      </c>
      <c r="X116" s="276"/>
    </row>
    <row r="117" spans="1:24" x14ac:dyDescent="0.2">
      <c r="A117" s="270" t="str">
        <f>'Current base situation'!$AV$19</f>
        <v xml:space="preserve">Torino  It. </v>
      </c>
      <c r="B117" s="270" t="s">
        <v>236</v>
      </c>
      <c r="C117" s="270">
        <v>1.5</v>
      </c>
      <c r="D117" s="273">
        <v>0.3</v>
      </c>
      <c r="E117" s="270">
        <f>D117*HLOOKUP(A117,'Current base situation'!$19:$25,6,0)</f>
        <v>13500</v>
      </c>
      <c r="F117" s="270">
        <f t="shared" si="13"/>
        <v>9000</v>
      </c>
      <c r="G117" s="270">
        <f t="shared" si="12"/>
        <v>1</v>
      </c>
      <c r="H117" s="270">
        <f t="shared" si="14"/>
        <v>9000</v>
      </c>
      <c r="I117" s="270">
        <f t="shared" si="10"/>
        <v>529</v>
      </c>
      <c r="J117" s="270">
        <f t="shared" si="11"/>
        <v>1</v>
      </c>
      <c r="N117" s="270" t="s">
        <v>275</v>
      </c>
      <c r="Q117" t="s">
        <v>272</v>
      </c>
      <c r="R117"/>
      <c r="S117"/>
      <c r="T117" s="276">
        <v>30000</v>
      </c>
      <c r="U117" s="276">
        <v>23400</v>
      </c>
      <c r="V117" s="276">
        <v>1375</v>
      </c>
      <c r="W117" s="276">
        <v>3</v>
      </c>
      <c r="X117" s="276">
        <v>9</v>
      </c>
    </row>
    <row r="118" spans="1:24" x14ac:dyDescent="0.2">
      <c r="A118" s="270" t="str">
        <f>'Current base situation'!$AV$19</f>
        <v xml:space="preserve">Torino  It. </v>
      </c>
      <c r="B118" s="270" t="s">
        <v>237</v>
      </c>
      <c r="C118" s="270">
        <v>0.5</v>
      </c>
      <c r="D118" s="273">
        <v>0.1</v>
      </c>
      <c r="E118" s="270">
        <f>D118*HLOOKUP(A118,'Current base situation'!$19:$25,6,0)</f>
        <v>4500</v>
      </c>
      <c r="F118" s="270">
        <f t="shared" si="13"/>
        <v>9000</v>
      </c>
      <c r="G118" s="270">
        <f t="shared" si="12"/>
        <v>3</v>
      </c>
      <c r="H118" s="270">
        <f t="shared" si="14"/>
        <v>3000</v>
      </c>
      <c r="I118" s="270">
        <f t="shared" si="10"/>
        <v>176</v>
      </c>
      <c r="J118" s="270">
        <f t="shared" si="11"/>
        <v>1</v>
      </c>
      <c r="N118" s="270" t="s">
        <v>275</v>
      </c>
    </row>
    <row r="119" spans="1:24" x14ac:dyDescent="0.2">
      <c r="A119" s="270" t="str">
        <f>'Current base situation'!$AT$19</f>
        <v xml:space="preserve">Paris </v>
      </c>
      <c r="B119" s="270" t="s">
        <v>234</v>
      </c>
      <c r="C119" s="270">
        <v>1.25</v>
      </c>
      <c r="D119" s="278">
        <f>1-SUM(D120:D122)</f>
        <v>0.7</v>
      </c>
      <c r="E119" s="270">
        <f>D119*HLOOKUP(A119,'Current base situation'!$19:$25,6,0)</f>
        <v>62999.999999999993</v>
      </c>
      <c r="F119" s="270">
        <f t="shared" si="13"/>
        <v>50399.999999999993</v>
      </c>
      <c r="G119" s="270">
        <f t="shared" si="12"/>
        <v>1</v>
      </c>
      <c r="H119" s="270">
        <f t="shared" si="14"/>
        <v>50399.999999999993</v>
      </c>
      <c r="I119" s="270">
        <f t="shared" si="10"/>
        <v>2965</v>
      </c>
      <c r="J119" s="270" t="str">
        <f t="shared" si="11"/>
        <v/>
      </c>
      <c r="K119" s="293"/>
      <c r="L119" s="293"/>
      <c r="M119" s="293"/>
      <c r="N119" s="270" t="s">
        <v>275</v>
      </c>
    </row>
    <row r="120" spans="1:24" x14ac:dyDescent="0.2">
      <c r="A120" s="270" t="str">
        <f>'Current base situation'!$AT$19</f>
        <v xml:space="preserve">Paris </v>
      </c>
      <c r="B120" s="270" t="s">
        <v>235</v>
      </c>
      <c r="C120" s="270">
        <v>1.25</v>
      </c>
      <c r="D120" s="273">
        <v>0.1</v>
      </c>
      <c r="E120" s="270">
        <f>D120*HLOOKUP(A120,'Current base situation'!$19:$25,6,0)</f>
        <v>9000</v>
      </c>
      <c r="F120" s="270">
        <f t="shared" si="13"/>
        <v>7200</v>
      </c>
      <c r="G120" s="270">
        <f t="shared" si="12"/>
        <v>1</v>
      </c>
      <c r="H120" s="270">
        <f t="shared" si="14"/>
        <v>7200</v>
      </c>
      <c r="I120" s="270">
        <f t="shared" si="10"/>
        <v>423</v>
      </c>
      <c r="J120" s="270">
        <f t="shared" si="11"/>
        <v>1</v>
      </c>
      <c r="N120" s="270" t="s">
        <v>275</v>
      </c>
    </row>
    <row r="121" spans="1:24" x14ac:dyDescent="0.2">
      <c r="A121" s="270" t="str">
        <f>'Current base situation'!$AT$19</f>
        <v xml:space="preserve">Paris </v>
      </c>
      <c r="B121" s="270" t="s">
        <v>236</v>
      </c>
      <c r="C121" s="270">
        <v>1.5</v>
      </c>
      <c r="D121" s="273">
        <v>0.05</v>
      </c>
      <c r="E121" s="270">
        <f>D121*HLOOKUP(A121,'Current base situation'!$19:$25,6,0)</f>
        <v>4500</v>
      </c>
      <c r="F121" s="270">
        <f t="shared" si="13"/>
        <v>3000</v>
      </c>
      <c r="G121" s="270">
        <f t="shared" si="12"/>
        <v>1</v>
      </c>
      <c r="H121" s="270">
        <f t="shared" si="14"/>
        <v>3000</v>
      </c>
      <c r="I121" s="270">
        <f t="shared" si="10"/>
        <v>176</v>
      </c>
      <c r="J121" s="270">
        <f t="shared" si="11"/>
        <v>1</v>
      </c>
      <c r="N121" s="270" t="s">
        <v>275</v>
      </c>
    </row>
    <row r="122" spans="1:24" x14ac:dyDescent="0.2">
      <c r="A122" s="270" t="str">
        <f>'Current base situation'!$AT$19</f>
        <v xml:space="preserve">Paris </v>
      </c>
      <c r="B122" s="270" t="s">
        <v>237</v>
      </c>
      <c r="C122" s="270">
        <v>0.5</v>
      </c>
      <c r="D122" s="273">
        <v>0.15</v>
      </c>
      <c r="E122" s="270">
        <f>D122*HLOOKUP(A122,'Current base situation'!$19:$25,6,0)</f>
        <v>13500</v>
      </c>
      <c r="F122" s="270">
        <f t="shared" si="13"/>
        <v>27000</v>
      </c>
      <c r="G122" s="270">
        <f t="shared" si="12"/>
        <v>3</v>
      </c>
      <c r="H122" s="270">
        <f t="shared" si="14"/>
        <v>9000</v>
      </c>
      <c r="I122" s="270">
        <f t="shared" si="10"/>
        <v>529</v>
      </c>
      <c r="J122" s="270">
        <f t="shared" si="11"/>
        <v>1</v>
      </c>
      <c r="N122" s="270" t="s">
        <v>275</v>
      </c>
    </row>
    <row r="123" spans="1:24" x14ac:dyDescent="0.2">
      <c r="A123" s="270" t="str">
        <f>'Current base situation'!$AZ$19</f>
        <v xml:space="preserve">Genua  </v>
      </c>
      <c r="B123" s="270" t="s">
        <v>234</v>
      </c>
      <c r="C123" s="270">
        <v>1.25</v>
      </c>
      <c r="D123" s="278">
        <f>1-SUM(D124:D126)</f>
        <v>0.19999999999999996</v>
      </c>
      <c r="E123" s="270">
        <f>D123*HLOOKUP(A123,'Current base situation'!$19:$25,6,0)</f>
        <v>17999.999999999996</v>
      </c>
      <c r="F123" s="270">
        <f t="shared" si="13"/>
        <v>14399.999999999996</v>
      </c>
      <c r="G123" s="270">
        <f t="shared" si="12"/>
        <v>1</v>
      </c>
      <c r="H123" s="270">
        <f t="shared" si="14"/>
        <v>14399.999999999996</v>
      </c>
      <c r="I123" s="270">
        <f t="shared" si="10"/>
        <v>847</v>
      </c>
      <c r="J123" s="270">
        <f t="shared" si="11"/>
        <v>1</v>
      </c>
      <c r="N123" s="270" t="s">
        <v>275</v>
      </c>
    </row>
    <row r="124" spans="1:24" x14ac:dyDescent="0.2">
      <c r="A124" s="270" t="str">
        <f>'Current base situation'!$AZ$19</f>
        <v xml:space="preserve">Genua  </v>
      </c>
      <c r="B124" s="270" t="s">
        <v>235</v>
      </c>
      <c r="C124" s="270">
        <v>1.25</v>
      </c>
      <c r="D124" s="273">
        <v>0.35</v>
      </c>
      <c r="E124" s="270">
        <f>D124*HLOOKUP(A124,'Current base situation'!$19:$25,6,0)</f>
        <v>31499.999999999996</v>
      </c>
      <c r="F124" s="270">
        <f t="shared" si="13"/>
        <v>25199.999999999996</v>
      </c>
      <c r="G124" s="270">
        <f t="shared" si="12"/>
        <v>1</v>
      </c>
      <c r="H124" s="270">
        <f t="shared" si="14"/>
        <v>25199.999999999996</v>
      </c>
      <c r="I124" s="270">
        <f t="shared" si="10"/>
        <v>1482</v>
      </c>
      <c r="J124" s="270">
        <f t="shared" si="11"/>
        <v>1</v>
      </c>
      <c r="N124" s="270" t="s">
        <v>275</v>
      </c>
    </row>
    <row r="125" spans="1:24" x14ac:dyDescent="0.2">
      <c r="A125" s="270" t="str">
        <f>'Current base situation'!$AZ$19</f>
        <v xml:space="preserve">Genua  </v>
      </c>
      <c r="B125" s="270" t="s">
        <v>236</v>
      </c>
      <c r="C125" s="270">
        <v>1.5</v>
      </c>
      <c r="D125" s="273">
        <v>0.15</v>
      </c>
      <c r="E125" s="270">
        <f>D125*HLOOKUP(A125,'Current base situation'!$19:$25,6,0)</f>
        <v>13500</v>
      </c>
      <c r="F125" s="270">
        <f t="shared" si="13"/>
        <v>9000</v>
      </c>
      <c r="G125" s="270">
        <f t="shared" si="12"/>
        <v>1</v>
      </c>
      <c r="H125" s="270">
        <f t="shared" si="14"/>
        <v>9000</v>
      </c>
      <c r="I125" s="270">
        <f t="shared" si="10"/>
        <v>529</v>
      </c>
      <c r="J125" s="270">
        <f t="shared" si="11"/>
        <v>1</v>
      </c>
      <c r="N125" s="270" t="s">
        <v>275</v>
      </c>
    </row>
    <row r="126" spans="1:24" x14ac:dyDescent="0.2">
      <c r="A126" s="270" t="str">
        <f>'Current base situation'!$AZ$19</f>
        <v xml:space="preserve">Genua  </v>
      </c>
      <c r="B126" s="270" t="s">
        <v>237</v>
      </c>
      <c r="C126" s="270">
        <v>0.5</v>
      </c>
      <c r="D126" s="273">
        <v>0.3</v>
      </c>
      <c r="E126" s="270">
        <f>D126*HLOOKUP(A126,'Current base situation'!$19:$25,6,0)</f>
        <v>27000</v>
      </c>
      <c r="F126" s="270">
        <f t="shared" si="13"/>
        <v>54000</v>
      </c>
      <c r="G126" s="270">
        <f t="shared" si="12"/>
        <v>3</v>
      </c>
      <c r="H126" s="270">
        <f t="shared" si="14"/>
        <v>18000</v>
      </c>
      <c r="I126" s="270">
        <f t="shared" si="10"/>
        <v>1059</v>
      </c>
      <c r="J126" s="270" t="str">
        <f t="shared" si="11"/>
        <v/>
      </c>
      <c r="K126" s="293"/>
      <c r="L126" s="293"/>
      <c r="M126" s="293"/>
      <c r="N126" s="270" t="s">
        <v>275</v>
      </c>
    </row>
    <row r="127" spans="1:24" x14ac:dyDescent="0.2">
      <c r="A127" s="270" t="str">
        <f>'Current base situation'!$BD$19</f>
        <v>Munich</v>
      </c>
      <c r="B127" s="270" t="s">
        <v>234</v>
      </c>
      <c r="C127" s="270">
        <v>1.25</v>
      </c>
      <c r="D127" s="278">
        <f>1-SUM(D128:D130)</f>
        <v>0.8</v>
      </c>
      <c r="E127" s="270">
        <f>D127*HLOOKUP(A127,'Current base situation'!$19:$25,6,0)</f>
        <v>36000</v>
      </c>
      <c r="F127" s="270">
        <f t="shared" si="13"/>
        <v>28800</v>
      </c>
      <c r="G127" s="270">
        <f t="shared" si="12"/>
        <v>1</v>
      </c>
      <c r="H127" s="270">
        <f t="shared" si="14"/>
        <v>28800</v>
      </c>
      <c r="I127" s="270">
        <f t="shared" si="10"/>
        <v>1694</v>
      </c>
      <c r="J127" s="270">
        <f t="shared" si="11"/>
        <v>1</v>
      </c>
      <c r="N127" s="270" t="s">
        <v>275</v>
      </c>
    </row>
    <row r="128" spans="1:24" x14ac:dyDescent="0.2">
      <c r="A128" s="270" t="str">
        <f>'Current base situation'!$BD$19</f>
        <v>Munich</v>
      </c>
      <c r="B128" s="270" t="s">
        <v>235</v>
      </c>
      <c r="C128" s="270">
        <v>1.25</v>
      </c>
      <c r="D128" s="273">
        <v>0.05</v>
      </c>
      <c r="E128" s="270">
        <f>D128*HLOOKUP(A128,'Current base situation'!$19:$25,6,0)</f>
        <v>2250</v>
      </c>
      <c r="F128" s="270">
        <f t="shared" si="13"/>
        <v>1800</v>
      </c>
      <c r="G128" s="270">
        <f t="shared" si="12"/>
        <v>1</v>
      </c>
      <c r="H128" s="270">
        <f t="shared" si="14"/>
        <v>1800</v>
      </c>
      <c r="I128" s="270">
        <f t="shared" si="10"/>
        <v>106</v>
      </c>
      <c r="J128" s="270" t="str">
        <f t="shared" si="11"/>
        <v/>
      </c>
      <c r="K128" s="293"/>
      <c r="L128" s="293"/>
      <c r="M128" s="293"/>
      <c r="N128" s="270" t="s">
        <v>275</v>
      </c>
    </row>
    <row r="129" spans="1:14" x14ac:dyDescent="0.2">
      <c r="A129" s="270" t="str">
        <f>'Current base situation'!$BD$19</f>
        <v>Munich</v>
      </c>
      <c r="B129" s="270" t="s">
        <v>236</v>
      </c>
      <c r="C129" s="270">
        <v>1.5</v>
      </c>
      <c r="D129" s="273">
        <v>0.05</v>
      </c>
      <c r="E129" s="270">
        <f>D129*HLOOKUP(A129,'Current base situation'!$19:$25,6,0)</f>
        <v>2250</v>
      </c>
      <c r="F129" s="270">
        <f t="shared" si="13"/>
        <v>1500</v>
      </c>
      <c r="G129" s="270">
        <f t="shared" si="12"/>
        <v>1</v>
      </c>
      <c r="H129" s="270">
        <f t="shared" si="14"/>
        <v>1500</v>
      </c>
      <c r="I129" s="270">
        <f t="shared" si="10"/>
        <v>88</v>
      </c>
      <c r="J129" s="270">
        <f t="shared" si="11"/>
        <v>1</v>
      </c>
      <c r="N129" s="270" t="s">
        <v>275</v>
      </c>
    </row>
    <row r="130" spans="1:14" x14ac:dyDescent="0.2">
      <c r="A130" s="270" t="str">
        <f>'Current base situation'!$BD$19</f>
        <v>Munich</v>
      </c>
      <c r="B130" s="270" t="s">
        <v>237</v>
      </c>
      <c r="C130" s="270">
        <v>0.5</v>
      </c>
      <c r="D130" s="273">
        <v>0.1</v>
      </c>
      <c r="E130" s="270">
        <f>D130*HLOOKUP(A130,'Current base situation'!$19:$25,6,0)</f>
        <v>4500</v>
      </c>
      <c r="F130" s="270">
        <f t="shared" si="13"/>
        <v>9000</v>
      </c>
      <c r="G130" s="270">
        <f t="shared" si="12"/>
        <v>3</v>
      </c>
      <c r="H130" s="270">
        <f t="shared" si="14"/>
        <v>3000</v>
      </c>
      <c r="I130" s="270">
        <f t="shared" si="10"/>
        <v>176</v>
      </c>
      <c r="J130" s="270">
        <f t="shared" si="11"/>
        <v>1</v>
      </c>
      <c r="N130" s="270" t="s">
        <v>275</v>
      </c>
    </row>
    <row r="131" spans="1:14" x14ac:dyDescent="0.2">
      <c r="A131" s="270" t="str">
        <f>'Current base situation'!$BB$19</f>
        <v>Bilbao It.</v>
      </c>
      <c r="B131" s="270" t="s">
        <v>234</v>
      </c>
      <c r="C131" s="270">
        <v>1.25</v>
      </c>
      <c r="D131" s="278">
        <f>1-SUM(D132:D134)</f>
        <v>0.5</v>
      </c>
      <c r="E131" s="270">
        <f>D131*HLOOKUP(A131,'Current base situation'!$19:$25,7,0)</f>
        <v>15000</v>
      </c>
      <c r="F131" s="270">
        <f t="shared" ref="F131:F138" si="15">E131/C131</f>
        <v>12000</v>
      </c>
      <c r="G131" s="270">
        <f t="shared" ref="G131:G138" si="16">ROUNDDOWN($B$1/C131,0)</f>
        <v>1</v>
      </c>
      <c r="H131" s="270">
        <f t="shared" ref="H131:H138" si="17">F131/G131</f>
        <v>12000</v>
      </c>
      <c r="I131" s="270">
        <f t="shared" si="10"/>
        <v>706</v>
      </c>
      <c r="J131" s="270" t="str">
        <f t="shared" si="11"/>
        <v/>
      </c>
      <c r="K131" s="293"/>
      <c r="L131" s="293"/>
      <c r="M131" s="293"/>
      <c r="N131" s="270" t="s">
        <v>276</v>
      </c>
    </row>
    <row r="132" spans="1:14" x14ac:dyDescent="0.2">
      <c r="A132" s="270" t="str">
        <f>'Current base situation'!$BB$19</f>
        <v>Bilbao It.</v>
      </c>
      <c r="B132" s="270" t="s">
        <v>235</v>
      </c>
      <c r="C132" s="270">
        <v>1.25</v>
      </c>
      <c r="D132" s="273">
        <v>0.2</v>
      </c>
      <c r="E132" s="270">
        <f>D132*HLOOKUP(A132,'Current base situation'!$19:$25,7,0)</f>
        <v>6000</v>
      </c>
      <c r="F132" s="270">
        <f t="shared" si="15"/>
        <v>4800</v>
      </c>
      <c r="G132" s="270">
        <f t="shared" si="16"/>
        <v>1</v>
      </c>
      <c r="H132" s="270">
        <f t="shared" si="17"/>
        <v>4800</v>
      </c>
      <c r="I132" s="270">
        <f t="shared" si="10"/>
        <v>282</v>
      </c>
      <c r="J132" s="270">
        <f t="shared" si="11"/>
        <v>1</v>
      </c>
      <c r="N132" s="270" t="s">
        <v>276</v>
      </c>
    </row>
    <row r="133" spans="1:14" x14ac:dyDescent="0.2">
      <c r="A133" s="270" t="str">
        <f>'Current base situation'!$BB$19</f>
        <v>Bilbao It.</v>
      </c>
      <c r="B133" s="270" t="s">
        <v>236</v>
      </c>
      <c r="C133" s="270">
        <v>1.5</v>
      </c>
      <c r="D133" s="273">
        <v>0.1</v>
      </c>
      <c r="E133" s="270">
        <f>D133*HLOOKUP(A133,'Current base situation'!$19:$25,7,0)</f>
        <v>3000</v>
      </c>
      <c r="F133" s="270">
        <f t="shared" si="15"/>
        <v>2000</v>
      </c>
      <c r="G133" s="270">
        <f t="shared" si="16"/>
        <v>1</v>
      </c>
      <c r="H133" s="270">
        <f t="shared" si="17"/>
        <v>2000</v>
      </c>
      <c r="I133" s="270">
        <f t="shared" si="10"/>
        <v>117</v>
      </c>
      <c r="J133" s="270">
        <f t="shared" si="11"/>
        <v>1</v>
      </c>
      <c r="N133" s="270" t="s">
        <v>276</v>
      </c>
    </row>
    <row r="134" spans="1:14" x14ac:dyDescent="0.2">
      <c r="A134" s="270" t="str">
        <f>'Current base situation'!$BB$19</f>
        <v>Bilbao It.</v>
      </c>
      <c r="B134" s="270" t="s">
        <v>237</v>
      </c>
      <c r="C134" s="270">
        <v>0.5</v>
      </c>
      <c r="D134" s="273">
        <v>0.2</v>
      </c>
      <c r="E134" s="270">
        <f>D134*HLOOKUP(A134,'Current base situation'!$19:$25,7,0)</f>
        <v>6000</v>
      </c>
      <c r="F134" s="270">
        <f t="shared" si="15"/>
        <v>12000</v>
      </c>
      <c r="G134" s="270">
        <f t="shared" si="16"/>
        <v>3</v>
      </c>
      <c r="H134" s="270">
        <f t="shared" si="17"/>
        <v>4000</v>
      </c>
      <c r="I134" s="270">
        <f t="shared" si="10"/>
        <v>235</v>
      </c>
      <c r="J134" s="270">
        <f t="shared" si="11"/>
        <v>1</v>
      </c>
      <c r="N134" s="270" t="s">
        <v>276</v>
      </c>
    </row>
    <row r="135" spans="1:14" x14ac:dyDescent="0.2">
      <c r="A135" s="270" t="str">
        <f>'Current base situation'!$AZ$19</f>
        <v xml:space="preserve">Genua  </v>
      </c>
      <c r="B135" s="270" t="s">
        <v>234</v>
      </c>
      <c r="C135" s="270">
        <v>1.25</v>
      </c>
      <c r="D135" s="278">
        <f>1-SUM(D136:D138)</f>
        <v>0.19999999999999996</v>
      </c>
      <c r="E135" s="270">
        <f>D135*HLOOKUP(A135,'Current base situation'!$19:$25,7,0)</f>
        <v>5999.9999999999991</v>
      </c>
      <c r="F135" s="270">
        <f t="shared" si="15"/>
        <v>4799.9999999999991</v>
      </c>
      <c r="G135" s="270">
        <f t="shared" si="16"/>
        <v>1</v>
      </c>
      <c r="H135" s="270">
        <f t="shared" si="17"/>
        <v>4799.9999999999991</v>
      </c>
      <c r="I135" s="270">
        <f t="shared" si="10"/>
        <v>282</v>
      </c>
      <c r="J135" s="270">
        <f t="shared" si="11"/>
        <v>1</v>
      </c>
      <c r="N135" s="270" t="s">
        <v>276</v>
      </c>
    </row>
    <row r="136" spans="1:14" x14ac:dyDescent="0.2">
      <c r="A136" s="270" t="str">
        <f>'Current base situation'!$AZ$19</f>
        <v xml:space="preserve">Genua  </v>
      </c>
      <c r="B136" s="270" t="s">
        <v>235</v>
      </c>
      <c r="C136" s="270">
        <v>1.25</v>
      </c>
      <c r="D136" s="273">
        <v>0.35</v>
      </c>
      <c r="E136" s="270">
        <f>D136*HLOOKUP(A136,'Current base situation'!$19:$25,7,0)</f>
        <v>10500</v>
      </c>
      <c r="F136" s="270">
        <f t="shared" si="15"/>
        <v>8400</v>
      </c>
      <c r="G136" s="270">
        <f t="shared" si="16"/>
        <v>1</v>
      </c>
      <c r="H136" s="270">
        <f t="shared" si="17"/>
        <v>8400</v>
      </c>
      <c r="I136" s="270">
        <f t="shared" si="10"/>
        <v>494</v>
      </c>
      <c r="J136" s="270">
        <f t="shared" si="11"/>
        <v>1</v>
      </c>
      <c r="N136" s="270" t="s">
        <v>276</v>
      </c>
    </row>
    <row r="137" spans="1:14" x14ac:dyDescent="0.2">
      <c r="A137" s="270" t="str">
        <f>'Current base situation'!$AZ$19</f>
        <v xml:space="preserve">Genua  </v>
      </c>
      <c r="B137" s="270" t="s">
        <v>236</v>
      </c>
      <c r="C137" s="270">
        <v>1.5</v>
      </c>
      <c r="D137" s="273">
        <v>0.15</v>
      </c>
      <c r="E137" s="270">
        <f>D137*HLOOKUP(A137,'Current base situation'!$19:$25,7,0)</f>
        <v>4500</v>
      </c>
      <c r="F137" s="270">
        <f t="shared" si="15"/>
        <v>3000</v>
      </c>
      <c r="G137" s="270">
        <f t="shared" si="16"/>
        <v>1</v>
      </c>
      <c r="H137" s="270">
        <f t="shared" si="17"/>
        <v>3000</v>
      </c>
      <c r="I137" s="270">
        <f t="shared" si="10"/>
        <v>176</v>
      </c>
      <c r="J137" s="270">
        <f t="shared" si="11"/>
        <v>1</v>
      </c>
      <c r="N137" s="270" t="s">
        <v>276</v>
      </c>
    </row>
    <row r="138" spans="1:14" x14ac:dyDescent="0.2">
      <c r="A138" s="270" t="str">
        <f>'Current base situation'!$AZ$19</f>
        <v xml:space="preserve">Genua  </v>
      </c>
      <c r="B138" s="270" t="s">
        <v>237</v>
      </c>
      <c r="C138" s="270">
        <v>0.5</v>
      </c>
      <c r="D138" s="273">
        <v>0.3</v>
      </c>
      <c r="E138" s="270">
        <f>D138*HLOOKUP(A138,'Current base situation'!$19:$25,7,0)</f>
        <v>9000</v>
      </c>
      <c r="F138" s="270">
        <f t="shared" si="15"/>
        <v>18000</v>
      </c>
      <c r="G138" s="270">
        <f t="shared" si="16"/>
        <v>3</v>
      </c>
      <c r="H138" s="270">
        <f t="shared" si="17"/>
        <v>6000</v>
      </c>
      <c r="I138" s="270">
        <f t="shared" si="10"/>
        <v>353</v>
      </c>
      <c r="J138" s="270" t="str">
        <f t="shared" si="11"/>
        <v/>
      </c>
      <c r="K138" s="293"/>
      <c r="L138" s="293"/>
      <c r="M138" s="293"/>
      <c r="N138" s="270" t="s">
        <v>276</v>
      </c>
    </row>
  </sheetData>
  <autoFilter ref="A10:N138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4" x14ac:dyDescent="0.2"/>
  <cols>
    <col min="1" max="1" width="14" bestFit="1" customWidth="1"/>
    <col min="2" max="2" width="24.59765625" bestFit="1" customWidth="1"/>
    <col min="3" max="3" width="24.3984375" bestFit="1" customWidth="1"/>
    <col min="4" max="4" width="23" bestFit="1" customWidth="1"/>
  </cols>
  <sheetData>
    <row r="1" spans="1:5" x14ac:dyDescent="0.2">
      <c r="A1" t="s">
        <v>218</v>
      </c>
      <c r="B1" t="s">
        <v>229</v>
      </c>
      <c r="C1" t="s">
        <v>257</v>
      </c>
      <c r="D1" t="s">
        <v>255</v>
      </c>
      <c r="E1" t="s">
        <v>256</v>
      </c>
    </row>
    <row r="2" spans="1:5" x14ac:dyDescent="0.2">
      <c r="A2" t="s">
        <v>219</v>
      </c>
      <c r="B2">
        <v>1500000</v>
      </c>
      <c r="C2">
        <f>B2/D2</f>
        <v>1800720.2881152462</v>
      </c>
      <c r="D2">
        <v>0.83299999999999996</v>
      </c>
    </row>
    <row r="3" spans="1:5" x14ac:dyDescent="0.2">
      <c r="A3" t="s">
        <v>220</v>
      </c>
      <c r="B3" s="268">
        <v>4300000</v>
      </c>
      <c r="C3">
        <f t="shared" ref="C3:C11" si="0">B3/D3</f>
        <v>1657032.7552986511</v>
      </c>
      <c r="D3">
        <v>2.5950000000000002</v>
      </c>
    </row>
    <row r="4" spans="1:5" x14ac:dyDescent="0.2">
      <c r="A4" t="s">
        <v>221</v>
      </c>
      <c r="B4">
        <v>200000</v>
      </c>
      <c r="C4">
        <f t="shared" si="0"/>
        <v>215285.25296017222</v>
      </c>
      <c r="D4">
        <v>0.92900000000000005</v>
      </c>
    </row>
    <row r="5" spans="1:5" x14ac:dyDescent="0.2">
      <c r="A5" t="s">
        <v>222</v>
      </c>
      <c r="B5">
        <v>600000</v>
      </c>
      <c r="C5">
        <f t="shared" si="0"/>
        <v>624349.63579604577</v>
      </c>
      <c r="D5">
        <v>0.96099999999999997</v>
      </c>
    </row>
    <row r="6" spans="1:5" x14ac:dyDescent="0.2">
      <c r="A6" t="s">
        <v>223</v>
      </c>
      <c r="B6">
        <v>200000</v>
      </c>
      <c r="C6">
        <f t="shared" si="0"/>
        <v>231213.87283236993</v>
      </c>
      <c r="D6">
        <v>0.86499999999999999</v>
      </c>
    </row>
    <row r="7" spans="1:5" x14ac:dyDescent="0.2">
      <c r="A7" t="s">
        <v>224</v>
      </c>
      <c r="B7">
        <v>100000</v>
      </c>
      <c r="C7">
        <f t="shared" si="0"/>
        <v>62500</v>
      </c>
      <c r="D7">
        <v>1.6</v>
      </c>
    </row>
    <row r="8" spans="1:5" x14ac:dyDescent="0.2">
      <c r="A8" t="s">
        <v>225</v>
      </c>
      <c r="B8">
        <v>1200000</v>
      </c>
      <c r="C8">
        <f t="shared" si="0"/>
        <v>2139037.4331550798</v>
      </c>
      <c r="D8">
        <v>0.56100000000000005</v>
      </c>
    </row>
    <row r="9" spans="1:5" x14ac:dyDescent="0.2">
      <c r="A9" t="s">
        <v>226</v>
      </c>
      <c r="B9">
        <v>2600000</v>
      </c>
      <c r="C9" t="e">
        <f t="shared" si="0"/>
        <v>#DIV/0!</v>
      </c>
    </row>
    <row r="10" spans="1:5" x14ac:dyDescent="0.2">
      <c r="A10" t="s">
        <v>227</v>
      </c>
      <c r="B10">
        <v>700000</v>
      </c>
      <c r="C10">
        <f t="shared" si="0"/>
        <v>582847.62697751867</v>
      </c>
      <c r="D10">
        <v>1.2010000000000001</v>
      </c>
    </row>
    <row r="11" spans="1:5" x14ac:dyDescent="0.2">
      <c r="A11" t="s">
        <v>228</v>
      </c>
      <c r="B11">
        <v>200000</v>
      </c>
      <c r="C11">
        <f t="shared" si="0"/>
        <v>356506.23885918001</v>
      </c>
      <c r="D11">
        <v>0.56100000000000005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  <vt:lpstr>final product division</vt:lpstr>
      <vt:lpstr>Raw material info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2018-09-24T14:47:33Z</dcterms:modified>
</cp:coreProperties>
</file>