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Ruben\Documents\Studie\Integraded project\"/>
    </mc:Choice>
  </mc:AlternateContent>
  <xr:revisionPtr revIDLastSave="0" documentId="13_ncr:1_{A8F3CDD5-C5DF-4B3C-97F0-B59AC2CEE085}" xr6:coauthVersionLast="36" xr6:coauthVersionMax="37" xr10:uidLastSave="{00000000-0000-0000-0000-000000000000}"/>
  <bookViews>
    <workbookView xWindow="0" yWindow="0" windowWidth="14380" windowHeight="4070" firstSheet="1" activeTab="1" xr2:uid="{00000000-000D-0000-FFFF-FFFF00000000}"/>
  </bookViews>
  <sheets>
    <sheet name="PLANNING sheet" sheetId="1" r:id="rId1"/>
    <sheet name="Current base situation" sheetId="2" r:id="rId2"/>
    <sheet name="TRUCK COST help sheet" sheetId="6" r:id="rId3"/>
    <sheet name="RAIL COST help sheet" sheetId="3" r:id="rId4"/>
    <sheet name="BARGE cost help sheet " sheetId="5" r:id="rId5"/>
    <sheet name="Short sea  help sheet" sheetId="7" r:id="rId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88" i="2" l="1"/>
  <c r="CB88" i="2"/>
  <c r="CA88" i="2"/>
  <c r="BZ88" i="2"/>
  <c r="BY88" i="2"/>
  <c r="BX88" i="2"/>
  <c r="BW88" i="2"/>
  <c r="BV88" i="2"/>
  <c r="BU88" i="2"/>
  <c r="BT88" i="2"/>
  <c r="BQ88" i="2"/>
  <c r="BP88" i="2"/>
  <c r="BO88" i="2"/>
  <c r="BN88" i="2"/>
  <c r="BM88" i="2"/>
  <c r="BL88" i="2"/>
  <c r="BK88" i="2"/>
  <c r="BJ88" i="2"/>
  <c r="BI88" i="2"/>
  <c r="BH88" i="2"/>
  <c r="BE88" i="2"/>
  <c r="BD88" i="2"/>
  <c r="BC88" i="2"/>
  <c r="BB88" i="2"/>
  <c r="BA88" i="2"/>
  <c r="AZ88" i="2"/>
  <c r="AY88" i="2"/>
  <c r="AX88" i="2"/>
  <c r="AW88" i="2"/>
  <c r="AV88" i="2"/>
  <c r="AV87" i="2"/>
  <c r="AS88" i="2"/>
  <c r="AR88" i="2"/>
  <c r="AQ88" i="2"/>
  <c r="AP88" i="2"/>
  <c r="AO88" i="2"/>
  <c r="AN88" i="2"/>
  <c r="AM88" i="2"/>
  <c r="AL88" i="2"/>
  <c r="AK88" i="2"/>
  <c r="AJ88" i="2"/>
  <c r="AJ82" i="2"/>
  <c r="AS82" i="2"/>
  <c r="AR82" i="2"/>
  <c r="AQ82" i="2"/>
  <c r="AP82" i="2"/>
  <c r="AO82" i="2"/>
  <c r="AN82" i="2"/>
  <c r="AM82" i="2"/>
  <c r="AL82" i="2"/>
  <c r="AK82" i="2"/>
  <c r="AS76" i="2"/>
  <c r="AR76" i="2"/>
  <c r="AQ76" i="2"/>
  <c r="AP76" i="2"/>
  <c r="AO76" i="2"/>
  <c r="AN76" i="2"/>
  <c r="AM76" i="2"/>
  <c r="AL76" i="2"/>
  <c r="AK76" i="2"/>
  <c r="AJ76" i="2"/>
  <c r="AS70" i="2"/>
  <c r="AR70" i="2"/>
  <c r="AQ70" i="2"/>
  <c r="AP70" i="2"/>
  <c r="AO70" i="2"/>
  <c r="AN70" i="2"/>
  <c r="AM70" i="2"/>
  <c r="AL70" i="2"/>
  <c r="AK70" i="2"/>
  <c r="AJ70" i="2"/>
  <c r="CC87" i="2"/>
  <c r="CB87" i="2"/>
  <c r="CA87" i="2"/>
  <c r="BZ87" i="2"/>
  <c r="BY87" i="2"/>
  <c r="BX87" i="2"/>
  <c r="BW87" i="2"/>
  <c r="BV87" i="2"/>
  <c r="BU87" i="2"/>
  <c r="BT87" i="2"/>
  <c r="BQ87" i="2"/>
  <c r="BP87" i="2"/>
  <c r="BO87" i="2"/>
  <c r="BN87" i="2"/>
  <c r="BM87" i="2"/>
  <c r="BL87" i="2"/>
  <c r="BK87" i="2"/>
  <c r="BJ87" i="2"/>
  <c r="BI87" i="2"/>
  <c r="BH87" i="2"/>
  <c r="BE87" i="2"/>
  <c r="BD87" i="2"/>
  <c r="BC87" i="2"/>
  <c r="BB87" i="2"/>
  <c r="BA87" i="2"/>
  <c r="AZ87" i="2"/>
  <c r="AY87" i="2"/>
  <c r="AX87" i="2"/>
  <c r="AW87" i="2"/>
  <c r="AS87" i="2"/>
  <c r="AR87" i="2"/>
  <c r="AQ87" i="2"/>
  <c r="AP87" i="2"/>
  <c r="AO87" i="2"/>
  <c r="AN87" i="2"/>
  <c r="AK87" i="2"/>
  <c r="AL87" i="2"/>
  <c r="AM87" i="2"/>
  <c r="AJ87" i="2"/>
  <c r="BB69" i="2"/>
  <c r="BB68" i="2"/>
  <c r="BB67" i="2"/>
  <c r="BB66" i="2"/>
  <c r="AP62" i="2"/>
  <c r="AO62" i="2"/>
  <c r="AN62" i="2"/>
  <c r="AM62" i="2"/>
  <c r="AL62" i="2"/>
  <c r="AK62" i="2"/>
  <c r="AJ62" i="2"/>
  <c r="AS56" i="2"/>
  <c r="AR56" i="2"/>
  <c r="AQ56" i="2"/>
  <c r="AP56" i="2"/>
  <c r="AO56" i="2"/>
  <c r="AN56" i="2"/>
  <c r="AM56" i="2"/>
  <c r="AL56" i="2"/>
  <c r="AK56" i="2"/>
  <c r="AJ56" i="2"/>
  <c r="AS81" i="2"/>
  <c r="AR81" i="2"/>
  <c r="AQ81" i="2"/>
  <c r="AP81" i="2"/>
  <c r="AO81" i="2"/>
  <c r="AN81" i="2"/>
  <c r="AM81" i="2"/>
  <c r="AL81" i="2"/>
  <c r="AK81" i="2"/>
  <c r="AJ81" i="2"/>
  <c r="AS127" i="2"/>
  <c r="AR127" i="2"/>
  <c r="AQ127" i="2"/>
  <c r="AP127" i="2"/>
  <c r="AO127" i="2"/>
  <c r="AN127" i="2"/>
  <c r="AM127" i="2"/>
  <c r="AL127" i="2"/>
  <c r="AK127" i="2"/>
  <c r="AJ127" i="2"/>
  <c r="CC86" i="2"/>
  <c r="CB86" i="2"/>
  <c r="CA86" i="2"/>
  <c r="BZ86" i="2"/>
  <c r="BY86" i="2"/>
  <c r="BX86" i="2"/>
  <c r="BW86" i="2"/>
  <c r="BV86" i="2"/>
  <c r="BU86" i="2"/>
  <c r="BT86" i="2"/>
  <c r="BQ86" i="2"/>
  <c r="BP86" i="2"/>
  <c r="BO86" i="2"/>
  <c r="BN86" i="2"/>
  <c r="BM86" i="2"/>
  <c r="BL86" i="2"/>
  <c r="BK86" i="2"/>
  <c r="BJ86" i="2"/>
  <c r="BI86" i="2"/>
  <c r="BH86" i="2"/>
  <c r="BE86" i="2"/>
  <c r="BD86" i="2"/>
  <c r="BC86" i="2"/>
  <c r="BB86" i="2"/>
  <c r="BA86" i="2"/>
  <c r="AZ86" i="2"/>
  <c r="AY86" i="2"/>
  <c r="AX86" i="2"/>
  <c r="AW86" i="2"/>
  <c r="AV86" i="2"/>
  <c r="AS113" i="2"/>
  <c r="AR113" i="2"/>
  <c r="AQ113" i="2"/>
  <c r="AP113" i="2"/>
  <c r="AO113" i="2"/>
  <c r="AN113" i="2"/>
  <c r="AM113" i="2"/>
  <c r="AL113" i="2"/>
  <c r="AK113" i="2"/>
  <c r="AJ113" i="2"/>
  <c r="BI63" i="2"/>
  <c r="BH63" i="2"/>
  <c r="BG63" i="2"/>
  <c r="BF63" i="2"/>
  <c r="BE63" i="2"/>
  <c r="BD63" i="2"/>
  <c r="BC63" i="2"/>
  <c r="BB63" i="2"/>
  <c r="BA63" i="2"/>
  <c r="AZ63" i="2"/>
  <c r="BI62" i="2"/>
  <c r="BG62" i="2"/>
  <c r="BF62" i="2"/>
  <c r="BE62" i="2"/>
  <c r="BC62" i="2"/>
  <c r="BB62" i="2"/>
  <c r="BA62" i="2"/>
  <c r="BI61" i="2"/>
  <c r="BH61" i="2"/>
  <c r="BG61" i="2"/>
  <c r="BF61" i="2"/>
  <c r="BE61" i="2"/>
  <c r="BD61" i="2"/>
  <c r="BC61" i="2"/>
  <c r="BB61" i="2"/>
  <c r="BA61" i="2"/>
  <c r="AZ61" i="2"/>
  <c r="BI60" i="2"/>
  <c r="BH60" i="2"/>
  <c r="BG60" i="2"/>
  <c r="BF60" i="2"/>
  <c r="BE60" i="2"/>
  <c r="BD60" i="2"/>
  <c r="BC60" i="2"/>
  <c r="AZ60" i="2"/>
  <c r="BA60" i="2"/>
  <c r="BB60" i="2"/>
  <c r="BI58" i="2"/>
  <c r="BH58" i="2"/>
  <c r="BG58" i="2"/>
  <c r="BF58" i="2"/>
  <c r="BE58" i="2"/>
  <c r="BD58" i="2"/>
  <c r="BC58" i="2"/>
  <c r="BB58" i="2"/>
  <c r="BA58" i="2"/>
  <c r="AZ58" i="2"/>
  <c r="L97" i="2"/>
  <c r="L96" i="2"/>
  <c r="L95" i="2"/>
  <c r="L94" i="2"/>
  <c r="L93" i="2"/>
  <c r="L92" i="2"/>
  <c r="L85" i="2"/>
  <c r="L84" i="2"/>
  <c r="L83" i="2"/>
  <c r="L82" i="2"/>
  <c r="L77" i="2"/>
  <c r="L76" i="2"/>
  <c r="L75" i="2"/>
  <c r="L74" i="2"/>
  <c r="L69" i="2"/>
  <c r="L68" i="2"/>
  <c r="L67" i="2"/>
  <c r="L66" i="2"/>
  <c r="L61" i="2"/>
  <c r="L60" i="2"/>
  <c r="L59" i="2"/>
  <c r="L58" i="2"/>
  <c r="L53" i="2"/>
  <c r="L52" i="2"/>
  <c r="L51" i="2"/>
  <c r="L50" i="2"/>
  <c r="L47" i="2"/>
  <c r="L46" i="2"/>
  <c r="L45" i="2"/>
  <c r="L44" i="2"/>
  <c r="L43" i="2"/>
  <c r="L42" i="2"/>
  <c r="L37" i="2"/>
  <c r="L36" i="2"/>
  <c r="L35" i="2"/>
  <c r="L34" i="2"/>
  <c r="L29" i="2"/>
  <c r="L28" i="2"/>
  <c r="L27" i="2"/>
  <c r="L26" i="2"/>
  <c r="L25" i="2"/>
  <c r="L24" i="2"/>
  <c r="L18" i="2"/>
  <c r="L17" i="2"/>
  <c r="L16" i="2"/>
  <c r="L15" i="2"/>
  <c r="L14" i="2"/>
  <c r="M9" i="2"/>
  <c r="L9" i="2"/>
  <c r="J9" i="2"/>
  <c r="I9" i="2"/>
  <c r="H9" i="2"/>
  <c r="G9" i="2"/>
  <c r="M8" i="2"/>
  <c r="BD21" i="2"/>
  <c r="AE18" i="2"/>
  <c r="AE17" i="2"/>
  <c r="AE16" i="2"/>
  <c r="AE15" i="2"/>
  <c r="AE14" i="2"/>
  <c r="AD147" i="2"/>
  <c r="AS36" i="2"/>
  <c r="AR36" i="2"/>
  <c r="AQ36" i="2"/>
  <c r="AP36" i="2"/>
  <c r="AO36" i="2"/>
  <c r="AN36" i="2"/>
  <c r="AM36" i="2"/>
  <c r="AL36" i="2"/>
  <c r="AK36" i="2"/>
  <c r="AJ36" i="2"/>
  <c r="AC146" i="2"/>
  <c r="AC147" i="2"/>
  <c r="Y147" i="2"/>
  <c r="U14" i="3"/>
  <c r="T14" i="3"/>
  <c r="S14" i="3"/>
  <c r="R14" i="3"/>
  <c r="Q14" i="3"/>
  <c r="P14" i="3"/>
  <c r="O14" i="3"/>
  <c r="N14" i="3"/>
  <c r="M14" i="3"/>
  <c r="L14" i="3"/>
  <c r="U13" i="3"/>
  <c r="N3" i="3"/>
  <c r="T13" i="3"/>
  <c r="M3" i="3"/>
  <c r="S13" i="3"/>
  <c r="L3" i="3"/>
  <c r="R13" i="3"/>
  <c r="K3" i="3"/>
  <c r="Q13" i="3"/>
  <c r="J3" i="3"/>
  <c r="P13" i="3"/>
  <c r="I3" i="3"/>
  <c r="O13" i="3"/>
  <c r="H3" i="3"/>
  <c r="N13" i="3"/>
  <c r="G3" i="3"/>
  <c r="M13" i="3"/>
  <c r="F3" i="3"/>
  <c r="L13" i="3"/>
  <c r="E3" i="3"/>
  <c r="O3" i="3"/>
  <c r="T23" i="2"/>
  <c r="T24" i="2"/>
  <c r="T25" i="2"/>
  <c r="T27" i="2"/>
  <c r="AS140" i="2"/>
  <c r="AR140" i="2"/>
  <c r="AQ140" i="2"/>
  <c r="AP140" i="2"/>
  <c r="AO140" i="2"/>
  <c r="AN140" i="2"/>
  <c r="AM140" i="2"/>
  <c r="AL140" i="2"/>
  <c r="AK140" i="2"/>
  <c r="AJ140" i="2"/>
  <c r="AS133" i="2"/>
  <c r="AR133" i="2"/>
  <c r="AQ133" i="2"/>
  <c r="AP133" i="2"/>
  <c r="AO133" i="2"/>
  <c r="AN133" i="2"/>
  <c r="AM133" i="2"/>
  <c r="AL133" i="2"/>
  <c r="AK133" i="2"/>
  <c r="AJ133" i="2"/>
  <c r="AS126" i="2"/>
  <c r="AR126" i="2"/>
  <c r="AQ126" i="2"/>
  <c r="AP126" i="2"/>
  <c r="AO126" i="2"/>
  <c r="AN126" i="2"/>
  <c r="AM126" i="2"/>
  <c r="AL126" i="2"/>
  <c r="AK126" i="2"/>
  <c r="AJ126" i="2"/>
  <c r="AS119" i="2"/>
  <c r="AR119" i="2"/>
  <c r="AQ119" i="2"/>
  <c r="AP119" i="2"/>
  <c r="AO119" i="2"/>
  <c r="AN119" i="2"/>
  <c r="AM119" i="2"/>
  <c r="AL119" i="2"/>
  <c r="AK119" i="2"/>
  <c r="AJ119" i="2"/>
  <c r="AS112" i="2"/>
  <c r="AR112" i="2"/>
  <c r="AQ112" i="2"/>
  <c r="AP112" i="2"/>
  <c r="AO112" i="2"/>
  <c r="AN112" i="2"/>
  <c r="AM112" i="2"/>
  <c r="AL112" i="2"/>
  <c r="AK112" i="2"/>
  <c r="AJ112" i="2"/>
  <c r="AS105" i="2"/>
  <c r="AR105" i="2"/>
  <c r="AQ105" i="2"/>
  <c r="AP105" i="2"/>
  <c r="AO105" i="2"/>
  <c r="AN105" i="2"/>
  <c r="AM105" i="2"/>
  <c r="AL105" i="2"/>
  <c r="AK105" i="2"/>
  <c r="AJ105" i="2"/>
  <c r="AS92" i="2"/>
  <c r="AR92" i="2"/>
  <c r="AQ92" i="2"/>
  <c r="AP92" i="2"/>
  <c r="AO92" i="2"/>
  <c r="AN92" i="2"/>
  <c r="AM92" i="2"/>
  <c r="AL92" i="2"/>
  <c r="AK92" i="2"/>
  <c r="AJ92" i="2"/>
  <c r="AS86" i="2"/>
  <c r="AR86" i="2"/>
  <c r="AQ86" i="2"/>
  <c r="AP86" i="2"/>
  <c r="AO86" i="2"/>
  <c r="AN86" i="2"/>
  <c r="AM86" i="2"/>
  <c r="AL86" i="2"/>
  <c r="AK86" i="2"/>
  <c r="AJ86" i="2"/>
  <c r="AS80" i="2"/>
  <c r="AR80" i="2"/>
  <c r="AQ80" i="2"/>
  <c r="AP80" i="2"/>
  <c r="AO80" i="2"/>
  <c r="AN80" i="2"/>
  <c r="AM80" i="2"/>
  <c r="AL80" i="2"/>
  <c r="AK80" i="2"/>
  <c r="AJ80" i="2"/>
  <c r="AS74" i="2"/>
  <c r="AR74" i="2"/>
  <c r="AQ74" i="2"/>
  <c r="AP74" i="2"/>
  <c r="AO74" i="2"/>
  <c r="AN74" i="2"/>
  <c r="AM74" i="2"/>
  <c r="AL74" i="2"/>
  <c r="AK74" i="2"/>
  <c r="AJ74" i="2"/>
  <c r="AS68" i="2"/>
  <c r="AR68" i="2"/>
  <c r="AQ68" i="2"/>
  <c r="AP68" i="2"/>
  <c r="AO68" i="2"/>
  <c r="AN68" i="2"/>
  <c r="AM68" i="2"/>
  <c r="AL68" i="2"/>
  <c r="AK68" i="2"/>
  <c r="AJ68" i="2"/>
  <c r="AS61" i="2"/>
  <c r="AR61" i="2"/>
  <c r="AQ61" i="2"/>
  <c r="AP61" i="2"/>
  <c r="AO61" i="2"/>
  <c r="AN61" i="2"/>
  <c r="AM61" i="2"/>
  <c r="AL61" i="2"/>
  <c r="AK61" i="2"/>
  <c r="AJ61" i="2"/>
  <c r="AS55" i="2"/>
  <c r="AR55" i="2"/>
  <c r="AQ55" i="2"/>
  <c r="AP55" i="2"/>
  <c r="AO55" i="2"/>
  <c r="AN55" i="2"/>
  <c r="AM55" i="2"/>
  <c r="AL55" i="2"/>
  <c r="AK55" i="2"/>
  <c r="AJ55" i="2"/>
  <c r="AS49" i="2"/>
  <c r="AR49" i="2"/>
  <c r="AQ49" i="2"/>
  <c r="AP49" i="2"/>
  <c r="AO49" i="2"/>
  <c r="AN49" i="2"/>
  <c r="AM49" i="2"/>
  <c r="AL49" i="2"/>
  <c r="AK49" i="2"/>
  <c r="AJ49" i="2"/>
  <c r="AS43" i="2"/>
  <c r="AR43" i="2"/>
  <c r="AQ43" i="2"/>
  <c r="AP43" i="2"/>
  <c r="AO43" i="2"/>
  <c r="AN43" i="2"/>
  <c r="AM43" i="2"/>
  <c r="AL43" i="2"/>
  <c r="AK43" i="2"/>
  <c r="AJ43" i="2"/>
  <c r="AS29" i="2"/>
  <c r="T35" i="2"/>
  <c r="AE27" i="2"/>
  <c r="BB21" i="2"/>
  <c r="AZ21" i="2"/>
  <c r="AX21" i="2"/>
  <c r="AV21" i="2"/>
  <c r="AT21" i="2"/>
  <c r="AR21" i="2"/>
  <c r="AP21" i="2"/>
  <c r="AN21" i="2"/>
  <c r="AL21" i="2"/>
  <c r="BC21" i="2"/>
  <c r="BA21" i="2"/>
  <c r="AY21" i="2"/>
  <c r="AW21" i="2"/>
  <c r="AU21" i="2"/>
  <c r="AS21" i="2"/>
  <c r="AQ21" i="2"/>
  <c r="AO21" i="2"/>
  <c r="AM21" i="2"/>
  <c r="AK21" i="2"/>
  <c r="T42" i="2"/>
  <c r="AE35" i="2"/>
  <c r="AS24" i="2"/>
  <c r="AS22" i="2"/>
  <c r="AS25" i="2"/>
  <c r="AS23" i="2"/>
  <c r="AU23" i="2"/>
  <c r="AU22" i="2"/>
  <c r="AU25" i="2"/>
  <c r="AU24" i="2"/>
  <c r="BC25" i="2"/>
  <c r="BC24" i="2"/>
  <c r="BC23" i="2"/>
  <c r="BC22" i="2"/>
  <c r="AQ24" i="2"/>
  <c r="AQ25" i="2"/>
  <c r="AQ23" i="2"/>
  <c r="AQ22" i="2"/>
  <c r="AK25" i="2"/>
  <c r="AK24" i="2"/>
  <c r="AK23" i="2"/>
  <c r="AK22" i="2"/>
  <c r="BA25" i="2"/>
  <c r="BA24" i="2"/>
  <c r="BA23" i="2"/>
  <c r="BA22" i="2"/>
  <c r="AO25" i="2"/>
  <c r="AO23" i="2"/>
  <c r="AO22" i="2"/>
  <c r="AO24" i="2"/>
  <c r="AW24" i="2"/>
  <c r="AW25" i="2"/>
  <c r="AW23" i="2"/>
  <c r="AW22" i="2"/>
  <c r="AY24" i="2"/>
  <c r="AY22" i="2"/>
  <c r="AY23" i="2"/>
  <c r="AY25" i="2"/>
  <c r="AM22" i="2"/>
  <c r="AM25" i="2"/>
  <c r="AM24" i="2"/>
  <c r="AM23" i="2"/>
  <c r="T48" i="2"/>
  <c r="AE42" i="2"/>
  <c r="AJ25" i="2"/>
  <c r="AI25" i="2"/>
  <c r="AJ24" i="2"/>
  <c r="AI24" i="2"/>
  <c r="AM26" i="2"/>
  <c r="AJ20" i="2"/>
  <c r="T54" i="2"/>
  <c r="AE48" i="2"/>
  <c r="AE54" i="2"/>
  <c r="T60" i="2"/>
  <c r="T58" i="2"/>
  <c r="T56" i="2"/>
  <c r="T57" i="2"/>
  <c r="AE60" i="2"/>
  <c r="T65" i="2"/>
  <c r="T63" i="2"/>
  <c r="T64" i="2"/>
  <c r="T67" i="2"/>
  <c r="AE67" i="2"/>
  <c r="T69" i="2"/>
  <c r="T70" i="2"/>
  <c r="T71" i="2"/>
  <c r="T73" i="2"/>
  <c r="AE73" i="2"/>
  <c r="T75" i="2"/>
  <c r="T76" i="2"/>
  <c r="T77" i="2"/>
  <c r="T79" i="2"/>
  <c r="AE79" i="2"/>
  <c r="T81" i="2"/>
  <c r="T82" i="2"/>
  <c r="T83" i="2"/>
  <c r="T85" i="2"/>
  <c r="AE85" i="2"/>
  <c r="T87" i="2"/>
  <c r="T88" i="2"/>
  <c r="T89" i="2"/>
  <c r="T91" i="2"/>
  <c r="AE91" i="2"/>
  <c r="T98" i="2"/>
  <c r="T93" i="2"/>
  <c r="AE98" i="2"/>
  <c r="T104" i="2"/>
  <c r="T99" i="2"/>
  <c r="T94" i="2"/>
  <c r="AE93" i="2"/>
  <c r="T95" i="2"/>
  <c r="AE95" i="2"/>
  <c r="AE94" i="2"/>
  <c r="T100" i="2"/>
  <c r="AE99" i="2"/>
  <c r="AE104" i="2"/>
  <c r="T111" i="2"/>
  <c r="T106" i="2"/>
  <c r="AO26" i="2"/>
  <c r="AU26" i="2"/>
  <c r="AK26" i="2"/>
  <c r="AW26" i="2"/>
  <c r="AS26" i="2"/>
  <c r="AQ26" i="2"/>
  <c r="AY26" i="2"/>
  <c r="BC26" i="2"/>
  <c r="AJ22" i="2"/>
  <c r="AI22" i="2"/>
  <c r="AJ23" i="2"/>
  <c r="AI23" i="2"/>
  <c r="BA26" i="2"/>
  <c r="T107" i="2"/>
  <c r="AE106" i="2"/>
  <c r="T101" i="2"/>
  <c r="AE101" i="2"/>
  <c r="AE100" i="2"/>
  <c r="AE111" i="2"/>
  <c r="T118" i="2"/>
  <c r="T113" i="2"/>
  <c r="T114" i="2"/>
  <c r="T115" i="2"/>
  <c r="AI21" i="2"/>
  <c r="BD26" i="2"/>
  <c r="T108" i="2"/>
  <c r="AE108" i="2"/>
  <c r="AE107" i="2"/>
  <c r="AE118" i="2"/>
  <c r="T125" i="2"/>
  <c r="T120" i="2"/>
  <c r="T121" i="2"/>
  <c r="T122" i="2"/>
  <c r="AE125" i="2"/>
  <c r="T127" i="2"/>
  <c r="T128" i="2"/>
  <c r="T129" i="2"/>
  <c r="T132" i="2"/>
  <c r="AE132" i="2"/>
  <c r="T139" i="2"/>
  <c r="T134" i="2"/>
  <c r="T135" i="2"/>
  <c r="T136" i="2"/>
  <c r="T141" i="2"/>
  <c r="T142" i="2"/>
  <c r="T143" i="2"/>
  <c r="AE1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R. Boot</author>
    <author>Ruben</author>
  </authors>
  <commentList>
    <comment ref="M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Availbale hours for project
</t>
        </r>
      </text>
    </comment>
    <comment ref="G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`hours performed per group member
</t>
        </r>
      </text>
    </comment>
    <comment ref="G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fill out name
</t>
        </r>
      </text>
    </comment>
    <comment ref="I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R. Boot:  is assignment OK = Pass
NOT OK = FAIL &gt;&gt;&gt; REWORK 
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0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fill out 110% to simulate 10% growth of volume
</t>
        </r>
      </text>
    </comment>
    <comment ref="AI20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Adjustable cel fill out an other amount and spreadsheet will change
to be given by lecturer
</t>
        </r>
      </text>
    </comment>
    <comment ref="AJ20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Check this cell is 100 % by adjusting the yellow percentages 
</t>
        </r>
      </text>
    </comment>
    <comment ref="AK20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make sure percentages are in  cell 
AH16  100 %
</t>
        </r>
      </text>
    </comment>
    <comment ref="AI21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make sure this is 100%
</t>
        </r>
      </text>
    </comment>
    <comment ref="AL21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by adding up the vertical  fields below this cell should be 100%
</t>
        </r>
      </text>
    </comment>
    <comment ref="AI2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adjustable cell
</t>
        </r>
      </text>
    </comment>
    <comment ref="AF35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keep in mind the infra possibilities</t>
        </r>
      </text>
    </comment>
    <comment ref="AJ70" authorId="1" shapeId="0" xr:uid="{F50EB49F-99A4-4B87-AF51-0D970B7B9A57}">
      <text>
        <r>
          <rPr>
            <b/>
            <sz val="9"/>
            <color indexed="81"/>
            <rFont val="Tahoma"/>
            <family val="2"/>
          </rPr>
          <t>Ruben:</t>
        </r>
        <r>
          <rPr>
            <sz val="9"/>
            <color indexed="81"/>
            <rFont val="Tahoma"/>
            <family val="2"/>
          </rPr>
          <t xml:space="preserve">
1,1=10% extra because of use of intermodal</t>
        </r>
      </text>
    </comment>
  </commentList>
</comments>
</file>

<file path=xl/sharedStrings.xml><?xml version="1.0" encoding="utf-8"?>
<sst xmlns="http://schemas.openxmlformats.org/spreadsheetml/2006/main" count="457" uniqueCount="240">
  <si>
    <t>month</t>
  </si>
  <si>
    <t>week</t>
  </si>
  <si>
    <t>individual knowledge and handling of the model</t>
  </si>
  <si>
    <t>truck</t>
  </si>
  <si>
    <t>barge</t>
  </si>
  <si>
    <t xml:space="preserve"> </t>
  </si>
  <si>
    <t xml:space="preserve">truck </t>
  </si>
  <si>
    <t xml:space="preserve">rail </t>
  </si>
  <si>
    <t xml:space="preserve">Torino  It. </t>
  </si>
  <si>
    <t>short sea</t>
  </si>
  <si>
    <t xml:space="preserve">short sea </t>
  </si>
  <si>
    <t>Praha CZ</t>
  </si>
  <si>
    <t>Wolfsburg</t>
  </si>
  <si>
    <t xml:space="preserve">     Paris </t>
  </si>
  <si>
    <t>rail</t>
  </si>
  <si>
    <t xml:space="preserve">type and carriage capacity in Volume or Weight of  the selected type </t>
  </si>
  <si>
    <t>tons</t>
  </si>
  <si>
    <t>M3</t>
  </si>
  <si>
    <t xml:space="preserve">Engine Locomotive type </t>
  </si>
  <si>
    <t>Finished product ditribution by destination</t>
  </si>
  <si>
    <t xml:space="preserve">Germersheim  </t>
  </si>
  <si>
    <t xml:space="preserve">Genua  </t>
  </si>
  <si>
    <t>Bilbao It.</t>
  </si>
  <si>
    <t>Munich</t>
  </si>
  <si>
    <t>Venlo</t>
  </si>
  <si>
    <t>AVG speed</t>
  </si>
  <si>
    <t>Break</t>
  </si>
  <si>
    <t>Down</t>
  </si>
  <si>
    <t xml:space="preserve">Distribution </t>
  </si>
  <si>
    <t>in hours</t>
  </si>
  <si>
    <t>weight or volume</t>
  </si>
  <si>
    <t>year</t>
  </si>
  <si>
    <t>day</t>
  </si>
  <si>
    <t>hour</t>
  </si>
  <si>
    <t>by</t>
  </si>
  <si>
    <t>trip movements  per</t>
  </si>
  <si>
    <t>units/site</t>
  </si>
  <si>
    <t>Outbound  Gent</t>
  </si>
  <si>
    <t xml:space="preserve">Inbound  /  TO </t>
  </si>
  <si>
    <t>No. trips'</t>
  </si>
  <si>
    <t>FROM GENT</t>
  </si>
  <si>
    <t xml:space="preserve">waggon type set configuration and number of waggons in your blocktrain </t>
  </si>
  <si>
    <t xml:space="preserve">Find  allocate and map the origin GENT and  destinations of the finished  materials  </t>
  </si>
  <si>
    <t>Weighted AVG</t>
  </si>
  <si>
    <t xml:space="preserve"> AVAILABLE  weeks </t>
  </si>
  <si>
    <t>Realized</t>
  </si>
  <si>
    <t>planned</t>
  </si>
  <si>
    <t>hours</t>
  </si>
  <si>
    <t>Delivery not entirely on desired level additional activities required or not greenlighted yet  geheel af of nog niet door iedereen gelezen/ gechecked</t>
  </si>
  <si>
    <t>cumulative</t>
  </si>
  <si>
    <t>Hours performed</t>
  </si>
  <si>
    <t xml:space="preserve">kwik </t>
  </si>
  <si>
    <t xml:space="preserve">kwek </t>
  </si>
  <si>
    <t xml:space="preserve">kwak </t>
  </si>
  <si>
    <t>katrien</t>
  </si>
  <si>
    <t>date</t>
  </si>
  <si>
    <t>OTD</t>
  </si>
  <si>
    <t xml:space="preserve"> Activity / actions / TO DO</t>
  </si>
  <si>
    <t xml:space="preserve">Member </t>
  </si>
  <si>
    <t>START</t>
  </si>
  <si>
    <t>END</t>
  </si>
  <si>
    <t>SMART  = specific measurable Achieveable and time framed</t>
  </si>
  <si>
    <t xml:space="preserve">sheet with clear problem and goal description </t>
  </si>
  <si>
    <t>define structurem content of presentation in PPT</t>
  </si>
  <si>
    <t xml:space="preserve"> blue print of Excel</t>
  </si>
  <si>
    <t xml:space="preserve">study websites  and literature </t>
  </si>
  <si>
    <t xml:space="preserve">Define  SMART goals and randvoorwaarden </t>
  </si>
  <si>
    <t>Terminologie en processen begrijpen aanpak in planning verwerken</t>
  </si>
  <si>
    <t>SPLIT tasks  barge rail truck excel expert</t>
  </si>
  <si>
    <t>etc</t>
  </si>
  <si>
    <t>Delivery of PROJEKT PLANNING in Excel</t>
  </si>
  <si>
    <t>et</t>
  </si>
  <si>
    <t>everybody check deliverables and indiviidual results</t>
  </si>
  <si>
    <t>c</t>
  </si>
  <si>
    <t>Incorporate delivery dates</t>
  </si>
  <si>
    <t xml:space="preserve">writing minutte Minutes </t>
  </si>
  <si>
    <t xml:space="preserve">model testing </t>
  </si>
  <si>
    <t>Fill out the goals and requirements of the assignment</t>
  </si>
  <si>
    <t xml:space="preserve">Project Planning  sheet </t>
  </si>
  <si>
    <t>Available hours per person</t>
  </si>
  <si>
    <t>Belgium</t>
  </si>
  <si>
    <t>Netherlands</t>
  </si>
  <si>
    <t>France</t>
  </si>
  <si>
    <t>Germany</t>
  </si>
  <si>
    <t>Swiss</t>
  </si>
  <si>
    <t>Austria</t>
  </si>
  <si>
    <t xml:space="preserve">Italy </t>
  </si>
  <si>
    <t>Spain</t>
  </si>
  <si>
    <t>Chjeck  Republic</t>
  </si>
  <si>
    <t>1 prepare mind map  ???</t>
  </si>
  <si>
    <t xml:space="preserve">2.define raw materials </t>
  </si>
  <si>
    <t xml:space="preserve">3. Make planning and Define  distribute activities / tasks </t>
  </si>
  <si>
    <t>Labour</t>
  </si>
  <si>
    <t>Energy</t>
  </si>
  <si>
    <t>INFRA</t>
  </si>
  <si>
    <t>Engine / Locomotice</t>
  </si>
  <si>
    <t>Waggon/ Railcar</t>
  </si>
  <si>
    <t>Per KM</t>
  </si>
  <si>
    <t>RAIL route  distances per country</t>
  </si>
  <si>
    <t>TOTAL</t>
  </si>
  <si>
    <t>6A</t>
  </si>
  <si>
    <t>"Insert comment"  by right klick all comments s</t>
  </si>
  <si>
    <t xml:space="preserve">Cost distribution per country  for 75 TEU blocktrain from R.Dam to Milano </t>
  </si>
  <si>
    <t>Find the rail distances per country in KM Border to border.</t>
  </si>
  <si>
    <t>Assume the travel speed per country  in Km/ hour</t>
  </si>
  <si>
    <t>Calculate the traveled time in hours per country</t>
  </si>
  <si>
    <t>Km/ hrs</t>
  </si>
  <si>
    <t>XXX</t>
  </si>
  <si>
    <t>hrs/ country</t>
  </si>
  <si>
    <t>Engine / Locomotive</t>
  </si>
  <si>
    <t xml:space="preserve">WEEK 4 </t>
  </si>
  <si>
    <t>Calculate cost  per km</t>
  </si>
  <si>
    <t>Calculate cost  per hour</t>
  </si>
  <si>
    <t xml:space="preserve">Cost / hour for </t>
  </si>
  <si>
    <t>4D</t>
  </si>
  <si>
    <t>4E</t>
  </si>
  <si>
    <t>Calculate railcar cost  per  day ?</t>
  </si>
  <si>
    <t>Define the railcar type used</t>
  </si>
  <si>
    <t xml:space="preserve">Number of TEU per railcar  </t>
  </si>
  <si>
    <t>Calculate Cost per TEU one way</t>
  </si>
  <si>
    <t>Number of TEU per TRIP</t>
  </si>
  <si>
    <t>ASSIGNMENT+G40A15:G43A1A15:G54</t>
  </si>
  <si>
    <t>WEEK</t>
  </si>
  <si>
    <t>Define  and research the waiting rest and other time  used during the  defined trips :</t>
  </si>
  <si>
    <t>Define  and research the loading  and unloading time  used during the  defined trips :</t>
  </si>
  <si>
    <t>Calculate the traveltime / or rotation time per destination per mode: truck, train, rail   including loading time  discharging time and other delays</t>
  </si>
  <si>
    <t>Calculate / define maximum allowed  weight per destination and transport mode configuration per rotation</t>
  </si>
  <si>
    <t xml:space="preserve">Calculate / define the maximum transported tonnage per trip  </t>
  </si>
  <si>
    <t xml:space="preserve">Calculate / define the number of transported units per trip  </t>
  </si>
  <si>
    <t>DELIVARABLES/ PRODUCTS</t>
  </si>
  <si>
    <t>TOTAL QUANTITY  in mt</t>
  </si>
  <si>
    <t>by mode</t>
  </si>
  <si>
    <t xml:space="preserve">quantitiets </t>
  </si>
  <si>
    <t xml:space="preserve">in tons </t>
  </si>
  <si>
    <t>total tons per destination</t>
  </si>
  <si>
    <t>Define / select the optimal allowed configuration and  or size of your transportation mode  allowed for that destination  and ffill out in the table below</t>
  </si>
  <si>
    <t>type  loading capacity  in tons and  CBM</t>
  </si>
  <si>
    <t xml:space="preserve">rail distance Km </t>
  </si>
  <si>
    <t xml:space="preserve">Switserland </t>
  </si>
  <si>
    <t>Italy</t>
  </si>
  <si>
    <t xml:space="preserve">Cost elements per cocuntry   </t>
  </si>
  <si>
    <t>Quality is  below level of Group expectation or lecturer judgement</t>
  </si>
  <si>
    <t>Meaning of the colours to be given by the group : desired  improvements to be  written down in Cell comments</t>
  </si>
  <si>
    <t>ASSIGNMENT number</t>
  </si>
  <si>
    <t>ETC</t>
  </si>
  <si>
    <t>Payload in</t>
  </si>
  <si>
    <t>Deadline assignemnt in COURSE WEEK</t>
  </si>
  <si>
    <t>fill out and describe deliverables</t>
  </si>
  <si>
    <t>Find and report which Raw materials and finished products volumes and quantities , metrics and market prices for Arcelor's steel mill in Gent are applicable?</t>
  </si>
  <si>
    <t>Find origins and 5 alternative origins of raw material for Gent and their tranportation methods?</t>
  </si>
  <si>
    <t xml:space="preserve">WEEK 3 </t>
  </si>
  <si>
    <t>TRUCKING ASSIGNMENT</t>
  </si>
  <si>
    <t>RAIL ASSIGNMENT</t>
  </si>
  <si>
    <t>WEEK 5</t>
  </si>
  <si>
    <t>BARGE ASSIGNMENT</t>
  </si>
  <si>
    <t xml:space="preserve">FILL OUT IN " CELL COMMENT" THE DEFECT OR PROBLEM AND WHAT SHOULD BE DONE TO IMPROVE </t>
  </si>
  <si>
    <t>organized mind map with 30 organized topics</t>
  </si>
  <si>
    <t>TRUCk  ASSIGNMENT</t>
  </si>
  <si>
    <t>Goofy</t>
  </si>
  <si>
    <t>0. Prepare and fill out and maintain actions and deliverables in planning sheet</t>
  </si>
  <si>
    <t>Completely filled out planning sheet</t>
  </si>
  <si>
    <t>punten =</t>
  </si>
  <si>
    <t>maximum points</t>
  </si>
  <si>
    <t>Final Judgement Model</t>
  </si>
  <si>
    <t>Assigned nr. Points</t>
  </si>
  <si>
    <t>Assignments</t>
  </si>
  <si>
    <t>Read by group members and agreed upon. In the end all cells should be green,</t>
  </si>
  <si>
    <t xml:space="preserve">to be researched and filled out </t>
  </si>
  <si>
    <t>In percentages</t>
  </si>
  <si>
    <t xml:space="preserve"> cxvfvb</t>
  </si>
  <si>
    <t>totals</t>
  </si>
  <si>
    <t>Rail net Distances in Km  through the countries to reach the destination  Fill out 0 if not used</t>
  </si>
  <si>
    <t xml:space="preserve">Exercise </t>
  </si>
  <si>
    <t>TO BE RESEARCHED AND COMPUTED</t>
  </si>
  <si>
    <t>clients in</t>
  </si>
  <si>
    <t>modal split</t>
  </si>
  <si>
    <t>cost per rotation</t>
  </si>
  <si>
    <t>cost/ Km</t>
  </si>
  <si>
    <t>cost/ unit</t>
  </si>
  <si>
    <t>Find and describe  per raw material type the net  volumes and tonnages  of the transport type/method  used  to Gent .</t>
  </si>
  <si>
    <t>transport specialist</t>
  </si>
  <si>
    <t>Saarbrucke</t>
  </si>
  <si>
    <t>toatal cost</t>
  </si>
  <si>
    <t xml:space="preserve">PLEASE NOTE ANSWERS NEED TO BE MOTIVATED AND SOURCE OF INFORMATION SHOULD BE MADE CLEAR Please note The absolute answers need to be representede also in PERCENTAGES </t>
  </si>
  <si>
    <t xml:space="preserve"> Find literature how to make a mind map. Make a mind map of the assigment  ( 2 sources or references) </t>
  </si>
  <si>
    <t>Prepare and fill out and maintain actions and deliverables in planning sheet Copy the sheet after filling out the questions to the planning sheet.</t>
  </si>
  <si>
    <t xml:space="preserve">Project actions to be carried out  </t>
  </si>
  <si>
    <t xml:space="preserve">Assignment number / </t>
  </si>
  <si>
    <t>BUDGETTED / PLANNED HOURS PER MEMBER</t>
  </si>
  <si>
    <t>DELIVERABLES DESCRIPTION</t>
  </si>
  <si>
    <t>ASSESSMENT POINTS</t>
  </si>
  <si>
    <t>FINAL  SCORE</t>
  </si>
  <si>
    <t xml:space="preserve">Find the distances per mode: by  truck train and barge . </t>
  </si>
  <si>
    <t>fill out the table and present results in bar graphs</t>
  </si>
  <si>
    <t>Find the travelleRAIL Route Distances  in km through each transit country  to the final destination. GO to the RAIL COST help sheet</t>
  </si>
  <si>
    <t>6B</t>
  </si>
  <si>
    <t>6C</t>
  </si>
  <si>
    <t>Cost / km  for</t>
  </si>
  <si>
    <t>Define  and research the average expected cruising speed in km per hour during operation of the transport mode:</t>
  </si>
  <si>
    <t xml:space="preserve">time spent per rotation </t>
  </si>
  <si>
    <t>Calculate / define maximum allowed  Weight  or tonnnage per destination and transport mode configuration per rotation (transport capacity per rotation)</t>
  </si>
  <si>
    <t>total/task</t>
  </si>
  <si>
    <t>hrs. cumulative</t>
  </si>
  <si>
    <t xml:space="preserve">hours </t>
  </si>
  <si>
    <t xml:space="preserve">Student Name </t>
  </si>
  <si>
    <t>Activity registration part  (add activity assignment descriptions  below per assignment )</t>
  </si>
  <si>
    <t>Switserland   Italy</t>
  </si>
  <si>
    <t>Rotterdam - Milano for 75 TEU railcar set  round trip</t>
  </si>
  <si>
    <t>total</t>
  </si>
  <si>
    <t xml:space="preserve">Paris </t>
  </si>
  <si>
    <t>Wage cost per destination</t>
  </si>
  <si>
    <t>Fuel Consumption</t>
  </si>
  <si>
    <t>Fuel cost</t>
  </si>
  <si>
    <t>Tolls</t>
  </si>
  <si>
    <t>Total</t>
  </si>
  <si>
    <t>traveltime (in h)</t>
  </si>
  <si>
    <r>
      <t>cost/ hour (in €</t>
    </r>
    <r>
      <rPr>
        <b/>
        <sz val="7"/>
        <color theme="1"/>
        <rFont val="Calibri"/>
        <family val="2"/>
      </rPr>
      <t>/h)</t>
    </r>
  </si>
  <si>
    <t>Weight (in t)</t>
  </si>
  <si>
    <t>Rest time (in h)</t>
  </si>
  <si>
    <t>(un)Load time (in h)</t>
  </si>
  <si>
    <t>Distances (in km)</t>
  </si>
  <si>
    <t>product A/trip</t>
  </si>
  <si>
    <t>product B/trip</t>
  </si>
  <si>
    <t>product C/trip</t>
  </si>
  <si>
    <t>product D/trip</t>
  </si>
  <si>
    <t>weight</t>
  </si>
  <si>
    <t>product</t>
  </si>
  <si>
    <t>A</t>
  </si>
  <si>
    <t>C</t>
  </si>
  <si>
    <t>B</t>
  </si>
  <si>
    <t>D</t>
  </si>
  <si>
    <t xml:space="preserve">Calculate / define the number of transported units per destination   </t>
  </si>
  <si>
    <t xml:space="preserve">Calculate / define the cost of the trip per hour ,   </t>
  </si>
  <si>
    <t xml:space="preserve">Calculate  the cost per km  per mode: truck train rail </t>
  </si>
  <si>
    <t xml:space="preserve">Calculate / define the cost per rotation and transport mode </t>
  </si>
  <si>
    <t>Calculate / define the overall total cost per destination and mode of transport</t>
  </si>
  <si>
    <t xml:space="preserve">Calculate  the  cost per transported unit  per mode: truck train rail, short sea </t>
  </si>
  <si>
    <t>weight of truck (in t)</t>
  </si>
  <si>
    <t>products/pallet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</si>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</sst>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[$€-413]\ * #,##0_ ;_ [$€-413]\ * \-#,##0_ ;_ [$€-413]\ * &quot;-&quot;??_ ;_ @_ "/>
    <numFmt numFmtId="165" formatCode="_([$€-2]\ * #,##0.00_);_([$€-2]\ * \(#,##0.00\);_([$€-2]\ * &quot;-&quot;??_);_(@_)"/>
  </numFmts>
  <fonts count="14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7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27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Fill="1" applyBorder="1"/>
    <xf numFmtId="0" fontId="0" fillId="0" borderId="22" xfId="0" applyBorder="1"/>
    <xf numFmtId="0" fontId="0" fillId="2" borderId="1" xfId="0" applyFill="1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0" borderId="25" xfId="0" applyFont="1" applyBorder="1"/>
    <xf numFmtId="0" fontId="4" fillId="0" borderId="0" xfId="0" applyFont="1"/>
    <xf numFmtId="0" fontId="5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4" fillId="0" borderId="24" xfId="0" applyFont="1" applyBorder="1"/>
    <xf numFmtId="0" fontId="4" fillId="0" borderId="2" xfId="0" applyFont="1" applyBorder="1"/>
    <xf numFmtId="0" fontId="5" fillId="0" borderId="28" xfId="0" applyFont="1" applyBorder="1"/>
    <xf numFmtId="0" fontId="4" fillId="0" borderId="21" xfId="0" applyFont="1" applyBorder="1" applyAlignment="1">
      <alignment horizontal="right"/>
    </xf>
    <xf numFmtId="0" fontId="5" fillId="0" borderId="30" xfId="0" applyFont="1" applyBorder="1" applyAlignment="1">
      <alignment horizontal="center" textRotation="44"/>
    </xf>
    <xf numFmtId="0" fontId="5" fillId="0" borderId="15" xfId="0" applyFont="1" applyBorder="1"/>
    <xf numFmtId="0" fontId="4" fillId="0" borderId="21" xfId="0" applyFont="1" applyBorder="1" applyAlignment="1">
      <alignment textRotation="45"/>
    </xf>
    <xf numFmtId="0" fontId="4" fillId="0" borderId="31" xfId="0" applyFont="1" applyBorder="1" applyAlignment="1">
      <alignment textRotation="45"/>
    </xf>
    <xf numFmtId="0" fontId="4" fillId="0" borderId="31" xfId="0" applyFont="1" applyBorder="1"/>
    <xf numFmtId="0" fontId="4" fillId="0" borderId="1" xfId="0" applyFont="1" applyBorder="1"/>
    <xf numFmtId="0" fontId="4" fillId="0" borderId="31" xfId="0" applyFont="1" applyBorder="1" applyAlignment="1">
      <alignment horizontal="right"/>
    </xf>
    <xf numFmtId="0" fontId="4" fillId="0" borderId="32" xfId="0" applyFont="1" applyBorder="1"/>
    <xf numFmtId="0" fontId="4" fillId="0" borderId="33" xfId="0" applyFont="1" applyBorder="1"/>
    <xf numFmtId="0" fontId="4" fillId="0" borderId="34" xfId="0" applyFont="1" applyBorder="1"/>
    <xf numFmtId="0" fontId="4" fillId="0" borderId="35" xfId="0" applyFont="1" applyBorder="1"/>
    <xf numFmtId="0" fontId="5" fillId="0" borderId="13" xfId="0" applyFont="1" applyBorder="1"/>
    <xf numFmtId="0" fontId="5" fillId="0" borderId="0" xfId="0" applyFont="1" applyAlignment="1">
      <alignment textRotation="45"/>
    </xf>
    <xf numFmtId="0" fontId="0" fillId="0" borderId="36" xfId="0" applyBorder="1"/>
    <xf numFmtId="0" fontId="7" fillId="0" borderId="36" xfId="0" applyFont="1" applyBorder="1"/>
    <xf numFmtId="0" fontId="5" fillId="0" borderId="6" xfId="0" applyFont="1" applyBorder="1"/>
    <xf numFmtId="16" fontId="5" fillId="0" borderId="27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19" xfId="0" applyFont="1" applyBorder="1"/>
    <xf numFmtId="0" fontId="5" fillId="0" borderId="12" xfId="0" applyFont="1" applyBorder="1"/>
    <xf numFmtId="0" fontId="5" fillId="0" borderId="27" xfId="0" applyFont="1" applyBorder="1"/>
    <xf numFmtId="0" fontId="5" fillId="0" borderId="7" xfId="0" applyFont="1" applyBorder="1"/>
    <xf numFmtId="16" fontId="5" fillId="0" borderId="28" xfId="0" applyNumberFormat="1" applyFont="1" applyBorder="1"/>
    <xf numFmtId="0" fontId="5" fillId="0" borderId="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0" xfId="0" applyFont="1" applyBorder="1"/>
    <xf numFmtId="0" fontId="7" fillId="4" borderId="0" xfId="0" applyFont="1" applyFill="1" applyBorder="1"/>
    <xf numFmtId="0" fontId="7" fillId="4" borderId="15" xfId="0" applyFont="1" applyFill="1" applyBorder="1"/>
    <xf numFmtId="0" fontId="5" fillId="0" borderId="8" xfId="0" applyFont="1" applyBorder="1"/>
    <xf numFmtId="16" fontId="5" fillId="0" borderId="29" xfId="0" applyNumberFormat="1" applyFont="1" applyBorder="1"/>
    <xf numFmtId="0" fontId="5" fillId="0" borderId="20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20" xfId="0" applyFont="1" applyBorder="1"/>
    <xf numFmtId="0" fontId="5" fillId="4" borderId="8" xfId="0" applyFont="1" applyFill="1" applyBorder="1"/>
    <xf numFmtId="0" fontId="5" fillId="4" borderId="20" xfId="0" applyFont="1" applyFill="1" applyBorder="1"/>
    <xf numFmtId="0" fontId="7" fillId="4" borderId="16" xfId="0" applyFont="1" applyFill="1" applyBorder="1"/>
    <xf numFmtId="0" fontId="5" fillId="0" borderId="16" xfId="0" applyFont="1" applyBorder="1"/>
    <xf numFmtId="0" fontId="5" fillId="4" borderId="7" xfId="0" applyFont="1" applyFill="1" applyBorder="1"/>
    <xf numFmtId="0" fontId="5" fillId="4" borderId="0" xfId="0" applyFont="1" applyFill="1" applyBorder="1"/>
    <xf numFmtId="0" fontId="5" fillId="4" borderId="15" xfId="0" applyFont="1" applyFill="1" applyBorder="1"/>
    <xf numFmtId="4" fontId="5" fillId="0" borderId="0" xfId="0" applyNumberFormat="1" applyFont="1" applyBorder="1"/>
    <xf numFmtId="0" fontId="5" fillId="4" borderId="6" xfId="0" applyFont="1" applyFill="1" applyBorder="1"/>
    <xf numFmtId="0" fontId="5" fillId="4" borderId="19" xfId="0" applyFont="1" applyFill="1" applyBorder="1"/>
    <xf numFmtId="0" fontId="5" fillId="4" borderId="12" xfId="0" applyFont="1" applyFill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4" borderId="20" xfId="0" applyFont="1" applyFill="1" applyBorder="1"/>
    <xf numFmtId="0" fontId="5" fillId="4" borderId="16" xfId="0" applyFont="1" applyFill="1" applyBorder="1"/>
    <xf numFmtId="0" fontId="5" fillId="0" borderId="37" xfId="0" applyFont="1" applyBorder="1"/>
    <xf numFmtId="0" fontId="7" fillId="4" borderId="12" xfId="0" applyFont="1" applyFill="1" applyBorder="1"/>
    <xf numFmtId="0" fontId="5" fillId="0" borderId="36" xfId="0" applyFont="1" applyBorder="1"/>
    <xf numFmtId="0" fontId="0" fillId="0" borderId="29" xfId="0" applyBorder="1"/>
    <xf numFmtId="0" fontId="0" fillId="0" borderId="38" xfId="0" applyBorder="1"/>
    <xf numFmtId="0" fontId="7" fillId="4" borderId="8" xfId="0" applyFont="1" applyFill="1" applyBorder="1"/>
    <xf numFmtId="0" fontId="7" fillId="0" borderId="7" xfId="0" applyFont="1" applyBorder="1"/>
    <xf numFmtId="0" fontId="7" fillId="0" borderId="0" xfId="0" applyFont="1" applyBorder="1"/>
    <xf numFmtId="0" fontId="7" fillId="0" borderId="15" xfId="0" applyFont="1" applyBorder="1"/>
    <xf numFmtId="0" fontId="0" fillId="0" borderId="37" xfId="0" applyBorder="1"/>
    <xf numFmtId="0" fontId="7" fillId="0" borderId="8" xfId="0" applyFont="1" applyBorder="1"/>
    <xf numFmtId="0" fontId="7" fillId="0" borderId="20" xfId="0" applyFont="1" applyBorder="1"/>
    <xf numFmtId="0" fontId="7" fillId="0" borderId="16" xfId="0" applyFont="1" applyBorder="1"/>
    <xf numFmtId="0" fontId="0" fillId="0" borderId="39" xfId="0" applyBorder="1"/>
    <xf numFmtId="0" fontId="0" fillId="0" borderId="31" xfId="0" applyBorder="1"/>
    <xf numFmtId="0" fontId="2" fillId="0" borderId="0" xfId="0" applyFont="1" applyBorder="1"/>
    <xf numFmtId="0" fontId="2" fillId="0" borderId="36" xfId="0" applyFont="1" applyBorder="1"/>
    <xf numFmtId="0" fontId="2" fillId="0" borderId="39" xfId="0" applyFont="1" applyBorder="1"/>
    <xf numFmtId="0" fontId="9" fillId="0" borderId="0" xfId="0" applyFont="1"/>
    <xf numFmtId="0" fontId="7" fillId="0" borderId="0" xfId="0" applyFont="1" applyAlignment="1">
      <alignment textRotation="90"/>
    </xf>
    <xf numFmtId="16" fontId="8" fillId="0" borderId="28" xfId="0" applyNumberFormat="1" applyFont="1" applyBorder="1" applyAlignment="1">
      <alignment textRotation="90"/>
    </xf>
    <xf numFmtId="0" fontId="0" fillId="0" borderId="30" xfId="0" applyBorder="1"/>
    <xf numFmtId="0" fontId="0" fillId="0" borderId="2" xfId="0" applyFill="1" applyBorder="1"/>
    <xf numFmtId="0" fontId="0" fillId="0" borderId="18" xfId="0" applyBorder="1" applyAlignment="1"/>
    <xf numFmtId="0" fontId="0" fillId="0" borderId="41" xfId="0" applyBorder="1"/>
    <xf numFmtId="0" fontId="2" fillId="0" borderId="0" xfId="0" quotePrefix="1" applyFont="1" applyBorder="1"/>
    <xf numFmtId="0" fontId="5" fillId="0" borderId="0" xfId="0" applyFont="1" applyFill="1" applyBorder="1"/>
    <xf numFmtId="0" fontId="5" fillId="0" borderId="10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10" xfId="0" applyFont="1" applyBorder="1"/>
    <xf numFmtId="0" fontId="5" fillId="0" borderId="17" xfId="0" applyFont="1" applyBorder="1"/>
    <xf numFmtId="0" fontId="5" fillId="0" borderId="23" xfId="0" applyFont="1" applyBorder="1"/>
    <xf numFmtId="0" fontId="5" fillId="0" borderId="3" xfId="0" applyFont="1" applyBorder="1"/>
    <xf numFmtId="16" fontId="5" fillId="0" borderId="42" xfId="0" applyNumberFormat="1" applyFont="1" applyBorder="1"/>
    <xf numFmtId="0" fontId="5" fillId="0" borderId="4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4" xfId="0" applyFont="1" applyBorder="1"/>
    <xf numFmtId="0" fontId="5" fillId="0" borderId="14" xfId="0" applyFont="1" applyBorder="1"/>
    <xf numFmtId="0" fontId="7" fillId="4" borderId="2" xfId="0" applyFont="1" applyFill="1" applyBorder="1"/>
    <xf numFmtId="0" fontId="7" fillId="6" borderId="2" xfId="0" applyFont="1" applyFill="1" applyBorder="1"/>
    <xf numFmtId="0" fontId="7" fillId="5" borderId="2" xfId="0" applyFont="1" applyFill="1" applyBorder="1"/>
    <xf numFmtId="0" fontId="5" fillId="4" borderId="2" xfId="0" applyFont="1" applyFill="1" applyBorder="1"/>
    <xf numFmtId="0" fontId="2" fillId="0" borderId="21" xfId="0" applyFont="1" applyBorder="1"/>
    <xf numFmtId="0" fontId="0" fillId="0" borderId="21" xfId="0" applyBorder="1"/>
    <xf numFmtId="9" fontId="0" fillId="2" borderId="43" xfId="1" applyFont="1" applyFill="1" applyBorder="1"/>
    <xf numFmtId="0" fontId="0" fillId="0" borderId="27" xfId="0" applyBorder="1"/>
    <xf numFmtId="0" fontId="0" fillId="0" borderId="24" xfId="0" applyBorder="1"/>
    <xf numFmtId="0" fontId="2" fillId="0" borderId="23" xfId="0" applyFont="1" applyBorder="1"/>
    <xf numFmtId="0" fontId="0" fillId="0" borderId="46" xfId="0" applyBorder="1"/>
    <xf numFmtId="0" fontId="0" fillId="0" borderId="30" xfId="0" applyBorder="1" applyAlignment="1">
      <alignment horizontal="center"/>
    </xf>
    <xf numFmtId="9" fontId="0" fillId="2" borderId="5" xfId="1" applyFont="1" applyFill="1" applyBorder="1"/>
    <xf numFmtId="9" fontId="0" fillId="0" borderId="22" xfId="0" applyNumberFormat="1" applyBorder="1"/>
    <xf numFmtId="9" fontId="0" fillId="2" borderId="39" xfId="1" applyFont="1" applyFill="1" applyBorder="1"/>
    <xf numFmtId="0" fontId="0" fillId="0" borderId="47" xfId="0" applyBorder="1"/>
    <xf numFmtId="9" fontId="0" fillId="0" borderId="18" xfId="1" applyFont="1" applyBorder="1"/>
    <xf numFmtId="0" fontId="0" fillId="0" borderId="48" xfId="0" applyBorder="1"/>
    <xf numFmtId="9" fontId="0" fillId="2" borderId="46" xfId="1" applyFont="1" applyFill="1" applyBorder="1"/>
    <xf numFmtId="9" fontId="0" fillId="2" borderId="18" xfId="1" applyFont="1" applyFill="1" applyBorder="1"/>
    <xf numFmtId="0" fontId="0" fillId="0" borderId="35" xfId="0" applyBorder="1"/>
    <xf numFmtId="9" fontId="0" fillId="0" borderId="45" xfId="1" applyFont="1" applyBorder="1"/>
    <xf numFmtId="0" fontId="0" fillId="0" borderId="49" xfId="0" applyBorder="1"/>
    <xf numFmtId="9" fontId="0" fillId="2" borderId="44" xfId="1" applyFont="1" applyFill="1" applyBorder="1"/>
    <xf numFmtId="9" fontId="0" fillId="2" borderId="45" xfId="1" applyFont="1" applyFill="1" applyBorder="1"/>
    <xf numFmtId="0" fontId="0" fillId="0" borderId="50" xfId="0" applyBorder="1"/>
    <xf numFmtId="9" fontId="0" fillId="0" borderId="36" xfId="1" applyFont="1" applyBorder="1"/>
    <xf numFmtId="9" fontId="0" fillId="2" borderId="37" xfId="1" applyFont="1" applyFill="1" applyBorder="1"/>
    <xf numFmtId="9" fontId="0" fillId="2" borderId="36" xfId="1" applyFont="1" applyFill="1" applyBorder="1"/>
    <xf numFmtId="0" fontId="2" fillId="0" borderId="9" xfId="0" applyFont="1" applyFill="1" applyBorder="1"/>
    <xf numFmtId="9" fontId="0" fillId="0" borderId="1" xfId="1" applyFont="1" applyBorder="1"/>
    <xf numFmtId="0" fontId="2" fillId="0" borderId="21" xfId="0" applyFont="1" applyFill="1" applyBorder="1"/>
    <xf numFmtId="0" fontId="2" fillId="0" borderId="9" xfId="0" applyFont="1" applyBorder="1"/>
    <xf numFmtId="0" fontId="2" fillId="0" borderId="3" xfId="0" applyFont="1" applyBorder="1"/>
    <xf numFmtId="164" fontId="0" fillId="0" borderId="16" xfId="0" applyNumberFormat="1" applyBorder="1"/>
    <xf numFmtId="164" fontId="0" fillId="0" borderId="29" xfId="0" applyNumberFormat="1" applyBorder="1"/>
    <xf numFmtId="164" fontId="0" fillId="0" borderId="26" xfId="0" applyNumberFormat="1" applyBorder="1"/>
    <xf numFmtId="164" fontId="0" fillId="0" borderId="2" xfId="0" applyNumberFormat="1" applyBorder="1"/>
    <xf numFmtId="0" fontId="0" fillId="6" borderId="4" xfId="0" applyFill="1" applyBorder="1"/>
    <xf numFmtId="0" fontId="0" fillId="7" borderId="4" xfId="0" applyFill="1" applyBorder="1"/>
    <xf numFmtId="0" fontId="5" fillId="0" borderId="0" xfId="0" applyFont="1" applyFill="1"/>
    <xf numFmtId="0" fontId="4" fillId="0" borderId="24" xfId="0" applyFont="1" applyFill="1" applyBorder="1"/>
    <xf numFmtId="0" fontId="4" fillId="0" borderId="2" xfId="0" applyFont="1" applyFill="1" applyBorder="1"/>
    <xf numFmtId="0" fontId="0" fillId="4" borderId="0" xfId="0" applyFill="1"/>
    <xf numFmtId="0" fontId="4" fillId="0" borderId="28" xfId="0" applyFont="1" applyFill="1" applyBorder="1"/>
    <xf numFmtId="0" fontId="4" fillId="0" borderId="27" xfId="0" applyFont="1" applyFill="1" applyBorder="1"/>
    <xf numFmtId="0" fontId="4" fillId="0" borderId="12" xfId="0" applyFont="1" applyFill="1" applyBorder="1"/>
    <xf numFmtId="0" fontId="5" fillId="9" borderId="6" xfId="0" applyFont="1" applyFill="1" applyBorder="1"/>
    <xf numFmtId="0" fontId="5" fillId="9" borderId="0" xfId="0" applyFont="1" applyFill="1" applyBorder="1" applyAlignment="1">
      <alignment textRotation="90"/>
    </xf>
    <xf numFmtId="0" fontId="5" fillId="9" borderId="9" xfId="0" applyFont="1" applyFill="1" applyBorder="1"/>
    <xf numFmtId="0" fontId="5" fillId="9" borderId="0" xfId="0" applyFont="1" applyFill="1"/>
    <xf numFmtId="0" fontId="0" fillId="9" borderId="0" xfId="0" applyFill="1"/>
    <xf numFmtId="0" fontId="0" fillId="9" borderId="4" xfId="0" applyFill="1" applyBorder="1"/>
    <xf numFmtId="0" fontId="2" fillId="9" borderId="1" xfId="0" applyFont="1" applyFill="1" applyBorder="1" applyAlignment="1">
      <alignment textRotation="45"/>
    </xf>
    <xf numFmtId="0" fontId="0" fillId="9" borderId="0" xfId="0" applyFill="1" applyBorder="1"/>
    <xf numFmtId="0" fontId="0" fillId="5" borderId="4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5" borderId="2" xfId="0" applyFont="1" applyFill="1" applyBorder="1"/>
    <xf numFmtId="0" fontId="5" fillId="3" borderId="2" xfId="0" applyFont="1" applyFill="1" applyBorder="1"/>
    <xf numFmtId="0" fontId="6" fillId="4" borderId="29" xfId="0" applyFont="1" applyFill="1" applyBorder="1"/>
    <xf numFmtId="0" fontId="4" fillId="8" borderId="0" xfId="0" applyFont="1" applyFill="1"/>
    <xf numFmtId="0" fontId="2" fillId="8" borderId="0" xfId="0" applyFont="1" applyFill="1"/>
    <xf numFmtId="0" fontId="2" fillId="8" borderId="0" xfId="0" applyFont="1" applyFill="1" applyBorder="1"/>
    <xf numFmtId="0" fontId="0" fillId="0" borderId="36" xfId="0" applyBorder="1" applyAlignment="1">
      <alignment textRotation="90"/>
    </xf>
    <xf numFmtId="0" fontId="0" fillId="0" borderId="30" xfId="0" applyBorder="1" applyAlignment="1">
      <alignment textRotation="90"/>
    </xf>
    <xf numFmtId="0" fontId="0" fillId="8" borderId="0" xfId="0" applyFill="1"/>
    <xf numFmtId="0" fontId="5" fillId="9" borderId="7" xfId="0" applyFont="1" applyFill="1" applyBorder="1"/>
    <xf numFmtId="0" fontId="4" fillId="0" borderId="14" xfId="0" applyFont="1" applyBorder="1"/>
    <xf numFmtId="0" fontId="5" fillId="0" borderId="1" xfId="0" applyFont="1" applyBorder="1" applyAlignment="1">
      <alignment horizontal="center" textRotation="44"/>
    </xf>
    <xf numFmtId="0" fontId="5" fillId="0" borderId="49" xfId="0" applyFont="1" applyBorder="1" applyAlignment="1">
      <alignment horizontal="center"/>
    </xf>
    <xf numFmtId="0" fontId="10" fillId="8" borderId="9" xfId="0" applyFont="1" applyFill="1" applyBorder="1"/>
    <xf numFmtId="0" fontId="5" fillId="0" borderId="23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2" fillId="0" borderId="31" xfId="0" applyFont="1" applyBorder="1"/>
    <xf numFmtId="0" fontId="0" fillId="0" borderId="0" xfId="0" applyBorder="1" applyAlignment="1">
      <alignment textRotation="90"/>
    </xf>
    <xf numFmtId="0" fontId="0" fillId="6" borderId="1" xfId="0" applyFill="1" applyBorder="1"/>
    <xf numFmtId="9" fontId="0" fillId="0" borderId="31" xfId="1" applyFont="1" applyBorder="1"/>
    <xf numFmtId="0" fontId="2" fillId="2" borderId="40" xfId="0" applyFont="1" applyFill="1" applyBorder="1"/>
    <xf numFmtId="0" fontId="0" fillId="2" borderId="25" xfId="0" applyFill="1" applyBorder="1"/>
    <xf numFmtId="0" fontId="0" fillId="2" borderId="2" xfId="0" applyFill="1" applyBorder="1"/>
    <xf numFmtId="0" fontId="2" fillId="2" borderId="21" xfId="0" applyFont="1" applyFill="1" applyBorder="1"/>
    <xf numFmtId="0" fontId="0" fillId="2" borderId="31" xfId="0" applyFill="1" applyBorder="1"/>
    <xf numFmtId="0" fontId="0" fillId="2" borderId="22" xfId="0" applyFill="1" applyBorder="1"/>
    <xf numFmtId="0" fontId="0" fillId="5" borderId="31" xfId="0" applyFill="1" applyBorder="1"/>
    <xf numFmtId="0" fontId="0" fillId="5" borderId="22" xfId="0" applyFill="1" applyBorder="1"/>
    <xf numFmtId="0" fontId="2" fillId="2" borderId="0" xfId="0" applyFont="1" applyFill="1" applyBorder="1"/>
    <xf numFmtId="0" fontId="2" fillId="2" borderId="0" xfId="0" applyFont="1" applyFill="1"/>
    <xf numFmtId="0" fontId="0" fillId="2" borderId="0" xfId="0" applyFill="1" applyBorder="1"/>
    <xf numFmtId="0" fontId="2" fillId="2" borderId="30" xfId="0" applyFont="1" applyFill="1" applyBorder="1"/>
    <xf numFmtId="0" fontId="2" fillId="2" borderId="36" xfId="0" applyFont="1" applyFill="1" applyBorder="1"/>
    <xf numFmtId="0" fontId="2" fillId="2" borderId="41" xfId="0" applyFont="1" applyFill="1" applyBorder="1"/>
    <xf numFmtId="0" fontId="0" fillId="2" borderId="24" xfId="0" applyFill="1" applyBorder="1"/>
    <xf numFmtId="0" fontId="9" fillId="2" borderId="9" xfId="0" applyFont="1" applyFill="1" applyBorder="1"/>
    <xf numFmtId="0" fontId="5" fillId="2" borderId="23" xfId="0" applyFont="1" applyFill="1" applyBorder="1"/>
    <xf numFmtId="0" fontId="5" fillId="2" borderId="3" xfId="0" applyFont="1" applyFill="1" applyBorder="1"/>
    <xf numFmtId="43" fontId="0" fillId="0" borderId="0" xfId="2" applyFont="1"/>
    <xf numFmtId="0" fontId="2" fillId="0" borderId="22" xfId="0" applyFont="1" applyBorder="1"/>
    <xf numFmtId="0" fontId="0" fillId="0" borderId="28" xfId="0" applyBorder="1"/>
    <xf numFmtId="0" fontId="0" fillId="0" borderId="57" xfId="0" applyBorder="1"/>
    <xf numFmtId="0" fontId="0" fillId="0" borderId="53" xfId="0" applyBorder="1"/>
    <xf numFmtId="0" fontId="0" fillId="0" borderId="54" xfId="0" applyBorder="1"/>
    <xf numFmtId="0" fontId="0" fillId="0" borderId="58" xfId="0" applyBorder="1"/>
    <xf numFmtId="0" fontId="0" fillId="0" borderId="59" xfId="0" applyBorder="1"/>
    <xf numFmtId="0" fontId="0" fillId="0" borderId="55" xfId="0" applyBorder="1"/>
    <xf numFmtId="0" fontId="0" fillId="0" borderId="56" xfId="0" applyBorder="1"/>
    <xf numFmtId="164" fontId="0" fillId="0" borderId="12" xfId="0" applyNumberFormat="1" applyBorder="1"/>
    <xf numFmtId="164" fontId="0" fillId="0" borderId="27" xfId="0" applyNumberFormat="1" applyBorder="1"/>
    <xf numFmtId="164" fontId="0" fillId="0" borderId="8" xfId="0" applyNumberFormat="1" applyBorder="1"/>
    <xf numFmtId="164" fontId="0" fillId="0" borderId="24" xfId="0" applyNumberFormat="1" applyBorder="1"/>
    <xf numFmtId="164" fontId="0" fillId="0" borderId="6" xfId="0" applyNumberFormat="1" applyBorder="1"/>
    <xf numFmtId="0" fontId="0" fillId="0" borderId="30" xfId="0" applyFill="1" applyBorder="1"/>
    <xf numFmtId="9" fontId="0" fillId="2" borderId="0" xfId="1" applyFont="1" applyFill="1"/>
    <xf numFmtId="0" fontId="0" fillId="0" borderId="49" xfId="1" applyNumberFormat="1" applyFont="1" applyBorder="1"/>
    <xf numFmtId="0" fontId="0" fillId="0" borderId="23" xfId="0" applyNumberFormat="1" applyBorder="1"/>
    <xf numFmtId="0" fontId="0" fillId="0" borderId="3" xfId="0" applyNumberFormat="1" applyBorder="1"/>
    <xf numFmtId="9" fontId="0" fillId="0" borderId="15" xfId="1" applyFont="1" applyBorder="1"/>
    <xf numFmtId="0" fontId="2" fillId="0" borderId="35" xfId="0" applyFont="1" applyBorder="1"/>
    <xf numFmtId="0" fontId="2" fillId="0" borderId="42" xfId="0" applyFont="1" applyBorder="1"/>
    <xf numFmtId="0" fontId="2" fillId="0" borderId="43" xfId="0" applyFont="1" applyBorder="1"/>
    <xf numFmtId="0" fontId="0" fillId="2" borderId="51" xfId="0" applyFill="1" applyBorder="1"/>
    <xf numFmtId="9" fontId="0" fillId="5" borderId="5" xfId="1" applyFont="1" applyFill="1" applyBorder="1"/>
    <xf numFmtId="9" fontId="0" fillId="5" borderId="3" xfId="1" applyFont="1" applyFill="1" applyBorder="1"/>
    <xf numFmtId="9" fontId="0" fillId="5" borderId="35" xfId="1" applyFont="1" applyFill="1" applyBorder="1"/>
    <xf numFmtId="9" fontId="0" fillId="11" borderId="0" xfId="1" applyFont="1" applyFill="1" applyBorder="1"/>
    <xf numFmtId="9" fontId="0" fillId="11" borderId="4" xfId="1" applyFont="1" applyFill="1" applyBorder="1"/>
    <xf numFmtId="9" fontId="0" fillId="10" borderId="21" xfId="1" applyFont="1" applyFill="1" applyBorder="1"/>
    <xf numFmtId="0" fontId="2" fillId="2" borderId="1" xfId="0" applyFont="1" applyFill="1" applyBorder="1"/>
    <xf numFmtId="0" fontId="0" fillId="5" borderId="1" xfId="0" applyFill="1" applyBorder="1"/>
    <xf numFmtId="0" fontId="2" fillId="5" borderId="31" xfId="0" applyFont="1" applyFill="1" applyBorder="1"/>
    <xf numFmtId="0" fontId="2" fillId="0" borderId="7" xfId="0" applyFont="1" applyBorder="1"/>
    <xf numFmtId="0" fontId="2" fillId="0" borderId="1" xfId="0" applyFont="1" applyBorder="1"/>
    <xf numFmtId="0" fontId="0" fillId="5" borderId="30" xfId="0" applyFill="1" applyBorder="1"/>
    <xf numFmtId="0" fontId="5" fillId="0" borderId="24" xfId="0" applyFont="1" applyBorder="1"/>
    <xf numFmtId="0" fontId="5" fillId="0" borderId="25" xfId="0" applyFont="1" applyBorder="1"/>
    <xf numFmtId="0" fontId="9" fillId="0" borderId="25" xfId="0" applyFont="1" applyBorder="1"/>
    <xf numFmtId="0" fontId="5" fillId="0" borderId="26" xfId="0" applyFont="1" applyBorder="1"/>
    <xf numFmtId="0" fontId="0" fillId="2" borderId="10" xfId="0" applyFill="1" applyBorder="1"/>
    <xf numFmtId="0" fontId="5" fillId="2" borderId="4" xfId="0" applyFont="1" applyFill="1" applyBorder="1"/>
    <xf numFmtId="164" fontId="0" fillId="0" borderId="1" xfId="0" applyNumberFormat="1" applyBorder="1"/>
    <xf numFmtId="164" fontId="0" fillId="0" borderId="31" xfId="0" applyNumberFormat="1" applyBorder="1"/>
    <xf numFmtId="164" fontId="0" fillId="0" borderId="36" xfId="0" applyNumberFormat="1" applyBorder="1"/>
    <xf numFmtId="0" fontId="0" fillId="0" borderId="0" xfId="0" applyFill="1" applyBorder="1" applyAlignment="1"/>
    <xf numFmtId="0" fontId="2" fillId="2" borderId="31" xfId="0" applyFont="1" applyFill="1" applyBorder="1"/>
    <xf numFmtId="2" fontId="0" fillId="0" borderId="2" xfId="0" applyNumberFormat="1" applyBorder="1"/>
    <xf numFmtId="0" fontId="0" fillId="0" borderId="60" xfId="0" applyBorder="1"/>
    <xf numFmtId="0" fontId="0" fillId="0" borderId="2" xfId="0" applyNumberFormat="1" applyBorder="1"/>
    <xf numFmtId="0" fontId="1" fillId="0" borderId="2" xfId="3" applyFont="1" applyBorder="1"/>
    <xf numFmtId="0" fontId="1" fillId="0" borderId="2" xfId="3" applyBorder="1"/>
    <xf numFmtId="0" fontId="2" fillId="2" borderId="51" xfId="0" applyFont="1" applyFill="1" applyBorder="1"/>
    <xf numFmtId="0" fontId="2" fillId="2" borderId="22" xfId="0" applyFont="1" applyFill="1" applyBorder="1"/>
    <xf numFmtId="165" fontId="0" fillId="0" borderId="2" xfId="0" applyNumberFormat="1" applyBorder="1"/>
  </cellXfs>
  <cellStyles count="4">
    <cellStyle name="Comma" xfId="2" builtinId="3"/>
    <cellStyle name="Normal" xfId="0" builtinId="0"/>
    <cellStyle name="Percent" xfId="1" builtinId="5"/>
    <cellStyle name="常规 2" xfId="3" xr:uid="{CF92D018-2F9A-4BDB-AAD4-FB7083194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41</xdr:col>
      <xdr:colOff>164193</xdr:colOff>
      <xdr:row>95</xdr:row>
      <xdr:rowOff>50800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D1275C-39E1-4B40-AB3B-08638519BD6F}"/>
            </a:ext>
          </a:extLst>
        </xdr:cNvPr>
        <xdr:cNvSpPr txBox="1"/>
      </xdr:nvSpPr>
      <xdr:spPr>
        <a:xfrm>
          <a:off x="21373193" y="199353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NL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94"/>
  <sheetViews>
    <sheetView workbookViewId="0">
      <selection activeCell="A2" sqref="A2"/>
    </sheetView>
  </sheetViews>
  <sheetFormatPr defaultRowHeight="13" x14ac:dyDescent="0.3"/>
  <cols>
    <col min="13" max="13" width="6.09765625" customWidth="1"/>
    <col min="14" max="14" width="4.8984375" customWidth="1"/>
    <col min="15" max="15" width="4.59765625" customWidth="1"/>
    <col min="16" max="16" width="5" customWidth="1"/>
    <col min="17" max="17" width="4.3984375" customWidth="1"/>
    <col min="18" max="18" width="3.69921875" customWidth="1"/>
    <col min="19" max="19" width="4" customWidth="1"/>
    <col min="20" max="20" width="4.3984375" customWidth="1"/>
    <col min="21" max="21" width="3.69921875" customWidth="1"/>
    <col min="22" max="22" width="3.3984375" customWidth="1"/>
  </cols>
  <sheetData>
    <row r="94" spans="3:3" x14ac:dyDescent="0.3">
      <c r="C94" t="s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C147"/>
  <sheetViews>
    <sheetView tabSelected="1" topLeftCell="S64" zoomScale="70" zoomScaleNormal="70" workbookViewId="0">
      <selection activeCell="AJ88" sqref="AJ88"/>
    </sheetView>
  </sheetViews>
  <sheetFormatPr defaultRowHeight="13" x14ac:dyDescent="0.3"/>
  <cols>
    <col min="1" max="1" width="5" customWidth="1"/>
    <col min="2" max="2" width="8.3984375" customWidth="1"/>
    <col min="3" max="3" width="6.69921875" customWidth="1"/>
    <col min="4" max="4" width="7" customWidth="1"/>
    <col min="5" max="5" width="10.19921875" customWidth="1"/>
    <col min="6" max="6" width="40" customWidth="1"/>
    <col min="12" max="12" width="9.8984375" customWidth="1"/>
    <col min="19" max="19" width="10.796875" customWidth="1"/>
    <col min="20" max="20" width="4.59765625" customWidth="1"/>
    <col min="21" max="21" width="3.796875" customWidth="1"/>
    <col min="22" max="22" width="3.296875" customWidth="1"/>
    <col min="23" max="23" width="3.5" customWidth="1"/>
    <col min="24" max="27" width="3.296875" customWidth="1"/>
    <col min="28" max="28" width="3" customWidth="1"/>
    <col min="29" max="29" width="4.69921875" customWidth="1"/>
    <col min="30" max="30" width="4.3984375" customWidth="1"/>
    <col min="31" max="31" width="3" customWidth="1"/>
    <col min="32" max="32" width="9.69921875" customWidth="1"/>
    <col min="33" max="33" width="10.59765625" customWidth="1"/>
    <col min="34" max="34" width="10.5" customWidth="1"/>
    <col min="35" max="35" width="20" customWidth="1"/>
    <col min="36" max="36" width="10.09765625" customWidth="1"/>
    <col min="37" max="37" width="11.3984375" customWidth="1"/>
    <col min="38" max="38" width="11.09765625" customWidth="1"/>
    <col min="39" max="39" width="10.3984375" customWidth="1"/>
    <col min="40" max="40" width="8.09765625" customWidth="1"/>
    <col min="41" max="42" width="8.3984375" customWidth="1"/>
    <col min="43" max="43" width="7.5" customWidth="1"/>
    <col min="44" max="44" width="8.296875" customWidth="1"/>
    <col min="45" max="46" width="8" customWidth="1"/>
    <col min="47" max="47" width="17.8984375" customWidth="1"/>
    <col min="48" max="48" width="15.3984375" customWidth="1"/>
    <col min="51" max="51" width="22.59765625" customWidth="1"/>
    <col min="53" max="53" width="12.69921875" customWidth="1"/>
    <col min="54" max="54" width="10.69921875" customWidth="1"/>
    <col min="55" max="55" width="9.796875" customWidth="1"/>
    <col min="59" max="59" width="12.796875" customWidth="1"/>
    <col min="71" max="71" width="14.5" customWidth="1"/>
    <col min="73" max="73" width="12.09765625" customWidth="1"/>
    <col min="75" max="75" width="10.796875" customWidth="1"/>
  </cols>
  <sheetData>
    <row r="1" spans="1:46" ht="13.5" thickBot="1" x14ac:dyDescent="0.35">
      <c r="A1" s="125" t="s">
        <v>142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19"/>
    </row>
    <row r="2" spans="1:46" ht="15.5" x14ac:dyDescent="0.35">
      <c r="A2" s="182"/>
      <c r="B2" s="27" t="s">
        <v>141</v>
      </c>
      <c r="I2" s="164" t="s">
        <v>155</v>
      </c>
      <c r="J2" s="164"/>
      <c r="K2" s="164"/>
    </row>
    <row r="3" spans="1:46" ht="15.5" x14ac:dyDescent="0.35">
      <c r="A3" s="180"/>
      <c r="B3" s="27" t="s">
        <v>48</v>
      </c>
    </row>
    <row r="4" spans="1:46" ht="15.5" x14ac:dyDescent="0.35">
      <c r="A4" s="181"/>
      <c r="B4" s="27" t="s">
        <v>166</v>
      </c>
    </row>
    <row r="5" spans="1:46" ht="15.5" x14ac:dyDescent="0.35">
      <c r="A5" s="25" t="s">
        <v>78</v>
      </c>
      <c r="F5" s="26"/>
      <c r="G5" s="26" t="s">
        <v>101</v>
      </c>
    </row>
    <row r="6" spans="1:46" ht="15.5" x14ac:dyDescent="0.35">
      <c r="A6" s="25" t="s">
        <v>205</v>
      </c>
      <c r="B6" s="25"/>
      <c r="C6" s="26"/>
      <c r="D6" s="26"/>
      <c r="E6" s="26"/>
      <c r="F6" s="26"/>
      <c r="H6" s="161"/>
      <c r="I6" s="161"/>
      <c r="J6" s="162"/>
      <c r="K6" s="162"/>
      <c r="L6" s="163" t="s">
        <v>203</v>
      </c>
      <c r="M6" s="163" t="s">
        <v>47</v>
      </c>
      <c r="N6" s="161"/>
      <c r="O6" s="26"/>
    </row>
    <row r="7" spans="1:46" ht="15.5" x14ac:dyDescent="0.35">
      <c r="B7" s="26"/>
      <c r="C7" s="26"/>
      <c r="D7" s="26"/>
      <c r="E7" s="26"/>
      <c r="F7" s="26"/>
      <c r="G7" s="26"/>
      <c r="H7" s="26"/>
      <c r="I7" s="26"/>
      <c r="J7" s="165" t="s">
        <v>45</v>
      </c>
      <c r="K7" s="165"/>
      <c r="L7" s="165" t="s">
        <v>45</v>
      </c>
      <c r="M7" s="166" t="s">
        <v>46</v>
      </c>
      <c r="N7" s="167"/>
      <c r="O7" s="26"/>
    </row>
    <row r="8" spans="1:46" ht="15.5" x14ac:dyDescent="0.35">
      <c r="B8" s="26"/>
      <c r="C8" s="26"/>
      <c r="D8" s="26"/>
      <c r="E8" s="255" t="s">
        <v>79</v>
      </c>
      <c r="F8" s="256"/>
      <c r="G8" s="256">
        <v>70</v>
      </c>
      <c r="H8" s="256">
        <v>70</v>
      </c>
      <c r="I8" s="256">
        <v>70</v>
      </c>
      <c r="J8" s="256">
        <v>70</v>
      </c>
      <c r="K8" s="256"/>
      <c r="L8" s="29"/>
      <c r="M8" s="257">
        <f>SUM(G8:L8)</f>
        <v>280</v>
      </c>
      <c r="N8" s="256" t="s">
        <v>202</v>
      </c>
      <c r="O8" s="258" t="s">
        <v>49</v>
      </c>
      <c r="T8" s="178" t="s">
        <v>150</v>
      </c>
      <c r="U8" s="178"/>
      <c r="V8" s="178"/>
      <c r="W8" s="178" t="s">
        <v>157</v>
      </c>
      <c r="X8" s="178"/>
      <c r="Y8" s="178"/>
      <c r="Z8" s="178"/>
      <c r="AA8" s="178"/>
      <c r="AB8" s="178"/>
    </row>
    <row r="9" spans="1:46" ht="15.5" x14ac:dyDescent="0.35">
      <c r="A9" s="26"/>
      <c r="B9" s="26"/>
      <c r="C9" s="28"/>
      <c r="D9" s="28"/>
      <c r="E9" s="29" t="s">
        <v>50</v>
      </c>
      <c r="F9" s="22"/>
      <c r="G9" s="30">
        <f>SUM(G14:G91)</f>
        <v>2.5</v>
      </c>
      <c r="H9" s="30">
        <f>SUM(H14:H91)</f>
        <v>2.5</v>
      </c>
      <c r="I9" s="30">
        <f>SUM(I14:I91)</f>
        <v>2.5</v>
      </c>
      <c r="J9" s="30">
        <f>SUM(J14:J91)</f>
        <v>4.5</v>
      </c>
      <c r="K9" s="29"/>
      <c r="L9" s="29">
        <f>SUM(L10:L91)</f>
        <v>17</v>
      </c>
      <c r="M9" s="30">
        <f>SUM(M14:M97)</f>
        <v>0</v>
      </c>
      <c r="N9" s="26"/>
      <c r="O9" s="26"/>
      <c r="T9" s="177" t="s">
        <v>110</v>
      </c>
      <c r="U9" s="177"/>
      <c r="V9" s="177"/>
      <c r="W9" s="177" t="s">
        <v>152</v>
      </c>
      <c r="X9" s="177"/>
      <c r="Y9" s="177"/>
      <c r="Z9" s="177"/>
      <c r="AA9" s="177"/>
      <c r="AB9" s="177"/>
    </row>
    <row r="10" spans="1:46" ht="16" thickBot="1" x14ac:dyDescent="0.4">
      <c r="B10" s="26"/>
      <c r="E10" s="26"/>
      <c r="F10" s="26"/>
      <c r="G10" s="26"/>
      <c r="H10" s="26"/>
      <c r="I10" s="26"/>
      <c r="L10" s="31" t="s">
        <v>5</v>
      </c>
      <c r="M10" s="31"/>
      <c r="N10" s="26"/>
      <c r="O10" s="26"/>
      <c r="P10" s="26"/>
      <c r="Q10" s="26"/>
      <c r="T10" s="179" t="s">
        <v>153</v>
      </c>
      <c r="U10" s="179"/>
      <c r="V10" s="179"/>
      <c r="W10" s="179" t="s">
        <v>154</v>
      </c>
      <c r="X10" s="179"/>
      <c r="Y10" s="179"/>
      <c r="Z10" s="179"/>
      <c r="AA10" s="179"/>
      <c r="AB10" s="179"/>
    </row>
    <row r="11" spans="1:46" ht="41.25" customHeight="1" thickBot="1" x14ac:dyDescent="0.4">
      <c r="A11" s="26" t="s">
        <v>186</v>
      </c>
      <c r="B11" s="26"/>
      <c r="C11" s="26"/>
      <c r="D11" s="26"/>
      <c r="F11" s="32" t="s">
        <v>204</v>
      </c>
      <c r="G11" s="33" t="s">
        <v>51</v>
      </c>
      <c r="H11" s="33" t="s">
        <v>52</v>
      </c>
      <c r="I11" s="33" t="s">
        <v>53</v>
      </c>
      <c r="J11" s="33" t="s">
        <v>54</v>
      </c>
      <c r="K11" s="191" t="s">
        <v>158</v>
      </c>
      <c r="L11" s="34"/>
      <c r="M11" s="55"/>
      <c r="Q11" s="26"/>
      <c r="T11" s="1"/>
      <c r="U11" s="175"/>
      <c r="V11" s="175"/>
      <c r="W11" s="172"/>
      <c r="X11" s="172" t="s">
        <v>146</v>
      </c>
      <c r="Y11" s="172"/>
      <c r="Z11" s="172"/>
      <c r="AA11" s="172"/>
      <c r="AB11" s="172"/>
    </row>
    <row r="12" spans="1:46" ht="3" customHeight="1" thickBot="1" x14ac:dyDescent="0.4">
      <c r="A12" s="35" t="s">
        <v>1</v>
      </c>
      <c r="B12" s="36" t="s">
        <v>55</v>
      </c>
      <c r="C12" s="37"/>
      <c r="D12" s="38" t="s">
        <v>56</v>
      </c>
      <c r="E12" s="37" t="s">
        <v>57</v>
      </c>
      <c r="F12" s="39" t="s">
        <v>58</v>
      </c>
      <c r="G12" s="40">
        <v>1</v>
      </c>
      <c r="H12" s="41">
        <v>2</v>
      </c>
      <c r="I12" s="41">
        <v>3</v>
      </c>
      <c r="J12" s="42">
        <v>4</v>
      </c>
      <c r="K12" s="190"/>
      <c r="L12" s="43">
        <v>5</v>
      </c>
      <c r="M12" s="44"/>
      <c r="N12" s="26" t="s">
        <v>61</v>
      </c>
      <c r="O12" s="45"/>
      <c r="P12" s="26"/>
      <c r="T12" s="21"/>
      <c r="U12" s="1" t="s">
        <v>44</v>
      </c>
      <c r="V12" s="1"/>
      <c r="W12" s="12"/>
      <c r="X12" s="12"/>
      <c r="Y12" s="12"/>
      <c r="Z12" s="12"/>
      <c r="AA12" s="12"/>
      <c r="AB12" s="12"/>
      <c r="AC12" s="104"/>
      <c r="AD12" s="1"/>
      <c r="AE12" s="1"/>
    </row>
    <row r="13" spans="1:46" ht="78.75" customHeight="1" thickBot="1" x14ac:dyDescent="0.4">
      <c r="A13" s="169" t="s">
        <v>122</v>
      </c>
      <c r="B13" s="103" t="s">
        <v>59</v>
      </c>
      <c r="C13" s="102" t="s">
        <v>60</v>
      </c>
      <c r="D13" s="47"/>
      <c r="E13" s="193" t="s">
        <v>187</v>
      </c>
      <c r="F13" s="185"/>
      <c r="G13" s="252" t="s">
        <v>188</v>
      </c>
      <c r="H13" s="1"/>
      <c r="I13" s="1"/>
      <c r="J13" s="14"/>
      <c r="K13" s="14"/>
      <c r="L13" s="34" t="s">
        <v>201</v>
      </c>
      <c r="M13" s="31"/>
      <c r="N13" s="183" t="s">
        <v>189</v>
      </c>
      <c r="O13" s="184"/>
      <c r="P13" s="183"/>
      <c r="Q13" s="183"/>
      <c r="T13" s="174" t="s">
        <v>143</v>
      </c>
      <c r="U13" s="173">
        <v>1</v>
      </c>
      <c r="V13" s="173">
        <v>2</v>
      </c>
      <c r="W13" s="159">
        <v>3</v>
      </c>
      <c r="X13" s="176">
        <v>4</v>
      </c>
      <c r="Y13" s="160">
        <v>5</v>
      </c>
      <c r="Z13" s="173">
        <v>6</v>
      </c>
      <c r="AA13" s="173">
        <v>7</v>
      </c>
      <c r="AB13" s="173">
        <v>8</v>
      </c>
      <c r="AC13" s="186" t="s">
        <v>190</v>
      </c>
      <c r="AD13" s="187" t="s">
        <v>191</v>
      </c>
      <c r="AE13" s="197" t="s">
        <v>165</v>
      </c>
      <c r="AF13" s="184" t="s">
        <v>129</v>
      </c>
      <c r="AG13" s="188"/>
      <c r="AH13" s="188"/>
      <c r="AI13" s="179" t="s">
        <v>183</v>
      </c>
      <c r="AJ13" s="179"/>
      <c r="AK13" s="179"/>
      <c r="AL13" s="179"/>
      <c r="AM13" s="179"/>
      <c r="AN13" s="179"/>
      <c r="AO13" s="179"/>
      <c r="AP13" s="179"/>
      <c r="AQ13" s="179"/>
      <c r="AR13" s="179"/>
    </row>
    <row r="14" spans="1:46" ht="15.5" x14ac:dyDescent="0.35">
      <c r="A14" s="168">
        <v>1</v>
      </c>
      <c r="B14" s="49">
        <v>43348</v>
      </c>
      <c r="C14" s="50"/>
      <c r="D14" s="192"/>
      <c r="E14" s="215" t="s">
        <v>159</v>
      </c>
      <c r="F14" s="259"/>
      <c r="G14" s="121">
        <v>1</v>
      </c>
      <c r="H14" s="122">
        <v>1</v>
      </c>
      <c r="I14" s="123">
        <v>1</v>
      </c>
      <c r="J14" s="123">
        <v>1</v>
      </c>
      <c r="K14" s="123"/>
      <c r="L14" s="53">
        <f>SUM(G14:K14)</f>
        <v>4</v>
      </c>
      <c r="M14" s="54"/>
      <c r="N14" s="101" t="s">
        <v>160</v>
      </c>
      <c r="O14" s="26"/>
      <c r="P14" s="26"/>
      <c r="Q14" s="26"/>
      <c r="T14" s="211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6">
        <v>2</v>
      </c>
      <c r="AD14" s="6"/>
      <c r="AE14" s="208">
        <f>T14</f>
        <v>0</v>
      </c>
      <c r="AF14" s="209" t="s">
        <v>185</v>
      </c>
      <c r="AG14" s="9"/>
      <c r="AH14" s="9"/>
      <c r="AI14" s="9"/>
      <c r="AJ14" s="9"/>
      <c r="AK14" s="9"/>
      <c r="AL14" s="9"/>
      <c r="AM14" s="9"/>
      <c r="AN14" s="9"/>
      <c r="AO14" s="9"/>
    </row>
    <row r="15" spans="1:46" ht="15.5" x14ac:dyDescent="0.35">
      <c r="A15" s="189"/>
      <c r="B15" s="56"/>
      <c r="C15" s="57"/>
      <c r="D15" s="194"/>
      <c r="E15" s="216" t="s">
        <v>89</v>
      </c>
      <c r="F15" s="210"/>
      <c r="G15" s="121"/>
      <c r="H15" s="122"/>
      <c r="I15" s="123"/>
      <c r="J15" s="123"/>
      <c r="K15" s="123"/>
      <c r="L15" s="34">
        <f>SUM(G15:K15)</f>
        <v>0</v>
      </c>
      <c r="M15" s="31"/>
      <c r="N15" s="26" t="s">
        <v>156</v>
      </c>
      <c r="O15" s="26"/>
      <c r="P15" s="26"/>
      <c r="Q15" s="26"/>
      <c r="T15" s="212">
        <v>1</v>
      </c>
      <c r="U15" s="1">
        <v>1</v>
      </c>
      <c r="V15" s="1"/>
      <c r="W15" s="1"/>
      <c r="X15" s="1"/>
      <c r="Y15" s="1"/>
      <c r="Z15" s="1"/>
      <c r="AA15" s="1"/>
      <c r="AB15" s="1"/>
      <c r="AC15" s="6">
        <v>1</v>
      </c>
      <c r="AD15" s="6"/>
      <c r="AE15" s="208">
        <f t="shared" ref="AE15:AE73" si="0">T15</f>
        <v>1</v>
      </c>
      <c r="AF15" s="209" t="s">
        <v>184</v>
      </c>
      <c r="AG15" s="9"/>
      <c r="AH15" s="9"/>
      <c r="AI15" s="9"/>
      <c r="AJ15" s="9"/>
      <c r="AK15" s="9"/>
      <c r="AL15" s="9"/>
      <c r="AM15" s="9"/>
      <c r="AN15" s="9"/>
      <c r="AO15" s="9"/>
    </row>
    <row r="16" spans="1:46" ht="15.5" x14ac:dyDescent="0.35">
      <c r="A16" s="55"/>
      <c r="B16" s="56"/>
      <c r="C16" s="57"/>
      <c r="D16" s="194"/>
      <c r="E16" s="216" t="s">
        <v>90</v>
      </c>
      <c r="F16" s="210"/>
      <c r="G16" s="121">
        <v>1</v>
      </c>
      <c r="H16" s="121">
        <v>1</v>
      </c>
      <c r="I16" s="121">
        <v>1</v>
      </c>
      <c r="J16" s="121">
        <v>1</v>
      </c>
      <c r="K16" s="121"/>
      <c r="L16" s="34">
        <f>SUM(G16:K16)</f>
        <v>4</v>
      </c>
      <c r="M16" s="31"/>
      <c r="N16" s="72" t="s">
        <v>147</v>
      </c>
      <c r="O16" s="26"/>
      <c r="P16" s="26"/>
      <c r="Q16" s="26"/>
      <c r="T16" s="212">
        <v>2</v>
      </c>
      <c r="U16" s="1">
        <v>1</v>
      </c>
      <c r="V16" s="1"/>
      <c r="W16" s="1"/>
      <c r="X16" s="1"/>
      <c r="Y16" s="1"/>
      <c r="Z16" s="1"/>
      <c r="AA16" s="1"/>
      <c r="AB16" s="1"/>
      <c r="AC16" s="6">
        <v>1</v>
      </c>
      <c r="AD16" s="6"/>
      <c r="AE16" s="208">
        <f t="shared" si="0"/>
        <v>2</v>
      </c>
      <c r="AF16" s="209" t="s">
        <v>148</v>
      </c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</row>
    <row r="17" spans="1:56" ht="15.5" x14ac:dyDescent="0.35">
      <c r="A17" s="55"/>
      <c r="B17" s="56"/>
      <c r="C17" s="57"/>
      <c r="D17" s="194"/>
      <c r="E17" s="216" t="s">
        <v>91</v>
      </c>
      <c r="F17" s="210"/>
      <c r="G17" s="121"/>
      <c r="H17" s="121"/>
      <c r="I17" s="121"/>
      <c r="J17" s="121"/>
      <c r="K17" s="121"/>
      <c r="L17" s="34">
        <f>SUM(G17:K17)</f>
        <v>0</v>
      </c>
      <c r="M17" s="31"/>
      <c r="N17" s="26"/>
      <c r="O17" s="26"/>
      <c r="P17" s="26"/>
      <c r="Q17" s="26"/>
      <c r="T17" s="212">
        <v>3</v>
      </c>
      <c r="U17" s="1">
        <v>1</v>
      </c>
      <c r="V17" s="1"/>
      <c r="W17" s="1"/>
      <c r="X17" s="1"/>
      <c r="Y17" s="1"/>
      <c r="Z17" s="1"/>
      <c r="AA17" s="1"/>
      <c r="AB17" s="1"/>
      <c r="AC17" s="6">
        <v>1</v>
      </c>
      <c r="AD17" s="6"/>
      <c r="AE17" s="208">
        <f t="shared" si="0"/>
        <v>3</v>
      </c>
      <c r="AF17" s="209" t="s">
        <v>149</v>
      </c>
      <c r="AG17" s="9"/>
      <c r="AH17" s="9"/>
      <c r="AI17" s="9"/>
      <c r="AJ17" s="9"/>
      <c r="AK17" s="9"/>
      <c r="AL17" s="9"/>
      <c r="AM17" s="9"/>
      <c r="AN17" s="9"/>
      <c r="AO17" s="9"/>
    </row>
    <row r="18" spans="1:56" ht="16" thickBot="1" x14ac:dyDescent="0.4">
      <c r="A18" s="62"/>
      <c r="B18" s="63"/>
      <c r="C18" s="64"/>
      <c r="D18" s="195"/>
      <c r="E18" s="217" t="s">
        <v>63</v>
      </c>
      <c r="F18" s="260"/>
      <c r="G18" s="124"/>
      <c r="H18" s="124"/>
      <c r="I18" s="124"/>
      <c r="J18" s="121">
        <v>2</v>
      </c>
      <c r="K18" s="121"/>
      <c r="L18" s="70">
        <f>SUM(G18:K18)</f>
        <v>2</v>
      </c>
      <c r="M18" s="31"/>
      <c r="N18" s="26"/>
      <c r="O18" s="26"/>
      <c r="P18" s="26"/>
      <c r="Q18" s="26"/>
      <c r="T18" s="212">
        <v>4</v>
      </c>
      <c r="U18" s="1">
        <v>1</v>
      </c>
      <c r="V18" s="1"/>
      <c r="W18" s="1"/>
      <c r="X18" s="1"/>
      <c r="Y18" s="1"/>
      <c r="Z18" s="1"/>
      <c r="AA18" s="1"/>
      <c r="AB18" s="1"/>
      <c r="AC18" s="105">
        <v>1</v>
      </c>
      <c r="AD18" s="105"/>
      <c r="AE18" s="208">
        <f t="shared" si="0"/>
        <v>4</v>
      </c>
      <c r="AF18" s="209" t="s">
        <v>179</v>
      </c>
      <c r="AG18" s="9"/>
      <c r="AH18" s="9"/>
      <c r="AI18" s="9"/>
      <c r="AJ18" s="9"/>
      <c r="AK18" s="9"/>
      <c r="AL18" s="9"/>
      <c r="AM18" s="9"/>
      <c r="AN18" s="9"/>
      <c r="AO18" s="9"/>
    </row>
    <row r="19" spans="1:56" ht="16" thickBot="1" x14ac:dyDescent="0.4">
      <c r="E19" t="s">
        <v>42</v>
      </c>
      <c r="M19" s="31"/>
      <c r="Q19" s="26"/>
      <c r="T19" s="99"/>
      <c r="U19" s="1"/>
      <c r="V19" s="1"/>
      <c r="W19" s="1"/>
      <c r="X19" s="1"/>
      <c r="Y19" s="1"/>
      <c r="Z19" s="1"/>
      <c r="AA19" s="1"/>
      <c r="AB19" s="1"/>
      <c r="AC19" s="6"/>
      <c r="AD19" s="6"/>
      <c r="AE19" s="1"/>
      <c r="AF19" s="125" t="s">
        <v>19</v>
      </c>
      <c r="AG19" s="97"/>
      <c r="AH19" s="97"/>
      <c r="AI19" s="13"/>
      <c r="AJ19" s="104" t="s">
        <v>174</v>
      </c>
      <c r="AK19" s="104" t="s">
        <v>24</v>
      </c>
      <c r="AL19" s="104" t="s">
        <v>26</v>
      </c>
      <c r="AM19" s="11" t="s">
        <v>20</v>
      </c>
      <c r="AN19" s="104" t="s">
        <v>26</v>
      </c>
      <c r="AO19" s="146" t="s">
        <v>12</v>
      </c>
      <c r="AP19" s="104" t="s">
        <v>26</v>
      </c>
      <c r="AQ19" s="11" t="s">
        <v>181</v>
      </c>
      <c r="AR19" s="104" t="s">
        <v>26</v>
      </c>
      <c r="AS19" s="146" t="s">
        <v>13</v>
      </c>
      <c r="AT19" s="104" t="s">
        <v>26</v>
      </c>
      <c r="AU19" s="11" t="s">
        <v>8</v>
      </c>
      <c r="AV19" s="104" t="s">
        <v>26</v>
      </c>
      <c r="AW19" s="146" t="s">
        <v>11</v>
      </c>
      <c r="AX19" s="104" t="s">
        <v>26</v>
      </c>
      <c r="AY19" s="11" t="s">
        <v>21</v>
      </c>
      <c r="AZ19" s="104" t="s">
        <v>26</v>
      </c>
      <c r="BA19" s="11" t="s">
        <v>22</v>
      </c>
      <c r="BB19" s="104" t="s">
        <v>26</v>
      </c>
      <c r="BC19" s="13" t="s">
        <v>23</v>
      </c>
      <c r="BD19" s="13"/>
    </row>
    <row r="20" spans="1:56" ht="16" thickBot="1" x14ac:dyDescent="0.4">
      <c r="E20" s="109" t="s">
        <v>144</v>
      </c>
      <c r="M20" s="31"/>
      <c r="Q20" s="26"/>
      <c r="T20" s="99"/>
      <c r="U20" s="1"/>
      <c r="V20" s="1"/>
      <c r="W20" s="1"/>
      <c r="X20" s="1"/>
      <c r="Y20" s="1"/>
      <c r="Z20" s="1"/>
      <c r="AA20" s="1"/>
      <c r="AB20" s="1"/>
      <c r="AC20" s="6"/>
      <c r="AD20" s="6"/>
      <c r="AE20" s="1"/>
      <c r="AF20" s="248">
        <v>1</v>
      </c>
      <c r="AG20" s="97" t="s">
        <v>130</v>
      </c>
      <c r="AH20" s="19"/>
      <c r="AI20" s="20">
        <v>3000000</v>
      </c>
      <c r="AJ20" s="151">
        <f>SUM(AK20:BC20)</f>
        <v>1</v>
      </c>
      <c r="AK20" s="243">
        <v>0.1</v>
      </c>
      <c r="AL20" s="96" t="s">
        <v>27</v>
      </c>
      <c r="AM20" s="244">
        <v>0.1</v>
      </c>
      <c r="AN20" s="96" t="s">
        <v>27</v>
      </c>
      <c r="AO20" s="245">
        <v>0.2</v>
      </c>
      <c r="AP20" s="96" t="s">
        <v>27</v>
      </c>
      <c r="AQ20" s="244">
        <v>0.1</v>
      </c>
      <c r="AR20" s="96" t="s">
        <v>27</v>
      </c>
      <c r="AS20" s="245">
        <v>0.1</v>
      </c>
      <c r="AT20" s="96" t="s">
        <v>27</v>
      </c>
      <c r="AU20" s="244">
        <v>0.05</v>
      </c>
      <c r="AV20" s="96" t="s">
        <v>27</v>
      </c>
      <c r="AW20" s="245">
        <v>0.1</v>
      </c>
      <c r="AX20" s="96" t="s">
        <v>27</v>
      </c>
      <c r="AY20" s="244">
        <v>0.1</v>
      </c>
      <c r="AZ20" s="96" t="s">
        <v>27</v>
      </c>
      <c r="BA20" s="244">
        <v>0.1</v>
      </c>
      <c r="BB20" s="96" t="s">
        <v>27</v>
      </c>
      <c r="BC20" s="243">
        <v>0.05</v>
      </c>
      <c r="BD20" s="5"/>
    </row>
    <row r="21" spans="1:56" ht="16" thickBot="1" x14ac:dyDescent="0.4">
      <c r="E21" s="249">
        <v>6</v>
      </c>
      <c r="F21" s="203" t="s">
        <v>42</v>
      </c>
      <c r="G21" s="204"/>
      <c r="H21" s="204"/>
      <c r="I21" s="204"/>
      <c r="J21" s="204"/>
      <c r="K21" s="204"/>
      <c r="L21" s="204"/>
      <c r="M21" s="31"/>
      <c r="Q21" s="26"/>
      <c r="T21" s="99"/>
      <c r="U21" s="1"/>
      <c r="V21" s="1"/>
      <c r="W21" s="1"/>
      <c r="X21" s="1"/>
      <c r="Y21" s="1"/>
      <c r="Z21" s="1"/>
      <c r="AA21" s="1"/>
      <c r="AB21" s="1"/>
      <c r="AC21" s="6"/>
      <c r="AD21" s="6"/>
      <c r="AE21" s="1"/>
      <c r="AF21" s="150" t="s">
        <v>28</v>
      </c>
      <c r="AG21" s="13"/>
      <c r="AH21" s="19" t="s">
        <v>175</v>
      </c>
      <c r="AI21" s="134">
        <f>SUM(AI22:AI25)</f>
        <v>1</v>
      </c>
      <c r="AJ21" s="132" t="s">
        <v>16</v>
      </c>
      <c r="AK21" s="136">
        <f>AK20*$AI$20</f>
        <v>300000</v>
      </c>
      <c r="AL21" s="137">
        <f>SUM(AL22:AL25)</f>
        <v>1</v>
      </c>
      <c r="AM21" s="21">
        <f>AM20*$AI$20</f>
        <v>300000</v>
      </c>
      <c r="AN21" s="142">
        <f>SUM(AN22:AN25)</f>
        <v>1</v>
      </c>
      <c r="AO21" s="136">
        <f>AO20*$AI$20</f>
        <v>600000</v>
      </c>
      <c r="AP21" s="137">
        <f>SUM(AP22:AP25)</f>
        <v>1</v>
      </c>
      <c r="AQ21" s="21">
        <f>AQ20*$AI$20</f>
        <v>300000</v>
      </c>
      <c r="AR21" s="142">
        <f>SUM(AR22:AR25)</f>
        <v>1</v>
      </c>
      <c r="AS21" s="136">
        <f>AS20*$AI$20</f>
        <v>300000</v>
      </c>
      <c r="AT21" s="137">
        <f>SUM(AT22:AT25)</f>
        <v>1</v>
      </c>
      <c r="AU21" s="21">
        <f>AU20*$AI$20</f>
        <v>150000</v>
      </c>
      <c r="AV21" s="142">
        <f>SUM(AV22:AV25)</f>
        <v>1</v>
      </c>
      <c r="AW21" s="136">
        <f>AW20*$AI$20</f>
        <v>300000</v>
      </c>
      <c r="AX21" s="137">
        <f>SUM(AX22:AX25)</f>
        <v>1</v>
      </c>
      <c r="AY21" s="21">
        <f>AY20*$AI$20</f>
        <v>300000</v>
      </c>
      <c r="AZ21" s="142">
        <f>SUM(AZ22:AZ25)</f>
        <v>1.0000000000000002</v>
      </c>
      <c r="BA21" s="21">
        <f>BA20*$AI$20</f>
        <v>300000</v>
      </c>
      <c r="BB21" s="147">
        <f>SUM(BB22:BB25)</f>
        <v>1.0000000000000002</v>
      </c>
      <c r="BC21" s="15">
        <f>BC20*$AI$20</f>
        <v>150000</v>
      </c>
      <c r="BD21" s="238">
        <f>SUM(BD22:BD25)</f>
        <v>1</v>
      </c>
    </row>
    <row r="22" spans="1:56" ht="15.5" x14ac:dyDescent="0.35">
      <c r="M22" s="31"/>
      <c r="Q22" s="26"/>
      <c r="T22" s="99">
        <v>5</v>
      </c>
      <c r="U22" s="1"/>
      <c r="V22" s="1"/>
      <c r="W22" s="1">
        <v>3</v>
      </c>
      <c r="X22" s="1"/>
      <c r="Y22" s="1"/>
      <c r="Z22" s="1"/>
      <c r="AA22" s="1"/>
      <c r="AB22" s="1"/>
      <c r="AC22" s="6"/>
      <c r="AD22" s="6"/>
      <c r="AE22" s="1"/>
      <c r="AF22" s="130" t="s">
        <v>132</v>
      </c>
      <c r="AG22" s="15"/>
      <c r="AH22" s="15" t="s">
        <v>6</v>
      </c>
      <c r="AI22" s="246">
        <f>AJ22/$AI$20</f>
        <v>0.2</v>
      </c>
      <c r="AJ22" s="92">
        <f>BC22+BA22+AY22+AW22+AU22+AS22+AQ22+AO22+AM22+AK22</f>
        <v>600000</v>
      </c>
      <c r="AK22" s="138">
        <f>AL22*$AK$21</f>
        <v>60000</v>
      </c>
      <c r="AL22" s="139">
        <v>0.2</v>
      </c>
      <c r="AM22" s="143">
        <f>AN22*$AM$21</f>
        <v>60000</v>
      </c>
      <c r="AN22" s="144">
        <v>0.2</v>
      </c>
      <c r="AO22" s="138">
        <f>AP22*$AO$21</f>
        <v>120000</v>
      </c>
      <c r="AP22" s="139">
        <v>0.2</v>
      </c>
      <c r="AQ22" s="143">
        <f>AR22*$AQ$21</f>
        <v>60000</v>
      </c>
      <c r="AR22" s="144">
        <v>0.2</v>
      </c>
      <c r="AS22" s="138">
        <f>AT22*$AS$21</f>
        <v>60000</v>
      </c>
      <c r="AT22" s="139">
        <v>0.2</v>
      </c>
      <c r="AU22" s="143">
        <f>AV22*$AU$21</f>
        <v>30000</v>
      </c>
      <c r="AV22" s="144">
        <v>0.2</v>
      </c>
      <c r="AW22" s="138">
        <f>AX22*$AW$21</f>
        <v>60000</v>
      </c>
      <c r="AX22" s="139">
        <v>0.2</v>
      </c>
      <c r="AY22" s="143">
        <f>AZ22*$AY$21</f>
        <v>60000</v>
      </c>
      <c r="AZ22" s="144">
        <v>0.2</v>
      </c>
      <c r="BA22" s="235">
        <f>$BA$21*BB22</f>
        <v>60000</v>
      </c>
      <c r="BB22" s="148">
        <v>0.2</v>
      </c>
      <c r="BC22" s="131">
        <f>$BC$21*BD22</f>
        <v>30000</v>
      </c>
      <c r="BD22" s="234">
        <v>0.2</v>
      </c>
    </row>
    <row r="23" spans="1:56" ht="16" thickBot="1" x14ac:dyDescent="0.4">
      <c r="M23" s="31"/>
      <c r="Q23" s="26"/>
      <c r="T23" s="99">
        <f>T22</f>
        <v>5</v>
      </c>
      <c r="U23" s="1"/>
      <c r="V23" s="1"/>
      <c r="W23" s="1"/>
      <c r="X23" s="1">
        <v>4</v>
      </c>
      <c r="Y23" s="1"/>
      <c r="Z23" s="1"/>
      <c r="AA23" s="1"/>
      <c r="AB23" s="1"/>
      <c r="AC23" s="6"/>
      <c r="AD23" s="6"/>
      <c r="AE23" s="1"/>
      <c r="AF23" s="130" t="s">
        <v>133</v>
      </c>
      <c r="AG23" s="15"/>
      <c r="AH23" s="15" t="s">
        <v>7</v>
      </c>
      <c r="AI23" s="246">
        <f t="shared" ref="AI23:AI25" si="1">AJ23/$AI$20</f>
        <v>0.48</v>
      </c>
      <c r="AJ23" s="46">
        <f>BC23+BA23+AY23+AW23+AU23+AS23+AQ23+AO23+AM23+AK23</f>
        <v>1440000</v>
      </c>
      <c r="AK23" s="136">
        <f t="shared" ref="AK23:AK25" si="2">AL23*$AK$21</f>
        <v>150000</v>
      </c>
      <c r="AL23" s="140">
        <v>0.5</v>
      </c>
      <c r="AM23" s="21">
        <f t="shared" ref="AM23:AM25" si="3">AN23*$AM$21</f>
        <v>150000</v>
      </c>
      <c r="AN23" s="145">
        <v>0.5</v>
      </c>
      <c r="AO23" s="136">
        <f t="shared" ref="AO23:AO25" si="4">AP23*$AO$21</f>
        <v>300000</v>
      </c>
      <c r="AP23" s="140">
        <v>0.5</v>
      </c>
      <c r="AQ23" s="21">
        <f t="shared" ref="AQ23:AQ25" si="5">AR23*$AQ$21</f>
        <v>150000</v>
      </c>
      <c r="AR23" s="145">
        <v>0.5</v>
      </c>
      <c r="AS23" s="136">
        <f t="shared" ref="AS23:AS25" si="6">AT23*$AS$21</f>
        <v>150000</v>
      </c>
      <c r="AT23" s="140">
        <v>0.5</v>
      </c>
      <c r="AU23" s="21">
        <f t="shared" ref="AU23:AU25" si="7">AV23*$AU$21</f>
        <v>75000</v>
      </c>
      <c r="AV23" s="145">
        <v>0.5</v>
      </c>
      <c r="AW23" s="136">
        <f t="shared" ref="AW23:AW25" si="8">AX23*$AW$21</f>
        <v>150000</v>
      </c>
      <c r="AX23" s="140">
        <v>0.5</v>
      </c>
      <c r="AY23" s="21">
        <f t="shared" ref="AY23:AY25" si="9">AZ23*$AY$21</f>
        <v>120000</v>
      </c>
      <c r="AZ23" s="145">
        <v>0.4</v>
      </c>
      <c r="BA23" s="236">
        <f t="shared" ref="BA23:BA25" si="10">$BA$21*BB23</f>
        <v>120000</v>
      </c>
      <c r="BB23" s="149">
        <v>0.4</v>
      </c>
      <c r="BC23" s="15">
        <f t="shared" ref="BC23:BC25" si="11">$BC$21*BD23</f>
        <v>75000</v>
      </c>
      <c r="BD23" s="234">
        <v>0.5</v>
      </c>
    </row>
    <row r="24" spans="1:56" ht="15.5" x14ac:dyDescent="0.35">
      <c r="A24" s="170">
        <v>2</v>
      </c>
      <c r="B24" s="49">
        <v>43355</v>
      </c>
      <c r="C24" s="110"/>
      <c r="D24" s="111"/>
      <c r="E24" s="112" t="s">
        <v>180</v>
      </c>
      <c r="F24" s="112"/>
      <c r="G24" s="124"/>
      <c r="H24" s="124"/>
      <c r="I24" s="121"/>
      <c r="J24" s="124"/>
      <c r="K24" s="73"/>
      <c r="L24" s="113">
        <f t="shared" ref="L24:L29" si="12">SUM(G24:K24)</f>
        <v>0</v>
      </c>
      <c r="M24" s="31"/>
      <c r="N24" s="112" t="s">
        <v>64</v>
      </c>
      <c r="O24" s="112"/>
      <c r="P24" s="112"/>
      <c r="Q24" s="112"/>
      <c r="R24" s="13"/>
      <c r="T24" s="99">
        <f>T23</f>
        <v>5</v>
      </c>
      <c r="U24" s="1"/>
      <c r="V24" s="1"/>
      <c r="W24" s="1"/>
      <c r="X24" s="1"/>
      <c r="Y24" s="1">
        <v>5</v>
      </c>
      <c r="Z24" s="1"/>
      <c r="AA24" s="1"/>
      <c r="AB24" s="1"/>
      <c r="AC24" s="6"/>
      <c r="AD24" s="6"/>
      <c r="AE24" s="1"/>
      <c r="AF24" s="130" t="s">
        <v>131</v>
      </c>
      <c r="AG24" s="15"/>
      <c r="AH24" s="15" t="s">
        <v>4</v>
      </c>
      <c r="AI24" s="246">
        <f t="shared" si="1"/>
        <v>0.3</v>
      </c>
      <c r="AJ24" s="46">
        <f>BC24+BA24+AY24+AW24+AU24+AS24+AQ24+AO24+AM24+AK24</f>
        <v>900000</v>
      </c>
      <c r="AK24" s="136">
        <f t="shared" si="2"/>
        <v>90000</v>
      </c>
      <c r="AL24" s="140">
        <v>0.3</v>
      </c>
      <c r="AM24" s="21">
        <f t="shared" si="3"/>
        <v>90000</v>
      </c>
      <c r="AN24" s="145">
        <v>0.3</v>
      </c>
      <c r="AO24" s="136">
        <f t="shared" si="4"/>
        <v>180000</v>
      </c>
      <c r="AP24" s="140">
        <v>0.3</v>
      </c>
      <c r="AQ24" s="21">
        <f t="shared" si="5"/>
        <v>90000</v>
      </c>
      <c r="AR24" s="145">
        <v>0.3</v>
      </c>
      <c r="AS24" s="136">
        <f t="shared" si="6"/>
        <v>90000</v>
      </c>
      <c r="AT24" s="140">
        <v>0.3</v>
      </c>
      <c r="AU24" s="21">
        <f t="shared" si="7"/>
        <v>45000</v>
      </c>
      <c r="AV24" s="145">
        <v>0.3</v>
      </c>
      <c r="AW24" s="136">
        <f t="shared" si="8"/>
        <v>90000</v>
      </c>
      <c r="AX24" s="140">
        <v>0.3</v>
      </c>
      <c r="AY24" s="21">
        <f t="shared" si="9"/>
        <v>90000</v>
      </c>
      <c r="AZ24" s="145">
        <v>0.3</v>
      </c>
      <c r="BA24" s="236">
        <f t="shared" si="10"/>
        <v>90000</v>
      </c>
      <c r="BB24" s="149">
        <v>0.3</v>
      </c>
      <c r="BC24" s="15">
        <f t="shared" si="11"/>
        <v>45000</v>
      </c>
      <c r="BD24" s="234">
        <v>0.3</v>
      </c>
    </row>
    <row r="25" spans="1:56" ht="16" thickBot="1" x14ac:dyDescent="0.4">
      <c r="A25" s="114"/>
      <c r="B25" s="56"/>
      <c r="C25" s="57"/>
      <c r="D25" s="58"/>
      <c r="E25" s="59" t="s">
        <v>65</v>
      </c>
      <c r="F25" s="59"/>
      <c r="G25" s="124"/>
      <c r="H25" s="124"/>
      <c r="I25" s="121"/>
      <c r="J25" s="124"/>
      <c r="K25" s="73"/>
      <c r="L25" s="34">
        <f t="shared" si="12"/>
        <v>0</v>
      </c>
      <c r="M25" s="31"/>
      <c r="N25" s="59"/>
      <c r="O25" s="59"/>
      <c r="P25" s="59"/>
      <c r="Q25" s="59"/>
      <c r="R25" s="15"/>
      <c r="T25" s="99">
        <f>T24</f>
        <v>5</v>
      </c>
      <c r="U25" s="1"/>
      <c r="V25" s="1"/>
      <c r="W25" s="1"/>
      <c r="X25" s="1"/>
      <c r="Y25" s="1"/>
      <c r="Z25" s="1"/>
      <c r="AA25" s="1"/>
      <c r="AB25" s="1"/>
      <c r="AC25" s="6"/>
      <c r="AD25" s="6"/>
      <c r="AE25" s="1"/>
      <c r="AF25" s="3"/>
      <c r="AG25" s="5"/>
      <c r="AH25" s="5" t="s">
        <v>9</v>
      </c>
      <c r="AI25" s="247">
        <f t="shared" si="1"/>
        <v>0.02</v>
      </c>
      <c r="AJ25" s="96">
        <f>BC25+BA25+AY25+AW25+AU25+AS25+AQ25+AO25+AM25+AK25</f>
        <v>60000</v>
      </c>
      <c r="AK25" s="141">
        <f t="shared" si="2"/>
        <v>0</v>
      </c>
      <c r="AL25" s="133">
        <v>0</v>
      </c>
      <c r="AM25" s="3">
        <f t="shared" si="3"/>
        <v>0</v>
      </c>
      <c r="AN25" s="127">
        <v>0</v>
      </c>
      <c r="AO25" s="141">
        <f t="shared" si="4"/>
        <v>0</v>
      </c>
      <c r="AP25" s="133">
        <v>0</v>
      </c>
      <c r="AQ25" s="3">
        <f t="shared" si="5"/>
        <v>0</v>
      </c>
      <c r="AR25" s="127">
        <v>0</v>
      </c>
      <c r="AS25" s="141">
        <f t="shared" si="6"/>
        <v>0</v>
      </c>
      <c r="AT25" s="133">
        <v>0</v>
      </c>
      <c r="AU25" s="3">
        <f t="shared" si="7"/>
        <v>0</v>
      </c>
      <c r="AV25" s="127">
        <v>0</v>
      </c>
      <c r="AW25" s="141">
        <f t="shared" si="8"/>
        <v>0</v>
      </c>
      <c r="AX25" s="133">
        <v>0</v>
      </c>
      <c r="AY25" s="3">
        <f t="shared" si="9"/>
        <v>30000</v>
      </c>
      <c r="AZ25" s="127">
        <v>0.1</v>
      </c>
      <c r="BA25" s="237">
        <f t="shared" si="10"/>
        <v>30000</v>
      </c>
      <c r="BB25" s="135">
        <v>0.1</v>
      </c>
      <c r="BC25" s="5">
        <f t="shared" si="11"/>
        <v>0</v>
      </c>
      <c r="BD25" s="234">
        <v>0</v>
      </c>
    </row>
    <row r="26" spans="1:56" ht="16" thickBot="1" x14ac:dyDescent="0.4">
      <c r="A26" s="114"/>
      <c r="B26" s="56"/>
      <c r="C26" s="57"/>
      <c r="D26" s="58"/>
      <c r="E26" s="59" t="s">
        <v>66</v>
      </c>
      <c r="F26" s="59"/>
      <c r="G26" s="124"/>
      <c r="H26" s="124"/>
      <c r="I26" s="121"/>
      <c r="J26" s="124"/>
      <c r="K26" s="73"/>
      <c r="L26" s="34">
        <f t="shared" si="12"/>
        <v>0</v>
      </c>
      <c r="M26" s="31"/>
      <c r="N26" s="26" t="s">
        <v>62</v>
      </c>
      <c r="O26" s="59"/>
      <c r="P26" s="59"/>
      <c r="Q26" s="59"/>
      <c r="R26" s="15"/>
      <c r="T26" s="99"/>
      <c r="U26" s="1"/>
      <c r="V26" s="1"/>
      <c r="W26" s="1"/>
      <c r="X26" s="1"/>
      <c r="Y26" s="1"/>
      <c r="Z26" s="1"/>
      <c r="AA26" s="1"/>
      <c r="AB26" s="1"/>
      <c r="AC26" s="6"/>
      <c r="AD26" s="6"/>
      <c r="AE26" s="1"/>
      <c r="AF26" s="11"/>
      <c r="AG26" s="12"/>
      <c r="AH26" s="12" t="s">
        <v>134</v>
      </c>
      <c r="AI26" s="12"/>
      <c r="AJ26" s="13"/>
      <c r="AK26" s="1">
        <f>SUM(AK22:AK25)</f>
        <v>300000</v>
      </c>
      <c r="AL26" s="1"/>
      <c r="AM26" s="7">
        <f t="shared" ref="AM26" si="13">SUM(AM22:AM25)</f>
        <v>300000</v>
      </c>
      <c r="AN26" s="17"/>
      <c r="AO26" s="8">
        <f>SUM(AO22:AO25)</f>
        <v>600000</v>
      </c>
      <c r="AP26" s="17"/>
      <c r="AQ26" s="8">
        <f>SUM(AQ22:AQ25)</f>
        <v>300000</v>
      </c>
      <c r="AR26" s="17"/>
      <c r="AS26" s="8">
        <f>SUM(AS22:AS25)</f>
        <v>300000</v>
      </c>
      <c r="AT26" s="17"/>
      <c r="AU26" s="8">
        <f>SUM(AU22:AU25)</f>
        <v>150000</v>
      </c>
      <c r="AV26" s="17"/>
      <c r="AW26" s="8">
        <f>SUM(AW22:AW25)</f>
        <v>300000</v>
      </c>
      <c r="AX26" s="17"/>
      <c r="AY26" s="8">
        <f>SUM(AY22:AY25)</f>
        <v>300000</v>
      </c>
      <c r="AZ26" s="17"/>
      <c r="BA26" s="8">
        <f>SUM(BA22:BA25)</f>
        <v>300000</v>
      </c>
      <c r="BB26" s="17"/>
      <c r="BC26" s="8">
        <f>SUM(BC22:BC25)</f>
        <v>150000</v>
      </c>
      <c r="BD26" s="2">
        <f>SUM(AK26:BC26)</f>
        <v>3000000</v>
      </c>
    </row>
    <row r="27" spans="1:56" ht="16" thickBot="1" x14ac:dyDescent="0.4">
      <c r="A27" s="114"/>
      <c r="B27" s="56"/>
      <c r="C27" s="57"/>
      <c r="D27" s="58"/>
      <c r="E27" s="59" t="s">
        <v>67</v>
      </c>
      <c r="F27" s="59"/>
      <c r="G27" s="124"/>
      <c r="H27" s="124"/>
      <c r="I27" s="121"/>
      <c r="J27" s="124"/>
      <c r="K27" s="73"/>
      <c r="L27" s="34">
        <f t="shared" si="12"/>
        <v>0</v>
      </c>
      <c r="M27" s="31"/>
      <c r="N27" s="59"/>
      <c r="O27" s="59"/>
      <c r="P27" s="59"/>
      <c r="Q27" s="59"/>
      <c r="R27" s="15"/>
      <c r="T27" s="200">
        <f>T22+1</f>
        <v>6</v>
      </c>
      <c r="U27" s="201"/>
      <c r="V27" s="201"/>
      <c r="W27" s="201"/>
      <c r="X27" s="201"/>
      <c r="Y27" s="201"/>
      <c r="Z27" s="201"/>
      <c r="AA27" s="201"/>
      <c r="AB27" s="201"/>
      <c r="AC27" s="202"/>
      <c r="AD27" s="214"/>
      <c r="AE27" s="203">
        <f t="shared" si="0"/>
        <v>6</v>
      </c>
      <c r="AF27" s="265" t="s">
        <v>42</v>
      </c>
      <c r="AG27" s="204"/>
      <c r="AH27" s="204"/>
      <c r="AI27" s="204"/>
      <c r="AJ27" s="204"/>
      <c r="AK27" s="204"/>
      <c r="AL27" s="204"/>
      <c r="AM27" s="205"/>
      <c r="AO27" t="s">
        <v>193</v>
      </c>
      <c r="BB27" s="218"/>
    </row>
    <row r="28" spans="1:56" ht="16" thickBot="1" x14ac:dyDescent="0.4">
      <c r="A28" s="114"/>
      <c r="B28" s="56"/>
      <c r="C28" s="57"/>
      <c r="D28" s="58"/>
      <c r="E28" s="74"/>
      <c r="F28" s="59"/>
      <c r="G28" s="124"/>
      <c r="H28" s="124"/>
      <c r="I28" s="121"/>
      <c r="J28" s="124"/>
      <c r="K28" s="73"/>
      <c r="L28" s="34">
        <f t="shared" si="12"/>
        <v>0</v>
      </c>
      <c r="M28" s="31"/>
      <c r="N28" s="59"/>
      <c r="O28" s="59"/>
      <c r="P28" s="59"/>
      <c r="Q28" s="59"/>
      <c r="R28" s="15"/>
      <c r="T28" s="99"/>
      <c r="U28" s="1"/>
      <c r="V28" s="1"/>
      <c r="W28" s="1"/>
      <c r="X28" s="1"/>
      <c r="Y28" s="1"/>
      <c r="Z28" s="1"/>
      <c r="AA28" s="1"/>
      <c r="AB28" s="1"/>
      <c r="AC28" s="6"/>
      <c r="AD28" s="6"/>
      <c r="AE28" s="1">
        <v>6</v>
      </c>
      <c r="AF28" s="10" t="s">
        <v>192</v>
      </c>
      <c r="AG28" s="10"/>
      <c r="AH28" s="10"/>
      <c r="AI28" s="10"/>
      <c r="AV28" s="253" t="s">
        <v>100</v>
      </c>
      <c r="AW28" s="24" t="s">
        <v>98</v>
      </c>
      <c r="AX28" s="22"/>
      <c r="AY28" s="22"/>
      <c r="AZ28" s="23"/>
    </row>
    <row r="29" spans="1:56" ht="16" thickBot="1" x14ac:dyDescent="0.4">
      <c r="A29" s="115"/>
      <c r="B29" s="116"/>
      <c r="C29" s="117"/>
      <c r="D29" s="118"/>
      <c r="E29" s="119" t="s">
        <v>68</v>
      </c>
      <c r="F29" s="119"/>
      <c r="G29" s="124"/>
      <c r="H29" s="124"/>
      <c r="I29" s="124"/>
      <c r="J29" s="124"/>
      <c r="K29" s="73"/>
      <c r="L29" s="120">
        <f t="shared" si="12"/>
        <v>0</v>
      </c>
      <c r="M29" s="31"/>
      <c r="N29" s="119"/>
      <c r="O29" s="119" t="s">
        <v>69</v>
      </c>
      <c r="P29" s="119"/>
      <c r="Q29" s="119"/>
      <c r="R29" s="5">
        <v>45</v>
      </c>
      <c r="T29" s="99"/>
      <c r="U29" s="1"/>
      <c r="V29" s="1"/>
      <c r="W29" s="1"/>
      <c r="X29" s="1"/>
      <c r="Y29" s="1"/>
      <c r="Z29" s="1"/>
      <c r="AA29" s="1"/>
      <c r="AB29" s="1"/>
      <c r="AC29" s="6"/>
      <c r="AD29" s="6"/>
      <c r="AE29" s="1"/>
      <c r="AI29" s="10" t="s">
        <v>220</v>
      </c>
      <c r="AJ29" t="s">
        <v>24</v>
      </c>
      <c r="AK29" t="s">
        <v>20</v>
      </c>
      <c r="AL29" t="s">
        <v>12</v>
      </c>
      <c r="AM29" t="s">
        <v>181</v>
      </c>
      <c r="AN29" t="s">
        <v>209</v>
      </c>
      <c r="AO29" t="s">
        <v>8</v>
      </c>
      <c r="AP29" t="s">
        <v>11</v>
      </c>
      <c r="AQ29" t="s">
        <v>21</v>
      </c>
      <c r="AR29" t="s">
        <v>22</v>
      </c>
      <c r="AS29" t="str">
        <f>$BC$19</f>
        <v>Munich</v>
      </c>
      <c r="AT29" t="s">
        <v>43</v>
      </c>
      <c r="AW29" t="s">
        <v>194</v>
      </c>
    </row>
    <row r="30" spans="1:56" ht="15.5" x14ac:dyDescent="0.35">
      <c r="E30" s="109" t="s">
        <v>144</v>
      </c>
      <c r="M30" s="31"/>
      <c r="Q30" s="26"/>
      <c r="T30" s="99">
        <v>6</v>
      </c>
      <c r="U30" s="1"/>
      <c r="V30" s="1"/>
      <c r="W30" s="1">
        <v>3</v>
      </c>
      <c r="X30" s="1"/>
      <c r="Y30" s="18"/>
      <c r="Z30" s="1"/>
      <c r="AA30" s="1"/>
      <c r="AB30" s="1"/>
      <c r="AC30" s="6">
        <v>1</v>
      </c>
      <c r="AD30" s="6"/>
      <c r="AE30" s="1"/>
      <c r="AI30" t="s">
        <v>6</v>
      </c>
      <c r="AJ30" s="6">
        <v>194</v>
      </c>
      <c r="AK30" s="6">
        <v>505</v>
      </c>
      <c r="AL30" s="6">
        <v>572</v>
      </c>
      <c r="AM30" s="6">
        <v>376</v>
      </c>
      <c r="AN30" s="6">
        <v>328</v>
      </c>
      <c r="AO30" s="6">
        <v>1065</v>
      </c>
      <c r="AP30" s="6">
        <v>966</v>
      </c>
      <c r="AQ30" s="6">
        <v>1082</v>
      </c>
      <c r="AR30" s="6">
        <v>1287</v>
      </c>
      <c r="AS30" s="6">
        <v>793</v>
      </c>
      <c r="AT30" s="6"/>
      <c r="AU30" s="6"/>
    </row>
    <row r="31" spans="1:56" ht="15.5" x14ac:dyDescent="0.35">
      <c r="M31" s="31"/>
      <c r="Q31" s="26"/>
      <c r="T31" s="99">
        <v>6</v>
      </c>
      <c r="U31" s="1"/>
      <c r="V31" s="1"/>
      <c r="W31" s="1"/>
      <c r="X31" s="1">
        <v>4</v>
      </c>
      <c r="Y31" s="1"/>
      <c r="Z31" s="1"/>
      <c r="AA31" s="1"/>
      <c r="AB31" s="1"/>
      <c r="AC31" s="6">
        <v>1</v>
      </c>
      <c r="AD31" s="6"/>
      <c r="AE31" s="1"/>
      <c r="AI31" t="s">
        <v>7</v>
      </c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56" ht="15.5" x14ac:dyDescent="0.35">
      <c r="M32" s="31"/>
      <c r="Q32" s="26"/>
      <c r="T32" s="99">
        <v>6</v>
      </c>
      <c r="U32" s="1"/>
      <c r="V32" s="1"/>
      <c r="W32" s="1"/>
      <c r="X32" s="1"/>
      <c r="Y32" s="1">
        <v>5</v>
      </c>
      <c r="Z32" s="1"/>
      <c r="AA32" s="1"/>
      <c r="AB32" s="1"/>
      <c r="AC32" s="6">
        <v>1</v>
      </c>
      <c r="AD32" s="6"/>
      <c r="AE32" s="1"/>
      <c r="AI32" t="s">
        <v>4</v>
      </c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</row>
    <row r="33" spans="1:48" ht="16" thickBot="1" x14ac:dyDescent="0.4">
      <c r="A33" s="178" t="s">
        <v>150</v>
      </c>
      <c r="B33" s="178"/>
      <c r="C33" s="178"/>
      <c r="D33" s="178" t="s">
        <v>151</v>
      </c>
      <c r="E33" s="178"/>
      <c r="F33" s="178"/>
      <c r="G33" s="178"/>
      <c r="H33" s="178"/>
      <c r="I33" s="178"/>
      <c r="M33" s="31"/>
      <c r="Q33" s="26"/>
      <c r="T33" s="99"/>
      <c r="U33" s="1"/>
      <c r="V33" s="1"/>
      <c r="W33" s="1"/>
      <c r="X33" s="1"/>
      <c r="Y33" s="1"/>
      <c r="Z33" s="1"/>
      <c r="AA33" s="1"/>
      <c r="AB33" s="1"/>
      <c r="AC33" s="6"/>
      <c r="AD33" s="6"/>
      <c r="AE33" s="1"/>
      <c r="AI33" t="s">
        <v>9</v>
      </c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</row>
    <row r="34" spans="1:48" ht="16" thickBot="1" x14ac:dyDescent="0.4">
      <c r="A34" s="168">
        <v>3</v>
      </c>
      <c r="B34" s="49">
        <v>43362</v>
      </c>
      <c r="C34" s="50"/>
      <c r="D34" s="51"/>
      <c r="E34" s="112" t="s">
        <v>180</v>
      </c>
      <c r="F34" s="52"/>
      <c r="G34" s="75"/>
      <c r="H34" s="76"/>
      <c r="I34" s="76"/>
      <c r="J34" s="77"/>
      <c r="K34" s="77"/>
      <c r="L34" s="53">
        <f>SUM(G34:K34)</f>
        <v>0</v>
      </c>
      <c r="M34" s="31"/>
      <c r="N34" s="26"/>
      <c r="O34" s="26"/>
      <c r="P34" s="26"/>
      <c r="Q34" s="26"/>
      <c r="T34" s="99"/>
      <c r="U34" s="1"/>
      <c r="V34" s="1"/>
      <c r="W34" s="1"/>
      <c r="X34" s="1"/>
      <c r="Y34" s="1"/>
      <c r="Z34" s="1"/>
      <c r="AA34" s="1"/>
      <c r="AB34" s="1"/>
      <c r="AC34" s="6"/>
      <c r="AD34" s="6"/>
      <c r="AE34" s="1"/>
    </row>
    <row r="35" spans="1:48" ht="16" thickBot="1" x14ac:dyDescent="0.4">
      <c r="A35" s="55"/>
      <c r="B35" s="56"/>
      <c r="C35" s="57"/>
      <c r="D35" s="58"/>
      <c r="E35" s="59"/>
      <c r="F35" s="59"/>
      <c r="G35" s="71"/>
      <c r="H35" s="72"/>
      <c r="I35" s="72"/>
      <c r="J35" s="73"/>
      <c r="K35" s="73"/>
      <c r="L35" s="34">
        <f>SUM(G35:K35)</f>
        <v>0</v>
      </c>
      <c r="M35" s="31"/>
      <c r="N35" s="26"/>
      <c r="O35" s="26"/>
      <c r="P35" s="26"/>
      <c r="Q35" s="26"/>
      <c r="T35" s="200">
        <f>T27+1</f>
        <v>7</v>
      </c>
      <c r="U35" s="201"/>
      <c r="V35" s="201"/>
      <c r="W35" s="201"/>
      <c r="X35" s="201"/>
      <c r="Y35" s="201"/>
      <c r="Z35" s="201"/>
      <c r="AA35" s="201"/>
      <c r="AB35" s="201"/>
      <c r="AC35" s="202"/>
      <c r="AD35" s="214"/>
      <c r="AE35" s="203">
        <f t="shared" si="0"/>
        <v>7</v>
      </c>
      <c r="AF35" s="265" t="s">
        <v>135</v>
      </c>
      <c r="AG35" s="204"/>
      <c r="AH35" s="204"/>
      <c r="AI35" s="204"/>
      <c r="AJ35" s="204"/>
      <c r="AK35" s="204"/>
      <c r="AL35" s="204"/>
      <c r="AM35" s="204"/>
      <c r="AN35" s="204"/>
      <c r="AO35" s="204"/>
      <c r="AP35" s="204"/>
      <c r="AQ35" s="204"/>
      <c r="AR35" s="204"/>
      <c r="AS35" s="205"/>
    </row>
    <row r="36" spans="1:48" ht="16" thickBot="1" x14ac:dyDescent="0.4">
      <c r="A36" s="55"/>
      <c r="B36" s="56"/>
      <c r="C36" s="57"/>
      <c r="D36" s="58"/>
      <c r="E36" s="59" t="s">
        <v>70</v>
      </c>
      <c r="F36" s="59"/>
      <c r="G36" s="71"/>
      <c r="H36" s="72"/>
      <c r="I36" s="72"/>
      <c r="J36" s="73"/>
      <c r="K36" s="73"/>
      <c r="L36" s="34">
        <f>SUM(G36:K36)</f>
        <v>0</v>
      </c>
      <c r="M36" s="31"/>
      <c r="N36" s="26"/>
      <c r="O36" s="26" t="s">
        <v>71</v>
      </c>
      <c r="P36" s="26"/>
      <c r="Q36" s="26"/>
      <c r="T36" s="99"/>
      <c r="U36" s="1"/>
      <c r="V36" s="1"/>
      <c r="W36" s="1"/>
      <c r="X36" s="1"/>
      <c r="Y36" s="1"/>
      <c r="Z36" s="1"/>
      <c r="AA36" s="1"/>
      <c r="AB36" s="1"/>
      <c r="AC36" s="6"/>
      <c r="AD36" s="6"/>
      <c r="AE36" s="1"/>
      <c r="AF36" s="239" t="s">
        <v>145</v>
      </c>
      <c r="AG36" s="240" t="s">
        <v>16</v>
      </c>
      <c r="AH36" s="241" t="s">
        <v>17</v>
      </c>
      <c r="AJ36" t="str">
        <f>$AK$19</f>
        <v>Venlo</v>
      </c>
      <c r="AK36" t="str">
        <f>$AM$19</f>
        <v xml:space="preserve">Germersheim  </v>
      </c>
      <c r="AL36" t="str">
        <f>$AO$19</f>
        <v>Wolfsburg</v>
      </c>
      <c r="AM36" t="str">
        <f>$AQ$19</f>
        <v>Saarbrucke</v>
      </c>
      <c r="AN36" t="str">
        <f>$AS$19</f>
        <v xml:space="preserve">     Paris </v>
      </c>
      <c r="AO36" t="str">
        <f>$AU$19</f>
        <v xml:space="preserve">Torino  It. </v>
      </c>
      <c r="AP36" t="str">
        <f>$AW$19</f>
        <v>Praha CZ</v>
      </c>
      <c r="AQ36" t="str">
        <f>$AY$19</f>
        <v xml:space="preserve">Genua  </v>
      </c>
      <c r="AR36" t="str">
        <f>$BA$19</f>
        <v>Bilbao It.</v>
      </c>
      <c r="AS36" t="str">
        <f>$BC$19</f>
        <v>Munich</v>
      </c>
      <c r="AT36" t="s">
        <v>43</v>
      </c>
      <c r="AV36" t="s">
        <v>136</v>
      </c>
    </row>
    <row r="37" spans="1:48" ht="15.5" x14ac:dyDescent="0.35">
      <c r="A37" s="62"/>
      <c r="B37" s="63"/>
      <c r="C37" s="57"/>
      <c r="D37" s="58"/>
      <c r="E37" s="59" t="s">
        <v>72</v>
      </c>
      <c r="F37" s="59"/>
      <c r="G37" s="71"/>
      <c r="H37" s="72"/>
      <c r="I37" s="72"/>
      <c r="J37" s="73"/>
      <c r="K37" s="73"/>
      <c r="L37" s="34">
        <f>SUM(G37:K37)</f>
        <v>0</v>
      </c>
      <c r="M37" s="31"/>
      <c r="N37" s="26"/>
      <c r="O37" s="26" t="s">
        <v>73</v>
      </c>
      <c r="P37" s="26"/>
      <c r="Q37" s="26"/>
      <c r="T37" s="99">
        <v>7</v>
      </c>
      <c r="U37" s="1"/>
      <c r="V37" s="1"/>
      <c r="W37" s="1">
        <v>3</v>
      </c>
      <c r="X37" s="1"/>
      <c r="Y37" s="1"/>
      <c r="Z37" s="1"/>
      <c r="AA37" s="1"/>
      <c r="AB37" s="1"/>
      <c r="AC37" s="6">
        <v>1</v>
      </c>
      <c r="AD37" s="6"/>
      <c r="AE37" s="1"/>
      <c r="AF37" s="8"/>
      <c r="AG37" s="221"/>
      <c r="AH37" s="223"/>
      <c r="AI37" s="10" t="s">
        <v>6</v>
      </c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t="s">
        <v>41</v>
      </c>
    </row>
    <row r="38" spans="1:48" ht="15.5" x14ac:dyDescent="0.35">
      <c r="E38" t="s">
        <v>144</v>
      </c>
      <c r="M38" s="31"/>
      <c r="P38" s="26"/>
      <c r="Q38" s="26"/>
      <c r="T38" s="99">
        <v>7</v>
      </c>
      <c r="U38" s="1"/>
      <c r="V38" s="1"/>
      <c r="W38" s="1"/>
      <c r="X38" s="1">
        <v>4</v>
      </c>
      <c r="Y38" s="1"/>
      <c r="Z38" s="1"/>
      <c r="AA38" s="1"/>
      <c r="AB38" s="1"/>
      <c r="AC38" s="6">
        <v>1</v>
      </c>
      <c r="AD38" s="6"/>
      <c r="AE38" s="1"/>
      <c r="AF38" s="129"/>
      <c r="AG38" s="224"/>
      <c r="AH38" s="107"/>
      <c r="AI38" s="10" t="s">
        <v>14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t="s">
        <v>18</v>
      </c>
    </row>
    <row r="39" spans="1:48" ht="15.5" x14ac:dyDescent="0.35">
      <c r="M39" s="31"/>
      <c r="P39" s="26"/>
      <c r="Q39" s="26"/>
      <c r="T39" s="99">
        <v>7</v>
      </c>
      <c r="U39" s="1"/>
      <c r="V39" s="1"/>
      <c r="W39" s="1"/>
      <c r="X39" s="1">
        <v>4</v>
      </c>
      <c r="Y39" s="1"/>
      <c r="Z39" s="1"/>
      <c r="AA39" s="1"/>
      <c r="AB39" s="1"/>
      <c r="AC39" s="6"/>
      <c r="AD39" s="6"/>
      <c r="AE39" s="1"/>
      <c r="AF39" s="129" t="s">
        <v>5</v>
      </c>
      <c r="AG39" s="224"/>
      <c r="AH39" s="107"/>
      <c r="AI39" s="10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t="s">
        <v>15</v>
      </c>
    </row>
    <row r="40" spans="1:48" ht="16" thickBot="1" x14ac:dyDescent="0.4">
      <c r="M40" s="31"/>
      <c r="P40" s="26"/>
      <c r="Q40" s="26"/>
      <c r="T40" s="99">
        <v>7</v>
      </c>
      <c r="U40" s="1"/>
      <c r="V40" s="1"/>
      <c r="W40" s="1"/>
      <c r="X40" s="1"/>
      <c r="Y40" s="1">
        <v>5</v>
      </c>
      <c r="Z40" s="1"/>
      <c r="AA40" s="1"/>
      <c r="AB40" s="1"/>
      <c r="AC40" s="6">
        <v>1</v>
      </c>
      <c r="AD40" s="6"/>
      <c r="AE40" s="1"/>
      <c r="AF40" s="129"/>
      <c r="AG40" s="225"/>
      <c r="AH40" s="227"/>
      <c r="AI40" s="10" t="s">
        <v>4</v>
      </c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8" ht="16" thickBot="1" x14ac:dyDescent="0.4">
      <c r="A41" s="177" t="s">
        <v>110</v>
      </c>
      <c r="B41" s="177"/>
      <c r="C41" s="177"/>
      <c r="D41" s="177" t="s">
        <v>152</v>
      </c>
      <c r="E41" s="177"/>
      <c r="F41" s="177"/>
      <c r="G41" s="177"/>
      <c r="H41" s="177"/>
      <c r="I41" s="177"/>
      <c r="M41" s="31"/>
      <c r="P41" s="26"/>
      <c r="Q41" s="26"/>
      <c r="T41" s="99"/>
      <c r="U41" s="1"/>
      <c r="V41" s="1"/>
      <c r="W41" s="1"/>
      <c r="X41" s="1"/>
      <c r="Y41" s="1"/>
      <c r="Z41" s="1"/>
      <c r="AA41" s="1"/>
      <c r="AB41" s="1"/>
      <c r="AC41" s="6"/>
      <c r="AD41" s="6"/>
      <c r="AE41" s="1"/>
    </row>
    <row r="42" spans="1:48" ht="16" thickBot="1" x14ac:dyDescent="0.4">
      <c r="A42" s="168">
        <v>4</v>
      </c>
      <c r="B42" s="49">
        <v>43369</v>
      </c>
      <c r="C42" s="78"/>
      <c r="D42" s="51"/>
      <c r="E42" s="52" t="s">
        <v>74</v>
      </c>
      <c r="F42" s="52"/>
      <c r="G42" s="75"/>
      <c r="H42" s="76"/>
      <c r="I42" s="76"/>
      <c r="J42" s="77"/>
      <c r="K42" s="77"/>
      <c r="L42" s="53">
        <f t="shared" ref="L42:L47" si="14">SUM(G42:K42)</f>
        <v>0</v>
      </c>
      <c r="M42" s="31"/>
      <c r="N42" s="26"/>
      <c r="O42" s="26"/>
      <c r="P42" s="26"/>
      <c r="Q42" s="26"/>
      <c r="T42" s="200">
        <f>T35+1</f>
        <v>8</v>
      </c>
      <c r="U42" s="201"/>
      <c r="V42" s="201"/>
      <c r="W42" s="201"/>
      <c r="X42" s="201"/>
      <c r="Y42" s="201"/>
      <c r="Z42" s="201"/>
      <c r="AA42" s="201"/>
      <c r="AB42" s="201"/>
      <c r="AC42" s="202"/>
      <c r="AD42" s="214"/>
      <c r="AE42" s="203">
        <f t="shared" si="0"/>
        <v>8</v>
      </c>
      <c r="AF42" s="265" t="s">
        <v>198</v>
      </c>
      <c r="AG42" s="204"/>
      <c r="AH42" s="204"/>
      <c r="AI42" s="204"/>
      <c r="AJ42" s="204"/>
      <c r="AK42" s="204"/>
      <c r="AL42" s="204"/>
      <c r="AM42" s="205"/>
      <c r="AN42" s="205"/>
    </row>
    <row r="43" spans="1:48" ht="15.5" x14ac:dyDescent="0.35">
      <c r="A43" s="26"/>
      <c r="B43" s="56"/>
      <c r="C43" s="79"/>
      <c r="D43" s="58"/>
      <c r="E43" s="59" t="s">
        <v>75</v>
      </c>
      <c r="F43" s="59"/>
      <c r="G43" s="71">
        <v>0.5</v>
      </c>
      <c r="H43" s="72">
        <v>0.5</v>
      </c>
      <c r="I43" s="72">
        <v>0.5</v>
      </c>
      <c r="J43" s="73">
        <v>0.5</v>
      </c>
      <c r="K43" s="73"/>
      <c r="L43" s="34">
        <f t="shared" si="14"/>
        <v>2</v>
      </c>
      <c r="M43" s="31"/>
      <c r="N43" s="26"/>
      <c r="O43" s="26"/>
      <c r="P43" s="26"/>
      <c r="Q43" s="26"/>
      <c r="T43" s="99"/>
      <c r="U43" s="1"/>
      <c r="V43" s="1"/>
      <c r="W43" s="1"/>
      <c r="X43" s="1"/>
      <c r="Y43" s="1"/>
      <c r="Z43" s="1"/>
      <c r="AA43" s="1"/>
      <c r="AB43" s="1"/>
      <c r="AC43" s="6"/>
      <c r="AD43" s="6"/>
      <c r="AE43" s="1"/>
      <c r="AI43" s="10" t="s">
        <v>25</v>
      </c>
      <c r="AJ43" t="str">
        <f>$AK$19</f>
        <v>Venlo</v>
      </c>
      <c r="AK43" t="str">
        <f>$AM$19</f>
        <v xml:space="preserve">Germersheim  </v>
      </c>
      <c r="AL43" t="str">
        <f>$AO$19</f>
        <v>Wolfsburg</v>
      </c>
      <c r="AM43" t="str">
        <f>$AQ$19</f>
        <v>Saarbrucke</v>
      </c>
      <c r="AN43" t="str">
        <f>$AS$19</f>
        <v xml:space="preserve">     Paris </v>
      </c>
      <c r="AO43" t="str">
        <f>$AU$19</f>
        <v xml:space="preserve">Torino  It. </v>
      </c>
      <c r="AP43" t="str">
        <f>$AW$19</f>
        <v>Praha CZ</v>
      </c>
      <c r="AQ43" t="str">
        <f>$AY$19</f>
        <v xml:space="preserve">Genua  </v>
      </c>
      <c r="AR43" t="str">
        <f>$BA$19</f>
        <v>Bilbao It.</v>
      </c>
      <c r="AS43" t="str">
        <f>$BC$19</f>
        <v>Munich</v>
      </c>
    </row>
    <row r="44" spans="1:48" ht="15.5" x14ac:dyDescent="0.35">
      <c r="A44" s="26"/>
      <c r="B44" s="56"/>
      <c r="C44" s="79"/>
      <c r="D44" s="58"/>
      <c r="E44" s="59" t="s">
        <v>76</v>
      </c>
      <c r="F44" s="59"/>
      <c r="G44" s="71"/>
      <c r="H44" s="72"/>
      <c r="I44" s="72"/>
      <c r="J44" s="73"/>
      <c r="K44" s="73"/>
      <c r="L44" s="34">
        <f t="shared" si="14"/>
        <v>0</v>
      </c>
      <c r="M44" s="31"/>
      <c r="N44" s="26"/>
      <c r="O44" s="26" t="s">
        <v>69</v>
      </c>
      <c r="P44" s="26"/>
      <c r="Q44" s="26"/>
      <c r="T44" s="99">
        <v>8</v>
      </c>
      <c r="U44" s="1"/>
      <c r="V44" s="1"/>
      <c r="W44" s="1">
        <v>3</v>
      </c>
      <c r="X44" s="1"/>
      <c r="Y44" s="1"/>
      <c r="Z44" s="1"/>
      <c r="AA44" s="1"/>
      <c r="AB44" s="1"/>
      <c r="AC44" s="6">
        <v>1</v>
      </c>
      <c r="AD44" s="6"/>
      <c r="AE44" s="1"/>
      <c r="AI44" t="s">
        <v>3</v>
      </c>
      <c r="AJ44" s="6"/>
      <c r="AK44" s="6"/>
      <c r="AL44" s="6"/>
      <c r="AM44" s="6"/>
      <c r="AN44" s="6"/>
      <c r="AO44" s="6"/>
      <c r="AP44" s="6"/>
      <c r="AQ44" s="6"/>
      <c r="AR44" s="6"/>
      <c r="AS44" s="6"/>
    </row>
    <row r="45" spans="1:48" ht="15.5" x14ac:dyDescent="0.35">
      <c r="A45" s="26"/>
      <c r="B45" s="56"/>
      <c r="C45" s="80"/>
      <c r="D45" s="65"/>
      <c r="E45" s="66"/>
      <c r="F45" s="66"/>
      <c r="G45" s="67"/>
      <c r="H45" s="68"/>
      <c r="I45" s="81"/>
      <c r="J45" s="82"/>
      <c r="K45" s="82"/>
      <c r="L45" s="70">
        <f t="shared" si="14"/>
        <v>0</v>
      </c>
      <c r="M45" s="31"/>
      <c r="N45" s="26"/>
      <c r="O45" s="26"/>
      <c r="P45" s="26"/>
      <c r="Q45" s="26"/>
      <c r="T45" s="99">
        <v>8</v>
      </c>
      <c r="U45" s="1"/>
      <c r="V45" s="1"/>
      <c r="W45" s="1"/>
      <c r="X45" s="1">
        <v>4</v>
      </c>
      <c r="Y45" s="1"/>
      <c r="Z45" s="1"/>
      <c r="AA45" s="1"/>
      <c r="AB45" s="1"/>
      <c r="AC45" s="6">
        <v>1</v>
      </c>
      <c r="AD45" s="6"/>
      <c r="AE45" s="1"/>
      <c r="AI45" t="s">
        <v>7</v>
      </c>
      <c r="AJ45" s="6"/>
      <c r="AK45" s="6"/>
      <c r="AL45" s="6"/>
      <c r="AM45" s="6"/>
      <c r="AN45" s="6"/>
      <c r="AO45" s="6"/>
      <c r="AP45" s="6"/>
      <c r="AQ45" s="6"/>
      <c r="AR45" s="6"/>
      <c r="AS45" s="6"/>
    </row>
    <row r="46" spans="1:48" ht="15.5" x14ac:dyDescent="0.35">
      <c r="L46">
        <f t="shared" si="14"/>
        <v>0</v>
      </c>
      <c r="M46" s="31"/>
      <c r="Q46" s="26"/>
      <c r="T46" s="99">
        <v>8</v>
      </c>
      <c r="U46" s="1"/>
      <c r="V46" s="1"/>
      <c r="W46" s="1"/>
      <c r="X46" s="1"/>
      <c r="Y46" s="1">
        <v>5</v>
      </c>
      <c r="Z46" s="1"/>
      <c r="AA46" s="1"/>
      <c r="AB46" s="1"/>
      <c r="AC46" s="6">
        <v>1</v>
      </c>
      <c r="AD46" s="6"/>
      <c r="AE46" s="1"/>
      <c r="AI46" t="s">
        <v>4</v>
      </c>
      <c r="AJ46" s="6"/>
      <c r="AK46" s="6"/>
      <c r="AL46" s="6"/>
      <c r="AM46" s="6"/>
      <c r="AN46" s="6"/>
      <c r="AO46" s="6"/>
      <c r="AP46" s="6"/>
      <c r="AQ46" s="6"/>
      <c r="AR46" s="6"/>
      <c r="AS46" s="6"/>
    </row>
    <row r="47" spans="1:48" ht="16" thickBot="1" x14ac:dyDescent="0.4">
      <c r="L47">
        <f t="shared" si="14"/>
        <v>0</v>
      </c>
      <c r="M47" s="31"/>
      <c r="Q47" s="26"/>
      <c r="T47" s="99"/>
      <c r="U47" s="1"/>
      <c r="V47" s="1"/>
      <c r="W47" s="1"/>
      <c r="X47" s="1"/>
      <c r="Y47" s="1"/>
      <c r="Z47" s="1"/>
      <c r="AA47" s="1"/>
      <c r="AB47" s="1"/>
      <c r="AC47" s="6"/>
      <c r="AD47" s="6"/>
      <c r="AE47" s="1"/>
    </row>
    <row r="48" spans="1:48" ht="16" thickBot="1" x14ac:dyDescent="0.4">
      <c r="M48" s="31"/>
      <c r="Q48" s="26"/>
      <c r="T48" s="200">
        <f>T42+1</f>
        <v>9</v>
      </c>
      <c r="U48" s="201"/>
      <c r="V48" s="201"/>
      <c r="W48" s="201"/>
      <c r="X48" s="201"/>
      <c r="Y48" s="201"/>
      <c r="Z48" s="201"/>
      <c r="AA48" s="201"/>
      <c r="AB48" s="201"/>
      <c r="AC48" s="202"/>
      <c r="AD48" s="214"/>
      <c r="AE48" s="203">
        <f t="shared" si="0"/>
        <v>9</v>
      </c>
      <c r="AF48" s="265" t="s">
        <v>123</v>
      </c>
      <c r="AG48" s="204"/>
      <c r="AH48" s="204"/>
      <c r="AI48" s="204"/>
      <c r="AJ48" s="204"/>
      <c r="AK48" s="204"/>
      <c r="AL48" s="204"/>
      <c r="AM48" s="205"/>
    </row>
    <row r="49" spans="1:61" ht="16" thickBot="1" x14ac:dyDescent="0.4">
      <c r="A49" s="179" t="s">
        <v>153</v>
      </c>
      <c r="B49" s="179"/>
      <c r="C49" s="179"/>
      <c r="D49" s="179" t="s">
        <v>154</v>
      </c>
      <c r="E49" s="179"/>
      <c r="F49" s="179"/>
      <c r="G49" s="179"/>
      <c r="H49" s="179"/>
      <c r="I49" s="179"/>
      <c r="M49" s="31"/>
      <c r="Q49" s="26"/>
      <c r="T49" s="99"/>
      <c r="U49" s="1"/>
      <c r="V49" s="1"/>
      <c r="W49" s="1"/>
      <c r="X49" s="1"/>
      <c r="Y49" s="1"/>
      <c r="Z49" s="1"/>
      <c r="AA49" s="1"/>
      <c r="AB49" s="1"/>
      <c r="AC49" s="6"/>
      <c r="AD49" s="6"/>
      <c r="AE49" s="1"/>
      <c r="AI49" s="10" t="s">
        <v>218</v>
      </c>
      <c r="AJ49" t="str">
        <f>$AK$19</f>
        <v>Venlo</v>
      </c>
      <c r="AK49" t="str">
        <f>$AM$19</f>
        <v xml:space="preserve">Germersheim  </v>
      </c>
      <c r="AL49" t="str">
        <f>$AO$19</f>
        <v>Wolfsburg</v>
      </c>
      <c r="AM49" t="str">
        <f>$AQ$19</f>
        <v>Saarbrucke</v>
      </c>
      <c r="AN49" t="str">
        <f>$AS$19</f>
        <v xml:space="preserve">     Paris </v>
      </c>
      <c r="AO49" t="str">
        <f>$AU$19</f>
        <v xml:space="preserve">Torino  It. </v>
      </c>
      <c r="AP49" t="str">
        <f>$AW$19</f>
        <v>Praha CZ</v>
      </c>
      <c r="AQ49" t="str">
        <f>$AY$19</f>
        <v xml:space="preserve">Genua  </v>
      </c>
      <c r="AR49" t="str">
        <f>$BA$19</f>
        <v>Bilbao It.</v>
      </c>
      <c r="AS49" t="str">
        <f>$BC$19</f>
        <v>Munich</v>
      </c>
    </row>
    <row r="50" spans="1:61" ht="15.5" x14ac:dyDescent="0.35">
      <c r="A50" s="168">
        <v>5</v>
      </c>
      <c r="B50" s="49"/>
      <c r="C50" s="52"/>
      <c r="D50" s="83"/>
      <c r="E50" s="112" t="s">
        <v>180</v>
      </c>
      <c r="F50" s="52"/>
      <c r="G50" s="75"/>
      <c r="H50" s="76"/>
      <c r="I50" s="76"/>
      <c r="J50" s="84"/>
      <c r="K50" s="84"/>
      <c r="L50" s="53">
        <f>SUM(G50:K50)</f>
        <v>0</v>
      </c>
      <c r="M50" s="31"/>
      <c r="N50" s="26"/>
      <c r="O50" s="26"/>
      <c r="P50" s="26"/>
      <c r="Q50" s="26"/>
      <c r="T50" s="99">
        <v>9</v>
      </c>
      <c r="U50" s="1"/>
      <c r="V50" s="1"/>
      <c r="W50" s="1">
        <v>3</v>
      </c>
      <c r="X50" s="1"/>
      <c r="Y50" s="1"/>
      <c r="Z50" s="1"/>
      <c r="AA50" s="1"/>
      <c r="AB50" s="1"/>
      <c r="AC50" s="6">
        <v>1</v>
      </c>
      <c r="AD50" s="6"/>
      <c r="AE50" s="1"/>
      <c r="AI50" t="s">
        <v>3</v>
      </c>
      <c r="AJ50" s="6">
        <v>0</v>
      </c>
      <c r="AK50" s="268">
        <v>0.75</v>
      </c>
      <c r="AL50" s="6">
        <v>0.75</v>
      </c>
      <c r="AM50" s="6">
        <v>1</v>
      </c>
      <c r="AN50" s="6">
        <v>0</v>
      </c>
      <c r="AO50" s="6">
        <v>12.45</v>
      </c>
      <c r="AP50" s="6">
        <v>0.75</v>
      </c>
      <c r="AQ50" s="6">
        <v>0.75</v>
      </c>
      <c r="AR50" s="6">
        <v>12.45</v>
      </c>
      <c r="AS50" s="6">
        <v>0.75</v>
      </c>
    </row>
    <row r="51" spans="1:61" ht="15.5" x14ac:dyDescent="0.35">
      <c r="A51" s="55"/>
      <c r="B51" s="56"/>
      <c r="C51" s="59"/>
      <c r="D51" s="85"/>
      <c r="E51" s="59" t="s">
        <v>77</v>
      </c>
      <c r="F51" s="59"/>
      <c r="G51" s="71"/>
      <c r="H51" s="72"/>
      <c r="I51" s="72"/>
      <c r="J51" s="61"/>
      <c r="K51" s="61"/>
      <c r="L51" s="34">
        <f>SUM(G51:K51)</f>
        <v>0</v>
      </c>
      <c r="M51" s="31"/>
      <c r="N51" s="26"/>
      <c r="O51" s="26"/>
      <c r="P51" s="26"/>
      <c r="Q51" s="26"/>
      <c r="T51" s="99">
        <v>9</v>
      </c>
      <c r="U51" s="1"/>
      <c r="V51" s="1"/>
      <c r="W51" s="1"/>
      <c r="X51" s="1">
        <v>4</v>
      </c>
      <c r="Y51" s="1"/>
      <c r="Z51" s="1"/>
      <c r="AA51" s="1"/>
      <c r="AB51" s="1"/>
      <c r="AC51" s="6">
        <v>1</v>
      </c>
      <c r="AD51" s="6"/>
      <c r="AE51" s="1"/>
      <c r="AI51" t="s">
        <v>7</v>
      </c>
      <c r="AJ51" s="6"/>
      <c r="AK51" s="6"/>
      <c r="AL51" s="6"/>
      <c r="AM51" s="6"/>
      <c r="AN51" s="6"/>
      <c r="AO51" s="6"/>
      <c r="AP51" s="6"/>
      <c r="AQ51" s="6"/>
      <c r="AR51" s="6"/>
      <c r="AS51" s="6"/>
    </row>
    <row r="52" spans="1:61" ht="15.5" x14ac:dyDescent="0.35">
      <c r="A52" s="55"/>
      <c r="B52" s="56"/>
      <c r="C52" s="59"/>
      <c r="D52" s="85"/>
      <c r="E52" s="59"/>
      <c r="F52" s="59"/>
      <c r="G52" s="71"/>
      <c r="H52" s="72"/>
      <c r="I52" s="72"/>
      <c r="J52" s="61"/>
      <c r="K52" s="61"/>
      <c r="L52" s="34">
        <f>SUM(G52:K52)</f>
        <v>0</v>
      </c>
      <c r="M52" s="31"/>
      <c r="N52" s="26"/>
      <c r="O52" s="26"/>
      <c r="P52" s="26"/>
      <c r="Q52" s="26"/>
      <c r="T52" s="99">
        <v>9</v>
      </c>
      <c r="U52" s="1"/>
      <c r="V52" s="1"/>
      <c r="W52" s="1"/>
      <c r="X52" s="1"/>
      <c r="Y52" s="1">
        <v>5</v>
      </c>
      <c r="Z52" s="1"/>
      <c r="AA52" s="1"/>
      <c r="AB52" s="1"/>
      <c r="AC52" s="6">
        <v>1</v>
      </c>
      <c r="AD52" s="6"/>
      <c r="AE52" s="1"/>
      <c r="AI52" t="s">
        <v>4</v>
      </c>
      <c r="AJ52" s="6"/>
      <c r="AK52" s="6"/>
      <c r="AL52" s="6"/>
      <c r="AM52" s="6"/>
      <c r="AN52" s="6"/>
      <c r="AO52" s="6"/>
      <c r="AP52" s="6"/>
      <c r="AQ52" s="6"/>
      <c r="AR52" s="6"/>
      <c r="AS52" s="6"/>
    </row>
    <row r="53" spans="1:61" ht="16" thickBot="1" x14ac:dyDescent="0.4">
      <c r="A53" s="62" t="s">
        <v>5</v>
      </c>
      <c r="B53" s="63"/>
      <c r="C53" s="64"/>
      <c r="D53" s="65"/>
      <c r="E53" s="66"/>
      <c r="F53" s="66"/>
      <c r="G53" s="67"/>
      <c r="H53" s="68"/>
      <c r="I53" s="81"/>
      <c r="J53" s="82"/>
      <c r="K53" s="82"/>
      <c r="L53" s="70">
        <f>SUM(G53:K53)</f>
        <v>0</v>
      </c>
      <c r="M53" s="31"/>
      <c r="N53" s="26"/>
      <c r="O53" s="26"/>
      <c r="P53" s="26"/>
      <c r="Q53" s="26"/>
      <c r="T53" s="99"/>
      <c r="U53" s="1"/>
      <c r="V53" s="1"/>
      <c r="W53" s="1"/>
      <c r="X53" s="1"/>
      <c r="Y53" s="1"/>
      <c r="Z53" s="1"/>
      <c r="AA53" s="1"/>
      <c r="AB53" s="1"/>
      <c r="AC53" s="6"/>
      <c r="AD53" s="6"/>
      <c r="AE53" s="1"/>
    </row>
    <row r="54" spans="1:61" ht="16" thickBot="1" x14ac:dyDescent="0.4">
      <c r="M54" s="31"/>
      <c r="T54" s="200">
        <f>T48+1</f>
        <v>10</v>
      </c>
      <c r="U54" s="201"/>
      <c r="V54" s="201"/>
      <c r="W54" s="201"/>
      <c r="X54" s="201"/>
      <c r="Y54" s="201"/>
      <c r="Z54" s="201"/>
      <c r="AA54" s="201"/>
      <c r="AB54" s="201"/>
      <c r="AC54" s="202"/>
      <c r="AD54" s="214"/>
      <c r="AE54" s="203">
        <f t="shared" si="0"/>
        <v>10</v>
      </c>
      <c r="AF54" s="265" t="s">
        <v>124</v>
      </c>
      <c r="AG54" s="204"/>
      <c r="AH54" s="204"/>
      <c r="AI54" s="204"/>
      <c r="AJ54" s="204"/>
      <c r="AK54" s="204"/>
      <c r="AL54" s="204"/>
      <c r="AM54" s="205"/>
    </row>
    <row r="55" spans="1:61" ht="15.5" x14ac:dyDescent="0.35">
      <c r="M55" s="31"/>
      <c r="T55" s="99"/>
      <c r="U55" s="1"/>
      <c r="V55" s="1"/>
      <c r="W55" s="1"/>
      <c r="X55" s="1"/>
      <c r="Y55" s="1"/>
      <c r="Z55" s="1"/>
      <c r="AA55" s="1"/>
      <c r="AB55" s="1"/>
      <c r="AC55" s="6"/>
      <c r="AD55" s="6"/>
      <c r="AE55" s="1"/>
      <c r="AI55" s="10" t="s">
        <v>219</v>
      </c>
      <c r="AJ55" t="str">
        <f>$AK$19</f>
        <v>Venlo</v>
      </c>
      <c r="AK55" t="str">
        <f>$AM$19</f>
        <v xml:space="preserve">Germersheim  </v>
      </c>
      <c r="AL55" t="str">
        <f>$AO$19</f>
        <v>Wolfsburg</v>
      </c>
      <c r="AM55" t="str">
        <f>$AQ$19</f>
        <v>Saarbrucke</v>
      </c>
      <c r="AN55" t="str">
        <f>$AS$19</f>
        <v xml:space="preserve">     Paris </v>
      </c>
      <c r="AO55" t="str">
        <f>$AU$19</f>
        <v xml:space="preserve">Torino  It. </v>
      </c>
      <c r="AP55" t="str">
        <f>$AW$19</f>
        <v>Praha CZ</v>
      </c>
      <c r="AQ55" t="str">
        <f>$AY$19</f>
        <v xml:space="preserve">Genua  </v>
      </c>
      <c r="AR55" t="str">
        <f>$BA$19</f>
        <v>Bilbao It.</v>
      </c>
      <c r="AS55" t="str">
        <f>$BC$19</f>
        <v>Munich</v>
      </c>
      <c r="AT55" t="s">
        <v>43</v>
      </c>
    </row>
    <row r="56" spans="1:61" ht="15.5" x14ac:dyDescent="0.35">
      <c r="M56" s="31"/>
      <c r="T56" s="99">
        <f>T54</f>
        <v>10</v>
      </c>
      <c r="U56" s="1"/>
      <c r="V56" s="1"/>
      <c r="W56" s="1"/>
      <c r="X56" s="1"/>
      <c r="Y56" s="1"/>
      <c r="Z56" s="1"/>
      <c r="AA56" s="1"/>
      <c r="AB56" s="1"/>
      <c r="AC56" s="6">
        <v>1</v>
      </c>
      <c r="AD56" s="6"/>
      <c r="AE56" s="1"/>
      <c r="AI56" t="s">
        <v>6</v>
      </c>
      <c r="AJ56" s="6">
        <f>ROUNDDOWN((2/3),2)</f>
        <v>0.66</v>
      </c>
      <c r="AK56" s="6">
        <f>ROUNDDOWN((2/3),2)</f>
        <v>0.66</v>
      </c>
      <c r="AL56" s="6">
        <f>ROUNDDOWN((2/3),2)</f>
        <v>0.66</v>
      </c>
      <c r="AM56" s="6">
        <f>ROUNDDOWN((2/3),2)</f>
        <v>0.66</v>
      </c>
      <c r="AN56" s="6">
        <f>ROUNDDOWN((2/3),2)</f>
        <v>0.66</v>
      </c>
      <c r="AO56" s="6">
        <f>ROUNDDOWN((2/3),2)</f>
        <v>0.66</v>
      </c>
      <c r="AP56" s="6">
        <f>ROUNDDOWN((2/3),2)</f>
        <v>0.66</v>
      </c>
      <c r="AQ56" s="6">
        <f>ROUNDDOWN((2/3),2)</f>
        <v>0.66</v>
      </c>
      <c r="AR56" s="6">
        <f>ROUNDDOWN((2/3),2)</f>
        <v>0.66</v>
      </c>
      <c r="AS56" s="6">
        <f>ROUNDDOWN((2/3),2)</f>
        <v>0.66</v>
      </c>
    </row>
    <row r="57" spans="1:61" ht="15.5" x14ac:dyDescent="0.35">
      <c r="M57" s="31"/>
      <c r="T57" s="99">
        <f>T54</f>
        <v>10</v>
      </c>
      <c r="U57" s="1"/>
      <c r="V57" s="1"/>
      <c r="W57" s="1"/>
      <c r="X57" s="1"/>
      <c r="Y57" s="1"/>
      <c r="Z57" s="1"/>
      <c r="AA57" s="1"/>
      <c r="AB57" s="1"/>
      <c r="AC57" s="6">
        <v>1</v>
      </c>
      <c r="AD57" s="6"/>
      <c r="AE57" s="1"/>
      <c r="AI57" t="s">
        <v>7</v>
      </c>
      <c r="AJ57" s="6"/>
      <c r="AK57" s="6"/>
      <c r="AL57" s="6"/>
      <c r="AM57" s="6"/>
      <c r="AN57" s="6"/>
      <c r="AO57" s="6"/>
      <c r="AP57" s="6"/>
      <c r="AQ57" s="6"/>
      <c r="AR57" s="6"/>
      <c r="AS57" s="6"/>
    </row>
    <row r="58" spans="1:61" ht="15.5" x14ac:dyDescent="0.35">
      <c r="A58" s="171">
        <v>6</v>
      </c>
      <c r="B58" s="56"/>
      <c r="C58" s="28"/>
      <c r="D58" s="58"/>
      <c r="E58" s="59" t="s">
        <v>5</v>
      </c>
      <c r="F58" s="59"/>
      <c r="G58" s="71"/>
      <c r="H58" s="72"/>
      <c r="I58" s="72"/>
      <c r="J58" s="73"/>
      <c r="K58" s="73"/>
      <c r="L58" s="53">
        <f>SUM(G58:K58)</f>
        <v>0</v>
      </c>
      <c r="M58" s="31"/>
      <c r="N58" s="26"/>
      <c r="O58" s="26"/>
      <c r="P58" s="26"/>
      <c r="Q58" s="26"/>
      <c r="T58" s="99">
        <f>T54</f>
        <v>10</v>
      </c>
      <c r="U58" s="1"/>
      <c r="V58" s="1"/>
      <c r="W58" s="1"/>
      <c r="X58" s="1"/>
      <c r="Y58" s="1"/>
      <c r="Z58" s="1"/>
      <c r="AA58" s="1"/>
      <c r="AB58" s="1"/>
      <c r="AC58" s="6">
        <v>1</v>
      </c>
      <c r="AD58" s="6"/>
      <c r="AE58" s="1"/>
      <c r="AI58" t="s">
        <v>4</v>
      </c>
      <c r="AJ58" s="6"/>
      <c r="AK58" s="6"/>
      <c r="AL58" s="6"/>
      <c r="AM58" s="6"/>
      <c r="AN58" s="6"/>
      <c r="AO58" s="6"/>
      <c r="AP58" s="6"/>
      <c r="AQ58" s="6"/>
      <c r="AR58" s="6"/>
      <c r="AS58" s="6"/>
      <c r="AY58" s="267"/>
      <c r="AZ58" s="267" t="str">
        <f>$AK$19</f>
        <v>Venlo</v>
      </c>
      <c r="BA58" s="267" t="str">
        <f>$AM$19</f>
        <v xml:space="preserve">Germersheim  </v>
      </c>
      <c r="BB58" s="267" t="str">
        <f>$AO$19</f>
        <v>Wolfsburg</v>
      </c>
      <c r="BC58" s="267" t="str">
        <f>$AQ$19</f>
        <v>Saarbrucke</v>
      </c>
      <c r="BD58" s="267" t="str">
        <f>$AS$19</f>
        <v xml:space="preserve">     Paris </v>
      </c>
      <c r="BE58" s="267" t="str">
        <f>$AU$19</f>
        <v xml:space="preserve">Torino  It. </v>
      </c>
      <c r="BF58" s="267" t="str">
        <f>$AW$19</f>
        <v>Praha CZ</v>
      </c>
      <c r="BG58" s="267" t="str">
        <f>$AY$19</f>
        <v xml:space="preserve">Genua  </v>
      </c>
      <c r="BH58" s="267" t="str">
        <f>$BA$19</f>
        <v>Bilbao It.</v>
      </c>
      <c r="BI58" s="267" t="str">
        <f>$BC$19</f>
        <v>Munich</v>
      </c>
    </row>
    <row r="59" spans="1:61" ht="16" thickBot="1" x14ac:dyDescent="0.4">
      <c r="A59" s="26"/>
      <c r="B59" s="56"/>
      <c r="C59" s="28"/>
      <c r="D59" s="58"/>
      <c r="E59" s="59"/>
      <c r="F59" s="59"/>
      <c r="G59" s="71"/>
      <c r="H59" s="72"/>
      <c r="I59" s="72"/>
      <c r="J59" s="73"/>
      <c r="K59" s="73"/>
      <c r="L59" s="34">
        <f>SUM(G59:K59)</f>
        <v>0</v>
      </c>
      <c r="M59" s="31"/>
      <c r="N59" s="26"/>
      <c r="O59" s="26"/>
      <c r="P59" s="26"/>
      <c r="Q59" s="26"/>
      <c r="T59" s="99"/>
      <c r="U59" s="1"/>
      <c r="V59" s="1"/>
      <c r="W59" s="1"/>
      <c r="X59" s="1"/>
      <c r="Y59" s="1"/>
      <c r="Z59" s="1"/>
      <c r="AA59" s="1"/>
      <c r="AB59" s="1"/>
      <c r="AC59" s="6"/>
      <c r="AD59" s="6"/>
      <c r="AE59" s="1"/>
      <c r="AI59" t="s">
        <v>9</v>
      </c>
      <c r="AY59" s="267" t="s">
        <v>210</v>
      </c>
      <c r="AZ59" s="267">
        <v>50</v>
      </c>
      <c r="BA59" s="267">
        <v>100</v>
      </c>
      <c r="BB59" s="267">
        <v>115</v>
      </c>
      <c r="BC59" s="267">
        <v>92</v>
      </c>
      <c r="BD59" s="267">
        <v>65</v>
      </c>
      <c r="BE59" s="267">
        <v>362</v>
      </c>
      <c r="BF59" s="267">
        <v>163</v>
      </c>
      <c r="BG59" s="267">
        <v>297</v>
      </c>
      <c r="BH59" s="267">
        <v>379</v>
      </c>
      <c r="BI59" s="267">
        <v>150</v>
      </c>
    </row>
    <row r="60" spans="1:61" ht="16" thickBot="1" x14ac:dyDescent="0.4">
      <c r="A60" s="26"/>
      <c r="B60" s="56"/>
      <c r="C60" s="28"/>
      <c r="D60" s="58"/>
      <c r="E60" s="59" t="s">
        <v>69</v>
      </c>
      <c r="F60" s="59"/>
      <c r="G60" s="71"/>
      <c r="H60" s="72"/>
      <c r="I60" s="72"/>
      <c r="J60" s="73"/>
      <c r="K60" s="73"/>
      <c r="L60" s="34">
        <f>SUM(G60:K60)</f>
        <v>0</v>
      </c>
      <c r="M60" s="31"/>
      <c r="N60" s="26"/>
      <c r="O60" s="26"/>
      <c r="P60" s="26"/>
      <c r="Q60" s="26"/>
      <c r="T60" s="200">
        <f>T54+1</f>
        <v>11</v>
      </c>
      <c r="U60" s="201"/>
      <c r="V60" s="201"/>
      <c r="W60" s="201"/>
      <c r="X60" s="201"/>
      <c r="Y60" s="201"/>
      <c r="Z60" s="201"/>
      <c r="AA60" s="201"/>
      <c r="AB60" s="201"/>
      <c r="AC60" s="202"/>
      <c r="AD60" s="214"/>
      <c r="AE60" s="203">
        <f t="shared" si="0"/>
        <v>11</v>
      </c>
      <c r="AF60" s="265" t="s">
        <v>125</v>
      </c>
      <c r="AG60" s="204"/>
      <c r="AH60" s="204"/>
      <c r="AI60" s="204"/>
      <c r="AJ60" s="204"/>
      <c r="AK60" s="204"/>
      <c r="AL60" s="204"/>
      <c r="AM60" s="204"/>
      <c r="AN60" s="204"/>
      <c r="AO60" s="204"/>
      <c r="AP60" s="204"/>
      <c r="AQ60" s="204"/>
      <c r="AR60" s="204"/>
      <c r="AS60" s="205"/>
      <c r="AY60" s="267" t="s">
        <v>211</v>
      </c>
      <c r="AZ60" s="267">
        <f>(39*AJ30/100)</f>
        <v>75.66</v>
      </c>
      <c r="BA60" s="267">
        <f t="shared" ref="BA60:BI60" si="15">(30*AK30/100)</f>
        <v>151.5</v>
      </c>
      <c r="BB60" s="267">
        <f t="shared" si="15"/>
        <v>171.6</v>
      </c>
      <c r="BC60" s="267">
        <f t="shared" si="15"/>
        <v>112.8</v>
      </c>
      <c r="BD60" s="267">
        <f t="shared" si="15"/>
        <v>98.4</v>
      </c>
      <c r="BE60" s="267">
        <f t="shared" si="15"/>
        <v>319.5</v>
      </c>
      <c r="BF60" s="267">
        <f t="shared" si="15"/>
        <v>289.8</v>
      </c>
      <c r="BG60" s="267">
        <f t="shared" si="15"/>
        <v>324.60000000000002</v>
      </c>
      <c r="BH60" s="267">
        <f t="shared" si="15"/>
        <v>386.1</v>
      </c>
      <c r="BI60" s="267">
        <f t="shared" si="15"/>
        <v>237.9</v>
      </c>
    </row>
    <row r="61" spans="1:61" ht="15.5" x14ac:dyDescent="0.35">
      <c r="A61" s="26" t="s">
        <v>5</v>
      </c>
      <c r="B61" s="56"/>
      <c r="C61" s="28"/>
      <c r="D61" s="58"/>
      <c r="E61" s="59" t="s">
        <v>5</v>
      </c>
      <c r="F61" s="59"/>
      <c r="G61" s="71"/>
      <c r="H61" s="72"/>
      <c r="I61" s="72"/>
      <c r="J61" s="73"/>
      <c r="K61" s="73"/>
      <c r="L61" s="70">
        <f>SUM(G61:K61)</f>
        <v>0</v>
      </c>
      <c r="M61" s="31"/>
      <c r="N61" s="26"/>
      <c r="O61" s="26"/>
      <c r="P61" s="26"/>
      <c r="Q61" s="26"/>
      <c r="T61" s="99"/>
      <c r="U61" s="1"/>
      <c r="V61" s="1"/>
      <c r="W61" s="1"/>
      <c r="X61" s="1"/>
      <c r="Y61" s="1"/>
      <c r="Z61" s="1"/>
      <c r="AA61" s="1"/>
      <c r="AB61" s="1"/>
      <c r="AC61" s="6"/>
      <c r="AD61" s="6"/>
      <c r="AE61" s="1"/>
      <c r="AF61" s="10" t="s">
        <v>199</v>
      </c>
      <c r="AI61" s="10" t="s">
        <v>215</v>
      </c>
      <c r="AJ61" t="str">
        <f>$AK$19</f>
        <v>Venlo</v>
      </c>
      <c r="AK61" t="str">
        <f>$AM$19</f>
        <v xml:space="preserve">Germersheim  </v>
      </c>
      <c r="AL61" t="str">
        <f>$AO$19</f>
        <v>Wolfsburg</v>
      </c>
      <c r="AM61" t="str">
        <f>$AQ$19</f>
        <v>Saarbrucke</v>
      </c>
      <c r="AN61" t="str">
        <f>$AS$19</f>
        <v xml:space="preserve">     Paris </v>
      </c>
      <c r="AO61" t="str">
        <f>$AU$19</f>
        <v xml:space="preserve">Torino  It. </v>
      </c>
      <c r="AP61" t="str">
        <f>$AW$19</f>
        <v>Praha CZ</v>
      </c>
      <c r="AQ61" t="str">
        <f>$AY$19</f>
        <v xml:space="preserve">Genua  </v>
      </c>
      <c r="AR61" t="str">
        <f>$BA$19</f>
        <v>Bilbao It.</v>
      </c>
      <c r="AS61" t="str">
        <f>$BC$19</f>
        <v>Munich</v>
      </c>
      <c r="AY61" s="267" t="s">
        <v>212</v>
      </c>
      <c r="AZ61" s="267">
        <f t="shared" ref="AZ61:BI61" si="16">(1.4*AZ60)</f>
        <v>105.92399999999999</v>
      </c>
      <c r="BA61" s="267">
        <f t="shared" si="16"/>
        <v>212.1</v>
      </c>
      <c r="BB61" s="267">
        <f t="shared" si="16"/>
        <v>240.23999999999998</v>
      </c>
      <c r="BC61" s="267">
        <f t="shared" si="16"/>
        <v>157.91999999999999</v>
      </c>
      <c r="BD61" s="267">
        <f t="shared" si="16"/>
        <v>137.76</v>
      </c>
      <c r="BE61" s="267">
        <f t="shared" si="16"/>
        <v>447.29999999999995</v>
      </c>
      <c r="BF61" s="267">
        <f t="shared" si="16"/>
        <v>405.71999999999997</v>
      </c>
      <c r="BG61" s="267">
        <f t="shared" si="16"/>
        <v>454.44</v>
      </c>
      <c r="BH61" s="267">
        <f t="shared" si="16"/>
        <v>540.54</v>
      </c>
      <c r="BI61" s="267">
        <f t="shared" si="16"/>
        <v>333.06</v>
      </c>
    </row>
    <row r="62" spans="1:61" ht="15.5" x14ac:dyDescent="0.35">
      <c r="M62" s="31"/>
      <c r="O62" s="26"/>
      <c r="P62" s="26"/>
      <c r="Q62" s="26"/>
      <c r="T62" s="46"/>
      <c r="U62" s="1"/>
      <c r="V62" s="1"/>
      <c r="W62" s="1">
        <v>3</v>
      </c>
      <c r="X62" s="1"/>
      <c r="Y62" s="1"/>
      <c r="Z62" s="1"/>
      <c r="AA62" s="1"/>
      <c r="AB62" s="1"/>
      <c r="AC62" s="6">
        <v>2</v>
      </c>
      <c r="AD62" s="6"/>
      <c r="AE62" s="1"/>
      <c r="AF62" s="10" t="s">
        <v>29</v>
      </c>
      <c r="AI62" t="s">
        <v>6</v>
      </c>
      <c r="AJ62" s="266">
        <f>ROUNDDOWN((3+(1/3)),2)</f>
        <v>3.33</v>
      </c>
      <c r="AK62" s="6">
        <f>ROUNDDOWN((6+(2/3)),2)</f>
        <v>6.66</v>
      </c>
      <c r="AL62" s="6">
        <f>ROUNDDOWN((7+(2/3)),2)</f>
        <v>7.66</v>
      </c>
      <c r="AM62" s="6">
        <f>ROUNDDOWN((6+(1/12)),2)</f>
        <v>6.08</v>
      </c>
      <c r="AN62" s="6">
        <f>ROUNDDOWN((4+(1/3)),2)</f>
        <v>4.33</v>
      </c>
      <c r="AO62" s="6">
        <f>ROUNDDOWN((24+(1/12)),2)</f>
        <v>24.08</v>
      </c>
      <c r="AP62" s="6">
        <f>ROUNDDOWN((10+(5/6)),2)</f>
        <v>10.83</v>
      </c>
      <c r="AQ62" s="6">
        <v>19.75</v>
      </c>
      <c r="AR62" s="6">
        <v>25.25</v>
      </c>
      <c r="AS62" s="6">
        <v>10</v>
      </c>
      <c r="AY62" s="267" t="s">
        <v>213</v>
      </c>
      <c r="AZ62" s="267">
        <v>0</v>
      </c>
      <c r="BA62" s="267">
        <f>(316*0.15)</f>
        <v>47.4</v>
      </c>
      <c r="BB62" s="267">
        <f>(392*0.15)</f>
        <v>58.8</v>
      </c>
      <c r="BC62" s="267">
        <f>(70*0.15)</f>
        <v>10.5</v>
      </c>
      <c r="BD62" s="267">
        <v>16.600000000000001</v>
      </c>
      <c r="BE62" s="267">
        <f>(54.6+110)</f>
        <v>164.6</v>
      </c>
      <c r="BF62" s="267">
        <f>((650*0.15)+10)</f>
        <v>107.5</v>
      </c>
      <c r="BG62" s="267">
        <f>(650+13+28.2)</f>
        <v>691.2</v>
      </c>
      <c r="BH62" s="267">
        <v>90</v>
      </c>
      <c r="BI62" s="267">
        <f>(640*0.15)</f>
        <v>96</v>
      </c>
    </row>
    <row r="63" spans="1:61" ht="15.5" x14ac:dyDescent="0.35">
      <c r="M63" s="31"/>
      <c r="O63" s="26"/>
      <c r="P63" s="26"/>
      <c r="Q63" s="26"/>
      <c r="T63" s="99">
        <f>T60</f>
        <v>11</v>
      </c>
      <c r="U63" s="1"/>
      <c r="V63" s="1"/>
      <c r="W63" s="1"/>
      <c r="X63" s="1">
        <v>4</v>
      </c>
      <c r="Y63" s="1"/>
      <c r="Z63" s="1"/>
      <c r="AA63" s="1"/>
      <c r="AB63" s="1"/>
      <c r="AC63" s="6">
        <v>2</v>
      </c>
      <c r="AD63" s="6"/>
      <c r="AE63" s="1"/>
      <c r="AI63" t="s">
        <v>7</v>
      </c>
      <c r="AJ63" s="6"/>
      <c r="AK63" s="6"/>
      <c r="AL63" s="6"/>
      <c r="AM63" s="6"/>
      <c r="AN63" s="6"/>
      <c r="AO63" s="6"/>
      <c r="AP63" s="6"/>
      <c r="AQ63" s="6"/>
      <c r="AR63" s="6"/>
      <c r="AS63" s="6"/>
      <c r="AY63" s="267" t="s">
        <v>214</v>
      </c>
      <c r="AZ63" s="267">
        <f t="shared" ref="AZ63:BI63" si="17">(AZ59+AZ61+AZ62)</f>
        <v>155.92399999999998</v>
      </c>
      <c r="BA63" s="267">
        <f t="shared" si="17"/>
        <v>359.5</v>
      </c>
      <c r="BB63" s="267">
        <f t="shared" si="17"/>
        <v>414.04</v>
      </c>
      <c r="BC63" s="267">
        <f t="shared" si="17"/>
        <v>260.41999999999996</v>
      </c>
      <c r="BD63" s="267">
        <f t="shared" si="17"/>
        <v>219.35999999999999</v>
      </c>
      <c r="BE63" s="267">
        <f t="shared" si="17"/>
        <v>973.9</v>
      </c>
      <c r="BF63" s="267">
        <f t="shared" si="17"/>
        <v>676.22</v>
      </c>
      <c r="BG63" s="267">
        <f t="shared" si="17"/>
        <v>1442.64</v>
      </c>
      <c r="BH63" s="267">
        <f t="shared" si="17"/>
        <v>1009.54</v>
      </c>
      <c r="BI63" s="267">
        <f t="shared" si="17"/>
        <v>579.05999999999995</v>
      </c>
    </row>
    <row r="64" spans="1:61" ht="15.5" x14ac:dyDescent="0.35">
      <c r="M64" s="31"/>
      <c r="O64" s="26"/>
      <c r="P64" s="26"/>
      <c r="Q64" s="26"/>
      <c r="T64" s="99">
        <f>T63</f>
        <v>11</v>
      </c>
      <c r="U64" s="1"/>
      <c r="V64" s="1"/>
      <c r="W64" s="1"/>
      <c r="X64" s="1"/>
      <c r="Y64" s="1">
        <v>5</v>
      </c>
      <c r="Z64" s="1"/>
      <c r="AA64" s="1"/>
      <c r="AB64" s="1"/>
      <c r="AC64" s="6">
        <v>2</v>
      </c>
      <c r="AD64" s="6"/>
      <c r="AE64" s="1"/>
      <c r="AI64" t="s">
        <v>4</v>
      </c>
      <c r="AJ64" s="6"/>
      <c r="AK64" s="6"/>
      <c r="AL64" s="6"/>
      <c r="AM64" s="6"/>
      <c r="AN64" s="6"/>
      <c r="AO64" s="6"/>
      <c r="AP64" s="6"/>
      <c r="AQ64" s="6"/>
      <c r="AR64" s="6"/>
      <c r="AS64" s="6"/>
    </row>
    <row r="65" spans="1:54" ht="15.5" x14ac:dyDescent="0.35">
      <c r="M65" s="31"/>
      <c r="O65" s="26"/>
      <c r="P65" s="26"/>
      <c r="Q65" s="26"/>
      <c r="T65" s="99">
        <f>T60</f>
        <v>11</v>
      </c>
      <c r="U65" s="1"/>
      <c r="V65" s="1"/>
      <c r="W65" s="1"/>
      <c r="X65" s="1"/>
      <c r="Y65" s="1"/>
      <c r="Z65" s="1"/>
      <c r="AA65" s="1"/>
      <c r="AB65" s="1"/>
      <c r="AC65" s="6"/>
      <c r="AD65" s="6"/>
      <c r="AE65" s="1"/>
      <c r="AI65" t="s">
        <v>10</v>
      </c>
      <c r="AY65" s="6" t="s">
        <v>226</v>
      </c>
      <c r="AZ65" s="269" t="s">
        <v>225</v>
      </c>
      <c r="BA65" s="6" t="s">
        <v>238</v>
      </c>
      <c r="BB65" s="105" t="s">
        <v>239</v>
      </c>
    </row>
    <row r="66" spans="1:54" ht="16" thickBot="1" x14ac:dyDescent="0.4">
      <c r="A66" s="168">
        <v>7</v>
      </c>
      <c r="B66" s="49"/>
      <c r="C66" s="50"/>
      <c r="D66" s="51"/>
      <c r="E66" s="52" t="s">
        <v>5</v>
      </c>
      <c r="F66" s="52"/>
      <c r="G66" s="75"/>
      <c r="H66" s="76"/>
      <c r="I66" s="76"/>
      <c r="J66" s="77"/>
      <c r="K66" s="77"/>
      <c r="L66" s="53">
        <f>SUM(G66:K66)</f>
        <v>0</v>
      </c>
      <c r="M66" s="31"/>
      <c r="N66" s="26"/>
      <c r="O66" s="26"/>
      <c r="P66" s="26"/>
      <c r="Q66" s="26"/>
      <c r="T66" s="99"/>
      <c r="U66" s="1"/>
      <c r="V66" s="1"/>
      <c r="W66" s="1"/>
      <c r="X66" s="1"/>
      <c r="Y66" s="1"/>
      <c r="Z66" s="1"/>
      <c r="AA66" s="1"/>
      <c r="AB66" s="1"/>
      <c r="AC66" s="6"/>
      <c r="AD66" s="6"/>
      <c r="AE66" s="1"/>
      <c r="AY66" s="6" t="s">
        <v>227</v>
      </c>
      <c r="AZ66" s="270">
        <v>1.25</v>
      </c>
      <c r="BA66" s="6">
        <v>1</v>
      </c>
      <c r="BB66" s="6">
        <f>AZ66*BA66</f>
        <v>1.25</v>
      </c>
    </row>
    <row r="67" spans="1:54" ht="16" thickBot="1" x14ac:dyDescent="0.4">
      <c r="A67" s="55"/>
      <c r="B67" s="56"/>
      <c r="C67" s="57"/>
      <c r="D67" s="58"/>
      <c r="E67" s="59" t="s">
        <v>69</v>
      </c>
      <c r="F67" s="59"/>
      <c r="G67" s="71"/>
      <c r="H67" s="72"/>
      <c r="I67" s="72"/>
      <c r="J67" s="73"/>
      <c r="K67" s="73"/>
      <c r="L67" s="34">
        <f>SUM(G67:K67)</f>
        <v>0</v>
      </c>
      <c r="M67" s="31"/>
      <c r="N67" s="26"/>
      <c r="O67" s="26"/>
      <c r="P67" s="26"/>
      <c r="Q67" s="26"/>
      <c r="T67" s="200">
        <f>T60+1</f>
        <v>12</v>
      </c>
      <c r="U67" s="201"/>
      <c r="V67" s="201"/>
      <c r="W67" s="201"/>
      <c r="X67" s="201"/>
      <c r="Y67" s="201"/>
      <c r="Z67" s="201"/>
      <c r="AA67" s="201"/>
      <c r="AB67" s="201"/>
      <c r="AC67" s="202"/>
      <c r="AD67" s="214"/>
      <c r="AE67" s="203">
        <f t="shared" si="0"/>
        <v>12</v>
      </c>
      <c r="AF67" s="265" t="s">
        <v>126</v>
      </c>
      <c r="AG67" s="204"/>
      <c r="AH67" s="204"/>
      <c r="AI67" s="204"/>
      <c r="AJ67" s="204"/>
      <c r="AK67" s="204"/>
      <c r="AL67" s="204"/>
      <c r="AM67" s="204"/>
      <c r="AN67" s="204"/>
      <c r="AO67" s="205"/>
      <c r="AY67" s="6" t="s">
        <v>229</v>
      </c>
      <c r="AZ67" s="270">
        <v>1.25</v>
      </c>
      <c r="BA67" s="6">
        <v>1</v>
      </c>
      <c r="BB67" s="6">
        <f>AZ67*BA67</f>
        <v>1.25</v>
      </c>
    </row>
    <row r="68" spans="1:54" ht="15.5" x14ac:dyDescent="0.35">
      <c r="A68" s="55"/>
      <c r="B68" s="56"/>
      <c r="C68" s="57"/>
      <c r="D68" s="58"/>
      <c r="E68" s="59"/>
      <c r="F68" s="59"/>
      <c r="G68" s="71"/>
      <c r="H68" s="72"/>
      <c r="I68" s="72"/>
      <c r="J68" s="73"/>
      <c r="K68" s="73"/>
      <c r="L68" s="34">
        <f>SUM(G68:K68)</f>
        <v>0</v>
      </c>
      <c r="M68" s="31"/>
      <c r="N68" s="26"/>
      <c r="O68" s="26"/>
      <c r="P68" s="26"/>
      <c r="Q68" s="26"/>
      <c r="T68" s="99"/>
      <c r="U68" s="1"/>
      <c r="V68" s="1"/>
      <c r="W68" s="1"/>
      <c r="X68" s="1"/>
      <c r="Y68" s="1"/>
      <c r="Z68" s="1"/>
      <c r="AA68" s="1"/>
      <c r="AB68" s="1"/>
      <c r="AC68" s="6"/>
      <c r="AD68" s="6"/>
      <c r="AE68" s="1"/>
      <c r="AF68" t="s">
        <v>30</v>
      </c>
      <c r="AI68" s="10" t="s">
        <v>217</v>
      </c>
      <c r="AJ68" t="str">
        <f>$AK$19</f>
        <v>Venlo</v>
      </c>
      <c r="AK68" t="str">
        <f>$AM$19</f>
        <v xml:space="preserve">Germersheim  </v>
      </c>
      <c r="AL68" t="str">
        <f>$AO$19</f>
        <v>Wolfsburg</v>
      </c>
      <c r="AM68" t="str">
        <f>$AQ$19</f>
        <v>Saarbrucke</v>
      </c>
      <c r="AN68" t="str">
        <f>$AS$19</f>
        <v xml:space="preserve">     Paris </v>
      </c>
      <c r="AO68" t="str">
        <f>$AU$19</f>
        <v xml:space="preserve">Torino  It. </v>
      </c>
      <c r="AP68" t="str">
        <f>$AW$19</f>
        <v>Praha CZ</v>
      </c>
      <c r="AQ68" t="str">
        <f>$AY$19</f>
        <v xml:space="preserve">Genua  </v>
      </c>
      <c r="AR68" t="str">
        <f>$BA$19</f>
        <v>Bilbao It.</v>
      </c>
      <c r="AS68" t="str">
        <f>$BC$19</f>
        <v>Munich</v>
      </c>
      <c r="AY68" s="6" t="s">
        <v>228</v>
      </c>
      <c r="AZ68" s="270">
        <v>1.5</v>
      </c>
      <c r="BA68" s="6">
        <v>1</v>
      </c>
      <c r="BB68" s="6">
        <f>AZ68*BA68</f>
        <v>1.5</v>
      </c>
    </row>
    <row r="69" spans="1:54" ht="15.5" x14ac:dyDescent="0.35">
      <c r="A69" s="62"/>
      <c r="B69" s="86"/>
      <c r="C69" s="17"/>
      <c r="D69" s="87"/>
      <c r="E69" s="17"/>
      <c r="F69" s="17"/>
      <c r="G69" s="88"/>
      <c r="H69" s="81"/>
      <c r="I69" s="81"/>
      <c r="J69" s="69"/>
      <c r="K69" s="69"/>
      <c r="L69" s="70">
        <f>SUM(G69:K69)</f>
        <v>0</v>
      </c>
      <c r="M69" s="31"/>
      <c r="N69" s="26"/>
      <c r="O69" s="26"/>
      <c r="P69" s="26"/>
      <c r="Q69" s="26"/>
      <c r="T69" s="99">
        <f>T67</f>
        <v>12</v>
      </c>
      <c r="U69" s="1"/>
      <c r="V69" s="1"/>
      <c r="W69" s="1">
        <v>3</v>
      </c>
      <c r="X69" s="1"/>
      <c r="Y69" s="1"/>
      <c r="Z69" s="1"/>
      <c r="AA69" s="1"/>
      <c r="AB69" s="1"/>
      <c r="AC69" s="6">
        <v>2</v>
      </c>
      <c r="AD69" s="6"/>
      <c r="AE69" s="1"/>
      <c r="AI69" t="s">
        <v>3</v>
      </c>
      <c r="AJ69" s="6">
        <v>44</v>
      </c>
      <c r="AK69" s="6">
        <v>40</v>
      </c>
      <c r="AL69" s="6">
        <v>40</v>
      </c>
      <c r="AM69" s="6">
        <v>40</v>
      </c>
      <c r="AN69" s="6">
        <v>40</v>
      </c>
      <c r="AO69" s="6">
        <v>40</v>
      </c>
      <c r="AP69" s="6">
        <v>40</v>
      </c>
      <c r="AQ69" s="6">
        <v>40</v>
      </c>
      <c r="AR69" s="6">
        <v>40</v>
      </c>
      <c r="AS69" s="6">
        <v>40</v>
      </c>
      <c r="AY69" s="6" t="s">
        <v>230</v>
      </c>
      <c r="AZ69" s="270">
        <v>0.5</v>
      </c>
      <c r="BA69" s="6">
        <v>3</v>
      </c>
      <c r="BB69" s="6">
        <f>AZ69*BA69</f>
        <v>1.5</v>
      </c>
    </row>
    <row r="70" spans="1:54" ht="15.5" x14ac:dyDescent="0.35">
      <c r="M70" s="31"/>
      <c r="O70" s="26"/>
      <c r="P70" s="26"/>
      <c r="Q70" s="26"/>
      <c r="T70" s="99">
        <f>T69</f>
        <v>12</v>
      </c>
      <c r="U70" s="1"/>
      <c r="V70" s="1"/>
      <c r="W70" s="1"/>
      <c r="X70" s="1">
        <v>4</v>
      </c>
      <c r="Y70" s="1"/>
      <c r="Z70" s="1"/>
      <c r="AA70" s="1"/>
      <c r="AB70" s="1"/>
      <c r="AC70" s="6">
        <v>2</v>
      </c>
      <c r="AD70" s="6"/>
      <c r="AE70" s="1"/>
      <c r="AI70" t="s">
        <v>7</v>
      </c>
      <c r="AJ70" s="6">
        <f>AJ69*1.1</f>
        <v>48.400000000000006</v>
      </c>
      <c r="AK70" s="6">
        <f>AK69*1.1</f>
        <v>44</v>
      </c>
      <c r="AL70" s="6">
        <f>AL69*1.1</f>
        <v>44</v>
      </c>
      <c r="AM70" s="6">
        <f>AM69*1.1</f>
        <v>44</v>
      </c>
      <c r="AN70" s="6">
        <f>AN69*1.1</f>
        <v>44</v>
      </c>
      <c r="AO70" s="6">
        <f>AO69*1.1</f>
        <v>44</v>
      </c>
      <c r="AP70" s="6">
        <f>AP69*1.1</f>
        <v>44</v>
      </c>
      <c r="AQ70" s="6">
        <f>AQ69*1.1</f>
        <v>44</v>
      </c>
      <c r="AR70" s="6">
        <f>AR69*1.1</f>
        <v>44</v>
      </c>
      <c r="AS70" s="6">
        <f>AS69*1.1</f>
        <v>44</v>
      </c>
    </row>
    <row r="71" spans="1:54" ht="15.5" x14ac:dyDescent="0.35">
      <c r="M71" s="31"/>
      <c r="O71" s="26"/>
      <c r="P71" s="26"/>
      <c r="Q71" s="26"/>
      <c r="T71" s="99">
        <f>T70</f>
        <v>12</v>
      </c>
      <c r="U71" s="1"/>
      <c r="V71" s="1"/>
      <c r="W71" s="1"/>
      <c r="X71" s="1"/>
      <c r="Y71" s="1">
        <v>5</v>
      </c>
      <c r="Z71" s="1"/>
      <c r="AA71" s="1"/>
      <c r="AB71" s="1"/>
      <c r="AC71" s="6">
        <v>2</v>
      </c>
      <c r="AD71" s="6"/>
      <c r="AE71" s="1"/>
      <c r="AI71" t="s">
        <v>4</v>
      </c>
      <c r="AJ71" s="6"/>
      <c r="AK71" s="6"/>
      <c r="AL71" s="6"/>
      <c r="AM71" s="6"/>
      <c r="AN71" s="6"/>
      <c r="AO71" s="6"/>
      <c r="AP71" s="6"/>
      <c r="AQ71" s="6"/>
      <c r="AR71" s="6"/>
      <c r="AS71" s="6"/>
    </row>
    <row r="72" spans="1:54" ht="16" thickBot="1" x14ac:dyDescent="0.4">
      <c r="M72" s="31"/>
      <c r="O72" s="26"/>
      <c r="P72" s="26"/>
      <c r="Q72" s="26"/>
      <c r="T72" s="99"/>
      <c r="U72" s="1"/>
      <c r="V72" s="1"/>
      <c r="W72" s="1"/>
      <c r="X72" s="1"/>
      <c r="Y72" s="1"/>
      <c r="Z72" s="1"/>
      <c r="AA72" s="1"/>
      <c r="AB72" s="1"/>
      <c r="AC72" s="6"/>
      <c r="AD72" s="6"/>
      <c r="AE72" s="1"/>
      <c r="AI72" t="s">
        <v>9</v>
      </c>
    </row>
    <row r="73" spans="1:54" ht="16" thickBot="1" x14ac:dyDescent="0.4">
      <c r="M73" s="31"/>
      <c r="O73" s="26"/>
      <c r="P73" s="26"/>
      <c r="Q73" s="26"/>
      <c r="T73" s="200">
        <f>T67+1</f>
        <v>13</v>
      </c>
      <c r="U73" s="201"/>
      <c r="V73" s="201"/>
      <c r="W73" s="201"/>
      <c r="X73" s="201"/>
      <c r="Y73" s="201"/>
      <c r="Z73" s="201"/>
      <c r="AA73" s="201"/>
      <c r="AB73" s="201"/>
      <c r="AC73" s="202"/>
      <c r="AD73" s="214"/>
      <c r="AE73" s="203">
        <f t="shared" si="0"/>
        <v>13</v>
      </c>
      <c r="AF73" s="265" t="s">
        <v>200</v>
      </c>
      <c r="AG73" s="204"/>
      <c r="AH73" s="204"/>
      <c r="AI73" s="204"/>
      <c r="AJ73" s="204"/>
      <c r="AK73" s="204"/>
      <c r="AL73" s="204"/>
      <c r="AM73" s="204"/>
      <c r="AN73" s="204"/>
      <c r="AO73" s="242"/>
      <c r="AP73" s="204"/>
      <c r="AQ73" s="204"/>
      <c r="AR73" s="205"/>
    </row>
    <row r="74" spans="1:54" ht="15.5" x14ac:dyDescent="0.35">
      <c r="A74" s="171">
        <v>8</v>
      </c>
      <c r="B74" s="56"/>
      <c r="C74" s="28"/>
      <c r="D74" s="58"/>
      <c r="E74" s="59"/>
      <c r="F74" s="59"/>
      <c r="G74" s="71"/>
      <c r="H74" s="72"/>
      <c r="I74" s="60"/>
      <c r="J74" s="73"/>
      <c r="K74" s="73"/>
      <c r="L74" s="34">
        <f>SUM(G74:K74)</f>
        <v>0</v>
      </c>
      <c r="M74" s="31"/>
      <c r="N74" s="26"/>
      <c r="O74" s="26"/>
      <c r="P74" s="26"/>
      <c r="Q74" s="26"/>
      <c r="T74" s="99"/>
      <c r="U74" s="1"/>
      <c r="V74" s="1"/>
      <c r="W74" s="1"/>
      <c r="X74" s="1"/>
      <c r="Y74" s="1"/>
      <c r="Z74" s="1"/>
      <c r="AA74" s="1"/>
      <c r="AB74" s="1"/>
      <c r="AC74" s="6"/>
      <c r="AD74" s="6"/>
      <c r="AE74" s="1"/>
      <c r="AI74" s="10" t="s">
        <v>217</v>
      </c>
      <c r="AJ74" t="str">
        <f>$AK$19</f>
        <v>Venlo</v>
      </c>
      <c r="AK74" t="str">
        <f>$AM$19</f>
        <v xml:space="preserve">Germersheim  </v>
      </c>
      <c r="AL74" t="str">
        <f>$AO$19</f>
        <v>Wolfsburg</v>
      </c>
      <c r="AM74" t="str">
        <f>$AQ$19</f>
        <v>Saarbrucke</v>
      </c>
      <c r="AN74" t="str">
        <f>$AS$19</f>
        <v xml:space="preserve">     Paris </v>
      </c>
      <c r="AO74" t="str">
        <f>$AU$19</f>
        <v xml:space="preserve">Torino  It. </v>
      </c>
      <c r="AP74" t="str">
        <f>$AW$19</f>
        <v>Praha CZ</v>
      </c>
      <c r="AQ74" t="str">
        <f>$AY$19</f>
        <v xml:space="preserve">Genua  </v>
      </c>
      <c r="AR74" t="str">
        <f>$BA$19</f>
        <v>Bilbao It.</v>
      </c>
      <c r="AS74" t="str">
        <f>$BC$19</f>
        <v>Munich</v>
      </c>
    </row>
    <row r="75" spans="1:54" ht="15.5" x14ac:dyDescent="0.35">
      <c r="A75" s="26"/>
      <c r="B75" s="56"/>
      <c r="C75" s="28"/>
      <c r="D75" s="58"/>
      <c r="E75" s="59"/>
      <c r="F75" s="59"/>
      <c r="G75" s="71"/>
      <c r="H75" s="72"/>
      <c r="I75" s="60"/>
      <c r="J75" s="73"/>
      <c r="K75" s="73"/>
      <c r="L75" s="34">
        <f>SUM(G75:K75)</f>
        <v>0</v>
      </c>
      <c r="M75" s="31"/>
      <c r="N75" s="26"/>
      <c r="O75" s="26"/>
      <c r="P75" s="26"/>
      <c r="Q75" s="26"/>
      <c r="T75" s="99">
        <f>T73</f>
        <v>13</v>
      </c>
      <c r="U75" s="1"/>
      <c r="V75" s="1"/>
      <c r="W75" s="1">
        <v>3</v>
      </c>
      <c r="X75" s="1"/>
      <c r="Y75" s="1"/>
      <c r="Z75" s="1"/>
      <c r="AA75" s="1"/>
      <c r="AB75" s="1"/>
      <c r="AC75" s="6">
        <v>2</v>
      </c>
      <c r="AD75" s="6"/>
      <c r="AE75" s="1"/>
      <c r="AI75" t="s">
        <v>3</v>
      </c>
      <c r="AJ75" s="6">
        <v>44</v>
      </c>
      <c r="AK75" s="6">
        <v>40</v>
      </c>
      <c r="AL75" s="6">
        <v>40</v>
      </c>
      <c r="AM75" s="6">
        <v>40</v>
      </c>
      <c r="AN75" s="6">
        <v>40</v>
      </c>
      <c r="AO75" s="6">
        <v>40</v>
      </c>
      <c r="AP75" s="6">
        <v>40</v>
      </c>
      <c r="AQ75" s="6">
        <v>40</v>
      </c>
      <c r="AR75" s="6">
        <v>40</v>
      </c>
      <c r="AS75" s="6">
        <v>40</v>
      </c>
    </row>
    <row r="76" spans="1:54" ht="15.5" x14ac:dyDescent="0.35">
      <c r="A76" s="26"/>
      <c r="B76" s="56"/>
      <c r="C76" s="28"/>
      <c r="D76" s="58"/>
      <c r="E76" s="59" t="s">
        <v>69</v>
      </c>
      <c r="F76" s="59"/>
      <c r="G76" s="71"/>
      <c r="H76" s="72"/>
      <c r="I76" s="60"/>
      <c r="J76" s="73"/>
      <c r="K76" s="73"/>
      <c r="L76" s="34">
        <f>SUM(G76:K76)</f>
        <v>0</v>
      </c>
      <c r="M76" s="31"/>
      <c r="N76" s="26"/>
      <c r="O76" s="26"/>
      <c r="P76" s="26"/>
      <c r="Q76" s="26"/>
      <c r="T76" s="99">
        <f>T75</f>
        <v>13</v>
      </c>
      <c r="U76" s="1"/>
      <c r="V76" s="1"/>
      <c r="W76" s="1"/>
      <c r="X76" s="1">
        <v>4</v>
      </c>
      <c r="Y76" s="1"/>
      <c r="Z76" s="1"/>
      <c r="AA76" s="1"/>
      <c r="AB76" s="1"/>
      <c r="AC76" s="6">
        <v>2</v>
      </c>
      <c r="AD76" s="6"/>
      <c r="AE76" s="1"/>
      <c r="AI76" t="s">
        <v>7</v>
      </c>
      <c r="AJ76" s="6">
        <f>AJ75*1.1</f>
        <v>48.400000000000006</v>
      </c>
      <c r="AK76" s="6">
        <f>AK75*1.1</f>
        <v>44</v>
      </c>
      <c r="AL76" s="6">
        <f>AL75*1.1</f>
        <v>44</v>
      </c>
      <c r="AM76" s="6">
        <f>AM75*1.1</f>
        <v>44</v>
      </c>
      <c r="AN76" s="6">
        <f>AN75*1.1</f>
        <v>44</v>
      </c>
      <c r="AO76" s="6">
        <f>AO75*1.1</f>
        <v>44</v>
      </c>
      <c r="AP76" s="6">
        <f>AP75*1.1</f>
        <v>44</v>
      </c>
      <c r="AQ76" s="6">
        <f>AQ75*1.1</f>
        <v>44</v>
      </c>
      <c r="AR76" s="6">
        <f>AR75*1.1</f>
        <v>44</v>
      </c>
      <c r="AS76" s="6">
        <f>AS75*1.1</f>
        <v>44</v>
      </c>
    </row>
    <row r="77" spans="1:54" ht="15.5" x14ac:dyDescent="0.35">
      <c r="A77" s="26"/>
      <c r="B77" s="56"/>
      <c r="C77" s="28"/>
      <c r="D77" s="58"/>
      <c r="E77" s="59"/>
      <c r="F77" s="59"/>
      <c r="G77" s="71"/>
      <c r="H77" s="72"/>
      <c r="I77" s="60"/>
      <c r="J77" s="73"/>
      <c r="K77" s="73"/>
      <c r="L77" s="34">
        <f>SUM(G77:K77)</f>
        <v>0</v>
      </c>
      <c r="M77" s="31"/>
      <c r="N77" s="26"/>
      <c r="O77" s="26"/>
      <c r="P77" s="26"/>
      <c r="Q77" s="26"/>
      <c r="T77" s="99">
        <f>T76</f>
        <v>13</v>
      </c>
      <c r="U77" s="1"/>
      <c r="V77" s="1"/>
      <c r="W77" s="1"/>
      <c r="X77" s="1"/>
      <c r="Y77" s="1">
        <v>5</v>
      </c>
      <c r="Z77" s="1"/>
      <c r="AA77" s="1"/>
      <c r="AB77" s="1"/>
      <c r="AC77" s="6">
        <v>2</v>
      </c>
      <c r="AD77" s="6"/>
      <c r="AE77" s="1"/>
      <c r="AI77" t="s">
        <v>4</v>
      </c>
      <c r="AJ77" s="6"/>
      <c r="AK77" s="6"/>
      <c r="AL77" s="6"/>
      <c r="AM77" s="6"/>
      <c r="AN77" s="6"/>
      <c r="AO77" s="6"/>
      <c r="AP77" s="6"/>
      <c r="AQ77" s="6"/>
      <c r="AR77" s="6"/>
      <c r="AS77" s="6"/>
    </row>
    <row r="78" spans="1:54" ht="16" thickBot="1" x14ac:dyDescent="0.4">
      <c r="M78" s="31"/>
      <c r="O78" s="26"/>
      <c r="P78" s="26"/>
      <c r="Q78" s="26"/>
      <c r="T78" s="99"/>
      <c r="U78" s="1"/>
      <c r="V78" s="1"/>
      <c r="W78" s="1"/>
      <c r="X78" s="1"/>
      <c r="Y78" s="1"/>
      <c r="Z78" s="1"/>
      <c r="AA78" s="1"/>
      <c r="AB78" s="1"/>
      <c r="AC78" s="6"/>
      <c r="AD78" s="6"/>
      <c r="AE78" s="1"/>
      <c r="AI78" t="s">
        <v>9</v>
      </c>
    </row>
    <row r="79" spans="1:54" ht="16" thickBot="1" x14ac:dyDescent="0.4">
      <c r="M79" s="31"/>
      <c r="O79" s="26"/>
      <c r="P79" s="26"/>
      <c r="Q79" s="26"/>
      <c r="T79" s="200">
        <f>T73+1</f>
        <v>14</v>
      </c>
      <c r="U79" s="201"/>
      <c r="V79" s="201"/>
      <c r="W79" s="201"/>
      <c r="X79" s="201"/>
      <c r="Y79" s="201"/>
      <c r="Z79" s="201"/>
      <c r="AA79" s="201"/>
      <c r="AB79" s="201"/>
      <c r="AC79" s="202"/>
      <c r="AD79" s="214"/>
      <c r="AE79" s="203">
        <f t="shared" ref="AE79:AE139" si="18">T79</f>
        <v>14</v>
      </c>
      <c r="AF79" s="265" t="s">
        <v>127</v>
      </c>
      <c r="AG79" s="204"/>
      <c r="AH79" s="204"/>
      <c r="AI79" s="204"/>
      <c r="AJ79" s="204"/>
      <c r="AK79" s="204"/>
      <c r="AL79" s="205"/>
    </row>
    <row r="80" spans="1:54" ht="15.5" x14ac:dyDescent="0.35">
      <c r="M80" s="31"/>
      <c r="O80" s="26"/>
      <c r="P80" s="26"/>
      <c r="Q80" s="26"/>
      <c r="T80" s="99"/>
      <c r="U80" s="1"/>
      <c r="V80" s="1"/>
      <c r="W80" s="1"/>
      <c r="X80" s="1"/>
      <c r="Y80" s="1"/>
      <c r="Z80" s="1"/>
      <c r="AA80" s="1"/>
      <c r="AB80" s="1"/>
      <c r="AC80" s="6"/>
      <c r="AD80" s="6"/>
      <c r="AE80" s="1"/>
      <c r="AI80" s="10" t="s">
        <v>217</v>
      </c>
      <c r="AJ80" t="str">
        <f>$AK$19</f>
        <v>Venlo</v>
      </c>
      <c r="AK80" t="str">
        <f>$AM$19</f>
        <v xml:space="preserve">Germersheim  </v>
      </c>
      <c r="AL80" t="str">
        <f>$AO$19</f>
        <v>Wolfsburg</v>
      </c>
      <c r="AM80" t="str">
        <f>$AQ$19</f>
        <v>Saarbrucke</v>
      </c>
      <c r="AN80" t="str">
        <f>$AS$19</f>
        <v xml:space="preserve">     Paris </v>
      </c>
      <c r="AO80" t="str">
        <f>$AU$19</f>
        <v xml:space="preserve">Torino  It. </v>
      </c>
      <c r="AP80" t="str">
        <f>$AW$19</f>
        <v>Praha CZ</v>
      </c>
      <c r="AQ80" t="str">
        <f>$AY$19</f>
        <v xml:space="preserve">Genua  </v>
      </c>
      <c r="AR80" t="str">
        <f>$BA$19</f>
        <v>Bilbao It.</v>
      </c>
      <c r="AS80" t="str">
        <f>$BC$19</f>
        <v>Munich</v>
      </c>
      <c r="AU80" s="6" t="s">
        <v>237</v>
      </c>
    </row>
    <row r="81" spans="1:81" ht="15.5" x14ac:dyDescent="0.35">
      <c r="M81" s="31"/>
      <c r="O81" s="26"/>
      <c r="P81" s="26"/>
      <c r="Q81" s="26"/>
      <c r="T81" s="99">
        <f>T79</f>
        <v>14</v>
      </c>
      <c r="U81" s="1"/>
      <c r="V81" s="1"/>
      <c r="W81" s="1">
        <v>3</v>
      </c>
      <c r="X81" s="1"/>
      <c r="Y81" s="1"/>
      <c r="Z81" s="1"/>
      <c r="AA81" s="1"/>
      <c r="AB81" s="1"/>
      <c r="AC81" s="6">
        <v>2</v>
      </c>
      <c r="AD81" s="6"/>
      <c r="AE81" s="1"/>
      <c r="AI81" t="s">
        <v>3</v>
      </c>
      <c r="AJ81" s="6">
        <f>(AJ75-AU81)</f>
        <v>29</v>
      </c>
      <c r="AK81" s="6">
        <f>(AK75-AU81)</f>
        <v>25</v>
      </c>
      <c r="AL81" s="6">
        <f>(AL75-AU81)</f>
        <v>25</v>
      </c>
      <c r="AM81" s="6">
        <f>(AM75-AU81)</f>
        <v>25</v>
      </c>
      <c r="AN81" s="6">
        <f>(AN75-AU81)</f>
        <v>25</v>
      </c>
      <c r="AO81" s="6">
        <f>(AO75-AU81)</f>
        <v>25</v>
      </c>
      <c r="AP81" s="6">
        <f>(AP75-AU81)</f>
        <v>25</v>
      </c>
      <c r="AQ81" s="6">
        <f>(AQ75-AU81)</f>
        <v>25</v>
      </c>
      <c r="AR81" s="6">
        <f>(AR75-AU81)</f>
        <v>25</v>
      </c>
      <c r="AS81" s="6">
        <f>(AS75-AU81)</f>
        <v>25</v>
      </c>
      <c r="AU81" s="6">
        <v>15</v>
      </c>
    </row>
    <row r="82" spans="1:81" ht="15.5" x14ac:dyDescent="0.35">
      <c r="A82" s="168">
        <v>9</v>
      </c>
      <c r="B82" s="49"/>
      <c r="C82" s="50"/>
      <c r="D82" s="51"/>
      <c r="E82" s="52" t="s">
        <v>69</v>
      </c>
      <c r="F82" s="52"/>
      <c r="G82" s="75"/>
      <c r="H82" s="76"/>
      <c r="I82" s="76"/>
      <c r="J82" s="77"/>
      <c r="K82" s="77"/>
      <c r="L82" s="53">
        <f>SUM(G82:K82)</f>
        <v>0</v>
      </c>
      <c r="M82" s="31"/>
      <c r="N82" s="26"/>
      <c r="O82" s="26"/>
      <c r="P82" s="26"/>
      <c r="Q82" s="26"/>
      <c r="T82" s="99">
        <f>T81</f>
        <v>14</v>
      </c>
      <c r="U82" s="1"/>
      <c r="V82" s="1"/>
      <c r="W82" s="1"/>
      <c r="X82" s="1">
        <v>4</v>
      </c>
      <c r="Y82" s="1"/>
      <c r="Z82" s="1"/>
      <c r="AA82" s="1"/>
      <c r="AB82" s="1"/>
      <c r="AC82" s="6">
        <v>2</v>
      </c>
      <c r="AD82" s="6"/>
      <c r="AE82" s="1"/>
      <c r="AI82" t="s">
        <v>7</v>
      </c>
      <c r="AJ82" s="6">
        <f>(AJ76-AU81)</f>
        <v>33.400000000000006</v>
      </c>
      <c r="AK82" s="6">
        <f>AK76-AU81</f>
        <v>29</v>
      </c>
      <c r="AL82" s="6">
        <f>AL76-AU81</f>
        <v>29</v>
      </c>
      <c r="AM82" s="6">
        <f>AM76-AU81</f>
        <v>29</v>
      </c>
      <c r="AN82" s="6">
        <f>AN76-AU81</f>
        <v>29</v>
      </c>
      <c r="AO82" s="6">
        <f>AO76-AU81</f>
        <v>29</v>
      </c>
      <c r="AP82" s="6">
        <f>AP76-AU81</f>
        <v>29</v>
      </c>
      <c r="AQ82" s="6">
        <f>AQ76-AU81</f>
        <v>29</v>
      </c>
      <c r="AR82" s="6">
        <f>AR76-AU81</f>
        <v>29</v>
      </c>
      <c r="AS82" s="6">
        <f>AS76-AU81</f>
        <v>29</v>
      </c>
    </row>
    <row r="83" spans="1:81" ht="15.5" x14ac:dyDescent="0.35">
      <c r="A83" s="55"/>
      <c r="B83" s="56"/>
      <c r="C83" s="57"/>
      <c r="D83" s="58"/>
      <c r="E83" s="59"/>
      <c r="F83" s="59"/>
      <c r="G83" s="71"/>
      <c r="H83" s="72"/>
      <c r="I83" s="72"/>
      <c r="J83" s="73"/>
      <c r="K83" s="73"/>
      <c r="L83" s="34">
        <f>SUM(G83:K83)</f>
        <v>0</v>
      </c>
      <c r="M83" s="31"/>
      <c r="N83" s="26"/>
      <c r="O83" s="26"/>
      <c r="P83" s="26"/>
      <c r="Q83" s="26"/>
      <c r="T83" s="99">
        <f>T82</f>
        <v>14</v>
      </c>
      <c r="U83" s="1"/>
      <c r="V83" s="1"/>
      <c r="W83" s="1"/>
      <c r="X83" s="1"/>
      <c r="Y83" s="1">
        <v>5</v>
      </c>
      <c r="Z83" s="1"/>
      <c r="AA83" s="1"/>
      <c r="AB83" s="1"/>
      <c r="AC83" s="6">
        <v>2</v>
      </c>
      <c r="AD83" s="6"/>
      <c r="AE83" s="1"/>
      <c r="AI83" t="s">
        <v>4</v>
      </c>
      <c r="AJ83" s="6"/>
      <c r="AK83" s="6"/>
      <c r="AL83" s="6"/>
      <c r="AM83" s="6"/>
      <c r="AN83" s="6"/>
      <c r="AO83" s="6"/>
      <c r="AP83" s="6"/>
      <c r="AQ83" s="6"/>
      <c r="AR83" s="6"/>
      <c r="AS83" s="6"/>
    </row>
    <row r="84" spans="1:81" ht="16" thickBot="1" x14ac:dyDescent="0.4">
      <c r="A84" s="55"/>
      <c r="B84" s="56"/>
      <c r="C84" s="57"/>
      <c r="D84" s="58"/>
      <c r="E84" s="59"/>
      <c r="F84" s="59"/>
      <c r="G84" s="55"/>
      <c r="H84" s="59"/>
      <c r="I84" s="59"/>
      <c r="J84" s="34"/>
      <c r="K84" s="34"/>
      <c r="L84" s="34">
        <f>SUM(G84:K84)</f>
        <v>0</v>
      </c>
      <c r="M84" s="31"/>
      <c r="N84" s="26"/>
      <c r="O84" s="26"/>
      <c r="P84" s="26"/>
      <c r="Q84" s="26"/>
      <c r="T84" s="99"/>
      <c r="U84" s="1"/>
      <c r="V84" s="1"/>
      <c r="W84" s="1"/>
      <c r="X84" s="1"/>
      <c r="Y84" s="1"/>
      <c r="Z84" s="1"/>
      <c r="AA84" s="1"/>
      <c r="AB84" s="1"/>
      <c r="AC84" s="6"/>
      <c r="AD84" s="6"/>
      <c r="AE84" s="1"/>
      <c r="AI84" t="s">
        <v>9</v>
      </c>
    </row>
    <row r="85" spans="1:81" ht="16" thickBot="1" x14ac:dyDescent="0.4">
      <c r="A85" s="62"/>
      <c r="B85" s="63"/>
      <c r="C85" s="17"/>
      <c r="D85" s="87"/>
      <c r="E85" s="66"/>
      <c r="F85" s="17"/>
      <c r="G85" s="62"/>
      <c r="H85" s="66"/>
      <c r="I85" s="66"/>
      <c r="J85" s="70"/>
      <c r="K85" s="70"/>
      <c r="L85" s="70">
        <f>SUM(G85:K85)</f>
        <v>0</v>
      </c>
      <c r="M85" s="31"/>
      <c r="N85" s="26"/>
      <c r="O85" s="26"/>
      <c r="P85" s="26"/>
      <c r="Q85" s="26"/>
      <c r="T85" s="200">
        <f>T79+1</f>
        <v>15</v>
      </c>
      <c r="U85" s="201"/>
      <c r="V85" s="201"/>
      <c r="W85" s="201"/>
      <c r="X85" s="201"/>
      <c r="Y85" s="201"/>
      <c r="Z85" s="201"/>
      <c r="AA85" s="201"/>
      <c r="AB85" s="201"/>
      <c r="AC85" s="202"/>
      <c r="AD85" s="214"/>
      <c r="AE85" s="203">
        <f t="shared" si="18"/>
        <v>15</v>
      </c>
      <c r="AF85" s="265" t="s">
        <v>128</v>
      </c>
      <c r="AG85" s="204"/>
      <c r="AH85" s="204"/>
      <c r="AI85" s="204"/>
      <c r="AJ85" s="204"/>
      <c r="AK85" s="204"/>
      <c r="AL85" s="204"/>
      <c r="AM85" s="204"/>
      <c r="AN85" s="204"/>
      <c r="AO85" s="204"/>
      <c r="AP85" s="204"/>
      <c r="AQ85" s="204"/>
      <c r="AR85" s="204"/>
      <c r="AS85" s="204"/>
      <c r="AT85" s="204"/>
      <c r="AU85" s="204"/>
      <c r="AV85" s="204"/>
      <c r="AW85" s="204"/>
      <c r="AX85" s="204"/>
      <c r="AY85" s="204"/>
      <c r="AZ85" s="204"/>
      <c r="BA85" s="204"/>
      <c r="BB85" s="204"/>
      <c r="BC85" s="204"/>
      <c r="BD85" s="204"/>
      <c r="BE85" s="204"/>
      <c r="BF85" s="204"/>
      <c r="BG85" s="204"/>
      <c r="BH85" s="204"/>
      <c r="BI85" s="204"/>
      <c r="BJ85" s="204"/>
      <c r="BK85" s="204"/>
      <c r="BL85" s="204"/>
      <c r="BM85" s="204"/>
      <c r="BN85" s="204"/>
      <c r="BO85" s="204"/>
      <c r="BP85" s="204"/>
      <c r="BQ85" s="204"/>
      <c r="BR85" s="204"/>
      <c r="BS85" s="204"/>
      <c r="BT85" s="204"/>
      <c r="BU85" s="204"/>
      <c r="BV85" s="204"/>
      <c r="BW85" s="204"/>
      <c r="BX85" s="204"/>
      <c r="BY85" s="204"/>
      <c r="BZ85" s="204"/>
      <c r="CA85" s="204"/>
      <c r="CB85" s="204"/>
      <c r="CC85" s="205"/>
    </row>
    <row r="86" spans="1:81" ht="15.5" x14ac:dyDescent="0.35">
      <c r="M86" s="31"/>
      <c r="N86" s="26"/>
      <c r="O86" s="26"/>
      <c r="P86" s="26"/>
      <c r="Q86" s="26"/>
      <c r="T86" s="99"/>
      <c r="U86" s="1"/>
      <c r="V86" s="1"/>
      <c r="W86" s="1"/>
      <c r="X86" s="1"/>
      <c r="Y86" s="1"/>
      <c r="Z86" s="1"/>
      <c r="AA86" s="1"/>
      <c r="AB86" s="1"/>
      <c r="AC86" s="6"/>
      <c r="AD86" s="6"/>
      <c r="AE86" s="1"/>
      <c r="AI86" s="10" t="s">
        <v>221</v>
      </c>
      <c r="AJ86" t="str">
        <f>$AK$19</f>
        <v>Venlo</v>
      </c>
      <c r="AK86" t="str">
        <f>$AM$19</f>
        <v xml:space="preserve">Germersheim  </v>
      </c>
      <c r="AL86" t="str">
        <f>$AO$19</f>
        <v>Wolfsburg</v>
      </c>
      <c r="AM86" t="str">
        <f>$AQ$19</f>
        <v>Saarbrucke</v>
      </c>
      <c r="AN86" t="str">
        <f>$AS$19</f>
        <v xml:space="preserve">     Paris </v>
      </c>
      <c r="AO86" t="str">
        <f>$AU$19</f>
        <v xml:space="preserve">Torino  It. </v>
      </c>
      <c r="AP86" t="str">
        <f>$AW$19</f>
        <v>Praha CZ</v>
      </c>
      <c r="AQ86" t="str">
        <f>$AY$19</f>
        <v xml:space="preserve">Genua  </v>
      </c>
      <c r="AR86" t="str">
        <f>$BA$19</f>
        <v>Bilbao It.</v>
      </c>
      <c r="AS86" t="str">
        <f>$BC$19</f>
        <v>Munich</v>
      </c>
      <c r="AU86" s="10" t="s">
        <v>222</v>
      </c>
      <c r="AV86" t="str">
        <f>$AK$19</f>
        <v>Venlo</v>
      </c>
      <c r="AW86" t="str">
        <f>$AM$19</f>
        <v xml:space="preserve">Germersheim  </v>
      </c>
      <c r="AX86" t="str">
        <f>$AO$19</f>
        <v>Wolfsburg</v>
      </c>
      <c r="AY86" t="str">
        <f>$AQ$19</f>
        <v>Saarbrucke</v>
      </c>
      <c r="AZ86" t="str">
        <f>$AS$19</f>
        <v xml:space="preserve">     Paris </v>
      </c>
      <c r="BA86" t="str">
        <f>$AU$19</f>
        <v xml:space="preserve">Torino  It. </v>
      </c>
      <c r="BB86" t="str">
        <f>$AW$19</f>
        <v>Praha CZ</v>
      </c>
      <c r="BC86" t="str">
        <f>$AY$19</f>
        <v xml:space="preserve">Genua  </v>
      </c>
      <c r="BD86" t="str">
        <f>$BA$19</f>
        <v>Bilbao It.</v>
      </c>
      <c r="BE86" t="str">
        <f>$BC$19</f>
        <v>Munich</v>
      </c>
      <c r="BG86" s="10" t="s">
        <v>223</v>
      </c>
      <c r="BH86" t="str">
        <f>$AK$19</f>
        <v>Venlo</v>
      </c>
      <c r="BI86" t="str">
        <f>$AM$19</f>
        <v xml:space="preserve">Germersheim  </v>
      </c>
      <c r="BJ86" t="str">
        <f>$AO$19</f>
        <v>Wolfsburg</v>
      </c>
      <c r="BK86" t="str">
        <f>$AQ$19</f>
        <v>Saarbrucke</v>
      </c>
      <c r="BL86" t="str">
        <f>$AS$19</f>
        <v xml:space="preserve">     Paris </v>
      </c>
      <c r="BM86" t="str">
        <f>$AU$19</f>
        <v xml:space="preserve">Torino  It. </v>
      </c>
      <c r="BN86" t="str">
        <f>$AW$19</f>
        <v>Praha CZ</v>
      </c>
      <c r="BO86" t="str">
        <f>$AY$19</f>
        <v xml:space="preserve">Genua  </v>
      </c>
      <c r="BP86" t="str">
        <f>$BA$19</f>
        <v>Bilbao It.</v>
      </c>
      <c r="BQ86" t="str">
        <f>$BC$19</f>
        <v>Munich</v>
      </c>
      <c r="BS86" s="10" t="s">
        <v>224</v>
      </c>
      <c r="BT86" t="str">
        <f>$AK$19</f>
        <v>Venlo</v>
      </c>
      <c r="BU86" t="str">
        <f>$AM$19</f>
        <v xml:space="preserve">Germersheim  </v>
      </c>
      <c r="BV86" t="str">
        <f>$AO$19</f>
        <v>Wolfsburg</v>
      </c>
      <c r="BW86" t="str">
        <f>$AQ$19</f>
        <v>Saarbrucke</v>
      </c>
      <c r="BX86" t="str">
        <f>$AS$19</f>
        <v xml:space="preserve">     Paris </v>
      </c>
      <c r="BY86" t="str">
        <f>$AU$19</f>
        <v xml:space="preserve">Torino  It. </v>
      </c>
      <c r="BZ86" t="str">
        <f>$AW$19</f>
        <v>Praha CZ</v>
      </c>
      <c r="CA86" t="str">
        <f>$AY$19</f>
        <v xml:space="preserve">Genua  </v>
      </c>
      <c r="CB86" t="str">
        <f>$BA$19</f>
        <v>Bilbao It.</v>
      </c>
      <c r="CC86" t="str">
        <f>$BC$19</f>
        <v>Munich</v>
      </c>
    </row>
    <row r="87" spans="1:81" ht="15.5" x14ac:dyDescent="0.35">
      <c r="M87" s="31"/>
      <c r="N87" s="26"/>
      <c r="O87" s="26"/>
      <c r="P87" s="26"/>
      <c r="Q87" s="26"/>
      <c r="T87" s="99">
        <f>T85</f>
        <v>15</v>
      </c>
      <c r="U87" s="1"/>
      <c r="V87" s="1"/>
      <c r="W87" s="1">
        <v>3</v>
      </c>
      <c r="X87" s="1"/>
      <c r="Y87" s="1"/>
      <c r="Z87" s="1"/>
      <c r="AA87" s="1"/>
      <c r="AB87" s="1"/>
      <c r="AC87" s="6">
        <v>2</v>
      </c>
      <c r="AD87" s="6"/>
      <c r="AE87" s="1"/>
      <c r="AI87" t="s">
        <v>6</v>
      </c>
      <c r="AJ87" s="6">
        <f>ROUNDDOWN((AJ81/BB66)*BA66,0)</f>
        <v>23</v>
      </c>
      <c r="AK87" s="6">
        <f>ROUNDDOWN((AK81/BB66)*BA66,0)</f>
        <v>20</v>
      </c>
      <c r="AL87" s="6">
        <f>ROUNDDOWN((AL81/BB66)*BA66,0)</f>
        <v>20</v>
      </c>
      <c r="AM87" s="6">
        <f>ROUNDDOWN((AM81/BB66)*BA66,0)</f>
        <v>20</v>
      </c>
      <c r="AN87" s="6">
        <f>ROUNDDOWN((AN81/BB66)*BA66,0)</f>
        <v>20</v>
      </c>
      <c r="AO87" s="6">
        <f>ROUNDDOWN((AO81/BB66)*BA66,0)</f>
        <v>20</v>
      </c>
      <c r="AP87" s="6">
        <f>ROUNDDOWN((AP81/BB66)*BA66,0)</f>
        <v>20</v>
      </c>
      <c r="AQ87" s="6">
        <f>ROUNDDOWN((AQ81/BB66)*BA66,0)</f>
        <v>20</v>
      </c>
      <c r="AR87" s="6">
        <f>ROUNDDOWN((AR81/BB66)*BA66,0)</f>
        <v>20</v>
      </c>
      <c r="AS87" s="6">
        <f>ROUNDDOWN((AS81/BB66)*BA66,0)</f>
        <v>20</v>
      </c>
      <c r="AU87" t="s">
        <v>6</v>
      </c>
      <c r="AV87" s="6">
        <f>ROUNDDOWN((AJ81/BB67)*BA67,0)</f>
        <v>23</v>
      </c>
      <c r="AW87" s="6">
        <f>ROUNDDOWN((AK81/BB67)*BA67,0)</f>
        <v>20</v>
      </c>
      <c r="AX87" s="6">
        <f>ROUNDDOWN((AL81/BB67)*BA67,0)</f>
        <v>20</v>
      </c>
      <c r="AY87" s="6">
        <f>ROUNDDOWN((AM81/BB67)*BA67,0)</f>
        <v>20</v>
      </c>
      <c r="AZ87" s="6">
        <f>ROUNDDOWN((AN81/BB67)*BA67,0)</f>
        <v>20</v>
      </c>
      <c r="BA87" s="6">
        <f>ROUNDDOWN((AO81/BB67)*BA67,0)</f>
        <v>20</v>
      </c>
      <c r="BB87" s="6">
        <f>ROUNDDOWN((AP81/BB67)*BA67,0)</f>
        <v>20</v>
      </c>
      <c r="BC87" s="6">
        <f>ROUNDDOWN((AQ81/BB67)*BA67,0)</f>
        <v>20</v>
      </c>
      <c r="BD87" s="6">
        <f>ROUNDDOWN((AR81/BB67)*BA67,0)</f>
        <v>20</v>
      </c>
      <c r="BE87" s="6">
        <f>ROUNDDOWN((AS81/BB67)*BA67,0)</f>
        <v>20</v>
      </c>
      <c r="BG87" t="s">
        <v>6</v>
      </c>
      <c r="BH87" s="6">
        <f>ROUNDDOWN((AJ81/BB68)*BA68,0)</f>
        <v>19</v>
      </c>
      <c r="BI87" s="6">
        <f>ROUNDDOWN((AK81/BB68)*BA68,0)</f>
        <v>16</v>
      </c>
      <c r="BJ87" s="6">
        <f>ROUNDDOWN((AL81/BB68)*BA68,0)</f>
        <v>16</v>
      </c>
      <c r="BK87" s="6">
        <f>ROUNDDOWN((AM81/BB68)*BA68,0)</f>
        <v>16</v>
      </c>
      <c r="BL87" s="6">
        <f>ROUNDDOWN((AN81/BB68)*BA68,0)</f>
        <v>16</v>
      </c>
      <c r="BM87" s="6">
        <f>ROUNDDOWN((AO81/BB68)*BA68,0)</f>
        <v>16</v>
      </c>
      <c r="BN87" s="6">
        <f>ROUNDDOWN((AP81/BB68)*BA68,0)</f>
        <v>16</v>
      </c>
      <c r="BO87" s="6">
        <f>ROUNDDOWN((AQ81/BB68)*BA68,0)</f>
        <v>16</v>
      </c>
      <c r="BP87" s="6">
        <f>ROUNDDOWN((AR81/BB68)*BA68,0)</f>
        <v>16</v>
      </c>
      <c r="BQ87" s="6">
        <f>ROUNDDOWN((AS81/BB68)*BA68,0)</f>
        <v>16</v>
      </c>
      <c r="BS87" t="s">
        <v>6</v>
      </c>
      <c r="BT87" s="6">
        <f>ROUNDDOWN((AJ81/BB69)*BA69,0)</f>
        <v>58</v>
      </c>
      <c r="BU87" s="6">
        <f>ROUNDDOWN((AK81/BB69)*BA69,0)</f>
        <v>50</v>
      </c>
      <c r="BV87" s="6">
        <f>ROUNDDOWN((AL81/BB69)*BA69,0)</f>
        <v>50</v>
      </c>
      <c r="BW87" s="6">
        <f>ROUNDDOWN((AM81/BB69)*BA69,0)</f>
        <v>50</v>
      </c>
      <c r="BX87" s="6">
        <f>ROUNDDOWN((AN81/BB69)*BA69,0)</f>
        <v>50</v>
      </c>
      <c r="BY87" s="6">
        <f>ROUNDDOWN((AO81/BB69)*BA69,0)</f>
        <v>50</v>
      </c>
      <c r="BZ87" s="6">
        <f>ROUNDDOWN((AP81/BB69)*BA69,0)</f>
        <v>50</v>
      </c>
      <c r="CA87" s="6">
        <f>ROUNDDOWN((AQ81/BB69)*BA69,0)</f>
        <v>50</v>
      </c>
      <c r="CB87" s="6">
        <f>ROUNDDOWN((AR81/BB69)*BA69,0)</f>
        <v>50</v>
      </c>
      <c r="CC87" s="6">
        <f>ROUNDDOWN((AS81/BB69)*BA69,0)</f>
        <v>50</v>
      </c>
    </row>
    <row r="88" spans="1:81" ht="15.5" x14ac:dyDescent="0.35">
      <c r="M88" s="31"/>
      <c r="N88" s="26"/>
      <c r="O88" s="26"/>
      <c r="P88" s="26"/>
      <c r="Q88" s="26"/>
      <c r="T88" s="99">
        <f>T87</f>
        <v>15</v>
      </c>
      <c r="U88" s="1"/>
      <c r="V88" s="1"/>
      <c r="W88" s="1"/>
      <c r="X88" s="1">
        <v>4</v>
      </c>
      <c r="Y88" s="1"/>
      <c r="Z88" s="1"/>
      <c r="AA88" s="1"/>
      <c r="AB88" s="1"/>
      <c r="AC88" s="6">
        <v>2</v>
      </c>
      <c r="AD88" s="6"/>
      <c r="AE88" s="1"/>
      <c r="AI88" t="s">
        <v>7</v>
      </c>
      <c r="AJ88" s="6">
        <f>ROUNDDOWN((AJ82/BB66)*BA66,0)</f>
        <v>26</v>
      </c>
      <c r="AK88" s="6">
        <f>ROUNDDOWN((AK82/BB66)*BA66,0)</f>
        <v>23</v>
      </c>
      <c r="AL88" s="6">
        <f>ROUNDDOWN((AL82/BB66)*BA66,0)</f>
        <v>23</v>
      </c>
      <c r="AM88" s="6">
        <f>ROUNDDOWN((AM82/BB66)*BA66,0)</f>
        <v>23</v>
      </c>
      <c r="AN88" s="6">
        <f>ROUNDDOWN((AN82/BB66)*BA66,0)</f>
        <v>23</v>
      </c>
      <c r="AO88" s="6">
        <f>ROUNDDOWN((AO82/BB66)*BA66,0)</f>
        <v>23</v>
      </c>
      <c r="AP88" s="6">
        <f>ROUNDDOWN((AP82/BB66)*BA66,0)</f>
        <v>23</v>
      </c>
      <c r="AQ88" s="6">
        <f>ROUNDDOWN((AQ82/BB66)*BA66,0)</f>
        <v>23</v>
      </c>
      <c r="AR88" s="6">
        <f>ROUNDDOWN((AR82/BB66)*BA66,0)</f>
        <v>23</v>
      </c>
      <c r="AS88" s="6">
        <f>ROUNDDOWN((AS82/BB66)*BA66,0)</f>
        <v>23</v>
      </c>
      <c r="AU88" t="s">
        <v>7</v>
      </c>
      <c r="AV88" s="6">
        <f>ROUNDDOWN((AJ82/BB67)*BA67,0)</f>
        <v>26</v>
      </c>
      <c r="AW88" s="6">
        <f>ROUNDDOWN((AK82/BB67)*BA67,0)</f>
        <v>23</v>
      </c>
      <c r="AX88" s="6">
        <f>ROUNDDOWN((AL82/BB67)*BA67,0)</f>
        <v>23</v>
      </c>
      <c r="AY88" s="6">
        <f>ROUNDDOWN((AM82/BB67)*BA67,0)</f>
        <v>23</v>
      </c>
      <c r="AZ88" s="6">
        <f>ROUNDDOWN((AN82/BB67)*BA67,0)</f>
        <v>23</v>
      </c>
      <c r="BA88" s="6">
        <f>ROUNDDOWN((AO82/BB67)*BA67,0)</f>
        <v>23</v>
      </c>
      <c r="BB88" s="6">
        <f>ROUNDDOWN((AP82/BB67)*BA67,0)</f>
        <v>23</v>
      </c>
      <c r="BC88" s="6">
        <f>ROUNDDOWN((AQ82/BB67)*BA67,0)</f>
        <v>23</v>
      </c>
      <c r="BD88" s="6">
        <f>ROUNDDOWN((AR82/BB67)*BA67,0)</f>
        <v>23</v>
      </c>
      <c r="BE88" s="6">
        <f>ROUNDDOWN((AS82/BB67)*BA67,0)</f>
        <v>23</v>
      </c>
      <c r="BG88" t="s">
        <v>7</v>
      </c>
      <c r="BH88" s="6">
        <f>ROUNDDOWN((AJ82/BB68)*BA68,0)</f>
        <v>22</v>
      </c>
      <c r="BI88" s="6">
        <f>ROUNDDOWN((AK82/BB68)*BA68,0)</f>
        <v>19</v>
      </c>
      <c r="BJ88" s="6">
        <f>ROUNDDOWN((AL82/BB68)*BA68,0)</f>
        <v>19</v>
      </c>
      <c r="BK88" s="6">
        <f>ROUNDDOWN((AM82/BB68)*BA68,0)</f>
        <v>19</v>
      </c>
      <c r="BL88" s="6">
        <f>ROUNDDOWN((AN82/BB68)*BA68,0)</f>
        <v>19</v>
      </c>
      <c r="BM88" s="6">
        <f>ROUNDDOWN((AO82/BB68)*BA68,0)</f>
        <v>19</v>
      </c>
      <c r="BN88" s="6">
        <f>ROUNDDOWN((AP82/BB68)*BA68,0)</f>
        <v>19</v>
      </c>
      <c r="BO88" s="6">
        <f>ROUNDDOWN((AQ82/BB68)*BA68,0)</f>
        <v>19</v>
      </c>
      <c r="BP88" s="6">
        <f>ROUNDDOWN((AR82/BB68)*BA68,0)</f>
        <v>19</v>
      </c>
      <c r="BQ88" s="6">
        <f>ROUNDDOWN((AS82/BB68)*BA68,0)</f>
        <v>19</v>
      </c>
      <c r="BS88" t="s">
        <v>7</v>
      </c>
      <c r="BT88" s="6">
        <f>ROUNDDOWN((AJ82/BB69)*BA69,0)</f>
        <v>66</v>
      </c>
      <c r="BU88" s="6">
        <f>ROUNDDOWN((AK82/BB69)*BA69,0)</f>
        <v>58</v>
      </c>
      <c r="BV88" s="6">
        <f>ROUNDDOWN((AL82/BB69)*BA69,0)</f>
        <v>58</v>
      </c>
      <c r="BW88" s="6">
        <f>ROUNDDOWN((AM82/BB69)*BA69,0)</f>
        <v>58</v>
      </c>
      <c r="BX88" s="6">
        <f>ROUNDDOWN((AN82/BB69)*BA69,0)</f>
        <v>58</v>
      </c>
      <c r="BY88" s="6">
        <f>ROUNDDOWN((AO82/BB69)*BA69,0)</f>
        <v>58</v>
      </c>
      <c r="BZ88" s="6">
        <f>ROUNDDOWN((AP82/BB69)*BA69,0)</f>
        <v>58</v>
      </c>
      <c r="CA88" s="6">
        <f>ROUNDDOWN((AQ82/BB69)*BA69,0)</f>
        <v>58</v>
      </c>
      <c r="CB88" s="6">
        <f>ROUNDDOWN((AR82/BB69)*BA69,0)</f>
        <v>58</v>
      </c>
      <c r="CC88" s="6">
        <f>ROUNDDOWN((AS82/BB69)*BA69,0)</f>
        <v>58</v>
      </c>
    </row>
    <row r="89" spans="1:81" ht="15.5" x14ac:dyDescent="0.35">
      <c r="M89" s="31"/>
      <c r="N89" s="26"/>
      <c r="O89" s="26"/>
      <c r="P89" s="26"/>
      <c r="Q89" s="26"/>
      <c r="T89" s="99">
        <f>T88</f>
        <v>15</v>
      </c>
      <c r="U89" s="1"/>
      <c r="V89" s="1"/>
      <c r="W89" s="1"/>
      <c r="X89" s="1"/>
      <c r="Y89" s="1">
        <v>5</v>
      </c>
      <c r="Z89" s="1"/>
      <c r="AA89" s="1"/>
      <c r="AB89" s="1"/>
      <c r="AC89" s="6">
        <v>2</v>
      </c>
      <c r="AD89" s="6"/>
      <c r="AE89" s="1"/>
      <c r="AI89" t="s">
        <v>4</v>
      </c>
      <c r="AJ89" s="6"/>
      <c r="AK89" s="6"/>
      <c r="AL89" s="6"/>
      <c r="AM89" s="6"/>
      <c r="AN89" s="6"/>
      <c r="AO89" s="6"/>
      <c r="AP89" s="6"/>
      <c r="AQ89" s="6"/>
      <c r="AR89" s="6"/>
      <c r="AS89" s="6"/>
      <c r="AU89" t="s">
        <v>4</v>
      </c>
      <c r="AV89" s="6"/>
      <c r="AW89" s="6"/>
      <c r="AX89" s="6"/>
      <c r="AY89" s="6"/>
      <c r="AZ89" s="6"/>
      <c r="BA89" s="6"/>
      <c r="BB89" s="6"/>
      <c r="BC89" s="6"/>
      <c r="BD89" s="6"/>
      <c r="BE89" s="6"/>
      <c r="BG89" t="s">
        <v>4</v>
      </c>
      <c r="BH89" s="6"/>
      <c r="BI89" s="6"/>
      <c r="BJ89" s="6"/>
      <c r="BK89" s="6"/>
      <c r="BL89" s="6"/>
      <c r="BM89" s="6"/>
      <c r="BN89" s="6"/>
      <c r="BO89" s="6"/>
      <c r="BP89" s="6"/>
      <c r="BQ89" s="6"/>
      <c r="BS89" t="s">
        <v>4</v>
      </c>
      <c r="BT89" s="6"/>
      <c r="BU89" s="6"/>
      <c r="BV89" s="6"/>
      <c r="BW89" s="6"/>
      <c r="BX89" s="6"/>
      <c r="BY89" s="6"/>
      <c r="BZ89" s="6"/>
      <c r="CA89" s="6"/>
      <c r="CB89" s="6"/>
      <c r="CC89" s="6"/>
    </row>
    <row r="90" spans="1:81" ht="16" thickBot="1" x14ac:dyDescent="0.4">
      <c r="M90" s="31"/>
      <c r="N90" s="26"/>
      <c r="O90" s="26"/>
      <c r="P90" s="26"/>
      <c r="Q90" s="26"/>
      <c r="T90" s="99"/>
      <c r="U90" s="1"/>
      <c r="V90" s="1"/>
      <c r="W90" s="1"/>
      <c r="X90" s="1"/>
      <c r="Y90" s="1"/>
      <c r="Z90" s="1"/>
      <c r="AA90" s="1"/>
      <c r="AB90" s="1"/>
      <c r="AC90" s="6"/>
      <c r="AD90" s="6"/>
      <c r="AE90" s="1"/>
      <c r="AI90" t="s">
        <v>10</v>
      </c>
      <c r="AU90" t="s">
        <v>10</v>
      </c>
      <c r="BG90" t="s">
        <v>10</v>
      </c>
      <c r="BS90" t="s">
        <v>10</v>
      </c>
    </row>
    <row r="91" spans="1:81" ht="16" thickBot="1" x14ac:dyDescent="0.4">
      <c r="M91" s="31"/>
      <c r="N91" s="26"/>
      <c r="O91" s="26"/>
      <c r="P91" s="26"/>
      <c r="Q91" s="26"/>
      <c r="T91" s="200">
        <f>T85+1</f>
        <v>16</v>
      </c>
      <c r="U91" s="201"/>
      <c r="V91" s="201"/>
      <c r="W91" s="201"/>
      <c r="X91" s="201"/>
      <c r="Y91" s="201"/>
      <c r="Z91" s="201"/>
      <c r="AA91" s="201"/>
      <c r="AB91" s="201"/>
      <c r="AC91" s="202"/>
      <c r="AD91" s="214"/>
      <c r="AE91" s="203">
        <f t="shared" si="18"/>
        <v>16</v>
      </c>
      <c r="AF91" s="265" t="s">
        <v>231</v>
      </c>
      <c r="AG91" s="204"/>
      <c r="AH91" s="204"/>
      <c r="AI91" s="204"/>
      <c r="AJ91" s="204"/>
      <c r="AK91" s="204"/>
      <c r="AL91" s="205"/>
    </row>
    <row r="92" spans="1:81" ht="15.5" x14ac:dyDescent="0.35">
      <c r="A92" s="168">
        <v>10</v>
      </c>
      <c r="B92" s="49" t="s">
        <v>5</v>
      </c>
      <c r="C92" s="16"/>
      <c r="D92" s="92"/>
      <c r="E92" s="52"/>
      <c r="F92" s="16"/>
      <c r="G92" s="48"/>
      <c r="H92" s="52"/>
      <c r="I92" s="52"/>
      <c r="J92" s="53"/>
      <c r="K92" s="53"/>
      <c r="L92" s="53">
        <f t="shared" ref="L92:L97" si="19">SUM(G92:K92)</f>
        <v>0</v>
      </c>
      <c r="M92" s="31"/>
      <c r="N92" s="26"/>
      <c r="O92" s="26"/>
      <c r="P92" s="26"/>
      <c r="Q92" s="26"/>
      <c r="T92" s="99"/>
      <c r="U92" s="1"/>
      <c r="V92" s="1"/>
      <c r="W92" s="1"/>
      <c r="X92" s="1"/>
      <c r="Y92" s="1"/>
      <c r="Z92" s="1"/>
      <c r="AA92" s="1"/>
      <c r="AB92" s="1"/>
      <c r="AC92" s="6"/>
      <c r="AD92" s="6"/>
      <c r="AE92" s="1"/>
      <c r="AI92" s="10" t="s">
        <v>36</v>
      </c>
      <c r="AJ92" t="str">
        <f>$AK$19</f>
        <v>Venlo</v>
      </c>
      <c r="AK92" t="str">
        <f>$AM$19</f>
        <v xml:space="preserve">Germersheim  </v>
      </c>
      <c r="AL92" t="str">
        <f>$AO$19</f>
        <v>Wolfsburg</v>
      </c>
      <c r="AM92" t="str">
        <f>$AQ$19</f>
        <v>Saarbrucke</v>
      </c>
      <c r="AN92" t="str">
        <f>$AS$19</f>
        <v xml:space="preserve">     Paris </v>
      </c>
      <c r="AO92" t="str">
        <f>$AU$19</f>
        <v xml:space="preserve">Torino  It. </v>
      </c>
      <c r="AP92" t="str">
        <f>$AW$19</f>
        <v>Praha CZ</v>
      </c>
      <c r="AQ92" t="str">
        <f>$AY$19</f>
        <v xml:space="preserve">Genua  </v>
      </c>
      <c r="AR92" t="str">
        <f>$BA$19</f>
        <v>Bilbao It.</v>
      </c>
      <c r="AS92" t="str">
        <f>$BC$19</f>
        <v>Munich</v>
      </c>
    </row>
    <row r="93" spans="1:81" ht="15.5" x14ac:dyDescent="0.35">
      <c r="A93" s="55"/>
      <c r="B93" s="56"/>
      <c r="C93" s="1"/>
      <c r="D93" s="46"/>
      <c r="E93" s="59"/>
      <c r="F93" s="1"/>
      <c r="G93" s="55"/>
      <c r="H93" s="59"/>
      <c r="I93" s="59"/>
      <c r="J93" s="34"/>
      <c r="K93" s="34"/>
      <c r="L93" s="34">
        <f t="shared" si="19"/>
        <v>0</v>
      </c>
      <c r="M93" s="31"/>
      <c r="N93" s="26"/>
      <c r="O93" s="26"/>
      <c r="P93" s="26"/>
      <c r="Q93" s="26"/>
      <c r="T93" s="99">
        <f>T91</f>
        <v>16</v>
      </c>
      <c r="U93" s="1"/>
      <c r="V93" s="1"/>
      <c r="W93" s="1"/>
      <c r="X93" s="1"/>
      <c r="Y93" s="1"/>
      <c r="Z93" s="1"/>
      <c r="AA93" s="1"/>
      <c r="AB93" s="1"/>
      <c r="AC93" s="6">
        <v>2</v>
      </c>
      <c r="AD93" s="6"/>
      <c r="AE93" s="1">
        <f t="shared" si="18"/>
        <v>16</v>
      </c>
      <c r="AI93" s="6" t="s">
        <v>6</v>
      </c>
      <c r="AJ93" s="6"/>
      <c r="AK93" s="6"/>
      <c r="AL93" s="6"/>
      <c r="AM93" s="6"/>
      <c r="AN93" s="6"/>
      <c r="AO93" s="6"/>
      <c r="AP93" s="6"/>
      <c r="AQ93" s="6"/>
      <c r="AR93" s="6"/>
      <c r="AS93" s="6"/>
    </row>
    <row r="94" spans="1:81" ht="15.5" x14ac:dyDescent="0.35">
      <c r="A94" s="55"/>
      <c r="B94" s="56"/>
      <c r="C94" s="1"/>
      <c r="D94" s="46"/>
      <c r="E94" s="59"/>
      <c r="F94" s="1"/>
      <c r="G94" s="55"/>
      <c r="H94" s="59"/>
      <c r="I94" s="59"/>
      <c r="J94" s="34"/>
      <c r="K94" s="34"/>
      <c r="L94" s="34">
        <f t="shared" si="19"/>
        <v>0</v>
      </c>
      <c r="M94" s="31"/>
      <c r="N94" s="26"/>
      <c r="O94" s="26"/>
      <c r="P94" s="26"/>
      <c r="Q94" s="26"/>
      <c r="T94" s="99">
        <f>T93</f>
        <v>16</v>
      </c>
      <c r="U94" s="1"/>
      <c r="V94" s="1"/>
      <c r="W94" s="1"/>
      <c r="X94" s="1"/>
      <c r="Y94" s="1"/>
      <c r="Z94" s="1"/>
      <c r="AA94" s="1"/>
      <c r="AB94" s="1"/>
      <c r="AC94" s="6">
        <v>2</v>
      </c>
      <c r="AD94" s="6"/>
      <c r="AE94" s="1">
        <f t="shared" si="18"/>
        <v>16</v>
      </c>
      <c r="AI94" s="6" t="s">
        <v>7</v>
      </c>
      <c r="AJ94" s="6"/>
      <c r="AK94" s="6"/>
      <c r="AL94" s="6"/>
      <c r="AM94" s="6"/>
      <c r="AN94" s="6"/>
      <c r="AO94" s="6"/>
      <c r="AP94" s="6"/>
      <c r="AQ94" s="6"/>
      <c r="AR94" s="6"/>
      <c r="AS94" s="6"/>
    </row>
    <row r="95" spans="1:81" ht="15.5" x14ac:dyDescent="0.35">
      <c r="A95" s="55"/>
      <c r="B95" s="56"/>
      <c r="C95" s="1"/>
      <c r="D95" s="46"/>
      <c r="E95" s="1"/>
      <c r="F95" s="1"/>
      <c r="G95" s="89"/>
      <c r="H95" s="90"/>
      <c r="I95" s="90"/>
      <c r="J95" s="91"/>
      <c r="K95" s="91"/>
      <c r="L95" s="34">
        <f t="shared" si="19"/>
        <v>0</v>
      </c>
      <c r="M95" s="31"/>
      <c r="N95" s="26"/>
      <c r="O95" s="26"/>
      <c r="P95" s="26"/>
      <c r="Q95" s="26"/>
      <c r="T95" s="99">
        <f>T94</f>
        <v>16</v>
      </c>
      <c r="U95" s="1"/>
      <c r="V95" s="1"/>
      <c r="W95" s="1"/>
      <c r="X95" s="1"/>
      <c r="Y95" s="1"/>
      <c r="Z95" s="1"/>
      <c r="AA95" s="1"/>
      <c r="AB95" s="1"/>
      <c r="AC95" s="6">
        <v>2</v>
      </c>
      <c r="AD95" s="6"/>
      <c r="AE95" s="1">
        <f t="shared" si="18"/>
        <v>16</v>
      </c>
      <c r="AI95" s="6" t="s">
        <v>4</v>
      </c>
      <c r="AJ95" s="6"/>
      <c r="AK95" s="6"/>
      <c r="AL95" s="6"/>
      <c r="AM95" s="6"/>
      <c r="AN95" s="6"/>
      <c r="AO95" s="6"/>
      <c r="AP95" s="6"/>
      <c r="AQ95" s="6"/>
      <c r="AR95" s="6"/>
      <c r="AS95" s="6"/>
    </row>
    <row r="96" spans="1:81" ht="15.5" x14ac:dyDescent="0.35">
      <c r="A96" s="55"/>
      <c r="B96" s="56"/>
      <c r="C96" s="1"/>
      <c r="D96" s="46"/>
      <c r="E96" s="1"/>
      <c r="F96" s="1"/>
      <c r="G96" s="89"/>
      <c r="H96" s="90"/>
      <c r="I96" s="90"/>
      <c r="J96" s="91"/>
      <c r="K96" s="91"/>
      <c r="L96" s="34">
        <f t="shared" si="19"/>
        <v>0</v>
      </c>
      <c r="M96" s="31"/>
      <c r="N96" s="26"/>
      <c r="O96" s="26"/>
      <c r="P96" s="26"/>
      <c r="Q96" s="26"/>
      <c r="T96" s="99"/>
      <c r="U96" s="1"/>
      <c r="V96" s="1"/>
      <c r="W96" s="1"/>
      <c r="X96" s="1"/>
      <c r="Y96" s="1"/>
      <c r="Z96" s="1"/>
      <c r="AA96" s="1"/>
      <c r="AB96" s="1"/>
      <c r="AC96" s="6"/>
      <c r="AD96" s="6"/>
      <c r="AE96" s="1"/>
      <c r="AI96" s="6" t="s">
        <v>10</v>
      </c>
      <c r="AJ96" s="6"/>
      <c r="AK96" s="6"/>
      <c r="AL96" s="6"/>
      <c r="AM96" s="6"/>
      <c r="AN96" s="6"/>
      <c r="AO96" s="6"/>
      <c r="AP96" s="6"/>
      <c r="AQ96" s="6"/>
      <c r="AR96" s="6"/>
      <c r="AS96" s="6"/>
    </row>
    <row r="97" spans="1:45" ht="16" thickBot="1" x14ac:dyDescent="0.4">
      <c r="A97" s="62"/>
      <c r="B97" s="63"/>
      <c r="C97" s="17"/>
      <c r="D97" s="87"/>
      <c r="E97" s="17"/>
      <c r="F97" s="17"/>
      <c r="G97" s="93"/>
      <c r="H97" s="94"/>
      <c r="I97" s="94"/>
      <c r="J97" s="95"/>
      <c r="K97" s="95"/>
      <c r="L97" s="70">
        <f t="shared" si="19"/>
        <v>0</v>
      </c>
      <c r="M97" s="31">
        <v>0</v>
      </c>
      <c r="N97" s="26"/>
      <c r="O97" s="26"/>
      <c r="P97" s="26"/>
      <c r="Q97" s="26"/>
      <c r="T97" s="99"/>
      <c r="U97" s="1"/>
      <c r="V97" s="1"/>
      <c r="W97" s="1"/>
      <c r="X97" s="1"/>
      <c r="Y97" s="1"/>
      <c r="Z97" s="1"/>
      <c r="AA97" s="1"/>
      <c r="AB97" s="1"/>
      <c r="AC97" s="128"/>
      <c r="AD97" s="128"/>
      <c r="AE97" s="1"/>
    </row>
    <row r="98" spans="1:45" ht="16" thickBot="1" x14ac:dyDescent="0.4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T98" s="213">
        <f>T91+1</f>
        <v>17</v>
      </c>
      <c r="U98" s="201"/>
      <c r="V98" s="201"/>
      <c r="W98" s="201"/>
      <c r="X98" s="201"/>
      <c r="Y98" s="201"/>
      <c r="Z98" s="201"/>
      <c r="AA98" s="201"/>
      <c r="AB98" s="201"/>
      <c r="AC98" s="202"/>
      <c r="AD98" s="214"/>
      <c r="AE98" s="203">
        <f t="shared" si="18"/>
        <v>17</v>
      </c>
      <c r="AF98" s="265" t="s">
        <v>37</v>
      </c>
      <c r="AG98" s="204"/>
      <c r="AH98" s="265" t="s">
        <v>35</v>
      </c>
      <c r="AI98" s="271"/>
      <c r="AJ98" s="204" t="s">
        <v>31</v>
      </c>
      <c r="AK98" s="204" t="s">
        <v>0</v>
      </c>
      <c r="AL98" s="204" t="s">
        <v>1</v>
      </c>
      <c r="AM98" s="204" t="s">
        <v>32</v>
      </c>
      <c r="AN98" s="205" t="s">
        <v>33</v>
      </c>
    </row>
    <row r="99" spans="1:45" ht="15.5" x14ac:dyDescent="0.3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T99" s="99">
        <f>T98</f>
        <v>17</v>
      </c>
      <c r="U99" s="1"/>
      <c r="V99" s="1"/>
      <c r="W99" s="1">
        <v>3</v>
      </c>
      <c r="X99" s="1"/>
      <c r="Y99" s="1"/>
      <c r="Z99" s="1"/>
      <c r="AA99" s="1"/>
      <c r="AB99" s="1"/>
      <c r="AC99" s="86">
        <v>2</v>
      </c>
      <c r="AD99" s="86"/>
      <c r="AE99" s="1">
        <f t="shared" si="18"/>
        <v>17</v>
      </c>
      <c r="AG99" s="10" t="s">
        <v>40</v>
      </c>
      <c r="AH99" s="10" t="s">
        <v>34</v>
      </c>
      <c r="AI99" s="86" t="s">
        <v>6</v>
      </c>
      <c r="AJ99" s="86"/>
      <c r="AK99" s="86"/>
      <c r="AL99" s="86"/>
      <c r="AM99" s="86"/>
      <c r="AN99" s="86"/>
    </row>
    <row r="100" spans="1:45" ht="15.5" x14ac:dyDescent="0.3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T100" s="99">
        <f t="shared" ref="T100:T101" si="20">T99</f>
        <v>17</v>
      </c>
      <c r="U100" s="1"/>
      <c r="V100" s="1"/>
      <c r="W100" s="1"/>
      <c r="X100" s="1">
        <v>4</v>
      </c>
      <c r="Y100" s="1"/>
      <c r="Z100" s="1"/>
      <c r="AA100" s="1"/>
      <c r="AB100" s="1"/>
      <c r="AC100" s="6">
        <v>2</v>
      </c>
      <c r="AD100" s="6"/>
      <c r="AE100" s="1">
        <f t="shared" si="18"/>
        <v>17</v>
      </c>
      <c r="AG100" s="10"/>
      <c r="AH100" s="10"/>
      <c r="AI100" s="6" t="s">
        <v>7</v>
      </c>
      <c r="AJ100" s="6"/>
      <c r="AK100" s="6"/>
      <c r="AL100" s="6"/>
      <c r="AM100" s="6"/>
      <c r="AN100" s="6"/>
    </row>
    <row r="101" spans="1:45" ht="15.5" x14ac:dyDescent="0.3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T101" s="99">
        <f t="shared" si="20"/>
        <v>17</v>
      </c>
      <c r="U101" s="1"/>
      <c r="V101" s="1"/>
      <c r="W101" s="1"/>
      <c r="X101" s="1"/>
      <c r="Y101" s="1">
        <v>5</v>
      </c>
      <c r="Z101" s="1"/>
      <c r="AA101" s="1"/>
      <c r="AB101" s="1"/>
      <c r="AC101" s="6">
        <v>2</v>
      </c>
      <c r="AD101" s="6"/>
      <c r="AE101" s="1">
        <f t="shared" si="18"/>
        <v>17</v>
      </c>
      <c r="AG101" s="10"/>
      <c r="AH101" s="10"/>
      <c r="AI101" s="6" t="s">
        <v>4</v>
      </c>
      <c r="AJ101" s="6"/>
      <c r="AK101" s="6"/>
      <c r="AL101" s="6"/>
      <c r="AM101" s="6"/>
      <c r="AN101" s="6"/>
    </row>
    <row r="102" spans="1:45" ht="15.5" x14ac:dyDescent="0.35">
      <c r="A102" s="26"/>
      <c r="L102" s="26" t="s">
        <v>5</v>
      </c>
      <c r="M102" s="26"/>
      <c r="P102" s="26"/>
      <c r="Q102" s="26"/>
      <c r="T102" s="46"/>
      <c r="U102" s="1"/>
      <c r="V102" s="1"/>
      <c r="W102" s="1"/>
      <c r="X102" s="1"/>
      <c r="Y102" s="1"/>
      <c r="Z102" s="1"/>
      <c r="AA102" s="1"/>
      <c r="AB102" s="1"/>
      <c r="AC102" s="6"/>
      <c r="AD102" s="6"/>
      <c r="AE102" s="1"/>
      <c r="AG102" s="10"/>
      <c r="AH102" s="10"/>
      <c r="AI102" s="6" t="s">
        <v>10</v>
      </c>
      <c r="AJ102" s="6"/>
      <c r="AK102" s="6"/>
      <c r="AL102" s="6"/>
      <c r="AM102" s="6"/>
      <c r="AN102" s="6"/>
    </row>
    <row r="103" spans="1:45" ht="16" thickBot="1" x14ac:dyDescent="0.4">
      <c r="L103" s="26" t="s">
        <v>5</v>
      </c>
      <c r="M103" s="26"/>
      <c r="T103" s="46"/>
      <c r="U103" s="1"/>
      <c r="V103" s="1"/>
      <c r="W103" s="1"/>
      <c r="X103" s="1"/>
      <c r="Y103" s="1"/>
      <c r="Z103" s="1"/>
      <c r="AA103" s="1"/>
      <c r="AB103" s="1"/>
      <c r="AC103" s="6"/>
      <c r="AD103" s="6"/>
      <c r="AE103" s="1"/>
      <c r="AG103" s="10"/>
      <c r="AH103" s="10"/>
    </row>
    <row r="104" spans="1:45" ht="16" thickBot="1" x14ac:dyDescent="0.4">
      <c r="L104" s="26"/>
      <c r="M104" s="26"/>
      <c r="T104" s="200">
        <f>T98+1</f>
        <v>18</v>
      </c>
      <c r="U104" s="201"/>
      <c r="V104" s="201"/>
      <c r="W104" s="201"/>
      <c r="X104" s="201"/>
      <c r="Y104" s="201"/>
      <c r="Z104" s="201"/>
      <c r="AA104" s="201"/>
      <c r="AB104" s="201"/>
      <c r="AC104" s="202"/>
      <c r="AD104" s="214"/>
      <c r="AE104" s="203">
        <f>T104</f>
        <v>18</v>
      </c>
      <c r="AF104" s="204"/>
      <c r="AG104" s="265" t="s">
        <v>38</v>
      </c>
      <c r="AH104" s="265"/>
      <c r="AI104" s="272"/>
    </row>
    <row r="105" spans="1:45" ht="15.5" x14ac:dyDescent="0.35">
      <c r="L105" s="26" t="s">
        <v>5</v>
      </c>
      <c r="M105" s="26"/>
      <c r="T105" s="46"/>
      <c r="AC105" s="6"/>
      <c r="AD105" s="6"/>
      <c r="AI105" s="10" t="s">
        <v>39</v>
      </c>
      <c r="AJ105" t="str">
        <f>$AK$19</f>
        <v>Venlo</v>
      </c>
      <c r="AK105" t="str">
        <f>$AM$19</f>
        <v xml:space="preserve">Germersheim  </v>
      </c>
      <c r="AL105" t="str">
        <f>$AO$19</f>
        <v>Wolfsburg</v>
      </c>
      <c r="AM105" t="str">
        <f>$AQ$19</f>
        <v>Saarbrucke</v>
      </c>
      <c r="AN105" t="str">
        <f>$AS$19</f>
        <v xml:space="preserve">     Paris </v>
      </c>
      <c r="AO105" t="str">
        <f>$AU$19</f>
        <v xml:space="preserve">Torino  It. </v>
      </c>
      <c r="AP105" t="str">
        <f>$AW$19</f>
        <v>Praha CZ</v>
      </c>
      <c r="AQ105" t="str">
        <f>$AY$19</f>
        <v xml:space="preserve">Genua  </v>
      </c>
      <c r="AR105" t="str">
        <f>$BA$19</f>
        <v>Bilbao It.</v>
      </c>
      <c r="AS105" t="str">
        <f>$BC$19</f>
        <v>Munich</v>
      </c>
    </row>
    <row r="106" spans="1:45" ht="15" customHeight="1" x14ac:dyDescent="0.35">
      <c r="L106" s="26" t="s">
        <v>5</v>
      </c>
      <c r="M106" s="26"/>
      <c r="T106" s="99">
        <f>T104</f>
        <v>18</v>
      </c>
      <c r="U106" s="1"/>
      <c r="V106" s="1"/>
      <c r="W106" s="1">
        <v>3</v>
      </c>
      <c r="X106" s="1"/>
      <c r="Y106" s="1"/>
      <c r="Z106" s="1"/>
      <c r="AA106" s="1"/>
      <c r="AB106" s="1"/>
      <c r="AC106" s="6">
        <v>2</v>
      </c>
      <c r="AD106" s="6"/>
      <c r="AE106" s="1">
        <f t="shared" si="18"/>
        <v>18</v>
      </c>
      <c r="AI106" s="6" t="s">
        <v>6</v>
      </c>
      <c r="AJ106" s="6"/>
      <c r="AK106" s="6"/>
      <c r="AL106" s="6"/>
      <c r="AM106" s="6"/>
      <c r="AN106" s="6"/>
      <c r="AO106" s="6"/>
      <c r="AP106" s="6"/>
      <c r="AQ106" s="6"/>
      <c r="AR106" s="6"/>
      <c r="AS106" s="6"/>
    </row>
    <row r="107" spans="1:45" x14ac:dyDescent="0.3">
      <c r="T107" s="99">
        <f>T106</f>
        <v>18</v>
      </c>
      <c r="U107" s="1"/>
      <c r="V107" s="1"/>
      <c r="W107" s="1"/>
      <c r="X107" s="1">
        <v>4</v>
      </c>
      <c r="Y107" s="1"/>
      <c r="Z107" s="1"/>
      <c r="AA107" s="1"/>
      <c r="AB107" s="1"/>
      <c r="AC107" s="6">
        <v>2</v>
      </c>
      <c r="AD107" s="6"/>
      <c r="AE107" s="1">
        <f t="shared" si="18"/>
        <v>18</v>
      </c>
      <c r="AI107" s="6" t="s">
        <v>7</v>
      </c>
      <c r="AJ107" s="6"/>
      <c r="AK107" s="6"/>
      <c r="AL107" s="6"/>
      <c r="AM107" s="6"/>
      <c r="AN107" s="6"/>
      <c r="AO107" s="6"/>
      <c r="AP107" s="6"/>
      <c r="AQ107" s="6"/>
      <c r="AR107" s="6"/>
      <c r="AS107" s="6"/>
    </row>
    <row r="108" spans="1:45" x14ac:dyDescent="0.3">
      <c r="T108" s="99">
        <f>T107</f>
        <v>18</v>
      </c>
      <c r="U108" s="1"/>
      <c r="V108" s="1"/>
      <c r="W108" s="1"/>
      <c r="X108" s="1"/>
      <c r="Y108" s="1">
        <v>5</v>
      </c>
      <c r="Z108" s="1"/>
      <c r="AA108" s="1"/>
      <c r="AB108" s="1"/>
      <c r="AC108" s="6">
        <v>2</v>
      </c>
      <c r="AD108" s="6"/>
      <c r="AE108" s="1">
        <f t="shared" si="18"/>
        <v>18</v>
      </c>
      <c r="AI108" s="6" t="s">
        <v>4</v>
      </c>
      <c r="AJ108" s="6"/>
      <c r="AK108" s="6"/>
      <c r="AL108" s="6"/>
      <c r="AM108" s="6"/>
      <c r="AN108" s="6"/>
      <c r="AO108" s="6"/>
      <c r="AP108" s="6"/>
      <c r="AQ108" s="6"/>
      <c r="AR108" s="6"/>
      <c r="AS108" s="6"/>
    </row>
    <row r="109" spans="1:45" x14ac:dyDescent="0.3">
      <c r="T109" s="99"/>
      <c r="U109" s="1"/>
      <c r="V109" s="1"/>
      <c r="W109" s="1"/>
      <c r="X109" s="1"/>
      <c r="Y109" s="1"/>
      <c r="Z109" s="1"/>
      <c r="AA109" s="1"/>
      <c r="AB109" s="1"/>
      <c r="AC109" s="6"/>
      <c r="AD109" s="6"/>
      <c r="AE109" s="1"/>
      <c r="AI109" s="6" t="s">
        <v>10</v>
      </c>
      <c r="AJ109" s="6"/>
      <c r="AK109" s="6"/>
      <c r="AL109" s="6"/>
      <c r="AM109" s="6"/>
      <c r="AN109" s="6"/>
      <c r="AO109" s="6"/>
      <c r="AP109" s="6"/>
      <c r="AQ109" s="6"/>
      <c r="AR109" s="6"/>
      <c r="AS109" s="6"/>
    </row>
    <row r="110" spans="1:45" ht="13.5" thickBot="1" x14ac:dyDescent="0.35">
      <c r="T110" s="99"/>
      <c r="U110" s="1"/>
      <c r="V110" s="1"/>
      <c r="W110" s="1"/>
      <c r="X110" s="1"/>
      <c r="Y110" s="1"/>
      <c r="Z110" s="1"/>
      <c r="AA110" s="1"/>
      <c r="AB110" s="1"/>
      <c r="AC110" s="6"/>
      <c r="AD110" s="6"/>
      <c r="AE110" s="1"/>
    </row>
    <row r="111" spans="1:45" ht="13.5" thickBot="1" x14ac:dyDescent="0.35">
      <c r="T111" s="200">
        <f>T104+1</f>
        <v>19</v>
      </c>
      <c r="U111" s="201"/>
      <c r="V111" s="201"/>
      <c r="W111" s="201"/>
      <c r="X111" s="201"/>
      <c r="Y111" s="201"/>
      <c r="Z111" s="201"/>
      <c r="AA111" s="201"/>
      <c r="AB111" s="201"/>
      <c r="AC111" s="202"/>
      <c r="AD111" s="214"/>
      <c r="AE111" s="203">
        <f t="shared" si="18"/>
        <v>19</v>
      </c>
      <c r="AF111" s="265" t="s">
        <v>232</v>
      </c>
      <c r="AG111" s="204"/>
      <c r="AH111" s="204"/>
      <c r="AI111" s="204"/>
      <c r="AJ111" s="204"/>
      <c r="AK111" s="204"/>
      <c r="AL111" s="205"/>
    </row>
    <row r="112" spans="1:45" x14ac:dyDescent="0.3">
      <c r="T112" s="99"/>
      <c r="U112" s="1"/>
      <c r="V112" s="1"/>
      <c r="W112" s="1"/>
      <c r="X112" s="1"/>
      <c r="Y112" s="1"/>
      <c r="Z112" s="1"/>
      <c r="AA112" s="1"/>
      <c r="AB112" s="1"/>
      <c r="AC112" s="6"/>
      <c r="AD112" s="6"/>
      <c r="AE112" s="1"/>
      <c r="AI112" s="10" t="s">
        <v>216</v>
      </c>
      <c r="AJ112" t="str">
        <f>$AK$19</f>
        <v>Venlo</v>
      </c>
      <c r="AK112" t="str">
        <f>$AM$19</f>
        <v xml:space="preserve">Germersheim  </v>
      </c>
      <c r="AL112" t="str">
        <f>$AO$19</f>
        <v>Wolfsburg</v>
      </c>
      <c r="AM112" t="str">
        <f>$AQ$19</f>
        <v>Saarbrucke</v>
      </c>
      <c r="AN112" t="str">
        <f>$AS$19</f>
        <v xml:space="preserve">     Paris </v>
      </c>
      <c r="AO112" t="str">
        <f>$AU$19</f>
        <v xml:space="preserve">Torino  It. </v>
      </c>
      <c r="AP112" t="str">
        <f>$AW$19</f>
        <v>Praha CZ</v>
      </c>
      <c r="AQ112" t="str">
        <f>$AY$19</f>
        <v xml:space="preserve">Genua  </v>
      </c>
      <c r="AR112" t="str">
        <f>$BA$19</f>
        <v>Bilbao It.</v>
      </c>
      <c r="AS112" t="str">
        <f>$BC$19</f>
        <v>Munich</v>
      </c>
    </row>
    <row r="113" spans="20:45" x14ac:dyDescent="0.3">
      <c r="T113" s="99">
        <f>T111</f>
        <v>19</v>
      </c>
      <c r="U113" s="1"/>
      <c r="V113" s="1"/>
      <c r="W113" s="1">
        <v>3</v>
      </c>
      <c r="X113" s="1"/>
      <c r="Y113" s="1"/>
      <c r="Z113" s="1"/>
      <c r="AA113" s="1"/>
      <c r="AB113" s="1"/>
      <c r="AC113" s="6">
        <v>2</v>
      </c>
      <c r="AD113" s="6"/>
      <c r="AE113" s="1"/>
      <c r="AI113" s="6" t="s">
        <v>6</v>
      </c>
      <c r="AJ113" s="266">
        <f t="shared" ref="AJ113:AS113" si="21">(AZ63/AJ62)</f>
        <v>46.82402402402402</v>
      </c>
      <c r="AK113" s="266">
        <f t="shared" si="21"/>
        <v>53.978978978978979</v>
      </c>
      <c r="AL113" s="266">
        <f t="shared" si="21"/>
        <v>54.052219321148826</v>
      </c>
      <c r="AM113" s="266">
        <f t="shared" si="21"/>
        <v>42.832236842105253</v>
      </c>
      <c r="AN113" s="266">
        <f t="shared" si="21"/>
        <v>50.660508083140876</v>
      </c>
      <c r="AO113" s="266">
        <f t="shared" si="21"/>
        <v>40.444352159468437</v>
      </c>
      <c r="AP113" s="266">
        <f t="shared" si="21"/>
        <v>62.439519852262237</v>
      </c>
      <c r="AQ113" s="266">
        <f t="shared" si="21"/>
        <v>73.045063291139243</v>
      </c>
      <c r="AR113" s="266">
        <f t="shared" si="21"/>
        <v>39.98178217821782</v>
      </c>
      <c r="AS113" s="266">
        <f t="shared" si="21"/>
        <v>57.905999999999992</v>
      </c>
    </row>
    <row r="114" spans="20:45" x14ac:dyDescent="0.3">
      <c r="T114" s="99">
        <f>T113</f>
        <v>19</v>
      </c>
      <c r="U114" s="1"/>
      <c r="V114" s="1"/>
      <c r="W114" s="1"/>
      <c r="X114" s="1">
        <v>4</v>
      </c>
      <c r="Y114" s="1"/>
      <c r="Z114" s="1"/>
      <c r="AA114" s="1"/>
      <c r="AB114" s="1"/>
      <c r="AC114" s="6">
        <v>2</v>
      </c>
      <c r="AD114" s="6"/>
      <c r="AE114" s="1"/>
      <c r="AI114" s="6" t="s">
        <v>7</v>
      </c>
      <c r="AJ114" s="6"/>
      <c r="AK114" s="6"/>
      <c r="AL114" s="6"/>
      <c r="AM114" s="6"/>
      <c r="AN114" s="6"/>
      <c r="AO114" s="6"/>
      <c r="AP114" s="6"/>
      <c r="AQ114" s="6"/>
      <c r="AR114" s="6"/>
      <c r="AS114" s="6"/>
    </row>
    <row r="115" spans="20:45" x14ac:dyDescent="0.3">
      <c r="T115" s="99">
        <f>T114</f>
        <v>19</v>
      </c>
      <c r="U115" s="1"/>
      <c r="V115" s="1"/>
      <c r="W115" s="1"/>
      <c r="X115" s="1"/>
      <c r="Y115" s="1">
        <v>5</v>
      </c>
      <c r="Z115" s="1"/>
      <c r="AA115" s="1"/>
      <c r="AB115" s="1"/>
      <c r="AC115" s="6">
        <v>2</v>
      </c>
      <c r="AD115" s="6"/>
      <c r="AE115" s="1"/>
      <c r="AI115" s="6" t="s">
        <v>4</v>
      </c>
      <c r="AJ115" s="6"/>
      <c r="AK115" s="6"/>
      <c r="AL115" s="6"/>
      <c r="AM115" s="6"/>
      <c r="AN115" s="6"/>
      <c r="AO115" s="6"/>
      <c r="AP115" s="6"/>
      <c r="AQ115" s="6"/>
      <c r="AR115" s="6"/>
      <c r="AS115" s="6"/>
    </row>
    <row r="116" spans="20:45" x14ac:dyDescent="0.3">
      <c r="T116" s="99"/>
      <c r="U116" s="1"/>
      <c r="V116" s="1"/>
      <c r="W116" s="1"/>
      <c r="X116" s="1"/>
      <c r="Y116" s="1"/>
      <c r="Z116" s="1"/>
      <c r="AA116" s="1"/>
      <c r="AB116" s="1"/>
      <c r="AC116" s="6"/>
      <c r="AD116" s="6"/>
      <c r="AE116" s="1"/>
      <c r="AI116" s="6" t="s">
        <v>10</v>
      </c>
      <c r="AJ116" s="6"/>
      <c r="AK116" s="6"/>
      <c r="AL116" s="6"/>
      <c r="AM116" s="6"/>
      <c r="AN116" s="6"/>
      <c r="AO116" s="6"/>
      <c r="AP116" s="6"/>
      <c r="AQ116" s="6"/>
      <c r="AR116" s="6"/>
      <c r="AS116" s="6"/>
    </row>
    <row r="117" spans="20:45" ht="13.5" thickBot="1" x14ac:dyDescent="0.35">
      <c r="T117" s="99"/>
      <c r="U117" s="1"/>
      <c r="V117" s="1"/>
      <c r="W117" s="1"/>
      <c r="X117" s="1"/>
      <c r="Y117" s="1"/>
      <c r="Z117" s="1"/>
      <c r="AA117" s="1"/>
      <c r="AB117" s="1"/>
      <c r="AC117" s="6"/>
      <c r="AD117" s="6"/>
      <c r="AE117" s="1"/>
    </row>
    <row r="118" spans="20:45" ht="13.5" thickBot="1" x14ac:dyDescent="0.35">
      <c r="T118" s="200">
        <f>T111+1</f>
        <v>20</v>
      </c>
      <c r="U118" s="201"/>
      <c r="V118" s="201"/>
      <c r="W118" s="201"/>
      <c r="X118" s="201"/>
      <c r="Y118" s="201"/>
      <c r="Z118" s="201"/>
      <c r="AA118" s="201"/>
      <c r="AB118" s="201"/>
      <c r="AC118" s="202"/>
      <c r="AD118" s="214"/>
      <c r="AE118" s="203">
        <f t="shared" si="18"/>
        <v>20</v>
      </c>
      <c r="AF118" s="265" t="s">
        <v>236</v>
      </c>
      <c r="AG118" s="265"/>
      <c r="AH118" s="265"/>
      <c r="AI118" s="265"/>
      <c r="AJ118" s="265"/>
      <c r="AK118" s="265"/>
      <c r="AL118" s="272"/>
    </row>
    <row r="119" spans="20:45" x14ac:dyDescent="0.3">
      <c r="T119" s="46"/>
      <c r="U119" s="1"/>
      <c r="V119" s="1"/>
      <c r="W119" s="1"/>
      <c r="X119" s="1"/>
      <c r="Y119" s="1"/>
      <c r="Z119" s="1"/>
      <c r="AA119" s="1"/>
      <c r="AB119" s="1"/>
      <c r="AC119" s="6"/>
      <c r="AD119" s="6"/>
      <c r="AE119" s="1"/>
      <c r="AI119" s="10" t="s">
        <v>178</v>
      </c>
      <c r="AJ119" t="str">
        <f>$AK$19</f>
        <v>Venlo</v>
      </c>
      <c r="AK119" t="str">
        <f>$AM$19</f>
        <v xml:space="preserve">Germersheim  </v>
      </c>
      <c r="AL119" t="str">
        <f>$AO$19</f>
        <v>Wolfsburg</v>
      </c>
      <c r="AM119" t="str">
        <f>$AQ$19</f>
        <v>Saarbrucke</v>
      </c>
      <c r="AN119" t="str">
        <f>$AS$19</f>
        <v xml:space="preserve">     Paris </v>
      </c>
      <c r="AO119" t="str">
        <f>$AU$19</f>
        <v xml:space="preserve">Torino  It. </v>
      </c>
      <c r="AP119" t="str">
        <f>$AW$19</f>
        <v>Praha CZ</v>
      </c>
      <c r="AQ119" t="str">
        <f>$AY$19</f>
        <v xml:space="preserve">Genua  </v>
      </c>
      <c r="AR119" t="str">
        <f>$BA$19</f>
        <v>Bilbao It.</v>
      </c>
      <c r="AS119" t="str">
        <f>$BC$19</f>
        <v>Munich</v>
      </c>
    </row>
    <row r="120" spans="20:45" x14ac:dyDescent="0.3">
      <c r="T120" s="99">
        <f>T118</f>
        <v>20</v>
      </c>
      <c r="U120" s="1"/>
      <c r="V120" s="1"/>
      <c r="W120" s="1">
        <v>3</v>
      </c>
      <c r="X120" s="1"/>
      <c r="Y120" s="1"/>
      <c r="Z120" s="1"/>
      <c r="AA120" s="1"/>
      <c r="AB120" s="1"/>
      <c r="AC120" s="6">
        <v>2</v>
      </c>
      <c r="AD120" s="6"/>
      <c r="AE120" s="1"/>
      <c r="AI120" t="s">
        <v>6</v>
      </c>
      <c r="AJ120" s="6"/>
      <c r="AK120" s="6"/>
      <c r="AL120" s="6"/>
      <c r="AM120" s="6"/>
      <c r="AN120" s="6"/>
      <c r="AO120" s="6"/>
      <c r="AP120" s="6"/>
      <c r="AQ120" s="6"/>
      <c r="AR120" s="6"/>
      <c r="AS120" s="6"/>
    </row>
    <row r="121" spans="20:45" x14ac:dyDescent="0.3">
      <c r="T121" s="99">
        <f>T120</f>
        <v>20</v>
      </c>
      <c r="U121" s="1"/>
      <c r="V121" s="1"/>
      <c r="W121" s="1"/>
      <c r="X121" s="1">
        <v>4</v>
      </c>
      <c r="Y121" s="1"/>
      <c r="Z121" s="1"/>
      <c r="AA121" s="1"/>
      <c r="AB121" s="1"/>
      <c r="AC121" s="6">
        <v>2</v>
      </c>
      <c r="AD121" s="6"/>
      <c r="AE121" s="1"/>
      <c r="AI121" t="s">
        <v>7</v>
      </c>
      <c r="AJ121" s="6"/>
      <c r="AK121" s="6"/>
      <c r="AL121" s="6"/>
      <c r="AM121" s="6"/>
      <c r="AN121" s="6"/>
      <c r="AO121" s="6"/>
      <c r="AP121" s="6"/>
      <c r="AQ121" s="6"/>
      <c r="AR121" s="6"/>
      <c r="AS121" s="6"/>
    </row>
    <row r="122" spans="20:45" x14ac:dyDescent="0.3">
      <c r="T122" s="99">
        <f>T121</f>
        <v>20</v>
      </c>
      <c r="U122" s="1"/>
      <c r="V122" s="1"/>
      <c r="W122" s="1"/>
      <c r="X122" s="1"/>
      <c r="Y122" s="1">
        <v>5</v>
      </c>
      <c r="Z122" s="1"/>
      <c r="AA122" s="1"/>
      <c r="AB122" s="1"/>
      <c r="AC122" s="6">
        <v>2</v>
      </c>
      <c r="AD122" s="6"/>
      <c r="AE122" s="1"/>
      <c r="AI122" t="s">
        <v>4</v>
      </c>
      <c r="AJ122" s="6"/>
      <c r="AK122" s="6"/>
      <c r="AL122" s="6"/>
      <c r="AM122" s="6"/>
      <c r="AN122" s="6"/>
      <c r="AO122" s="6"/>
      <c r="AP122" s="6"/>
      <c r="AQ122" s="6"/>
      <c r="AR122" s="6"/>
      <c r="AS122" s="6"/>
    </row>
    <row r="123" spans="20:45" x14ac:dyDescent="0.3">
      <c r="T123" s="46"/>
      <c r="U123" s="1"/>
      <c r="V123" s="1"/>
      <c r="W123" s="1"/>
      <c r="X123" s="1"/>
      <c r="Y123" s="1"/>
      <c r="Z123" s="1"/>
      <c r="AA123" s="1"/>
      <c r="AB123" s="1"/>
      <c r="AC123" s="6"/>
      <c r="AD123" s="6"/>
      <c r="AE123" s="1"/>
      <c r="AI123" t="s">
        <v>10</v>
      </c>
      <c r="AJ123" s="6"/>
      <c r="AK123" s="6"/>
      <c r="AL123" s="6"/>
      <c r="AM123" s="6"/>
      <c r="AN123" s="6"/>
      <c r="AO123" s="6"/>
      <c r="AP123" s="6"/>
      <c r="AQ123" s="6"/>
      <c r="AR123" s="6"/>
      <c r="AS123" s="6"/>
    </row>
    <row r="124" spans="20:45" ht="13.5" thickBot="1" x14ac:dyDescent="0.35">
      <c r="T124" s="46"/>
      <c r="U124" s="1"/>
      <c r="V124" s="1"/>
      <c r="W124" s="1"/>
      <c r="X124" s="1"/>
      <c r="Y124" s="1"/>
      <c r="Z124" s="1"/>
      <c r="AA124" s="1"/>
      <c r="AB124" s="1"/>
      <c r="AC124" s="6"/>
      <c r="AD124" s="6"/>
      <c r="AE124" s="1"/>
    </row>
    <row r="125" spans="20:45" ht="13.5" thickBot="1" x14ac:dyDescent="0.35">
      <c r="T125" s="200">
        <f>T118+1</f>
        <v>21</v>
      </c>
      <c r="U125" s="201"/>
      <c r="V125" s="201"/>
      <c r="W125" s="201"/>
      <c r="X125" s="201"/>
      <c r="Y125" s="201"/>
      <c r="Z125" s="201"/>
      <c r="AA125" s="201"/>
      <c r="AB125" s="201"/>
      <c r="AC125" s="202"/>
      <c r="AD125" s="214"/>
      <c r="AE125" s="203">
        <f t="shared" si="18"/>
        <v>21</v>
      </c>
      <c r="AF125" s="265" t="s">
        <v>233</v>
      </c>
      <c r="AG125" s="204"/>
      <c r="AH125" s="204"/>
      <c r="AI125" s="204"/>
      <c r="AJ125" s="205"/>
    </row>
    <row r="126" spans="20:45" x14ac:dyDescent="0.3">
      <c r="T126" s="99"/>
      <c r="U126" s="1"/>
      <c r="V126" s="1"/>
      <c r="W126" s="1"/>
      <c r="X126" s="1"/>
      <c r="Y126" s="1"/>
      <c r="Z126" s="1"/>
      <c r="AA126" s="1"/>
      <c r="AB126" s="1"/>
      <c r="AC126" s="6"/>
      <c r="AD126" s="6"/>
      <c r="AE126" s="1"/>
      <c r="AI126" s="10" t="s">
        <v>177</v>
      </c>
      <c r="AJ126" t="str">
        <f>$AK$19</f>
        <v>Venlo</v>
      </c>
      <c r="AK126" t="str">
        <f>$AM$19</f>
        <v xml:space="preserve">Germersheim  </v>
      </c>
      <c r="AL126" t="str">
        <f>$AO$19</f>
        <v>Wolfsburg</v>
      </c>
      <c r="AM126" t="str">
        <f>$AQ$19</f>
        <v>Saarbrucke</v>
      </c>
      <c r="AN126" t="str">
        <f>$AS$19</f>
        <v xml:space="preserve">     Paris </v>
      </c>
      <c r="AO126" t="str">
        <f>$AU$19</f>
        <v xml:space="preserve">Torino  It. </v>
      </c>
      <c r="AP126" t="str">
        <f>$AW$19</f>
        <v>Praha CZ</v>
      </c>
      <c r="AQ126" t="str">
        <f>$AY$19</f>
        <v xml:space="preserve">Genua  </v>
      </c>
      <c r="AR126" t="str">
        <f>$BA$19</f>
        <v>Bilbao It.</v>
      </c>
      <c r="AS126" t="str">
        <f>$BC$19</f>
        <v>Munich</v>
      </c>
    </row>
    <row r="127" spans="20:45" x14ac:dyDescent="0.3">
      <c r="T127" s="99">
        <f>T125</f>
        <v>21</v>
      </c>
      <c r="U127" s="1"/>
      <c r="V127" s="1"/>
      <c r="W127" s="1">
        <v>3</v>
      </c>
      <c r="X127" s="1"/>
      <c r="Y127" s="1"/>
      <c r="Z127" s="1"/>
      <c r="AA127" s="1"/>
      <c r="AB127" s="1"/>
      <c r="AC127" s="6">
        <v>2</v>
      </c>
      <c r="AD127" s="6"/>
      <c r="AE127" s="1"/>
      <c r="AI127" t="s">
        <v>6</v>
      </c>
      <c r="AJ127" s="273">
        <f>AZ63/AJ30</f>
        <v>0.8037319587628865</v>
      </c>
      <c r="AK127" s="273">
        <f>BA63/AK30</f>
        <v>0.71188118811881185</v>
      </c>
      <c r="AL127" s="273">
        <f>BB63/AL30</f>
        <v>0.72384615384615392</v>
      </c>
      <c r="AM127" s="273">
        <f>BC63/AM30</f>
        <v>0.69260638297872335</v>
      </c>
      <c r="AN127" s="273">
        <f>BD63/AN30</f>
        <v>0.66878048780487798</v>
      </c>
      <c r="AO127" s="273">
        <f>BE63/AO30</f>
        <v>0.91446009389671357</v>
      </c>
      <c r="AP127" s="273">
        <f>BF63/AP30</f>
        <v>0.70002070393374749</v>
      </c>
      <c r="AQ127" s="273">
        <f>BG63/AQ30</f>
        <v>1.3333086876155269</v>
      </c>
      <c r="AR127" s="273">
        <f>BH63/AR30</f>
        <v>0.7844133644133644</v>
      </c>
      <c r="AS127" s="273">
        <f>BI63/AS30</f>
        <v>0.73021437578814619</v>
      </c>
    </row>
    <row r="128" spans="20:45" x14ac:dyDescent="0.3">
      <c r="T128" s="99">
        <f>T127</f>
        <v>21</v>
      </c>
      <c r="U128" s="1"/>
      <c r="V128" s="1"/>
      <c r="W128" s="1"/>
      <c r="X128" s="1">
        <v>4</v>
      </c>
      <c r="Y128" s="1"/>
      <c r="Z128" s="1"/>
      <c r="AA128" s="1"/>
      <c r="AB128" s="1"/>
      <c r="AC128" s="6">
        <v>2</v>
      </c>
      <c r="AD128" s="6"/>
      <c r="AE128" s="1"/>
      <c r="AI128" t="s">
        <v>7</v>
      </c>
      <c r="AJ128" s="6"/>
      <c r="AK128" s="6"/>
      <c r="AL128" s="6"/>
      <c r="AM128" s="6"/>
      <c r="AN128" s="6"/>
      <c r="AO128" s="6"/>
      <c r="AP128" s="6"/>
      <c r="AQ128" s="6"/>
      <c r="AR128" s="6"/>
      <c r="AS128" s="6"/>
    </row>
    <row r="129" spans="20:47" x14ac:dyDescent="0.3">
      <c r="T129" s="99">
        <f>T128</f>
        <v>21</v>
      </c>
      <c r="U129" s="1"/>
      <c r="V129" s="1"/>
      <c r="W129" s="1"/>
      <c r="X129" s="1"/>
      <c r="Y129" s="1">
        <v>5</v>
      </c>
      <c r="Z129" s="1"/>
      <c r="AA129" s="1"/>
      <c r="AB129" s="1"/>
      <c r="AC129" s="6">
        <v>2</v>
      </c>
      <c r="AD129" s="6"/>
      <c r="AE129" s="1"/>
      <c r="AI129" t="s">
        <v>4</v>
      </c>
      <c r="AJ129" s="6"/>
      <c r="AK129" s="6"/>
      <c r="AL129" s="6"/>
      <c r="AM129" s="6"/>
      <c r="AN129" s="6"/>
      <c r="AO129" s="6"/>
      <c r="AP129" s="6"/>
      <c r="AQ129" s="6"/>
      <c r="AR129" s="6"/>
      <c r="AS129" s="6"/>
    </row>
    <row r="130" spans="20:47" x14ac:dyDescent="0.3">
      <c r="T130" s="99"/>
      <c r="U130" s="1"/>
      <c r="V130" s="1"/>
      <c r="W130" s="1"/>
      <c r="X130" s="1"/>
      <c r="Y130" s="1"/>
      <c r="Z130" s="1"/>
      <c r="AA130" s="1"/>
      <c r="AB130" s="1"/>
      <c r="AC130" s="6"/>
      <c r="AD130" s="6"/>
      <c r="AE130" s="1"/>
      <c r="AI130" t="s">
        <v>10</v>
      </c>
      <c r="AJ130" s="6"/>
      <c r="AK130" s="6"/>
      <c r="AL130" s="6"/>
      <c r="AM130" s="6"/>
      <c r="AN130" s="6"/>
      <c r="AO130" s="6"/>
      <c r="AP130" s="6"/>
      <c r="AQ130" s="6"/>
      <c r="AR130" s="6"/>
      <c r="AS130" s="6"/>
    </row>
    <row r="131" spans="20:47" ht="13.5" thickBot="1" x14ac:dyDescent="0.35">
      <c r="T131" s="99"/>
      <c r="U131" s="1"/>
      <c r="V131" s="1"/>
      <c r="W131" s="1"/>
      <c r="X131" s="1"/>
      <c r="Y131" s="1"/>
      <c r="Z131" s="1"/>
      <c r="AA131" s="1"/>
      <c r="AB131" s="1"/>
      <c r="AC131" s="128"/>
      <c r="AD131" s="128"/>
      <c r="AE131" s="1"/>
    </row>
    <row r="132" spans="20:47" ht="13.5" thickBot="1" x14ac:dyDescent="0.35">
      <c r="T132" s="213">
        <f>T125+1</f>
        <v>22</v>
      </c>
      <c r="U132" s="201"/>
      <c r="V132" s="201"/>
      <c r="W132" s="201"/>
      <c r="X132" s="201"/>
      <c r="Y132" s="201"/>
      <c r="Z132" s="201"/>
      <c r="AA132" s="201"/>
      <c r="AB132" s="201"/>
      <c r="AC132" s="202"/>
      <c r="AD132" s="214"/>
      <c r="AE132" s="203">
        <f t="shared" si="18"/>
        <v>22</v>
      </c>
      <c r="AF132" s="265" t="s">
        <v>234</v>
      </c>
      <c r="AG132" s="265"/>
      <c r="AH132" s="265"/>
      <c r="AI132" s="265"/>
      <c r="AJ132" s="272"/>
    </row>
    <row r="133" spans="20:47" x14ac:dyDescent="0.3">
      <c r="T133" s="99"/>
      <c r="U133" s="1"/>
      <c r="V133" s="1"/>
      <c r="W133" s="1"/>
      <c r="X133" s="1"/>
      <c r="Y133" s="1"/>
      <c r="Z133" s="1"/>
      <c r="AA133" s="1"/>
      <c r="AB133" s="1"/>
      <c r="AC133" s="86"/>
      <c r="AD133" s="86"/>
      <c r="AE133" s="1"/>
      <c r="AI133" s="10" t="s">
        <v>176</v>
      </c>
      <c r="AJ133" t="str">
        <f>$AK$19</f>
        <v>Venlo</v>
      </c>
      <c r="AK133" t="str">
        <f>$AM$19</f>
        <v xml:space="preserve">Germersheim  </v>
      </c>
      <c r="AL133" t="str">
        <f>$AO$19</f>
        <v>Wolfsburg</v>
      </c>
      <c r="AM133" t="str">
        <f>$AQ$19</f>
        <v>Saarbrucke</v>
      </c>
      <c r="AN133" t="str">
        <f>$AS$19</f>
        <v xml:space="preserve">     Paris </v>
      </c>
      <c r="AO133" t="str">
        <f>$AU$19</f>
        <v xml:space="preserve">Torino  It. </v>
      </c>
      <c r="AP133" t="str">
        <f>$AW$19</f>
        <v>Praha CZ</v>
      </c>
      <c r="AQ133" t="str">
        <f>$AY$19</f>
        <v xml:space="preserve">Genua  </v>
      </c>
      <c r="AR133" t="str">
        <f>$BA$19</f>
        <v>Bilbao It.</v>
      </c>
      <c r="AS133" t="str">
        <f>$BC$19</f>
        <v>Munich</v>
      </c>
      <c r="AT133" t="s">
        <v>43</v>
      </c>
    </row>
    <row r="134" spans="20:47" x14ac:dyDescent="0.3">
      <c r="T134" s="99">
        <f>T132</f>
        <v>22</v>
      </c>
      <c r="U134" s="1"/>
      <c r="V134" s="1"/>
      <c r="W134" s="1">
        <v>3</v>
      </c>
      <c r="X134" s="1"/>
      <c r="Y134" s="1"/>
      <c r="Z134" s="1"/>
      <c r="AA134" s="1"/>
      <c r="AB134" s="1"/>
      <c r="AC134" s="6">
        <v>2</v>
      </c>
      <c r="AD134" s="6"/>
      <c r="AE134" s="1"/>
      <c r="AI134" t="s">
        <v>6</v>
      </c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</row>
    <row r="135" spans="20:47" x14ac:dyDescent="0.3">
      <c r="T135" s="99">
        <f>T134</f>
        <v>22</v>
      </c>
      <c r="U135" s="1"/>
      <c r="V135" s="1"/>
      <c r="W135" s="1"/>
      <c r="X135" s="1">
        <v>4</v>
      </c>
      <c r="Y135" s="1"/>
      <c r="Z135" s="1"/>
      <c r="AA135" s="1"/>
      <c r="AB135" s="1"/>
      <c r="AC135" s="6">
        <v>2</v>
      </c>
      <c r="AD135" s="6"/>
      <c r="AE135" s="1"/>
      <c r="AI135" t="s">
        <v>7</v>
      </c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</row>
    <row r="136" spans="20:47" x14ac:dyDescent="0.3">
      <c r="T136" s="99">
        <f>T135</f>
        <v>22</v>
      </c>
      <c r="U136" s="1"/>
      <c r="V136" s="1"/>
      <c r="W136" s="1"/>
      <c r="X136" s="1"/>
      <c r="Y136" s="1">
        <v>5</v>
      </c>
      <c r="Z136" s="1"/>
      <c r="AA136" s="1"/>
      <c r="AB136" s="1"/>
      <c r="AC136" s="6">
        <v>2</v>
      </c>
      <c r="AD136" s="6"/>
      <c r="AE136" s="1"/>
      <c r="AI136" t="s">
        <v>4</v>
      </c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</row>
    <row r="137" spans="20:47" x14ac:dyDescent="0.3">
      <c r="T137" s="99"/>
      <c r="U137" s="1"/>
      <c r="V137" s="1"/>
      <c r="W137" s="1"/>
      <c r="X137" s="1"/>
      <c r="Y137" s="1"/>
      <c r="Z137" s="1"/>
      <c r="AA137" s="1"/>
      <c r="AB137" s="1"/>
      <c r="AC137" s="6"/>
      <c r="AD137" s="6"/>
      <c r="AE137" s="1"/>
      <c r="AI137" t="s">
        <v>10</v>
      </c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</row>
    <row r="138" spans="20:47" ht="13.5" thickBot="1" x14ac:dyDescent="0.35">
      <c r="T138" s="99"/>
      <c r="U138" s="1"/>
      <c r="V138" s="1"/>
      <c r="W138" s="1"/>
      <c r="X138" s="1"/>
      <c r="Y138" s="1"/>
      <c r="Z138" s="1"/>
      <c r="AA138" s="1"/>
      <c r="AB138" s="1"/>
      <c r="AC138" s="128"/>
      <c r="AD138" s="128"/>
      <c r="AE138" s="1"/>
    </row>
    <row r="139" spans="20:47" ht="13.5" thickBot="1" x14ac:dyDescent="0.35">
      <c r="T139" s="213">
        <f>T132+1</f>
        <v>23</v>
      </c>
      <c r="U139" s="201"/>
      <c r="V139" s="201"/>
      <c r="W139" s="201"/>
      <c r="X139" s="201"/>
      <c r="Y139" s="201"/>
      <c r="Z139" s="201"/>
      <c r="AA139" s="201"/>
      <c r="AB139" s="201"/>
      <c r="AC139" s="202"/>
      <c r="AD139" s="214"/>
      <c r="AE139" s="203">
        <f t="shared" si="18"/>
        <v>23</v>
      </c>
      <c r="AF139" s="265" t="s">
        <v>235</v>
      </c>
      <c r="AG139" s="265"/>
      <c r="AH139" s="265"/>
      <c r="AI139" s="265"/>
      <c r="AJ139" s="265"/>
      <c r="AK139" s="265"/>
      <c r="AL139" s="272"/>
    </row>
    <row r="140" spans="20:47" ht="13.5" thickBot="1" x14ac:dyDescent="0.35">
      <c r="T140" s="99"/>
      <c r="U140" s="1"/>
      <c r="V140" s="1"/>
      <c r="W140" s="1"/>
      <c r="X140" s="1"/>
      <c r="Y140" s="1"/>
      <c r="Z140" s="1"/>
      <c r="AA140" s="1"/>
      <c r="AB140" s="1"/>
      <c r="AC140" s="86"/>
      <c r="AD140" s="86"/>
      <c r="AE140" s="1"/>
      <c r="AJ140" t="str">
        <f>$AK$19</f>
        <v>Venlo</v>
      </c>
      <c r="AK140" t="str">
        <f>$AM$19</f>
        <v xml:space="preserve">Germersheim  </v>
      </c>
      <c r="AL140" t="str">
        <f>$AO$19</f>
        <v>Wolfsburg</v>
      </c>
      <c r="AM140" t="str">
        <f>$AQ$19</f>
        <v>Saarbrucke</v>
      </c>
      <c r="AN140" t="str">
        <f>$AS$19</f>
        <v xml:space="preserve">     Paris </v>
      </c>
      <c r="AO140" t="str">
        <f>$AU$19</f>
        <v xml:space="preserve">Torino  It. </v>
      </c>
      <c r="AP140" t="str">
        <f>$AW$19</f>
        <v>Praha CZ</v>
      </c>
      <c r="AQ140" t="str">
        <f>$AY$19</f>
        <v xml:space="preserve">Genua  </v>
      </c>
      <c r="AR140" t="str">
        <f>$BA$19</f>
        <v>Bilbao It.</v>
      </c>
      <c r="AS140" t="str">
        <f>$BC$19</f>
        <v>Munich</v>
      </c>
      <c r="AT140" t="s">
        <v>43</v>
      </c>
    </row>
    <row r="141" spans="20:47" x14ac:dyDescent="0.3">
      <c r="T141" s="99">
        <f>T139</f>
        <v>23</v>
      </c>
      <c r="U141" s="1"/>
      <c r="V141" s="1"/>
      <c r="W141" s="1">
        <v>3</v>
      </c>
      <c r="X141" s="1"/>
      <c r="Y141" s="1"/>
      <c r="Z141" s="1"/>
      <c r="AA141" s="1"/>
      <c r="AB141" s="1"/>
      <c r="AC141" s="6">
        <v>2</v>
      </c>
      <c r="AD141" s="6"/>
      <c r="AE141" s="1"/>
      <c r="AI141" t="s">
        <v>6</v>
      </c>
      <c r="AJ141" s="221"/>
      <c r="AK141" s="222"/>
      <c r="AL141" s="222"/>
      <c r="AM141" s="222"/>
      <c r="AN141" s="222"/>
      <c r="AO141" s="222"/>
      <c r="AP141" s="222"/>
      <c r="AQ141" s="222"/>
      <c r="AR141" s="222"/>
      <c r="AS141" s="222"/>
      <c r="AT141" s="222"/>
      <c r="AU141" s="223"/>
    </row>
    <row r="142" spans="20:47" x14ac:dyDescent="0.3">
      <c r="T142" s="99">
        <f>T141</f>
        <v>23</v>
      </c>
      <c r="U142" s="1"/>
      <c r="V142" s="1"/>
      <c r="W142" s="1"/>
      <c r="X142" s="1">
        <v>4</v>
      </c>
      <c r="Y142" s="1"/>
      <c r="Z142" s="1"/>
      <c r="AA142" s="1"/>
      <c r="AB142" s="1"/>
      <c r="AC142" s="6">
        <v>2</v>
      </c>
      <c r="AD142" s="6"/>
      <c r="AE142" s="1"/>
      <c r="AI142" t="s">
        <v>7</v>
      </c>
      <c r="AJ142" s="224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107"/>
    </row>
    <row r="143" spans="20:47" x14ac:dyDescent="0.3">
      <c r="T143" s="99">
        <f>T142</f>
        <v>23</v>
      </c>
      <c r="U143" s="1"/>
      <c r="V143" s="1"/>
      <c r="W143" s="1"/>
      <c r="X143" s="1"/>
      <c r="Y143" s="1">
        <v>5</v>
      </c>
      <c r="Z143" s="1"/>
      <c r="AA143" s="1"/>
      <c r="AB143" s="1"/>
      <c r="AC143" s="6">
        <v>2</v>
      </c>
      <c r="AD143" s="6"/>
      <c r="AE143" s="1"/>
      <c r="AI143" t="s">
        <v>4</v>
      </c>
      <c r="AJ143" s="224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107"/>
    </row>
    <row r="144" spans="20:47" ht="13.5" thickBot="1" x14ac:dyDescent="0.35">
      <c r="T144" s="100"/>
      <c r="U144" s="4"/>
      <c r="V144" s="4"/>
      <c r="W144" s="4"/>
      <c r="X144" s="4"/>
      <c r="Y144" s="4"/>
      <c r="Z144" s="4"/>
      <c r="AA144" s="4"/>
      <c r="AB144" s="4"/>
      <c r="AC144" s="6">
        <v>1</v>
      </c>
      <c r="AD144" s="6"/>
      <c r="AE144" s="1"/>
      <c r="AI144" t="s">
        <v>10</v>
      </c>
      <c r="AJ144" s="225"/>
      <c r="AK144" s="226"/>
      <c r="AL144" s="226"/>
      <c r="AM144" s="226"/>
      <c r="AN144" s="226"/>
      <c r="AO144" s="226"/>
      <c r="AP144" s="226"/>
      <c r="AQ144" s="226"/>
      <c r="AR144" s="226"/>
      <c r="AS144" s="226"/>
      <c r="AT144" s="226"/>
      <c r="AU144" s="227"/>
    </row>
    <row r="145" spans="20:47" ht="13.5" thickBot="1" x14ac:dyDescent="0.35">
      <c r="AC145" s="128"/>
      <c r="AD145" s="6"/>
      <c r="AE145" s="1"/>
      <c r="AI145" t="s">
        <v>182</v>
      </c>
      <c r="AJ145" s="86"/>
      <c r="AK145" s="86"/>
      <c r="AL145" s="86"/>
      <c r="AM145" s="86"/>
      <c r="AN145" s="86"/>
      <c r="AO145" s="86"/>
      <c r="AP145" s="86"/>
      <c r="AQ145" s="86"/>
      <c r="AR145" s="86"/>
      <c r="AS145" s="86"/>
      <c r="AT145" s="86"/>
      <c r="AU145" s="86"/>
    </row>
    <row r="146" spans="20:47" ht="13.5" thickBot="1" x14ac:dyDescent="0.35">
      <c r="T146" s="11" t="s">
        <v>162</v>
      </c>
      <c r="U146" s="12"/>
      <c r="V146" s="12"/>
      <c r="W146" s="12"/>
      <c r="X146" s="12"/>
      <c r="Y146" s="104">
        <v>30</v>
      </c>
      <c r="Z146" s="12" t="s">
        <v>161</v>
      </c>
      <c r="AA146" s="12"/>
      <c r="AB146" s="12"/>
      <c r="AC146" s="104">
        <f>SUM(AC14:AC145)</f>
        <v>100</v>
      </c>
      <c r="AE146" s="1"/>
    </row>
    <row r="147" spans="20:47" ht="13.5" thickBot="1" x14ac:dyDescent="0.35">
      <c r="T147" s="126" t="s">
        <v>164</v>
      </c>
      <c r="U147" s="97"/>
      <c r="V147" s="97"/>
      <c r="W147" s="97"/>
      <c r="X147" s="97"/>
      <c r="Y147" s="198">
        <f>AC147*Y146</f>
        <v>0</v>
      </c>
      <c r="Z147" s="97"/>
      <c r="AA147" s="97"/>
      <c r="AB147" s="97"/>
      <c r="AC147" s="199">
        <f>AD147/AC146</f>
        <v>0</v>
      </c>
      <c r="AD147" s="250">
        <f>SUM(AD14:AD145)</f>
        <v>0</v>
      </c>
      <c r="AE147" s="251" t="s">
        <v>163</v>
      </c>
      <c r="AF147" s="206"/>
      <c r="AG147" s="20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5"/>
  <sheetViews>
    <sheetView workbookViewId="0">
      <selection activeCell="A28" sqref="A28:F134"/>
    </sheetView>
  </sheetViews>
  <sheetFormatPr defaultRowHeight="13" x14ac:dyDescent="0.3"/>
  <sheetData>
    <row r="25" spans="3:3" x14ac:dyDescent="0.3">
      <c r="C2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U74"/>
  <sheetViews>
    <sheetView topLeftCell="A7" workbookViewId="0">
      <selection activeCell="D32" sqref="D32"/>
    </sheetView>
  </sheetViews>
  <sheetFormatPr defaultRowHeight="13" x14ac:dyDescent="0.3"/>
  <cols>
    <col min="1" max="1" width="11.09765625" customWidth="1"/>
    <col min="3" max="3" width="14.5" customWidth="1"/>
    <col min="4" max="4" width="10.3984375" customWidth="1"/>
    <col min="5" max="5" width="9.5" customWidth="1"/>
    <col min="6" max="7" width="10.19921875" customWidth="1"/>
    <col min="10" max="10" width="14.5" customWidth="1"/>
    <col min="12" max="12" width="10.09765625" customWidth="1"/>
  </cols>
  <sheetData>
    <row r="2" spans="1:21" x14ac:dyDescent="0.3">
      <c r="C2" t="s">
        <v>97</v>
      </c>
    </row>
    <row r="3" spans="1:21" x14ac:dyDescent="0.3">
      <c r="E3" t="str">
        <f>'RAIL COST help sheet'!L13</f>
        <v>Venlo</v>
      </c>
      <c r="F3" t="str">
        <f>'RAIL COST help sheet'!M13</f>
        <v xml:space="preserve">Germersheim  </v>
      </c>
      <c r="G3" t="str">
        <f>'RAIL COST help sheet'!N13</f>
        <v>Wolfsburg</v>
      </c>
      <c r="H3" t="str">
        <f>'RAIL COST help sheet'!O13</f>
        <v>Saarbrucke</v>
      </c>
      <c r="I3" t="str">
        <f>'RAIL COST help sheet'!P13</f>
        <v xml:space="preserve">     Paris </v>
      </c>
      <c r="J3" t="str">
        <f>'RAIL COST help sheet'!Q13</f>
        <v xml:space="preserve">Torino  It. </v>
      </c>
      <c r="K3" t="str">
        <f>'RAIL COST help sheet'!R13</f>
        <v>Praha CZ</v>
      </c>
      <c r="L3" t="str">
        <f>'RAIL COST help sheet'!S13</f>
        <v xml:space="preserve">Genua  </v>
      </c>
      <c r="M3" t="str">
        <f>'RAIL COST help sheet'!T13</f>
        <v>Bilbao It.</v>
      </c>
      <c r="N3" t="str">
        <f>'RAIL COST help sheet'!U13</f>
        <v>Munich</v>
      </c>
      <c r="O3">
        <f>'RAIL COST help sheet'!V13</f>
        <v>0</v>
      </c>
    </row>
    <row r="4" spans="1:21" x14ac:dyDescent="0.3">
      <c r="C4" t="s">
        <v>92</v>
      </c>
    </row>
    <row r="5" spans="1:21" x14ac:dyDescent="0.3">
      <c r="C5" t="s">
        <v>93</v>
      </c>
    </row>
    <row r="6" spans="1:21" x14ac:dyDescent="0.3">
      <c r="C6" t="s">
        <v>94</v>
      </c>
    </row>
    <row r="7" spans="1:21" x14ac:dyDescent="0.3">
      <c r="C7" t="s">
        <v>96</v>
      </c>
    </row>
    <row r="8" spans="1:21" x14ac:dyDescent="0.3">
      <c r="C8" t="s">
        <v>95</v>
      </c>
    </row>
    <row r="10" spans="1:21" ht="13.5" thickBot="1" x14ac:dyDescent="0.35">
      <c r="A10" s="9" t="s">
        <v>172</v>
      </c>
    </row>
    <row r="11" spans="1:21" ht="13.5" thickBot="1" x14ac:dyDescent="0.35">
      <c r="A11" s="203" t="s">
        <v>207</v>
      </c>
      <c r="B11" s="265"/>
      <c r="C11" s="265"/>
      <c r="D11" s="205"/>
      <c r="E11" s="12"/>
      <c r="F11" s="12"/>
      <c r="G11" s="13"/>
      <c r="K11" s="9" t="s">
        <v>173</v>
      </c>
      <c r="L11" s="9"/>
      <c r="M11" s="9"/>
      <c r="N11" s="9"/>
    </row>
    <row r="12" spans="1:21" x14ac:dyDescent="0.3">
      <c r="A12" s="21"/>
      <c r="B12" s="1"/>
      <c r="C12" s="1"/>
      <c r="D12" s="1"/>
      <c r="E12" s="1"/>
      <c r="F12" s="1"/>
      <c r="G12" s="15"/>
      <c r="K12" s="10" t="s">
        <v>171</v>
      </c>
      <c r="L12" s="10"/>
      <c r="M12" s="10"/>
      <c r="N12" s="10"/>
      <c r="O12" s="10"/>
      <c r="P12" s="10"/>
      <c r="Q12" s="10"/>
    </row>
    <row r="13" spans="1:21" ht="13.5" thickBot="1" x14ac:dyDescent="0.35">
      <c r="A13" s="21"/>
      <c r="B13" s="1"/>
      <c r="C13" s="1"/>
      <c r="D13" s="1"/>
      <c r="E13" s="1"/>
      <c r="F13" s="1"/>
      <c r="G13" s="15"/>
      <c r="L13" t="str">
        <f>'Current base situation'!$AK$19</f>
        <v>Venlo</v>
      </c>
      <c r="M13" t="str">
        <f>'Current base situation'!$AM$19</f>
        <v xml:space="preserve">Germersheim  </v>
      </c>
      <c r="N13" t="str">
        <f>'Current base situation'!$AO$19</f>
        <v>Wolfsburg</v>
      </c>
      <c r="O13" t="str">
        <f>'Current base situation'!$AQ$19</f>
        <v>Saarbrucke</v>
      </c>
      <c r="P13" t="str">
        <f>'Current base situation'!$AS$19</f>
        <v xml:space="preserve">     Paris </v>
      </c>
      <c r="Q13" t="str">
        <f>'Current base situation'!$AU$19</f>
        <v xml:space="preserve">Torino  It. </v>
      </c>
      <c r="R13" t="str">
        <f>'Current base situation'!$AW$19</f>
        <v>Praha CZ</v>
      </c>
      <c r="S13" t="str">
        <f>'Current base situation'!$AY$19</f>
        <v xml:space="preserve">Genua  </v>
      </c>
      <c r="T13" t="str">
        <f>'Current base situation'!$BA$19</f>
        <v>Bilbao It.</v>
      </c>
      <c r="U13" t="str">
        <f>'Current base situation'!$BC$19</f>
        <v>Munich</v>
      </c>
    </row>
    <row r="14" spans="1:21" x14ac:dyDescent="0.3">
      <c r="A14" s="254" t="s">
        <v>110</v>
      </c>
      <c r="B14" s="1" t="s">
        <v>120</v>
      </c>
      <c r="C14" s="1"/>
      <c r="D14" s="1"/>
      <c r="E14" s="1"/>
      <c r="F14" s="1"/>
      <c r="G14" s="15"/>
      <c r="K14" t="s">
        <v>99</v>
      </c>
      <c r="L14">
        <f t="shared" ref="L14:U14" si="0">SUM(L15:L23)</f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</row>
    <row r="15" spans="1:21" ht="13.5" thickBot="1" x14ac:dyDescent="0.35">
      <c r="A15" s="96" t="s">
        <v>121</v>
      </c>
      <c r="B15" s="1" t="s">
        <v>103</v>
      </c>
      <c r="C15" s="1"/>
      <c r="D15" s="1"/>
      <c r="E15" s="1"/>
      <c r="F15" s="1"/>
      <c r="G15" s="15"/>
      <c r="K15" t="s">
        <v>80</v>
      </c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3.5" thickBot="1" x14ac:dyDescent="0.35">
      <c r="A16" s="21"/>
      <c r="B16" s="1"/>
      <c r="C16" s="1"/>
      <c r="D16" s="1" t="s">
        <v>81</v>
      </c>
      <c r="E16" s="1" t="s">
        <v>83</v>
      </c>
      <c r="F16" s="1" t="s">
        <v>206</v>
      </c>
      <c r="G16" s="106"/>
      <c r="H16" s="264" t="s">
        <v>208</v>
      </c>
      <c r="K16" t="s">
        <v>81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3.5" thickBot="1" x14ac:dyDescent="0.35">
      <c r="A17" s="253" t="s">
        <v>195</v>
      </c>
      <c r="B17" s="1"/>
      <c r="C17" s="98" t="s">
        <v>137</v>
      </c>
      <c r="D17" s="6"/>
      <c r="E17" s="6"/>
      <c r="F17" s="6"/>
      <c r="G17" s="107"/>
      <c r="K17" t="s">
        <v>82</v>
      </c>
      <c r="L17" s="6">
        <v>0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ht="13.5" thickBot="1" x14ac:dyDescent="0.35">
      <c r="A18" s="21"/>
      <c r="B18" s="98" t="s">
        <v>104</v>
      </c>
      <c r="C18" s="1"/>
      <c r="D18" s="1"/>
      <c r="E18" s="1"/>
      <c r="F18" s="1"/>
      <c r="G18" s="15"/>
      <c r="K18" t="s">
        <v>83</v>
      </c>
      <c r="L18" s="6">
        <v>0</v>
      </c>
      <c r="M18" s="6"/>
      <c r="N18" s="6"/>
      <c r="O18" s="6"/>
      <c r="P18" s="6"/>
      <c r="Q18" s="6"/>
      <c r="R18" s="6"/>
      <c r="S18" s="6"/>
      <c r="T18" s="6"/>
      <c r="U18" s="6"/>
    </row>
    <row r="19" spans="1:21" ht="13.5" thickBot="1" x14ac:dyDescent="0.35">
      <c r="A19" s="21" t="s">
        <v>169</v>
      </c>
      <c r="B19" s="98" t="s">
        <v>106</v>
      </c>
      <c r="C19" s="2" t="s">
        <v>107</v>
      </c>
      <c r="D19" s="1"/>
      <c r="E19" s="1"/>
      <c r="F19" s="1"/>
      <c r="G19" s="15"/>
      <c r="K19" t="s">
        <v>84</v>
      </c>
      <c r="L19" s="6">
        <v>0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ht="13.5" thickBot="1" x14ac:dyDescent="0.35">
      <c r="A20" s="21"/>
      <c r="B20" s="98" t="s">
        <v>105</v>
      </c>
      <c r="C20" s="1"/>
      <c r="D20" s="1"/>
      <c r="E20" s="1"/>
      <c r="F20" s="1"/>
      <c r="G20" s="15"/>
      <c r="K20" t="s">
        <v>85</v>
      </c>
      <c r="L20" s="6">
        <v>0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ht="13.5" thickBot="1" x14ac:dyDescent="0.35">
      <c r="A21" s="253" t="s">
        <v>196</v>
      </c>
      <c r="B21" s="1" t="s">
        <v>108</v>
      </c>
      <c r="C21" s="1"/>
      <c r="D21" s="6"/>
      <c r="E21" s="6"/>
      <c r="F21" s="6"/>
      <c r="G21" s="107"/>
      <c r="K21" t="s">
        <v>88</v>
      </c>
      <c r="L21" s="6">
        <v>0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3">
      <c r="A22" s="21"/>
      <c r="B22" s="98" t="s">
        <v>102</v>
      </c>
      <c r="C22" s="1"/>
      <c r="D22" s="1"/>
      <c r="E22" s="1"/>
      <c r="F22" s="1"/>
      <c r="G22" s="1"/>
      <c r="H22" s="1"/>
      <c r="K22" t="s">
        <v>86</v>
      </c>
      <c r="L22" s="6">
        <v>0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 ht="13.5" thickBot="1" x14ac:dyDescent="0.35">
      <c r="A23" s="21"/>
      <c r="B23" s="98"/>
      <c r="C23" s="1"/>
      <c r="D23" s="1"/>
      <c r="E23" s="1"/>
      <c r="F23" s="1"/>
      <c r="G23" s="1"/>
      <c r="H23" s="1"/>
      <c r="K23" t="s">
        <v>87</v>
      </c>
      <c r="L23" s="6">
        <v>0</v>
      </c>
      <c r="M23" s="6"/>
      <c r="N23" s="6"/>
      <c r="O23" s="6"/>
      <c r="P23" s="6"/>
      <c r="Q23" s="6"/>
      <c r="R23" s="6"/>
      <c r="S23" s="6"/>
      <c r="T23" s="6"/>
      <c r="U23" s="6"/>
    </row>
    <row r="24" spans="1:21" ht="13.5" thickBot="1" x14ac:dyDescent="0.35">
      <c r="A24" s="21"/>
      <c r="B24" s="152" t="s">
        <v>140</v>
      </c>
      <c r="C24" s="97"/>
      <c r="D24" s="126" t="s">
        <v>81</v>
      </c>
      <c r="E24" s="97" t="s">
        <v>83</v>
      </c>
      <c r="F24" s="97" t="s">
        <v>138</v>
      </c>
      <c r="G24" s="97" t="s">
        <v>139</v>
      </c>
      <c r="H24" s="233" t="s">
        <v>170</v>
      </c>
    </row>
    <row r="25" spans="1:21" ht="13.5" thickBot="1" x14ac:dyDescent="0.35">
      <c r="A25" s="21"/>
      <c r="B25" s="153" t="s">
        <v>92</v>
      </c>
      <c r="C25" s="13"/>
      <c r="D25" s="155">
        <v>236</v>
      </c>
      <c r="E25" s="156">
        <v>821</v>
      </c>
      <c r="F25" s="156">
        <v>857</v>
      </c>
      <c r="G25" s="230">
        <v>295</v>
      </c>
      <c r="H25" s="263"/>
      <c r="K25" s="125" t="s">
        <v>167</v>
      </c>
      <c r="L25" s="196"/>
      <c r="M25" s="219"/>
    </row>
    <row r="26" spans="1:21" ht="13.5" thickBot="1" x14ac:dyDescent="0.35">
      <c r="A26" s="21"/>
      <c r="B26" s="130" t="s">
        <v>93</v>
      </c>
      <c r="C26" s="15"/>
      <c r="D26" s="157">
        <v>742</v>
      </c>
      <c r="E26" s="158">
        <v>3746</v>
      </c>
      <c r="F26" s="158">
        <v>1155</v>
      </c>
      <c r="G26" s="231">
        <v>405</v>
      </c>
      <c r="H26" s="263"/>
      <c r="K26" s="220" t="s">
        <v>80</v>
      </c>
      <c r="L26" s="220" t="s">
        <v>82</v>
      </c>
      <c r="M26" s="220" t="s">
        <v>85</v>
      </c>
      <c r="N26" s="128" t="s">
        <v>88</v>
      </c>
      <c r="O26" s="128" t="s">
        <v>87</v>
      </c>
    </row>
    <row r="27" spans="1:21" x14ac:dyDescent="0.3">
      <c r="A27" s="21"/>
      <c r="B27" s="130" t="s">
        <v>94</v>
      </c>
      <c r="C27" s="15"/>
      <c r="D27" s="157">
        <v>250</v>
      </c>
      <c r="E27" s="158">
        <v>5409</v>
      </c>
      <c r="F27" s="158">
        <v>2436</v>
      </c>
      <c r="G27" s="231">
        <v>414</v>
      </c>
      <c r="H27" s="263"/>
      <c r="J27" s="153" t="s">
        <v>92</v>
      </c>
      <c r="K27" s="221"/>
      <c r="L27" s="222"/>
      <c r="M27" s="222"/>
      <c r="N27" s="222"/>
      <c r="O27" s="223"/>
    </row>
    <row r="28" spans="1:21" x14ac:dyDescent="0.3">
      <c r="A28" s="21"/>
      <c r="B28" s="130" t="s">
        <v>96</v>
      </c>
      <c r="C28" s="15"/>
      <c r="D28" s="157">
        <v>277</v>
      </c>
      <c r="E28" s="158">
        <v>1199</v>
      </c>
      <c r="F28" s="158">
        <v>476</v>
      </c>
      <c r="G28" s="231">
        <v>170</v>
      </c>
      <c r="H28" s="263"/>
      <c r="J28" s="130" t="s">
        <v>93</v>
      </c>
      <c r="K28" s="224"/>
      <c r="L28" s="6"/>
      <c r="M28" s="6"/>
      <c r="N28" s="6"/>
      <c r="O28" s="107"/>
    </row>
    <row r="29" spans="1:21" ht="13.5" thickBot="1" x14ac:dyDescent="0.35">
      <c r="A29" s="21"/>
      <c r="B29" s="154" t="s">
        <v>95</v>
      </c>
      <c r="C29" s="15"/>
      <c r="D29" s="228">
        <v>1812</v>
      </c>
      <c r="E29" s="229">
        <v>2381</v>
      </c>
      <c r="F29" s="229">
        <v>945</v>
      </c>
      <c r="G29" s="232">
        <v>1510</v>
      </c>
      <c r="H29" s="263"/>
      <c r="J29" s="130" t="s">
        <v>94</v>
      </c>
      <c r="K29" s="224"/>
      <c r="L29" s="6"/>
      <c r="M29" s="6"/>
      <c r="N29" s="6"/>
      <c r="O29" s="107"/>
    </row>
    <row r="30" spans="1:21" ht="13.5" thickBot="1" x14ac:dyDescent="0.35">
      <c r="A30" s="21"/>
      <c r="B30" s="1"/>
      <c r="C30" s="126"/>
      <c r="D30" s="262"/>
      <c r="E30" s="262"/>
      <c r="F30" s="262"/>
      <c r="G30" s="262"/>
      <c r="H30" s="261"/>
      <c r="J30" s="130" t="s">
        <v>96</v>
      </c>
      <c r="K30" s="224"/>
      <c r="L30" s="6"/>
      <c r="M30" s="6"/>
      <c r="N30" s="6"/>
      <c r="O30" s="107"/>
    </row>
    <row r="31" spans="1:21" ht="13.5" thickBot="1" x14ac:dyDescent="0.35">
      <c r="A31" s="21"/>
      <c r="B31" s="1"/>
      <c r="C31" s="1"/>
      <c r="D31" s="1"/>
      <c r="E31" s="1"/>
      <c r="F31" s="1"/>
      <c r="G31" s="1"/>
      <c r="H31" s="1"/>
      <c r="J31" s="154" t="s">
        <v>95</v>
      </c>
      <c r="K31" s="225"/>
      <c r="L31" s="226"/>
      <c r="M31" s="226"/>
      <c r="N31" s="226"/>
      <c r="O31" s="227"/>
    </row>
    <row r="32" spans="1:21" ht="13.5" thickBot="1" x14ac:dyDescent="0.35">
      <c r="A32" s="21"/>
      <c r="B32" s="152" t="s">
        <v>168</v>
      </c>
      <c r="C32" s="19"/>
      <c r="D32" s="1"/>
      <c r="E32" s="1"/>
      <c r="F32" s="1"/>
      <c r="G32" s="1"/>
      <c r="H32" s="1"/>
    </row>
    <row r="33" spans="1:15" ht="13.5" thickBot="1" x14ac:dyDescent="0.35">
      <c r="B33" s="152" t="s">
        <v>140</v>
      </c>
      <c r="C33" s="97"/>
      <c r="D33" s="126" t="s">
        <v>81</v>
      </c>
      <c r="E33" s="97" t="s">
        <v>83</v>
      </c>
      <c r="F33" s="97" t="s">
        <v>138</v>
      </c>
      <c r="G33" s="19" t="s">
        <v>139</v>
      </c>
    </row>
    <row r="34" spans="1:15" x14ac:dyDescent="0.3">
      <c r="B34" s="153" t="s">
        <v>92</v>
      </c>
      <c r="C34" s="13"/>
      <c r="D34" s="155"/>
      <c r="E34" s="156"/>
      <c r="F34" s="156"/>
      <c r="G34" s="156"/>
    </row>
    <row r="35" spans="1:15" x14ac:dyDescent="0.3">
      <c r="B35" s="130" t="s">
        <v>93</v>
      </c>
      <c r="C35" s="15"/>
      <c r="D35" s="157"/>
      <c r="E35" s="158"/>
      <c r="F35" s="158"/>
      <c r="G35" s="158"/>
      <c r="K35" s="6" t="s">
        <v>80</v>
      </c>
      <c r="L35" s="6" t="s">
        <v>82</v>
      </c>
      <c r="M35" s="6" t="s">
        <v>85</v>
      </c>
      <c r="N35" s="6" t="s">
        <v>88</v>
      </c>
      <c r="O35" s="6" t="s">
        <v>87</v>
      </c>
    </row>
    <row r="36" spans="1:15" ht="9.75" customHeight="1" x14ac:dyDescent="0.3">
      <c r="B36" s="130" t="s">
        <v>94</v>
      </c>
      <c r="C36" s="15"/>
      <c r="D36" s="157"/>
      <c r="E36" s="158"/>
      <c r="F36" s="158"/>
      <c r="G36" s="158"/>
      <c r="K36" s="6"/>
      <c r="L36" s="6"/>
      <c r="M36" s="6"/>
      <c r="N36" s="6"/>
      <c r="O36" s="6"/>
    </row>
    <row r="37" spans="1:15" x14ac:dyDescent="0.3">
      <c r="B37" s="130" t="s">
        <v>96</v>
      </c>
      <c r="C37" s="15"/>
      <c r="D37" s="157"/>
      <c r="E37" s="158"/>
      <c r="F37" s="158"/>
      <c r="G37" s="158"/>
      <c r="K37" s="6"/>
      <c r="L37" s="6"/>
      <c r="M37" s="6"/>
      <c r="N37" s="6"/>
      <c r="O37" s="6"/>
    </row>
    <row r="38" spans="1:15" ht="13.5" thickBot="1" x14ac:dyDescent="0.35">
      <c r="B38" s="154" t="s">
        <v>95</v>
      </c>
      <c r="C38" s="5"/>
      <c r="D38" s="157"/>
      <c r="E38" s="158"/>
      <c r="F38" s="158"/>
      <c r="G38" s="158"/>
      <c r="K38" s="6"/>
      <c r="L38" s="6"/>
      <c r="M38" s="6"/>
      <c r="N38" s="6"/>
      <c r="O38" s="6"/>
    </row>
    <row r="39" spans="1:15" x14ac:dyDescent="0.3">
      <c r="K39" s="6"/>
      <c r="L39" s="6"/>
      <c r="M39" s="6"/>
      <c r="N39" s="6"/>
      <c r="O39" s="6"/>
    </row>
    <row r="40" spans="1:15" x14ac:dyDescent="0.3">
      <c r="K40" s="6"/>
      <c r="L40" s="6"/>
      <c r="M40" s="6"/>
      <c r="N40" s="6"/>
      <c r="O40" s="6"/>
    </row>
    <row r="41" spans="1:15" ht="13.5" thickBot="1" x14ac:dyDescent="0.35"/>
    <row r="42" spans="1:15" ht="13.5" thickBot="1" x14ac:dyDescent="0.35">
      <c r="A42" s="21" t="s">
        <v>114</v>
      </c>
      <c r="B42" s="152" t="s">
        <v>111</v>
      </c>
      <c r="C42" s="19"/>
      <c r="D42" s="1"/>
      <c r="E42" s="1"/>
      <c r="F42" s="1"/>
      <c r="G42" s="1"/>
      <c r="H42" s="1"/>
    </row>
    <row r="43" spans="1:15" ht="13.5" thickBot="1" x14ac:dyDescent="0.35">
      <c r="A43" s="21"/>
      <c r="B43" s="98" t="s">
        <v>197</v>
      </c>
      <c r="C43" s="1"/>
      <c r="D43" s="98" t="s">
        <v>81</v>
      </c>
      <c r="E43" s="98" t="s">
        <v>83</v>
      </c>
      <c r="F43" s="98" t="s">
        <v>138</v>
      </c>
      <c r="G43" s="98" t="s">
        <v>139</v>
      </c>
      <c r="H43" s="1"/>
    </row>
    <row r="44" spans="1:15" ht="13.5" thickBot="1" x14ac:dyDescent="0.35">
      <c r="A44" s="21"/>
      <c r="B44" s="1" t="s">
        <v>92</v>
      </c>
      <c r="D44" s="6"/>
      <c r="E44" s="6"/>
      <c r="F44" s="6"/>
      <c r="G44" s="6"/>
      <c r="K44" s="152" t="s">
        <v>111</v>
      </c>
      <c r="L44" s="19"/>
    </row>
    <row r="45" spans="1:15" x14ac:dyDescent="0.3">
      <c r="A45" s="21"/>
      <c r="B45" s="1" t="s">
        <v>93</v>
      </c>
      <c r="D45" s="6"/>
      <c r="E45" s="6"/>
      <c r="F45" s="6"/>
      <c r="G45" s="6"/>
      <c r="K45" s="6" t="s">
        <v>80</v>
      </c>
      <c r="L45" s="6" t="s">
        <v>82</v>
      </c>
      <c r="M45" s="6" t="s">
        <v>85</v>
      </c>
      <c r="N45" s="6" t="s">
        <v>88</v>
      </c>
      <c r="O45" s="6" t="s">
        <v>87</v>
      </c>
    </row>
    <row r="46" spans="1:15" x14ac:dyDescent="0.3">
      <c r="A46" s="21"/>
      <c r="B46" s="1" t="s">
        <v>94</v>
      </c>
      <c r="D46" s="6"/>
      <c r="E46" s="6"/>
      <c r="F46" s="6"/>
      <c r="G46" s="6"/>
      <c r="K46" s="6"/>
      <c r="L46" s="6"/>
      <c r="M46" s="6"/>
      <c r="N46" s="6"/>
      <c r="O46" s="6"/>
    </row>
    <row r="47" spans="1:15" x14ac:dyDescent="0.3">
      <c r="A47" s="21"/>
      <c r="B47" s="1" t="s">
        <v>96</v>
      </c>
      <c r="D47" s="6"/>
      <c r="E47" s="6"/>
      <c r="F47" s="6"/>
      <c r="G47" s="6"/>
      <c r="K47" s="6"/>
      <c r="L47" s="6"/>
      <c r="M47" s="6"/>
      <c r="N47" s="6"/>
      <c r="O47" s="6"/>
    </row>
    <row r="48" spans="1:15" x14ac:dyDescent="0.3">
      <c r="A48" s="21"/>
      <c r="B48" s="1" t="s">
        <v>109</v>
      </c>
      <c r="D48" s="6"/>
      <c r="E48" s="6"/>
      <c r="F48" s="6"/>
      <c r="G48" s="6"/>
      <c r="K48" s="6"/>
      <c r="L48" s="6"/>
      <c r="M48" s="6"/>
      <c r="N48" s="6"/>
      <c r="O48" s="6"/>
    </row>
    <row r="49" spans="1:15" x14ac:dyDescent="0.3">
      <c r="A49" s="21"/>
      <c r="B49" s="1"/>
      <c r="C49" s="1"/>
      <c r="D49" s="1"/>
      <c r="E49" s="1"/>
      <c r="F49" s="1"/>
      <c r="G49" s="1"/>
      <c r="H49" s="1"/>
      <c r="K49" s="6"/>
      <c r="L49" s="6"/>
      <c r="M49" s="6"/>
      <c r="N49" s="6"/>
      <c r="O49" s="6"/>
    </row>
    <row r="50" spans="1:15" ht="13.5" thickBot="1" x14ac:dyDescent="0.35">
      <c r="A50" s="21"/>
      <c r="B50" s="1"/>
      <c r="C50" s="1"/>
      <c r="D50" s="1"/>
      <c r="E50" s="1"/>
      <c r="F50" s="1"/>
      <c r="G50" s="1"/>
      <c r="H50" s="1"/>
      <c r="K50" s="6"/>
      <c r="L50" s="6"/>
      <c r="M50" s="6"/>
      <c r="N50" s="6"/>
      <c r="O50" s="6"/>
    </row>
    <row r="51" spans="1:15" ht="13.5" thickBot="1" x14ac:dyDescent="0.35">
      <c r="A51" s="21" t="s">
        <v>115</v>
      </c>
      <c r="B51" s="152" t="s">
        <v>112</v>
      </c>
      <c r="C51" s="19"/>
      <c r="D51" s="1"/>
      <c r="E51" s="1"/>
      <c r="F51" s="1"/>
      <c r="G51" s="1"/>
      <c r="H51" s="1"/>
    </row>
    <row r="52" spans="1:15" ht="13.5" thickBot="1" x14ac:dyDescent="0.35">
      <c r="A52" s="21"/>
      <c r="B52" s="108" t="s">
        <v>113</v>
      </c>
      <c r="C52" s="1"/>
      <c r="D52" s="98" t="s">
        <v>81</v>
      </c>
      <c r="E52" s="98" t="s">
        <v>83</v>
      </c>
      <c r="F52" s="98" t="s">
        <v>138</v>
      </c>
      <c r="G52" s="98" t="s">
        <v>139</v>
      </c>
      <c r="H52" s="1"/>
    </row>
    <row r="53" spans="1:15" ht="13.5" thickBot="1" x14ac:dyDescent="0.35">
      <c r="A53" s="21"/>
      <c r="B53" s="1" t="s">
        <v>92</v>
      </c>
      <c r="D53" s="6"/>
      <c r="E53" s="6"/>
      <c r="F53" s="6"/>
      <c r="G53" s="6"/>
      <c r="K53" s="152" t="s">
        <v>112</v>
      </c>
      <c r="L53" s="19"/>
    </row>
    <row r="54" spans="1:15" x14ac:dyDescent="0.3">
      <c r="A54" s="21"/>
      <c r="B54" s="1" t="s">
        <v>93</v>
      </c>
      <c r="D54" s="6"/>
      <c r="E54" s="6"/>
      <c r="F54" s="6"/>
      <c r="G54" s="6"/>
      <c r="K54" s="6" t="s">
        <v>80</v>
      </c>
      <c r="L54" s="6" t="s">
        <v>82</v>
      </c>
      <c r="M54" s="6" t="s">
        <v>85</v>
      </c>
      <c r="N54" s="6" t="s">
        <v>88</v>
      </c>
      <c r="O54" s="6" t="s">
        <v>87</v>
      </c>
    </row>
    <row r="55" spans="1:15" x14ac:dyDescent="0.3">
      <c r="A55" s="21"/>
      <c r="B55" s="1" t="s">
        <v>94</v>
      </c>
      <c r="D55" s="6"/>
      <c r="E55" s="6"/>
      <c r="F55" s="6"/>
      <c r="G55" s="6"/>
      <c r="K55" s="6"/>
      <c r="L55" s="6"/>
      <c r="M55" s="6"/>
      <c r="N55" s="6"/>
      <c r="O55" s="6"/>
    </row>
    <row r="56" spans="1:15" x14ac:dyDescent="0.3">
      <c r="A56" s="21"/>
      <c r="B56" s="1" t="s">
        <v>96</v>
      </c>
      <c r="D56" s="6"/>
      <c r="E56" s="6"/>
      <c r="F56" s="6"/>
      <c r="G56" s="6"/>
      <c r="K56" s="6"/>
      <c r="L56" s="6"/>
      <c r="M56" s="6"/>
      <c r="N56" s="6"/>
      <c r="O56" s="6"/>
    </row>
    <row r="57" spans="1:15" x14ac:dyDescent="0.3">
      <c r="A57" s="21"/>
      <c r="B57" s="1" t="s">
        <v>109</v>
      </c>
      <c r="D57" s="6"/>
      <c r="E57" s="6"/>
      <c r="F57" s="6"/>
      <c r="G57" s="6"/>
      <c r="K57" s="6"/>
      <c r="L57" s="6"/>
      <c r="M57" s="6"/>
      <c r="N57" s="6"/>
      <c r="O57" s="6"/>
    </row>
    <row r="58" spans="1:15" x14ac:dyDescent="0.3">
      <c r="A58" s="21"/>
      <c r="B58" s="1"/>
      <c r="C58" s="1"/>
      <c r="D58" s="1"/>
      <c r="E58" s="1"/>
      <c r="F58" s="1"/>
      <c r="G58" s="1"/>
      <c r="H58" s="1"/>
      <c r="K58" s="6"/>
      <c r="L58" s="6"/>
      <c r="M58" s="6"/>
      <c r="N58" s="6"/>
      <c r="O58" s="6"/>
    </row>
    <row r="59" spans="1:15" ht="13.5" thickBot="1" x14ac:dyDescent="0.35">
      <c r="A59" s="21"/>
      <c r="C59" s="98"/>
      <c r="D59" s="1"/>
      <c r="E59" s="1"/>
      <c r="F59" s="1"/>
      <c r="G59" s="1"/>
      <c r="H59" s="1"/>
      <c r="K59" s="6"/>
      <c r="L59" s="6"/>
      <c r="M59" s="6"/>
      <c r="N59" s="6"/>
      <c r="O59" s="6"/>
    </row>
    <row r="60" spans="1:15" ht="13.5" thickBot="1" x14ac:dyDescent="0.35">
      <c r="A60" s="21"/>
      <c r="B60" s="125" t="s">
        <v>117</v>
      </c>
      <c r="C60" s="97"/>
      <c r="D60" s="196" t="s">
        <v>118</v>
      </c>
      <c r="E60" s="97"/>
      <c r="F60" s="97"/>
      <c r="G60" s="2"/>
    </row>
    <row r="62" spans="1:15" x14ac:dyDescent="0.3">
      <c r="K62" s="6" t="s">
        <v>80</v>
      </c>
      <c r="L62" s="6" t="s">
        <v>82</v>
      </c>
      <c r="M62" s="6" t="s">
        <v>85</v>
      </c>
      <c r="N62" s="6" t="s">
        <v>88</v>
      </c>
      <c r="O62" s="6" t="s">
        <v>87</v>
      </c>
    </row>
    <row r="67" spans="2:15" ht="13.5" thickBot="1" x14ac:dyDescent="0.35"/>
    <row r="68" spans="2:15" ht="13.5" thickBot="1" x14ac:dyDescent="0.35">
      <c r="B68" s="125" t="s">
        <v>116</v>
      </c>
      <c r="C68" s="97"/>
      <c r="D68" s="97"/>
      <c r="E68" s="97"/>
      <c r="F68" s="97"/>
      <c r="G68" s="19"/>
    </row>
    <row r="70" spans="2:15" x14ac:dyDescent="0.3">
      <c r="K70" s="6" t="s">
        <v>80</v>
      </c>
      <c r="L70" s="6" t="s">
        <v>82</v>
      </c>
      <c r="M70" s="6" t="s">
        <v>85</v>
      </c>
      <c r="N70" s="6" t="s">
        <v>88</v>
      </c>
      <c r="O70" s="6" t="s">
        <v>87</v>
      </c>
    </row>
    <row r="73" spans="2:15" ht="13.5" thickBot="1" x14ac:dyDescent="0.35">
      <c r="D73" s="98" t="s">
        <v>81</v>
      </c>
      <c r="E73" s="98" t="s">
        <v>83</v>
      </c>
      <c r="F73" s="98" t="s">
        <v>138</v>
      </c>
      <c r="G73" s="98" t="s">
        <v>139</v>
      </c>
    </row>
    <row r="74" spans="2:15" ht="13.5" thickBot="1" x14ac:dyDescent="0.35">
      <c r="B74" s="125" t="s">
        <v>119</v>
      </c>
      <c r="C74" s="97"/>
      <c r="D74" s="97"/>
      <c r="E74" s="97"/>
      <c r="F74" s="97"/>
      <c r="G74" s="19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E28" sqref="E28"/>
    </sheetView>
  </sheetViews>
  <sheetFormatPr defaultRowHeight="13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25" sqref="J25"/>
    </sheetView>
  </sheetViews>
  <sheetFormatPr defaultRowHeight="13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PLANNING sheet</vt:lpstr>
      <vt:lpstr>Current base situation</vt:lpstr>
      <vt:lpstr>TRUCK COST help sheet</vt:lpstr>
      <vt:lpstr>RAIL COST help sheet</vt:lpstr>
      <vt:lpstr>BARGE cost help sheet </vt:lpstr>
      <vt:lpstr>Short sea  help sheet</vt:lpstr>
    </vt:vector>
  </TitlesOfParts>
  <Company>HZ University Of Applied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Boot</dc:creator>
  <cp:lastModifiedBy>Ruben</cp:lastModifiedBy>
  <dcterms:created xsi:type="dcterms:W3CDTF">2017-10-24T10:23:09Z</dcterms:created>
  <dcterms:modified xsi:type="dcterms:W3CDTF">2018-09-25T13:40:02Z</dcterms:modified>
</cp:coreProperties>
</file>