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-Data" sheetId="1" r:id="rId3"/>
    <sheet state="visible" name="mpi+openmp" sheetId="2" r:id="rId4"/>
    <sheet state="visible" name="graph" sheetId="3" r:id="rId5"/>
    <sheet state="visible" name="p-threads" sheetId="4" r:id="rId6"/>
    <sheet state="visible" name="OpenMP" sheetId="5" r:id="rId7"/>
  </sheets>
  <definedNames/>
  <calcPr/>
</workbook>
</file>

<file path=xl/sharedStrings.xml><?xml version="1.0" encoding="utf-8"?>
<sst xmlns="http://schemas.openxmlformats.org/spreadsheetml/2006/main" count="81" uniqueCount="23">
  <si>
    <t>Number of Processes</t>
  </si>
  <si>
    <t>MPI-1D (ms)</t>
  </si>
  <si>
    <t>iso-efficiency (%)</t>
  </si>
  <si>
    <t>MPI-2D (ms)</t>
  </si>
  <si>
    <t>MPI-OpenMP-outer-2-threads (ms)</t>
  </si>
  <si>
    <t>MPI-OMP-outer-defaultThreads</t>
  </si>
  <si>
    <t>P-Threads on i (ms)</t>
  </si>
  <si>
    <t>P-Threads on j (ms)</t>
  </si>
  <si>
    <t>sequential-time (ms)</t>
  </si>
  <si>
    <t>/</t>
  </si>
  <si>
    <t>inner loop (2)</t>
  </si>
  <si>
    <t>not as good as parallizing the outer loop</t>
  </si>
  <si>
    <t>MPI-1D</t>
  </si>
  <si>
    <t>MPI-2D</t>
  </si>
  <si>
    <t>MPI-OpenMP (2-threads)</t>
  </si>
  <si>
    <t>P-Threads on j</t>
  </si>
  <si>
    <t>P-Threads on i</t>
  </si>
  <si>
    <t>#Nodes</t>
  </si>
  <si>
    <t>Sequential</t>
  </si>
  <si>
    <t>#Thread</t>
  </si>
  <si>
    <t>j loop</t>
  </si>
  <si>
    <t>Speedup</t>
  </si>
  <si>
    <t>i loop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</si>
</sst>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3" numFmtId="0" xfId="0" applyAlignment="1" applyFont="1">
      <alignment horizontal="center"/>
    </xf>
    <xf borderId="0" fillId="0" fontId="1" numFmtId="0" xfId="0" applyAlignment="1" applyFont="1">
      <alignment/>
    </xf>
    <xf borderId="0" fillId="0" fontId="3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right"/>
    </xf>
    <xf borderId="2" fillId="0" fontId="3" numFmtId="0" xfId="0" applyAlignment="1" applyBorder="1" applyFont="1">
      <alignment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right"/>
    </xf>
    <xf borderId="5" fillId="3" fontId="3" numFmtId="164" xfId="0" applyAlignment="1" applyBorder="1" applyFill="1" applyFont="1" applyNumberFormat="1">
      <alignment horizontal="right"/>
    </xf>
    <xf borderId="3" fillId="0" fontId="1" numFmtId="0" xfId="0" applyBorder="1" applyFont="1"/>
    <xf borderId="4" fillId="0" fontId="1" numFmtId="0" xfId="0" applyBorder="1" applyFont="1"/>
    <xf borderId="6" fillId="0" fontId="1" numFmtId="0" xfId="0" applyBorder="1" applyFont="1"/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Number of Processes Vs. ISO-Efficiency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graph!$B$2:$B$11</c:f>
            </c:numRef>
          </c:val>
          <c:smooth val="1"/>
        </c:ser>
        <c:ser>
          <c:idx val="1"/>
          <c:order val="1"/>
          <c:tx>
            <c:strRef>
              <c:f>graph!$C$1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graph!$C$2:$C$11</c:f>
            </c:numRef>
          </c:val>
          <c:smooth val="1"/>
        </c:ser>
        <c:ser>
          <c:idx val="2"/>
          <c:order val="2"/>
          <c:tx>
            <c:strRef>
              <c:f>graph!$D$1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graph!$D$2:$D$11</c:f>
            </c:numRef>
          </c:val>
          <c:smooth val="1"/>
        </c:ser>
        <c:ser>
          <c:idx val="3"/>
          <c:order val="3"/>
          <c:tx>
            <c:strRef>
              <c:f>graph!$E$1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graph!$E$2:$E$11</c:f>
            </c:numRef>
          </c:val>
          <c:smooth val="1"/>
        </c:ser>
        <c:axId val="678354952"/>
        <c:axId val="398368814"/>
      </c:lineChart>
      <c:catAx>
        <c:axId val="67835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98368814"/>
      </c:catAx>
      <c:valAx>
        <c:axId val="398368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iso-efficiency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78354952"/>
      </c:valAx>
    </c:plotArea>
    <c:legend>
      <c:legendPos val="tr"/>
      <c:overlay val="1"/>
    </c:legend>
    <c:plotVisOnly val="1"/>
  </c:chart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438150</xdr:colOff>
      <xdr:row>13</xdr:row>
      <xdr:rowOff>190500</xdr:rowOff>
    </xdr:from>
    <xdr:to>
      <xdr:col>5</xdr:col>
      <xdr:colOff>590550</xdr:colOff>
      <xdr:row>31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71"/>
    <col customWidth="1" min="2" max="2" width="24.0"/>
    <col customWidth="1" min="3" max="3" width="22.14"/>
    <col customWidth="1" min="4" max="4" width="20.43"/>
    <col customWidth="1" min="5" max="5" width="19.57"/>
    <col customWidth="1" min="6" max="6" width="37.14"/>
    <col customWidth="1" min="7" max="7" width="16.29"/>
    <col customWidth="1" min="8" max="8" width="25.0"/>
    <col customWidth="1" min="9" max="10" width="16.29"/>
    <col customWidth="1" min="11" max="11" width="20.71"/>
    <col customWidth="1" min="12" max="12" width="16.71"/>
    <col customWidth="1" min="13" max="13" width="17.0"/>
    <col customWidth="1" min="14" max="14" width="19.14"/>
    <col customWidth="1" min="17" max="17" width="18.71"/>
    <col customWidth="1" min="18" max="18" width="23.0"/>
    <col customWidth="1" min="19" max="19" width="17.43"/>
    <col customWidth="1" min="20" max="20" width="17.29"/>
    <col customWidth="1" min="21" max="21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2" t="s">
        <v>2</v>
      </c>
      <c r="J1" s="1"/>
      <c r="K1" s="1" t="s">
        <v>6</v>
      </c>
      <c r="L1" s="1" t="s">
        <v>2</v>
      </c>
      <c r="M1" s="1" t="s">
        <v>7</v>
      </c>
      <c r="N1" s="1" t="s">
        <v>2</v>
      </c>
      <c r="O1" s="1"/>
      <c r="P1" s="3"/>
      <c r="Q1" s="1" t="s">
        <v>8</v>
      </c>
      <c r="R1" s="1" t="s">
        <v>6</v>
      </c>
      <c r="S1" s="1" t="s">
        <v>2</v>
      </c>
      <c r="T1" s="1" t="s">
        <v>7</v>
      </c>
      <c r="U1" s="1" t="s">
        <v>2</v>
      </c>
      <c r="V1" s="1" t="s">
        <v>0</v>
      </c>
      <c r="W1" s="3"/>
      <c r="X1" s="3"/>
      <c r="Y1" s="3"/>
      <c r="Z1" s="3"/>
      <c r="AA1" s="3"/>
      <c r="AB1" s="3"/>
      <c r="AC1" s="3"/>
    </row>
    <row r="2">
      <c r="A2" s="1">
        <v>1.0</v>
      </c>
      <c r="B2" s="2">
        <v>58743.0</v>
      </c>
      <c r="C2" s="4" t="str">
        <f t="shared" ref="C2:C5" si="1">$Q$2/B2/$A2*100</f>
        <v>100</v>
      </c>
      <c r="D2" s="2">
        <v>58743.0</v>
      </c>
      <c r="E2" s="4" t="str">
        <f>$Q$2/D2/$A2*100</f>
        <v>100</v>
      </c>
      <c r="F2" s="2">
        <v>58743.0</v>
      </c>
      <c r="G2" s="4" t="str">
        <f>$Q$2/F2/$A2*100</f>
        <v>100</v>
      </c>
      <c r="H2" s="2">
        <v>58743.0</v>
      </c>
      <c r="I2" s="4" t="str">
        <f>$Q$2/H2/$A2*100</f>
        <v>100</v>
      </c>
      <c r="J2" s="3"/>
      <c r="K2" s="1" t="str">
        <f>1000*195.383515</f>
        <v>195383.515</v>
      </c>
      <c r="L2" s="4" t="str">
        <f t="shared" ref="L2:L11" si="2">$Q$2/K2/$A2*100</f>
        <v>30.06548429</v>
      </c>
      <c r="M2" s="2" t="str">
        <f>146.362352*1000</f>
        <v>146362.352</v>
      </c>
      <c r="N2" s="4" t="str">
        <f t="shared" ref="N2:N11" si="3">$Q$2/M2/$A2*100</f>
        <v>40.13532114</v>
      </c>
      <c r="O2" s="1"/>
      <c r="P2" s="3"/>
      <c r="Q2" s="2">
        <v>58743.0</v>
      </c>
      <c r="R2" s="1" t="str">
        <f>1000*195.383515</f>
        <v>195383.515</v>
      </c>
      <c r="S2" s="4" t="str">
        <f t="shared" ref="S2:S11" si="4">$Q$2/R2/$A2*100</f>
        <v>30.06548429</v>
      </c>
      <c r="T2" s="2" t="str">
        <f>1000*123.72932</f>
        <v>123729.32</v>
      </c>
      <c r="U2" s="4" t="str">
        <f t="shared" ref="U2:U11" si="5">$Q$2/T2/$A2*100</f>
        <v>47.47702485</v>
      </c>
      <c r="V2" s="1">
        <v>1.0</v>
      </c>
      <c r="W2" s="3"/>
      <c r="X2" s="3"/>
      <c r="Y2" s="3"/>
      <c r="Z2" s="3"/>
      <c r="AA2" s="3"/>
      <c r="AB2" s="3"/>
      <c r="AC2" s="3"/>
    </row>
    <row r="3">
      <c r="A3" s="1">
        <v>2.0</v>
      </c>
      <c r="B3" s="1">
        <v>11997.0</v>
      </c>
      <c r="C3" s="4" t="str">
        <f t="shared" si="1"/>
        <v>244.8237059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/>
      <c r="K3" s="3" t="str">
        <f>1000*110.362625</f>
        <v>110362.625</v>
      </c>
      <c r="L3" s="4" t="str">
        <f t="shared" si="2"/>
        <v>26.61362939</v>
      </c>
      <c r="M3" s="3" t="str">
        <f>1000*65.746696</f>
        <v>65746.696</v>
      </c>
      <c r="N3" s="4" t="str">
        <f t="shared" si="3"/>
        <v>44.67372779</v>
      </c>
      <c r="O3" s="1"/>
      <c r="P3" s="3"/>
      <c r="Q3" s="3"/>
      <c r="R3" s="3" t="str">
        <f>1000*110.362625</f>
        <v>110362.625</v>
      </c>
      <c r="S3" s="4" t="str">
        <f t="shared" si="4"/>
        <v>26.61362939</v>
      </c>
      <c r="T3" s="3" t="str">
        <f>1000*68.91213</f>
        <v>68912.13</v>
      </c>
      <c r="U3" s="4" t="str">
        <f t="shared" si="5"/>
        <v>42.62166907</v>
      </c>
      <c r="V3" s="1">
        <v>2.0</v>
      </c>
      <c r="W3" s="3"/>
      <c r="X3" s="3"/>
      <c r="Y3" s="3"/>
      <c r="Z3" s="3"/>
      <c r="AA3" s="3"/>
      <c r="AB3" s="3"/>
      <c r="AC3" s="3"/>
    </row>
    <row r="4">
      <c r="A4" s="1">
        <v>4.0</v>
      </c>
      <c r="B4" s="1">
        <v>6458.0</v>
      </c>
      <c r="C4" s="4" t="str">
        <f t="shared" si="1"/>
        <v>227.403995</v>
      </c>
      <c r="D4" s="1">
        <v>5735.0</v>
      </c>
      <c r="E4" s="4" t="str">
        <f>$Q$2/D4/$A4*100</f>
        <v>256.0723627</v>
      </c>
      <c r="F4" s="1">
        <v>4083.0</v>
      </c>
      <c r="G4" s="4" t="str">
        <f>$Q$2/F4/$A4*100</f>
        <v>359.6803821</v>
      </c>
      <c r="H4" s="1">
        <v>25127.0</v>
      </c>
      <c r="I4" s="4" t="str">
        <f>$Q$2/H4/$A4*100</f>
        <v>58.44609384</v>
      </c>
      <c r="J4" s="3"/>
      <c r="K4" s="3" t="str">
        <f>1000*205.973828</f>
        <v>205973.828</v>
      </c>
      <c r="L4" s="4" t="str">
        <f t="shared" si="2"/>
        <v>7.129910699</v>
      </c>
      <c r="M4" s="3" t="str">
        <f>1000*34.839421</f>
        <v>34839.421</v>
      </c>
      <c r="N4" s="4" t="str">
        <f t="shared" si="3"/>
        <v>42.15268101</v>
      </c>
      <c r="O4" s="1"/>
      <c r="P4" s="3"/>
      <c r="Q4" s="3"/>
      <c r="R4" s="3" t="str">
        <f>1000*205.973828</f>
        <v>205973.828</v>
      </c>
      <c r="S4" s="4" t="str">
        <f t="shared" si="4"/>
        <v>7.129910699</v>
      </c>
      <c r="T4" s="3" t="str">
        <f>1000*34.839421</f>
        <v>34839.421</v>
      </c>
      <c r="U4" s="4" t="str">
        <f t="shared" si="5"/>
        <v>42.15268101</v>
      </c>
      <c r="V4" s="1">
        <v>4.0</v>
      </c>
      <c r="W4" s="3"/>
      <c r="X4" s="3"/>
      <c r="Y4" s="3"/>
      <c r="Z4" s="3"/>
      <c r="AA4" s="3"/>
      <c r="AB4" s="3"/>
      <c r="AC4" s="3"/>
    </row>
    <row r="5">
      <c r="A5" s="1">
        <v>8.0</v>
      </c>
      <c r="B5" s="1">
        <v>3410.0</v>
      </c>
      <c r="C5" s="4" t="str">
        <f t="shared" si="1"/>
        <v>215.3335777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/>
      <c r="K5" s="3" t="str">
        <f>1000*429.840085</f>
        <v>429840.085</v>
      </c>
      <c r="L5" s="4" t="str">
        <f t="shared" si="2"/>
        <v>1.70828065</v>
      </c>
      <c r="M5" s="3" t="str">
        <f>1000*18.784705</f>
        <v>18784.705</v>
      </c>
      <c r="N5" s="4" t="str">
        <f t="shared" si="3"/>
        <v>39.08964767</v>
      </c>
      <c r="O5" s="1"/>
      <c r="P5" s="3"/>
      <c r="Q5" s="3"/>
      <c r="R5" s="3" t="str">
        <f>1000*429.840085</f>
        <v>429840.085</v>
      </c>
      <c r="S5" s="4" t="str">
        <f t="shared" si="4"/>
        <v>1.70828065</v>
      </c>
      <c r="T5" s="3" t="str">
        <f>1000*18.784705</f>
        <v>18784.705</v>
      </c>
      <c r="U5" s="4" t="str">
        <f t="shared" si="5"/>
        <v>39.08964767</v>
      </c>
      <c r="V5" s="1">
        <v>8.0</v>
      </c>
      <c r="W5" s="3"/>
      <c r="X5" s="3"/>
      <c r="Y5" s="3"/>
      <c r="Z5" s="3"/>
      <c r="AA5" s="3"/>
      <c r="AB5" s="3"/>
      <c r="AC5" s="3"/>
    </row>
    <row r="6">
      <c r="A6" s="1">
        <v>9.0</v>
      </c>
      <c r="B6" s="1" t="s">
        <v>9</v>
      </c>
      <c r="C6" s="1" t="s">
        <v>9</v>
      </c>
      <c r="D6" s="1">
        <v>2609.0</v>
      </c>
      <c r="E6" s="4" t="str">
        <f t="shared" ref="E6:E8" si="6">$Q$2/D6/$A6*100</f>
        <v>250.1724799</v>
      </c>
      <c r="F6" s="1">
        <v>1912.0</v>
      </c>
      <c r="G6" s="4" t="str">
        <f t="shared" ref="G6:G8" si="7">$Q$2/F6/$A6*100</f>
        <v>341.3702929</v>
      </c>
      <c r="H6" s="1">
        <v>57735.0</v>
      </c>
      <c r="I6" s="4" t="str">
        <f t="shared" ref="I6:I8" si="8">$Q$2/H6/$A6*100</f>
        <v>11.30510089</v>
      </c>
      <c r="J6" s="3"/>
      <c r="K6" s="3" t="str">
        <f>1000*479.207787</f>
        <v>479207.787</v>
      </c>
      <c r="L6" s="4" t="str">
        <f t="shared" si="2"/>
        <v>1.362039636</v>
      </c>
      <c r="M6" s="1" t="str">
        <f>1000*17.046859</f>
        <v>17046.859</v>
      </c>
      <c r="N6" s="4" t="str">
        <f t="shared" si="3"/>
        <v>38.28857856</v>
      </c>
      <c r="O6" s="1"/>
      <c r="P6" s="3"/>
      <c r="Q6" s="3"/>
      <c r="R6" s="3" t="str">
        <f>1000*479.207787</f>
        <v>479207.787</v>
      </c>
      <c r="S6" s="4" t="str">
        <f t="shared" si="4"/>
        <v>1.362039636</v>
      </c>
      <c r="T6" s="1" t="str">
        <f>1000*17.046859</f>
        <v>17046.859</v>
      </c>
      <c r="U6" s="4" t="str">
        <f t="shared" si="5"/>
        <v>38.28857856</v>
      </c>
      <c r="V6" s="1">
        <v>9.0</v>
      </c>
      <c r="W6" s="3"/>
      <c r="X6" s="3"/>
      <c r="Y6" s="3"/>
      <c r="Z6" s="3"/>
      <c r="AA6" s="3"/>
      <c r="AB6" s="3"/>
      <c r="AC6" s="3"/>
    </row>
    <row r="7">
      <c r="A7" s="1">
        <v>16.0</v>
      </c>
      <c r="B7" s="1">
        <v>3408.0</v>
      </c>
      <c r="C7" s="4" t="str">
        <f t="shared" ref="C7:C9" si="9">$Q$2/B7/$A7*100</f>
        <v>107.7299736</v>
      </c>
      <c r="D7" s="1">
        <v>3203.0</v>
      </c>
      <c r="E7" s="4" t="str">
        <f t="shared" si="6"/>
        <v>114.624961</v>
      </c>
      <c r="F7" s="1">
        <v>8452.0</v>
      </c>
      <c r="G7" s="4" t="str">
        <f t="shared" si="7"/>
        <v>43.43868315</v>
      </c>
      <c r="H7" s="1">
        <v>110632.0</v>
      </c>
      <c r="I7" s="4" t="str">
        <f t="shared" si="8"/>
        <v>3.318603569</v>
      </c>
      <c r="J7" s="3"/>
      <c r="K7" s="1" t="str">
        <f>1000*885.381701</f>
        <v>885381.701</v>
      </c>
      <c r="L7" s="4" t="str">
        <f t="shared" si="2"/>
        <v>0.4146728463</v>
      </c>
      <c r="M7" s="3" t="str">
        <f>1000*9.836093</f>
        <v>9836.093</v>
      </c>
      <c r="N7" s="4" t="str">
        <f t="shared" si="3"/>
        <v>37.32617717</v>
      </c>
      <c r="O7" s="1"/>
      <c r="P7" s="3"/>
      <c r="Q7" s="3"/>
      <c r="R7" s="1" t="str">
        <f>1000*885.381701</f>
        <v>885381.701</v>
      </c>
      <c r="S7" s="4" t="str">
        <f t="shared" si="4"/>
        <v>0.4146728463</v>
      </c>
      <c r="T7" s="5" t="str">
        <f>1000*10.341919</f>
        <v>10341.919</v>
      </c>
      <c r="U7" s="4" t="str">
        <f t="shared" si="5"/>
        <v>35.50054395</v>
      </c>
      <c r="V7" s="1">
        <v>16.0</v>
      </c>
      <c r="W7" s="3"/>
      <c r="X7" s="3"/>
      <c r="Y7" s="3"/>
      <c r="Z7" s="3"/>
      <c r="AA7" s="3"/>
      <c r="AB7" s="3"/>
      <c r="AC7" s="3"/>
    </row>
    <row r="8">
      <c r="A8" s="1">
        <v>25.0</v>
      </c>
      <c r="B8" s="1">
        <v>2177.0</v>
      </c>
      <c r="C8" s="4" t="str">
        <f t="shared" si="9"/>
        <v>107.9338539</v>
      </c>
      <c r="D8" s="1">
        <v>2826.0</v>
      </c>
      <c r="E8" s="4" t="str">
        <f t="shared" si="6"/>
        <v>83.14649682</v>
      </c>
      <c r="F8" s="1">
        <v>12164.0</v>
      </c>
      <c r="G8" s="4" t="str">
        <f t="shared" si="7"/>
        <v>19.31700099</v>
      </c>
      <c r="H8" s="1">
        <v>176866.0</v>
      </c>
      <c r="I8" s="4" t="str">
        <f t="shared" si="8"/>
        <v>1.328531204</v>
      </c>
      <c r="J8" s="3"/>
      <c r="K8" s="3" t="str">
        <f>1000*1445.335962</f>
        <v>1445335.962</v>
      </c>
      <c r="L8" s="4" t="str">
        <f t="shared" si="2"/>
        <v>0.1625725826</v>
      </c>
      <c r="M8" s="3" t="str">
        <f>1000*9.933858</f>
        <v>9933.858</v>
      </c>
      <c r="N8" s="4" t="str">
        <f t="shared" si="3"/>
        <v>23.65364997</v>
      </c>
      <c r="O8" s="1"/>
      <c r="P8" s="3"/>
      <c r="Q8" s="3"/>
      <c r="R8" s="3" t="str">
        <f>1000*1445.335962</f>
        <v>1445335.962</v>
      </c>
      <c r="S8" s="4" t="str">
        <f t="shared" si="4"/>
        <v>0.1625725826</v>
      </c>
      <c r="T8" s="3" t="str">
        <f>1000*10.134021</f>
        <v>10134.021</v>
      </c>
      <c r="U8" s="4" t="str">
        <f t="shared" si="5"/>
        <v>23.18645284</v>
      </c>
      <c r="V8" s="1">
        <v>25.0</v>
      </c>
      <c r="W8" s="3"/>
      <c r="X8" s="3"/>
      <c r="Y8" s="3"/>
      <c r="Z8" s="3"/>
      <c r="AA8" s="3"/>
      <c r="AB8" s="3"/>
      <c r="AC8" s="3"/>
    </row>
    <row r="9">
      <c r="A9" s="1">
        <v>32.0</v>
      </c>
      <c r="B9" s="1">
        <v>4994.0</v>
      </c>
      <c r="C9" s="4" t="str">
        <f t="shared" si="9"/>
        <v>36.75848518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/>
      <c r="K9" s="3" t="str">
        <f>1000*2119.806803</f>
        <v>2119806.803</v>
      </c>
      <c r="L9" s="4" t="str">
        <f t="shared" si="2"/>
        <v>0.08659839884</v>
      </c>
      <c r="M9" s="3" t="str">
        <f>1000*9.13357</f>
        <v>9133.57</v>
      </c>
      <c r="N9" s="4" t="str">
        <f t="shared" si="3"/>
        <v>20.0985896</v>
      </c>
      <c r="O9" s="1"/>
      <c r="P9" s="3"/>
      <c r="Q9" s="3"/>
      <c r="R9" s="3" t="str">
        <f>1000*2119.806803</f>
        <v>2119806.803</v>
      </c>
      <c r="S9" s="4" t="str">
        <f t="shared" si="4"/>
        <v>0.08659839884</v>
      </c>
      <c r="T9" s="3" t="str">
        <f>1000*9.13357</f>
        <v>9133.57</v>
      </c>
      <c r="U9" s="4" t="str">
        <f t="shared" si="5"/>
        <v>20.0985896</v>
      </c>
      <c r="V9" s="1">
        <v>32.0</v>
      </c>
      <c r="W9" s="3"/>
      <c r="X9" s="3"/>
      <c r="Y9" s="3"/>
      <c r="Z9" s="3"/>
      <c r="AA9" s="3"/>
      <c r="AB9" s="3"/>
      <c r="AC9" s="3"/>
    </row>
    <row r="10">
      <c r="A10" s="1">
        <v>36.0</v>
      </c>
      <c r="B10" s="1" t="s">
        <v>9</v>
      </c>
      <c r="C10" s="1" t="s">
        <v>9</v>
      </c>
      <c r="D10" s="1">
        <v>1635.0</v>
      </c>
      <c r="E10" s="4" t="str">
        <f>$Q$2/D10/$A10*100</f>
        <v>99.80122324</v>
      </c>
      <c r="F10" s="2">
        <v>13388.0</v>
      </c>
      <c r="G10" s="4" t="str">
        <f>$Q$2/F10/$A10*100</f>
        <v>12.18815357</v>
      </c>
      <c r="H10" s="1">
        <v>175376.0</v>
      </c>
      <c r="I10" s="4" t="str">
        <f>$Q$2/H10/$A10*100</f>
        <v>0.9304294772</v>
      </c>
      <c r="J10" s="3"/>
      <c r="K10" s="3" t="str">
        <f>1000*2305.251098</f>
        <v>2305251.098</v>
      </c>
      <c r="L10" s="4" t="str">
        <f t="shared" si="2"/>
        <v>0.0707840461</v>
      </c>
      <c r="M10" s="1" t="str">
        <f>8.581859*1000</f>
        <v>8581.859</v>
      </c>
      <c r="N10" s="4" t="str">
        <f t="shared" si="3"/>
        <v>19.01394558</v>
      </c>
      <c r="O10" s="1"/>
      <c r="P10" s="3"/>
      <c r="Q10" s="3"/>
      <c r="R10" s="3" t="str">
        <f>1000*2305.251098</f>
        <v>2305251.098</v>
      </c>
      <c r="S10" s="4" t="str">
        <f t="shared" si="4"/>
        <v>0.0707840461</v>
      </c>
      <c r="T10" s="1" t="str">
        <f>8.581859*1000</f>
        <v>8581.859</v>
      </c>
      <c r="U10" s="4" t="str">
        <f t="shared" si="5"/>
        <v>19.01394558</v>
      </c>
      <c r="V10" s="1">
        <v>36.0</v>
      </c>
      <c r="W10" s="3"/>
      <c r="X10" s="3"/>
      <c r="Y10" s="3"/>
      <c r="Z10" s="3"/>
      <c r="AA10" s="3"/>
      <c r="AB10" s="3"/>
      <c r="AC10" s="3"/>
    </row>
    <row r="11">
      <c r="A11" s="1">
        <v>48.0</v>
      </c>
      <c r="B11" s="1">
        <v>11395.0</v>
      </c>
      <c r="C11" s="4" t="str">
        <f>$Q$2/B11/$A11*100</f>
        <v>10.73990785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/>
      <c r="K11" s="1" t="str">
        <f>7049.594692*1000</f>
        <v>7049594.692</v>
      </c>
      <c r="L11" s="4" t="str">
        <f t="shared" si="2"/>
        <v>0.01736004059</v>
      </c>
      <c r="M11" s="3" t="str">
        <f>8.580122*1000</f>
        <v>8580.122</v>
      </c>
      <c r="N11" s="4" t="str">
        <f t="shared" si="3"/>
        <v>14.26334614</v>
      </c>
      <c r="O11" s="1"/>
      <c r="P11" s="3"/>
      <c r="Q11" s="3"/>
      <c r="R11" s="1" t="str">
        <f>7049.594692*1000</f>
        <v>7049594.692</v>
      </c>
      <c r="S11" s="4" t="str">
        <f t="shared" si="4"/>
        <v>0.01736004059</v>
      </c>
      <c r="T11" s="3" t="str">
        <f>8.580122*1000</f>
        <v>8580.122</v>
      </c>
      <c r="U11" s="4" t="str">
        <f t="shared" si="5"/>
        <v>14.26334614</v>
      </c>
      <c r="V11" s="1">
        <v>48.0</v>
      </c>
      <c r="W11" s="3"/>
      <c r="X11" s="3"/>
      <c r="Y11" s="3"/>
      <c r="Z11" s="3"/>
      <c r="AA11" s="3"/>
      <c r="AB11" s="3"/>
      <c r="AC11" s="3"/>
    </row>
    <row r="12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1"/>
      <c r="N12" s="3"/>
      <c r="O12" s="1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46.86"/>
  </cols>
  <sheetData>
    <row r="1">
      <c r="A1" s="5" t="s">
        <v>0</v>
      </c>
      <c r="B1" s="5" t="s">
        <v>10</v>
      </c>
      <c r="C1" s="6" t="s">
        <v>2</v>
      </c>
      <c r="E1" s="5" t="s">
        <v>11</v>
      </c>
      <c r="Q1" s="6" t="s">
        <v>8</v>
      </c>
    </row>
    <row r="2">
      <c r="A2" s="7">
        <v>1.0</v>
      </c>
      <c r="B2" s="2">
        <v>58743.0</v>
      </c>
      <c r="C2" s="8" t="str">
        <f>$Q$2/B2/$A2*100</f>
        <v>100</v>
      </c>
      <c r="Q2" s="9">
        <v>58743.0</v>
      </c>
    </row>
    <row r="3">
      <c r="A3" s="7">
        <v>2.0</v>
      </c>
      <c r="B3" s="5" t="s">
        <v>9</v>
      </c>
      <c r="C3" s="10" t="s">
        <v>9</v>
      </c>
    </row>
    <row r="4">
      <c r="A4" s="7">
        <v>4.0</v>
      </c>
      <c r="B4" s="5">
        <v>7443.0</v>
      </c>
      <c r="C4" s="8" t="str">
        <f>$Q$2/B4/$A4*100</f>
        <v>197.3095526</v>
      </c>
    </row>
    <row r="5">
      <c r="A5" s="7">
        <v>8.0</v>
      </c>
      <c r="B5" s="5" t="s">
        <v>9</v>
      </c>
      <c r="C5" s="10" t="s">
        <v>9</v>
      </c>
    </row>
    <row r="6">
      <c r="A6" s="7">
        <v>9.0</v>
      </c>
      <c r="B6" s="5">
        <v>4270.0</v>
      </c>
      <c r="C6" s="8" t="str">
        <f t="shared" ref="C6:C11" si="1">$Q$2/B6/$A6*100</f>
        <v>152.8571429</v>
      </c>
    </row>
    <row r="7">
      <c r="A7" s="7">
        <v>16.0</v>
      </c>
      <c r="B7" s="5">
        <v>9925.0</v>
      </c>
      <c r="C7" s="8" t="str">
        <f t="shared" si="1"/>
        <v>36.9918136</v>
      </c>
    </row>
    <row r="8">
      <c r="A8" s="7">
        <v>25.0</v>
      </c>
      <c r="B8" s="5">
        <v>811745.0</v>
      </c>
      <c r="C8" s="8" t="str">
        <f t="shared" si="1"/>
        <v>0.2894652877</v>
      </c>
    </row>
    <row r="9">
      <c r="A9" s="7">
        <v>32.0</v>
      </c>
      <c r="C9" s="8" t="str">
        <f t="shared" si="1"/>
        <v>#DIV/0!</v>
      </c>
    </row>
    <row r="10">
      <c r="A10" s="7">
        <v>36.0</v>
      </c>
      <c r="C10" s="8" t="str">
        <f t="shared" si="1"/>
        <v>#DIV/0!</v>
      </c>
    </row>
    <row r="11">
      <c r="A11" s="7">
        <v>48.0</v>
      </c>
      <c r="C11" s="8" t="str">
        <f t="shared" si="1"/>
        <v>#DIV/0!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71"/>
    <col customWidth="1" min="2" max="2" width="22.14"/>
    <col customWidth="1" min="3" max="3" width="19.57"/>
    <col customWidth="1" min="4" max="4" width="22.57"/>
    <col customWidth="1" min="5" max="5" width="19.14"/>
    <col customWidth="1" min="8" max="8" width="18.71"/>
  </cols>
  <sheetData>
    <row r="1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1">
        <v>1.0</v>
      </c>
      <c r="B2" s="3">
        <v>100.0</v>
      </c>
      <c r="C2" s="3">
        <v>100.0</v>
      </c>
      <c r="D2" s="3">
        <v>100.0</v>
      </c>
      <c r="E2" s="3">
        <v>40.13532113777456</v>
      </c>
      <c r="F2" s="1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1">
        <v>2.0</v>
      </c>
      <c r="B3" s="3">
        <v>244.82370592648164</v>
      </c>
      <c r="C3" s="1" t="s">
        <v>9</v>
      </c>
      <c r="D3" s="1" t="s">
        <v>9</v>
      </c>
      <c r="E3" s="3">
        <v>44.67372778702066</v>
      </c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1">
        <v>4.0</v>
      </c>
      <c r="B4" s="3">
        <v>227.40399504490557</v>
      </c>
      <c r="C4" s="3">
        <v>256.0723626852659</v>
      </c>
      <c r="D4" s="3">
        <v>359.6803820720059</v>
      </c>
      <c r="E4" s="3">
        <v>42.15268101039911</v>
      </c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1">
        <v>8.0</v>
      </c>
      <c r="B5" s="3">
        <v>215.33357771260998</v>
      </c>
      <c r="C5" s="1" t="s">
        <v>9</v>
      </c>
      <c r="D5" s="1" t="s">
        <v>9</v>
      </c>
      <c r="E5" s="3">
        <v>39.08964766814279</v>
      </c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1">
        <v>9.0</v>
      </c>
      <c r="B6" s="1" t="s">
        <v>9</v>
      </c>
      <c r="C6" s="3">
        <v>250.17247987734766</v>
      </c>
      <c r="D6" s="3">
        <v>341.3702928870293</v>
      </c>
      <c r="E6" s="3">
        <v>38.288578558665854</v>
      </c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1">
        <v>16.0</v>
      </c>
      <c r="B7" s="3">
        <v>107.7299735915493</v>
      </c>
      <c r="C7" s="3">
        <v>114.62496097408679</v>
      </c>
      <c r="D7" s="3">
        <v>43.438683151916706</v>
      </c>
      <c r="E7" s="3">
        <v>37.32617717217598</v>
      </c>
      <c r="F7" s="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1">
        <v>25.0</v>
      </c>
      <c r="B8" s="3">
        <v>107.93385392742306</v>
      </c>
      <c r="C8" s="3">
        <v>83.14649681528662</v>
      </c>
      <c r="D8" s="3">
        <v>19.31700098651759</v>
      </c>
      <c r="E8" s="3">
        <v>23.653649971642437</v>
      </c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1">
        <v>32.0</v>
      </c>
      <c r="B9" s="3">
        <v>36.758485182218664</v>
      </c>
      <c r="C9" s="1" t="s">
        <v>9</v>
      </c>
      <c r="D9" s="1" t="s">
        <v>9</v>
      </c>
      <c r="E9" s="3">
        <v>20.098589598590692</v>
      </c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1">
        <v>36.0</v>
      </c>
      <c r="B10" s="1" t="s">
        <v>9</v>
      </c>
      <c r="C10" s="3">
        <v>99.80122324159021</v>
      </c>
      <c r="D10" s="3">
        <v>12.188153570361518</v>
      </c>
      <c r="E10" s="3">
        <v>19.013945579856298</v>
      </c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1">
        <v>48.0</v>
      </c>
      <c r="B11" s="3">
        <v>10.739907854322071</v>
      </c>
      <c r="C11" s="1" t="s">
        <v>9</v>
      </c>
      <c r="D11" s="1" t="s">
        <v>9</v>
      </c>
      <c r="E11" s="3">
        <v>14.263346138901056</v>
      </c>
      <c r="F11" s="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1"/>
      <c r="B12" s="3"/>
      <c r="C12" s="3"/>
      <c r="D12" s="3"/>
      <c r="E12" s="3"/>
      <c r="F12" s="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71"/>
    <col customWidth="1" min="2" max="2" width="16.71"/>
    <col customWidth="1" min="3" max="3" width="19.14"/>
  </cols>
  <sheetData>
    <row r="1">
      <c r="A1" s="1" t="s">
        <v>0</v>
      </c>
      <c r="B1" s="1" t="s">
        <v>16</v>
      </c>
      <c r="C1" s="1" t="s">
        <v>15</v>
      </c>
    </row>
    <row r="2">
      <c r="A2" s="1">
        <v>1.0</v>
      </c>
      <c r="B2" s="3">
        <v>30.065484286123116</v>
      </c>
      <c r="C2" s="3">
        <v>40.13532113777456</v>
      </c>
    </row>
    <row r="3">
      <c r="A3" s="1">
        <v>2.0</v>
      </c>
      <c r="B3" s="3">
        <v>26.613629387666343</v>
      </c>
      <c r="C3" s="3">
        <v>44.67372778702066</v>
      </c>
    </row>
    <row r="4">
      <c r="A4" s="1">
        <v>4.0</v>
      </c>
      <c r="B4" s="3">
        <v>7.129910699139892</v>
      </c>
      <c r="C4" s="3">
        <v>42.15268101039911</v>
      </c>
    </row>
    <row r="5">
      <c r="A5" s="1">
        <v>8.0</v>
      </c>
      <c r="B5" s="3">
        <v>1.7082806504656263</v>
      </c>
      <c r="C5" s="3">
        <v>39.08964766814279</v>
      </c>
    </row>
    <row r="6">
      <c r="A6" s="1">
        <v>9.0</v>
      </c>
      <c r="B6" s="3">
        <v>1.362039636471934</v>
      </c>
      <c r="C6" s="3">
        <v>38.288578558665854</v>
      </c>
    </row>
    <row r="7">
      <c r="A7" s="1">
        <v>16.0</v>
      </c>
      <c r="B7" s="3">
        <v>0.41467284628237416</v>
      </c>
      <c r="C7" s="3">
        <v>37.32617717217598</v>
      </c>
    </row>
    <row r="8">
      <c r="A8" s="1">
        <v>25.0</v>
      </c>
      <c r="B8" s="3">
        <v>0.16257258255364712</v>
      </c>
      <c r="C8" s="3">
        <v>23.653649971642437</v>
      </c>
    </row>
    <row r="9">
      <c r="A9" s="1">
        <v>32.0</v>
      </c>
      <c r="B9" s="3">
        <v>0.08659839884474604</v>
      </c>
      <c r="C9" s="3">
        <v>20.098589598590692</v>
      </c>
    </row>
    <row r="10">
      <c r="A10" s="1">
        <v>36.0</v>
      </c>
      <c r="B10" s="3">
        <v>0.07078404610307662</v>
      </c>
      <c r="C10" s="3">
        <v>19.013945579856298</v>
      </c>
    </row>
    <row r="11">
      <c r="A11" s="1">
        <v>48.0</v>
      </c>
      <c r="B11" s="3">
        <v>0.017360040590543503</v>
      </c>
      <c r="C11" s="3">
        <v>14.263346138901056</v>
      </c>
    </row>
    <row r="12">
      <c r="A12" s="1"/>
      <c r="B12" s="3"/>
      <c r="C12" s="3"/>
    </row>
    <row r="13">
      <c r="A13" s="3"/>
      <c r="B13" s="3"/>
      <c r="C13" s="3"/>
    </row>
    <row r="14">
      <c r="A14" s="3"/>
      <c r="B14" s="3"/>
      <c r="C14" s="3"/>
    </row>
    <row r="15">
      <c r="A15" s="3"/>
      <c r="B15" s="3"/>
      <c r="C15" s="3"/>
    </row>
    <row r="16">
      <c r="A16" s="3"/>
      <c r="B16" s="3"/>
      <c r="C16" s="3"/>
    </row>
    <row r="17">
      <c r="A17" s="3"/>
      <c r="B17" s="3"/>
      <c r="C17" s="3"/>
    </row>
    <row r="18">
      <c r="A18" s="3"/>
      <c r="B18" s="3"/>
      <c r="C18" s="3"/>
    </row>
    <row r="19">
      <c r="A19" s="3"/>
      <c r="B19" s="3"/>
      <c r="C19" s="3"/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  <row r="1001">
      <c r="A1001" s="3"/>
      <c r="B1001" s="3"/>
      <c r="C1001" s="3"/>
    </row>
    <row r="1002">
      <c r="A1002" s="3"/>
      <c r="B1002" s="3"/>
      <c r="C1002" s="3"/>
    </row>
    <row r="1003">
      <c r="A1003" s="3"/>
      <c r="B1003" s="3"/>
      <c r="C1003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1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21</v>
      </c>
    </row>
    <row r="2">
      <c r="A2" s="13">
        <v>400.0</v>
      </c>
      <c r="B2" s="14">
        <v>342.0</v>
      </c>
      <c r="C2" s="15">
        <v>4.0</v>
      </c>
      <c r="D2" s="15">
        <v>115.0</v>
      </c>
      <c r="E2" s="16" t="str">
        <f>B2/D2</f>
        <v>2.974</v>
      </c>
      <c r="F2" s="15">
        <v>517.0</v>
      </c>
      <c r="G2" s="16" t="str">
        <f>B2/F2</f>
        <v>0.662</v>
      </c>
    </row>
    <row r="3">
      <c r="A3" s="17"/>
      <c r="B3" s="18"/>
      <c r="C3" s="15">
        <v>8.0</v>
      </c>
      <c r="D3" s="15">
        <v>65.0</v>
      </c>
      <c r="E3" s="16" t="str">
        <f>B2/D3</f>
        <v>5.262</v>
      </c>
      <c r="F3" s="15">
        <v>720.0</v>
      </c>
      <c r="G3" s="16" t="str">
        <f>B2/F3</f>
        <v>0.475</v>
      </c>
    </row>
    <row r="4">
      <c r="A4" s="17"/>
      <c r="B4" s="18"/>
      <c r="C4" s="15">
        <v>16.0</v>
      </c>
      <c r="D4" s="15">
        <v>1228.0</v>
      </c>
      <c r="E4" s="16" t="str">
        <f>B2/D4</f>
        <v>0.279</v>
      </c>
      <c r="F4" s="15">
        <v>38508.0</v>
      </c>
      <c r="G4" s="16" t="str">
        <f>B2/F4</f>
        <v>0.009</v>
      </c>
    </row>
    <row r="5">
      <c r="A5" s="19"/>
      <c r="B5" s="20"/>
      <c r="C5" s="15">
        <v>20.0</v>
      </c>
      <c r="D5" s="15">
        <v>97.0</v>
      </c>
      <c r="E5" s="16" t="str">
        <f>B2/D5</f>
        <v>3.526</v>
      </c>
      <c r="F5" s="15">
        <v>6835.0</v>
      </c>
      <c r="G5" s="16" t="str">
        <f>B2/F5</f>
        <v>0.050</v>
      </c>
    </row>
    <row r="6">
      <c r="A6" s="13">
        <v>800.0</v>
      </c>
      <c r="B6" s="14">
        <v>4744.0</v>
      </c>
      <c r="C6" s="15">
        <v>4.0</v>
      </c>
      <c r="D6" s="15">
        <v>1661.0</v>
      </c>
      <c r="E6" s="16" t="str">
        <f>B6/D6</f>
        <v>2.856</v>
      </c>
      <c r="F6" s="15">
        <v>2624.0</v>
      </c>
      <c r="G6" s="16" t="str">
        <f>B6/F6</f>
        <v>1.808</v>
      </c>
    </row>
    <row r="7">
      <c r="A7" s="17"/>
      <c r="B7" s="18"/>
      <c r="C7" s="15">
        <v>8.0</v>
      </c>
      <c r="D7" s="15">
        <v>64.0</v>
      </c>
      <c r="E7" s="16" t="str">
        <f>B6/D7</f>
        <v>74.125</v>
      </c>
      <c r="F7" s="15">
        <v>3033.0</v>
      </c>
      <c r="G7" s="16" t="str">
        <f>B6/F7</f>
        <v>1.564</v>
      </c>
    </row>
    <row r="8">
      <c r="A8" s="17"/>
      <c r="B8" s="18"/>
      <c r="C8" s="15">
        <v>16.0</v>
      </c>
      <c r="D8" s="15">
        <v>2983.0</v>
      </c>
      <c r="E8" s="16" t="str">
        <f>B6/D8</f>
        <v>1.590</v>
      </c>
      <c r="F8" s="15">
        <v>5136.0</v>
      </c>
      <c r="G8" s="16" t="str">
        <f>B6/F8</f>
        <v>0.924</v>
      </c>
    </row>
    <row r="9">
      <c r="A9" s="19"/>
      <c r="B9" s="20"/>
      <c r="C9" s="15">
        <v>20.0</v>
      </c>
      <c r="D9" s="15">
        <v>829.0</v>
      </c>
      <c r="E9" s="16" t="str">
        <f>B6/D9</f>
        <v>5.723</v>
      </c>
      <c r="F9" s="15">
        <v>26112.0</v>
      </c>
      <c r="G9" s="16" t="str">
        <f>B6/F9</f>
        <v>0.182</v>
      </c>
    </row>
    <row r="10">
      <c r="A10" s="13">
        <v>1600.0</v>
      </c>
      <c r="B10" s="14">
        <v>66396.0</v>
      </c>
      <c r="C10" s="15">
        <v>4.0</v>
      </c>
      <c r="D10" s="15">
        <v>18930.0</v>
      </c>
      <c r="E10" s="16" t="str">
        <f>B10/D10</f>
        <v>3.507</v>
      </c>
      <c r="F10" s="15">
        <v>13811.0</v>
      </c>
      <c r="G10" s="16" t="str">
        <f>B10/F10</f>
        <v>4.807</v>
      </c>
    </row>
    <row r="11">
      <c r="A11" s="17"/>
      <c r="B11" s="18"/>
      <c r="C11" s="15">
        <v>8.0</v>
      </c>
      <c r="D11" s="15">
        <v>10426.0</v>
      </c>
      <c r="E11" s="16" t="str">
        <f>B10/D11</f>
        <v>6.368</v>
      </c>
      <c r="F11" s="15">
        <v>16308.0</v>
      </c>
      <c r="G11" s="16" t="str">
        <f>B10/F11</f>
        <v>4.071</v>
      </c>
    </row>
    <row r="12">
      <c r="A12" s="17"/>
      <c r="B12" s="18"/>
      <c r="C12" s="15">
        <v>16.0</v>
      </c>
      <c r="D12" s="15">
        <v>6287.0</v>
      </c>
      <c r="E12" s="16" t="str">
        <f>B10/D12</f>
        <v>10.561</v>
      </c>
      <c r="F12" s="15">
        <v>28876.0</v>
      </c>
      <c r="G12" s="16" t="str">
        <f>B10/F12</f>
        <v>2.299</v>
      </c>
    </row>
    <row r="13">
      <c r="A13" s="19"/>
      <c r="B13" s="20"/>
      <c r="C13" s="15">
        <v>20.0</v>
      </c>
      <c r="D13" s="15">
        <v>7576.0</v>
      </c>
      <c r="E13" s="16" t="str">
        <f>B10/D13</f>
        <v>8.764</v>
      </c>
      <c r="F13" s="15">
        <v>110420.0</v>
      </c>
      <c r="G13" s="16" t="str">
        <f>B10/F13</f>
        <v>0.601</v>
      </c>
    </row>
    <row r="14">
      <c r="A14" s="13">
        <v>2000.0</v>
      </c>
      <c r="B14" s="14">
        <v>165020.0</v>
      </c>
      <c r="C14" s="15">
        <v>4.0</v>
      </c>
      <c r="D14" s="15">
        <v>44150.0</v>
      </c>
      <c r="E14" s="16" t="str">
        <f>B14/D14</f>
        <v>3.738</v>
      </c>
      <c r="F14" s="15">
        <v>25596.0</v>
      </c>
      <c r="G14" s="16" t="str">
        <f>B14/F14</f>
        <v>6.447</v>
      </c>
    </row>
    <row r="15">
      <c r="A15" s="17"/>
      <c r="B15" s="18"/>
      <c r="C15" s="15">
        <v>8.0</v>
      </c>
      <c r="D15" s="15">
        <v>23804.0</v>
      </c>
      <c r="E15" s="16" t="str">
        <f>B14/D15</f>
        <v>6.932</v>
      </c>
      <c r="F15" s="15">
        <v>23617.0</v>
      </c>
      <c r="G15" s="16" t="str">
        <f>B14/F15</f>
        <v>6.987</v>
      </c>
    </row>
    <row r="16">
      <c r="A16" s="17"/>
      <c r="B16" s="18"/>
      <c r="C16" s="15">
        <v>16.0</v>
      </c>
      <c r="D16" s="15">
        <v>13928.0</v>
      </c>
      <c r="E16" s="16" t="str">
        <f>B14/D16</f>
        <v>11.848</v>
      </c>
      <c r="F16" s="15">
        <v>30173.0</v>
      </c>
      <c r="G16" s="16" t="str">
        <f>B14/F16</f>
        <v>5.469</v>
      </c>
    </row>
    <row r="17">
      <c r="A17" s="19"/>
      <c r="B17" s="20"/>
      <c r="C17" s="15">
        <v>20.0</v>
      </c>
      <c r="D17" s="15">
        <v>17315.0</v>
      </c>
      <c r="E17" s="16" t="str">
        <f>B14/D17</f>
        <v>9.530</v>
      </c>
      <c r="F17" s="15">
        <v>161642.0</v>
      </c>
      <c r="G17" s="16" t="str">
        <f>B14/F17</f>
        <v>1.021</v>
      </c>
    </row>
  </sheetData>
  <mergeCells count="8">
    <mergeCell ref="A2:A5"/>
    <mergeCell ref="B2:B5"/>
    <mergeCell ref="A6:A9"/>
    <mergeCell ref="B6:B9"/>
    <mergeCell ref="A10:A13"/>
    <mergeCell ref="B10:B13"/>
    <mergeCell ref="A14:A17"/>
    <mergeCell ref="B14:B17"/>
  </mergeCells>
  <drawing r:id="rId1"/>
</worksheet>
</file>