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14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nni\Documents\七周成为数据分析师\七周成为数据分析师_课件\七周成为数据分析师_课件\第四周\"/>
    </mc:Choice>
  </mc:AlternateContent>
  <xr:revisionPtr revIDLastSave="0" documentId="13_ncr:1_{437641F7-0B38-4D32-AB69-049156E8641B}" xr6:coauthVersionLast="45" xr6:coauthVersionMax="45" xr10:uidLastSave="{00000000-0000-0000-0000-000000000000}"/>
  <bookViews>
    <workbookView xWindow="-108" yWindow="-108" windowWidth="23256" windowHeight="12576" tabRatio="500" firstSheet="7" activeTab="8" xr2:uid="{00000000-000D-0000-FFFF-FFFF00000000}"/>
  </bookViews>
  <sheets>
    <sheet name="案例" sheetId="9" r:id="rId1"/>
    <sheet name="配色" sheetId="8" r:id="rId2"/>
    <sheet name="条形图" sheetId="14" r:id="rId3"/>
    <sheet name="散点图" sheetId="13" r:id="rId4"/>
    <sheet name="环形图" sheetId="5" r:id="rId5"/>
    <sheet name="漏斗图" sheetId="10" r:id="rId6"/>
    <sheet name="组合图" sheetId="19" r:id="rId7"/>
    <sheet name="练习" sheetId="23" r:id="rId8"/>
    <sheet name="Sheet1" sheetId="24" r:id="rId9"/>
    <sheet name="组合图2" sheetId="21" r:id="rId10"/>
    <sheet name="甘特图" sheetId="1" r:id="rId11"/>
    <sheet name="甘特图2" sheetId="3" r:id="rId12"/>
    <sheet name="标靶图" sheetId="4" r:id="rId13"/>
    <sheet name="杜邦分析法dashboard" sheetId="15" r:id="rId14"/>
    <sheet name="杜邦分析中间表" sheetId="18" r:id="rId15"/>
    <sheet name="杜邦分析原始数据" sheetId="16" r:id="rId16"/>
  </sheets>
  <definedNames>
    <definedName name="_xlchart.v1.0" hidden="1">Sheet1!$B$2:$B$11</definedName>
    <definedName name="_xlchart.v1.1" hidden="1">Sheet1!$D$1</definedName>
    <definedName name="_xlchart.v1.10" hidden="1">Sheet1!$H$2:$H$11</definedName>
    <definedName name="_xlchart.v1.11" hidden="1">Sheet1!$B$2:$B$11</definedName>
    <definedName name="_xlchart.v1.12" hidden="1">Sheet1!$D$2:$D$11</definedName>
    <definedName name="_xlchart.v1.13" hidden="1">Sheet1!$E$1</definedName>
    <definedName name="_xlchart.v1.14" hidden="1">Sheet1!$E$2:$E$11</definedName>
    <definedName name="_xlchart.v1.15" hidden="1">Sheet1!$B$2:$B$11</definedName>
    <definedName name="_xlchart.v1.16" hidden="1">Sheet1!$D$1</definedName>
    <definedName name="_xlchart.v1.17" hidden="1">Sheet1!$D$2:$D$11</definedName>
    <definedName name="_xlchart.v1.18" hidden="1">Sheet1!$E$1</definedName>
    <definedName name="_xlchart.v1.19" hidden="1">Sheet1!$E$2:$E$11</definedName>
    <definedName name="_xlchart.v1.2" hidden="1">Sheet1!$D$2:$D$11</definedName>
    <definedName name="_xlchart.v1.20" hidden="1">Sheet1!$F$1</definedName>
    <definedName name="_xlchart.v1.21" hidden="1">Sheet1!$F$2:$F$11</definedName>
    <definedName name="_xlchart.v1.22" hidden="1">Sheet1!$G$1</definedName>
    <definedName name="_xlchart.v1.23" hidden="1">Sheet1!$G$2:$G$11</definedName>
    <definedName name="_xlchart.v1.24" hidden="1">Sheet1!$H$1</definedName>
    <definedName name="_xlchart.v1.25" hidden="1">Sheet1!$H$2:$H$11</definedName>
    <definedName name="_xlchart.v1.26" hidden="1">Sheet1!$B$2:$B$11</definedName>
    <definedName name="_xlchart.v1.27" hidden="1">Sheet1!$C$16</definedName>
    <definedName name="_xlchart.v1.28" hidden="1">Sheet1!$D$1</definedName>
    <definedName name="_xlchart.v1.29" hidden="1">Sheet1!$D$2:$D$11</definedName>
    <definedName name="_xlchart.v1.3" hidden="1">Sheet1!$E$1</definedName>
    <definedName name="_xlchart.v1.30" hidden="1">Sheet1!$E$1</definedName>
    <definedName name="_xlchart.v1.31" hidden="1">Sheet1!$E$2:$E$11</definedName>
    <definedName name="_xlchart.v1.32" hidden="1">Sheet1!$F$1</definedName>
    <definedName name="_xlchart.v1.33" hidden="1">Sheet1!$F$2:$F$11</definedName>
    <definedName name="_xlchart.v1.34" hidden="1">Sheet1!$G$1</definedName>
    <definedName name="_xlchart.v1.35" hidden="1">Sheet1!$G$2:$G$11</definedName>
    <definedName name="_xlchart.v1.4" hidden="1">Sheet1!$E$2:$E$11</definedName>
    <definedName name="_xlchart.v1.5" hidden="1">Sheet1!$F$1</definedName>
    <definedName name="_xlchart.v1.6" hidden="1">Sheet1!$F$2:$F$11</definedName>
    <definedName name="_xlchart.v1.7" hidden="1">Sheet1!$G$1</definedName>
    <definedName name="_xlchart.v1.8" hidden="1">Sheet1!$G$2:$G$11</definedName>
    <definedName name="_xlchart.v1.9" hidden="1">Sheet1!$H$1</definedName>
    <definedName name="切片器_月份">#N/A</definedName>
  </definedNames>
  <calcPr calcId="191029" concurrentCalc="0"/>
  <pivotCaches>
    <pivotCache cacheId="0" r:id="rId17"/>
  </pivotCaches>
  <extLst>
    <ext xmlns:x14="http://schemas.microsoft.com/office/spreadsheetml/2009/9/main" uri="{BBE1A952-AA13-448e-AADC-164F8A28A991}">
      <x14:slicerCaches>
        <x14:slicerCache r:id="rId18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4" l="1"/>
  <c r="G5" i="24"/>
  <c r="G6" i="24"/>
  <c r="G7" i="24"/>
  <c r="G8" i="24"/>
  <c r="G9" i="24"/>
  <c r="G10" i="24"/>
  <c r="G11" i="24"/>
  <c r="G3" i="24"/>
  <c r="G2" i="24"/>
  <c r="F4" i="24"/>
  <c r="F5" i="24"/>
  <c r="F6" i="24"/>
  <c r="F7" i="24"/>
  <c r="F8" i="24"/>
  <c r="F9" i="24"/>
  <c r="F10" i="24"/>
  <c r="F11" i="24"/>
  <c r="F3" i="24"/>
  <c r="F2" i="24"/>
  <c r="C15" i="24"/>
  <c r="I3" i="1"/>
  <c r="I4" i="1"/>
  <c r="I5" i="1"/>
  <c r="I6" i="1"/>
  <c r="I7" i="1"/>
  <c r="I8" i="1"/>
  <c r="I9" i="1"/>
  <c r="I10" i="1"/>
  <c r="I11" i="1"/>
  <c r="I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2" i="1"/>
  <c r="F2" i="1"/>
  <c r="G3" i="4"/>
  <c r="G4" i="4"/>
  <c r="G5" i="4"/>
  <c r="G6" i="4"/>
  <c r="G7" i="4"/>
  <c r="G8" i="4"/>
  <c r="G9" i="4"/>
  <c r="G2" i="4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3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E4" i="10"/>
  <c r="E5" i="10"/>
  <c r="E6" i="10"/>
  <c r="E7" i="10"/>
  <c r="E8" i="10"/>
  <c r="E3" i="10"/>
  <c r="E2" i="10"/>
  <c r="D3" i="10"/>
  <c r="D4" i="10"/>
  <c r="D5" i="10"/>
  <c r="D6" i="10"/>
  <c r="D7" i="10"/>
  <c r="D8" i="10"/>
  <c r="D2" i="10"/>
  <c r="B3" i="10"/>
  <c r="B4" i="10"/>
  <c r="B5" i="10"/>
  <c r="B6" i="10"/>
  <c r="B7" i="10"/>
  <c r="B8" i="10"/>
  <c r="B2" i="10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E14" i="15"/>
  <c r="C6" i="15"/>
  <c r="F14" i="15"/>
  <c r="H14" i="15"/>
  <c r="J14" i="15"/>
  <c r="H16" i="15"/>
  <c r="J16" i="15"/>
  <c r="H18" i="15"/>
  <c r="J18" i="15"/>
  <c r="E6" i="15"/>
  <c r="F6" i="15"/>
  <c r="H12" i="15"/>
  <c r="J12" i="15"/>
  <c r="H10" i="15"/>
  <c r="J10" i="15"/>
  <c r="H8" i="15"/>
  <c r="J8" i="15"/>
  <c r="H6" i="15"/>
  <c r="J6" i="15"/>
  <c r="D4" i="9"/>
  <c r="E4" i="9"/>
  <c r="D5" i="9"/>
  <c r="E5" i="9"/>
  <c r="E3" i="9"/>
  <c r="D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" i="9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<sst xmlns="http://schemas.openxmlformats.org/spreadsheetml/2006/main" count="445" uniqueCount="195">
  <si>
    <t>阶段</t>
    <rPh sb="0" eb="1">
      <t>jie duan</t>
    </rPh>
    <phoneticPr fontId="4" type="noConversion"/>
  </si>
  <si>
    <t>项目分解</t>
    <phoneticPr fontId="4" type="noConversion"/>
  </si>
  <si>
    <t xml:space="preserve">负责人 </t>
    <phoneticPr fontId="4" type="noConversion"/>
  </si>
  <si>
    <t>开始时间</t>
    <rPh sb="0" eb="1">
      <t>kai shi</t>
    </rPh>
    <rPh sb="2" eb="3">
      <t>shi jian</t>
    </rPh>
    <phoneticPr fontId="4" type="noConversion"/>
  </si>
  <si>
    <t>需要天数</t>
    <rPh sb="0" eb="1">
      <t>xu yao</t>
    </rPh>
    <rPh sb="2" eb="3">
      <t>tian shu</t>
    </rPh>
    <phoneticPr fontId="4" type="noConversion"/>
  </si>
  <si>
    <t>筹备期</t>
    <phoneticPr fontId="4" type="noConversion"/>
  </si>
  <si>
    <t>策划</t>
    <rPh sb="0" eb="1">
      <t>ce hua</t>
    </rPh>
    <phoneticPr fontId="4" type="noConversion"/>
  </si>
  <si>
    <t>A</t>
    <phoneticPr fontId="4" type="noConversion"/>
  </si>
  <si>
    <t>设计</t>
    <rPh sb="0" eb="1">
      <t>she ji</t>
    </rPh>
    <phoneticPr fontId="4" type="noConversion"/>
  </si>
  <si>
    <t>B</t>
    <phoneticPr fontId="4" type="noConversion"/>
  </si>
  <si>
    <t>预研</t>
    <rPh sb="0" eb="1">
      <t>yu xian</t>
    </rPh>
    <rPh sb="1" eb="2">
      <t>yan jiu</t>
    </rPh>
    <phoneticPr fontId="4" type="noConversion"/>
  </si>
  <si>
    <t>C</t>
    <phoneticPr fontId="4" type="noConversion"/>
  </si>
  <si>
    <t>研发</t>
    <rPh sb="0" eb="1">
      <t>yan f</t>
    </rPh>
    <phoneticPr fontId="4" type="noConversion"/>
  </si>
  <si>
    <t>D</t>
    <phoneticPr fontId="4" type="noConversion"/>
  </si>
  <si>
    <t>研发测试</t>
    <rPh sb="0" eb="1">
      <t>yan fa</t>
    </rPh>
    <rPh sb="2" eb="3">
      <t>ce shi</t>
    </rPh>
    <phoneticPr fontId="4" type="noConversion"/>
  </si>
  <si>
    <t>E</t>
    <phoneticPr fontId="4" type="noConversion"/>
  </si>
  <si>
    <t>文案准备</t>
    <rPh sb="0" eb="1">
      <t>wen an</t>
    </rPh>
    <rPh sb="2" eb="3">
      <t>zhun bei</t>
    </rPh>
    <phoneticPr fontId="4" type="noConversion"/>
  </si>
  <si>
    <t>F</t>
    <phoneticPr fontId="4" type="noConversion"/>
  </si>
  <si>
    <t>上线期</t>
    <phoneticPr fontId="4" type="noConversion"/>
  </si>
  <si>
    <t>公关推广</t>
    <phoneticPr fontId="4" type="noConversion"/>
  </si>
  <si>
    <t>G</t>
    <phoneticPr fontId="4" type="noConversion"/>
  </si>
  <si>
    <t>广告投放</t>
    <rPh sb="0" eb="1">
      <t>guang gao</t>
    </rPh>
    <rPh sb="2" eb="3">
      <t>tou fang</t>
    </rPh>
    <phoneticPr fontId="4" type="noConversion"/>
  </si>
  <si>
    <t>H</t>
    <phoneticPr fontId="4" type="noConversion"/>
  </si>
  <si>
    <t>渠道投放</t>
    <rPh sb="0" eb="1">
      <t>qu dao</t>
    </rPh>
    <rPh sb="2" eb="3">
      <t>tou fang</t>
    </rPh>
    <phoneticPr fontId="4" type="noConversion"/>
  </si>
  <si>
    <t>I</t>
    <phoneticPr fontId="4" type="noConversion"/>
  </si>
  <si>
    <t>总结</t>
    <phoneticPr fontId="4" type="noConversion"/>
  </si>
  <si>
    <t>项目总结</t>
    <phoneticPr fontId="4" type="noConversion"/>
  </si>
  <si>
    <t>J</t>
    <phoneticPr fontId="4" type="noConversion"/>
  </si>
  <si>
    <t>项目环节</t>
    <rPh sb="0" eb="1">
      <t>xiang mu</t>
    </rPh>
    <rPh sb="2" eb="3">
      <t>huan jie</t>
    </rPh>
    <phoneticPr fontId="4" type="noConversion"/>
  </si>
  <si>
    <t>计划开始时间</t>
    <rPh sb="0" eb="1">
      <t>ji hua</t>
    </rPh>
    <rPh sb="2" eb="3">
      <t>kai shi</t>
    </rPh>
    <rPh sb="4" eb="5">
      <t>shi jian</t>
    </rPh>
    <phoneticPr fontId="4" type="noConversion"/>
  </si>
  <si>
    <t>计划结束时间</t>
    <rPh sb="0" eb="1">
      <t>ji hua</t>
    </rPh>
    <rPh sb="2" eb="3">
      <t>jie shu</t>
    </rPh>
    <rPh sb="4" eb="5">
      <t>shi jian</t>
    </rPh>
    <phoneticPr fontId="4" type="noConversion"/>
  </si>
  <si>
    <t>实际开始时间</t>
    <rPh sb="0" eb="1">
      <t>shi ji</t>
    </rPh>
    <rPh sb="2" eb="3">
      <t>kai shi</t>
    </rPh>
    <rPh sb="4" eb="5">
      <t>shi jian</t>
    </rPh>
    <phoneticPr fontId="4" type="noConversion"/>
  </si>
  <si>
    <t>实际结束时间</t>
    <rPh sb="0" eb="1">
      <t>shi ji</t>
    </rPh>
    <rPh sb="2" eb="3">
      <t>jie shu</t>
    </rPh>
    <rPh sb="4" eb="5">
      <t>shi jian</t>
    </rPh>
    <phoneticPr fontId="4" type="noConversion"/>
  </si>
  <si>
    <t>计划使用时间</t>
    <rPh sb="0" eb="1">
      <t>ji hua</t>
    </rPh>
    <rPh sb="2" eb="3">
      <t>shi yon</t>
    </rPh>
    <rPh sb="4" eb="5">
      <t>shi jian</t>
    </rPh>
    <phoneticPr fontId="4" type="noConversion"/>
  </si>
  <si>
    <t>实际完成时间</t>
    <rPh sb="0" eb="1">
      <t>shi ji</t>
    </rPh>
    <rPh sb="2" eb="3">
      <t>wan c</t>
    </rPh>
    <rPh sb="4" eb="5">
      <t>shi jian</t>
    </rPh>
    <phoneticPr fontId="4" type="noConversion"/>
  </si>
  <si>
    <t>产品研发</t>
    <rPh sb="0" eb="1">
      <t>chan p</t>
    </rPh>
    <rPh sb="2" eb="3">
      <t>yan fa</t>
    </rPh>
    <phoneticPr fontId="4" type="noConversion"/>
  </si>
  <si>
    <t>测试</t>
    <rPh sb="0" eb="1">
      <t>ce shi</t>
    </rPh>
    <phoneticPr fontId="4" type="noConversion"/>
  </si>
  <si>
    <t>活动上线</t>
    <rPh sb="0" eb="1">
      <t>huo don</t>
    </rPh>
    <rPh sb="2" eb="3">
      <t>shang xian</t>
    </rPh>
    <phoneticPr fontId="4" type="noConversion"/>
  </si>
  <si>
    <t>活动总结</t>
    <rPh sb="0" eb="1">
      <t>huo don</t>
    </rPh>
    <rPh sb="2" eb="3">
      <t>zong jie</t>
    </rPh>
    <phoneticPr fontId="4" type="noConversion"/>
  </si>
  <si>
    <t>配色1</t>
    <rPh sb="0" eb="1">
      <t>pei se</t>
    </rPh>
    <phoneticPr fontId="4" type="noConversion"/>
  </si>
  <si>
    <t>配色2</t>
    <rPh sb="0" eb="1">
      <t>pei se</t>
    </rPh>
    <phoneticPr fontId="4" type="noConversion"/>
  </si>
  <si>
    <t>配色3</t>
    <rPh sb="0" eb="1">
      <t>pei se</t>
    </rPh>
    <phoneticPr fontId="4" type="noConversion"/>
  </si>
  <si>
    <t>配色4</t>
    <rPh sb="0" eb="1">
      <t>pei se</t>
    </rPh>
    <phoneticPr fontId="4" type="noConversion"/>
  </si>
  <si>
    <t>配色5</t>
    <rPh sb="0" eb="1">
      <t>pei se</t>
    </rPh>
    <phoneticPr fontId="4" type="noConversion"/>
  </si>
  <si>
    <t>安卓</t>
    <rPh sb="0" eb="1">
      <t>an zhuo</t>
    </rPh>
    <phoneticPr fontId="4" type="noConversion"/>
  </si>
  <si>
    <t>iOS</t>
    <phoneticPr fontId="4" type="noConversion"/>
  </si>
  <si>
    <t>第几周</t>
    <rPh sb="0" eb="1">
      <t>di ji zhou</t>
    </rPh>
    <phoneticPr fontId="4" type="noConversion"/>
  </si>
  <si>
    <t>行标签</t>
  </si>
  <si>
    <t>总计</t>
  </si>
  <si>
    <t>日期</t>
    <rPh sb="0" eb="1">
      <t>ri qi</t>
    </rPh>
    <phoneticPr fontId="4" type="noConversion"/>
  </si>
  <si>
    <t>第一周</t>
    <rPh sb="0" eb="1">
      <t>di yi zhou</t>
    </rPh>
    <phoneticPr fontId="4" type="noConversion"/>
  </si>
  <si>
    <t>周</t>
    <rPh sb="0" eb="1">
      <t>zhou</t>
    </rPh>
    <phoneticPr fontId="4" type="noConversion"/>
  </si>
  <si>
    <t>安卓</t>
    <phoneticPr fontId="4" type="noConversion"/>
  </si>
  <si>
    <t>第二周</t>
    <rPh sb="0" eb="1">
      <t>di yi zhou</t>
    </rPh>
    <rPh sb="1" eb="2">
      <t>er</t>
    </rPh>
    <phoneticPr fontId="4" type="noConversion"/>
  </si>
  <si>
    <t>第三周</t>
    <rPh sb="0" eb="1">
      <t>di yi zhou</t>
    </rPh>
    <rPh sb="1" eb="2">
      <t>san</t>
    </rPh>
    <phoneticPr fontId="4" type="noConversion"/>
  </si>
  <si>
    <t>第四周</t>
    <rPh sb="0" eb="1">
      <t>di yi zhou</t>
    </rPh>
    <rPh sb="1" eb="2">
      <t>si</t>
    </rPh>
    <phoneticPr fontId="4" type="noConversion"/>
  </si>
  <si>
    <t>安卓环比</t>
    <rPh sb="0" eb="1">
      <t>an zhuo</t>
    </rPh>
    <rPh sb="2" eb="3">
      <t>huan bi</t>
    </rPh>
    <phoneticPr fontId="4" type="noConversion"/>
  </si>
  <si>
    <t>iOS环比</t>
    <rPh sb="3" eb="4">
      <t>huan bi</t>
    </rPh>
    <phoneticPr fontId="4" type="noConversion"/>
  </si>
  <si>
    <t>x</t>
    <phoneticPr fontId="4" type="noConversion"/>
  </si>
  <si>
    <t>y</t>
    <phoneticPr fontId="4" type="noConversion"/>
  </si>
  <si>
    <t>电脑</t>
    <rPh sb="0" eb="1">
      <t>dian nao</t>
    </rPh>
    <phoneticPr fontId="4" type="noConversion"/>
  </si>
  <si>
    <t>家电</t>
    <rPh sb="0" eb="1">
      <t>jia dian</t>
    </rPh>
    <phoneticPr fontId="4" type="noConversion"/>
  </si>
  <si>
    <t>服饰</t>
    <rPh sb="0" eb="1">
      <t>fu shi</t>
    </rPh>
    <phoneticPr fontId="4" type="noConversion"/>
  </si>
  <si>
    <t>手机</t>
    <rPh sb="0" eb="1">
      <t>shou ji</t>
    </rPh>
    <phoneticPr fontId="4" type="noConversion"/>
  </si>
  <si>
    <t>冰箱</t>
    <rPh sb="0" eb="1">
      <t>bing x</t>
    </rPh>
    <phoneticPr fontId="4" type="noConversion"/>
  </si>
  <si>
    <t>空调</t>
    <rPh sb="0" eb="1">
      <t>kong tiao</t>
    </rPh>
    <phoneticPr fontId="4" type="noConversion"/>
  </si>
  <si>
    <t>微波炉</t>
    <rPh sb="0" eb="1">
      <t>wei bo</t>
    </rPh>
    <rPh sb="2" eb="3">
      <t>lu zi</t>
    </rPh>
    <phoneticPr fontId="4" type="noConversion"/>
  </si>
  <si>
    <t>鞋</t>
    <rPh sb="0" eb="1">
      <t>xie zi</t>
    </rPh>
    <phoneticPr fontId="4" type="noConversion"/>
  </si>
  <si>
    <t>上衣</t>
    <rPh sb="0" eb="1">
      <t>shang yyi</t>
    </rPh>
    <phoneticPr fontId="4" type="noConversion"/>
  </si>
  <si>
    <t>裤子</t>
    <rPh sb="0" eb="1">
      <t>ku zi</t>
    </rPh>
    <phoneticPr fontId="4" type="noConversion"/>
  </si>
  <si>
    <t>饰品</t>
    <rPh sb="0" eb="1">
      <t>shi p</t>
    </rPh>
    <phoneticPr fontId="4" type="noConversion"/>
  </si>
  <si>
    <t>一级类目</t>
    <rPh sb="0" eb="1">
      <t>yi ji</t>
    </rPh>
    <rPh sb="2" eb="3">
      <t>lei mu</t>
    </rPh>
    <phoneticPr fontId="4" type="noConversion"/>
  </si>
  <si>
    <t xml:space="preserve"> 二级类目</t>
    <rPh sb="1" eb="2">
      <t>er ji</t>
    </rPh>
    <rPh sb="3" eb="4">
      <t>lei mu</t>
    </rPh>
    <phoneticPr fontId="4" type="noConversion"/>
  </si>
  <si>
    <t>地区</t>
    <rPh sb="0" eb="1">
      <t>di qu</t>
    </rPh>
    <phoneticPr fontId="4" type="noConversion"/>
  </si>
  <si>
    <t>上海</t>
    <rPh sb="0" eb="1">
      <t>shang hai</t>
    </rPh>
    <phoneticPr fontId="4" type="noConversion"/>
  </si>
  <si>
    <t>北京</t>
    <rPh sb="0" eb="1">
      <t>bei j</t>
    </rPh>
    <phoneticPr fontId="4" type="noConversion"/>
  </si>
  <si>
    <t>广州</t>
    <rPh sb="0" eb="1">
      <t>guang zhou</t>
    </rPh>
    <phoneticPr fontId="4" type="noConversion"/>
  </si>
  <si>
    <t>杭州</t>
    <rPh sb="0" eb="1">
      <t>hang zhou</t>
    </rPh>
    <phoneticPr fontId="4" type="noConversion"/>
  </si>
  <si>
    <t>南京</t>
    <rPh sb="0" eb="1">
      <t>nan j</t>
    </rPh>
    <phoneticPr fontId="4" type="noConversion"/>
  </si>
  <si>
    <t>成都</t>
    <rPh sb="0" eb="1">
      <t>cheng du</t>
    </rPh>
    <phoneticPr fontId="4" type="noConversion"/>
  </si>
  <si>
    <t>西安</t>
    <rPh sb="0" eb="1">
      <t>xi</t>
    </rPh>
    <rPh sb="1" eb="2">
      <t>an</t>
    </rPh>
    <phoneticPr fontId="4" type="noConversion"/>
  </si>
  <si>
    <t>深圳</t>
    <rPh sb="0" eb="1">
      <t>shen z</t>
    </rPh>
    <phoneticPr fontId="4" type="noConversion"/>
  </si>
  <si>
    <t>目标</t>
    <rPh sb="0" eb="1">
      <t>mu biao</t>
    </rPh>
    <phoneticPr fontId="4" type="noConversion"/>
  </si>
  <si>
    <t>完成率</t>
    <rPh sb="0" eb="1">
      <t>wan c</t>
    </rPh>
    <rPh sb="2" eb="3">
      <t>lü</t>
    </rPh>
    <phoneticPr fontId="4" type="noConversion"/>
  </si>
  <si>
    <t>实际完成</t>
    <rPh sb="0" eb="1">
      <t>shi ji</t>
    </rPh>
    <rPh sb="2" eb="3">
      <t>wan c</t>
    </rPh>
    <phoneticPr fontId="4" type="noConversion"/>
  </si>
  <si>
    <t>推送列表</t>
    <rPh sb="0" eb="1">
      <t>tui song</t>
    </rPh>
    <rPh sb="2" eb="3">
      <t>lie biao</t>
    </rPh>
    <phoneticPr fontId="4" type="noConversion"/>
  </si>
  <si>
    <t>成功推送</t>
    <rPh sb="0" eb="1">
      <t>c gong</t>
    </rPh>
    <rPh sb="2" eb="3">
      <t>tui song</t>
    </rPh>
    <phoneticPr fontId="4" type="noConversion"/>
  </si>
  <si>
    <t>有效推送</t>
    <rPh sb="0" eb="1">
      <t>you xiao</t>
    </rPh>
    <rPh sb="2" eb="3">
      <t>tui song</t>
    </rPh>
    <phoneticPr fontId="4" type="noConversion"/>
  </si>
  <si>
    <t>用户屏蔽</t>
    <rPh sb="0" eb="1">
      <t>yong hu</t>
    </rPh>
    <rPh sb="2" eb="3">
      <t>p bi</t>
    </rPh>
    <phoneticPr fontId="4" type="noConversion"/>
  </si>
  <si>
    <t>用户接收成功</t>
    <rPh sb="0" eb="1">
      <t>yong hu</t>
    </rPh>
    <rPh sb="2" eb="3">
      <t>jie shou</t>
    </rPh>
    <rPh sb="4" eb="5">
      <t>c gong</t>
    </rPh>
    <phoneticPr fontId="4" type="noConversion"/>
  </si>
  <si>
    <t>用户浏览到通知</t>
    <rPh sb="0" eb="1">
      <t>yong hu</t>
    </rPh>
    <rPh sb="2" eb="3">
      <t>liu lan dao</t>
    </rPh>
    <rPh sb="5" eb="6">
      <t>tong zhi</t>
    </rPh>
    <phoneticPr fontId="4" type="noConversion"/>
  </si>
  <si>
    <t>用户成功打开</t>
    <rPh sb="0" eb="1">
      <t>yong hu</t>
    </rPh>
    <rPh sb="2" eb="3">
      <t>c gong</t>
    </rPh>
    <rPh sb="4" eb="5">
      <t>da kai</t>
    </rPh>
    <phoneticPr fontId="4" type="noConversion"/>
  </si>
  <si>
    <t>参与人数</t>
    <rPh sb="0" eb="1">
      <t>can yu</t>
    </rPh>
    <rPh sb="2" eb="3">
      <t>ren shu</t>
    </rPh>
    <phoneticPr fontId="4" type="noConversion"/>
  </si>
  <si>
    <t>1月</t>
    <rPh sb="1" eb="2">
      <t>yue</t>
    </rPh>
    <phoneticPr fontId="4" type="noConversion"/>
  </si>
  <si>
    <t>2月</t>
  </si>
  <si>
    <t>2月</t>
    <rPh sb="1" eb="2">
      <t>yue</t>
    </rPh>
    <phoneticPr fontId="4" type="noConversion"/>
  </si>
  <si>
    <t>3月</t>
  </si>
  <si>
    <t>3月</t>
    <rPh sb="1" eb="2">
      <t>yue</t>
    </rPh>
    <phoneticPr fontId="4" type="noConversion"/>
  </si>
  <si>
    <t>4月</t>
  </si>
  <si>
    <t>4月</t>
    <rPh sb="1" eb="2">
      <t>yue</t>
    </rPh>
    <phoneticPr fontId="4" type="noConversion"/>
  </si>
  <si>
    <t>新用户</t>
    <rPh sb="0" eb="1">
      <t>xin yong hu</t>
    </rPh>
    <phoneticPr fontId="4" type="noConversion"/>
  </si>
  <si>
    <t>移动端</t>
  </si>
  <si>
    <t>移动端</t>
    <rPh sb="0" eb="1">
      <t>yi odng duan</t>
    </rPh>
    <phoneticPr fontId="4" type="noConversion"/>
  </si>
  <si>
    <t>应用商店</t>
  </si>
  <si>
    <t>应用商店</t>
    <rPh sb="0" eb="1">
      <t>y yong shang dian</t>
    </rPh>
    <phoneticPr fontId="4" type="noConversion"/>
  </si>
  <si>
    <t>核心指标</t>
    <rPh sb="0" eb="1">
      <t>he x</t>
    </rPh>
    <rPh sb="2" eb="3">
      <t>zhi biao</t>
    </rPh>
    <phoneticPr fontId="4" type="noConversion"/>
  </si>
  <si>
    <t>一级指标</t>
    <rPh sb="0" eb="1">
      <t>yi ji</t>
    </rPh>
    <rPh sb="1" eb="2">
      <t>ji bie</t>
    </rPh>
    <rPh sb="2" eb="3">
      <t>zhi biao</t>
    </rPh>
    <phoneticPr fontId="4" type="noConversion"/>
  </si>
  <si>
    <t>二级指标</t>
    <rPh sb="0" eb="1">
      <t>er ji</t>
    </rPh>
    <rPh sb="2" eb="3">
      <t>zhi biao</t>
    </rPh>
    <phoneticPr fontId="4" type="noConversion"/>
  </si>
  <si>
    <t>网页端</t>
  </si>
  <si>
    <t>网页端</t>
    <rPh sb="0" eb="1">
      <t>wang ye duan</t>
    </rPh>
    <phoneticPr fontId="4" type="noConversion"/>
  </si>
  <si>
    <t>微信</t>
  </si>
  <si>
    <t>微信</t>
    <rPh sb="0" eb="1">
      <t>wei xin</t>
    </rPh>
    <phoneticPr fontId="4" type="noConversion"/>
  </si>
  <si>
    <t>付费推广</t>
  </si>
  <si>
    <t>付费推广</t>
    <rPh sb="0" eb="1">
      <t>fu fei</t>
    </rPh>
    <rPh sb="2" eb="3">
      <t>tui guang</t>
    </rPh>
    <phoneticPr fontId="4" type="noConversion"/>
  </si>
  <si>
    <t xml:space="preserve">SEM </t>
  </si>
  <si>
    <t xml:space="preserve">SEM </t>
    <phoneticPr fontId="4" type="noConversion"/>
  </si>
  <si>
    <t xml:space="preserve">SEO </t>
  </si>
  <si>
    <t xml:space="preserve">SEO </t>
    <phoneticPr fontId="4" type="noConversion"/>
  </si>
  <si>
    <t>直接访问</t>
  </si>
  <si>
    <t>直接访问</t>
    <rPh sb="0" eb="1">
      <t>zhi jie</t>
    </rPh>
    <rPh sb="2" eb="3">
      <t>fang wen</t>
    </rPh>
    <phoneticPr fontId="4" type="noConversion"/>
  </si>
  <si>
    <t>微博</t>
  </si>
  <si>
    <t>微博</t>
    <rPh sb="0" eb="1">
      <t>wei bo</t>
    </rPh>
    <rPh sb="1" eb="2">
      <t>bo ke</t>
    </rPh>
    <phoneticPr fontId="4" type="noConversion"/>
  </si>
  <si>
    <t>月份</t>
    <rPh sb="0" eb="1">
      <t>yue fen</t>
    </rPh>
    <phoneticPr fontId="4" type="noConversion"/>
  </si>
  <si>
    <t>新增用户量</t>
    <rPh sb="0" eb="1">
      <t>xin</t>
    </rPh>
    <rPh sb="1" eb="2">
      <t>zeng</t>
    </rPh>
    <rPh sb="2" eb="3">
      <t>yong hu</t>
    </rPh>
    <rPh sb="4" eb="5">
      <t>liang</t>
    </rPh>
    <phoneticPr fontId="4" type="noConversion"/>
  </si>
  <si>
    <t>求和/新增用户量</t>
  </si>
  <si>
    <t xml:space="preserve">  杜邦分析法</t>
    <rPh sb="2" eb="3">
      <t>du bang</t>
    </rPh>
    <rPh sb="4" eb="5">
      <t>f xi</t>
    </rPh>
    <rPh sb="6" eb="7">
      <t>fa</t>
    </rPh>
    <phoneticPr fontId="4" type="noConversion"/>
  </si>
  <si>
    <t>移动端</t>
    <rPh sb="0" eb="1">
      <t>yi dong duan</t>
    </rPh>
    <phoneticPr fontId="4" type="noConversion"/>
  </si>
  <si>
    <t>应用商店</t>
    <rPh sb="0" eb="1">
      <t>y yong</t>
    </rPh>
    <rPh sb="2" eb="3">
      <t>shang dian</t>
    </rPh>
    <phoneticPr fontId="4" type="noConversion"/>
  </si>
  <si>
    <t>求和/新增用户量2</t>
  </si>
  <si>
    <t>占比</t>
    <rPh sb="0" eb="1">
      <t>zhan bi</t>
    </rPh>
    <phoneticPr fontId="4" type="noConversion"/>
  </si>
  <si>
    <t>SEM</t>
    <phoneticPr fontId="4" type="noConversion"/>
  </si>
  <si>
    <t>SEO</t>
    <phoneticPr fontId="4" type="noConversion"/>
  </si>
  <si>
    <t>一级指标</t>
    <rPh sb="0" eb="1">
      <t>yi ji</t>
    </rPh>
    <rPh sb="2" eb="3">
      <t>zhi biao</t>
    </rPh>
    <phoneticPr fontId="4" type="noConversion"/>
  </si>
  <si>
    <t>二级指标</t>
    <rPh sb="0" eb="1">
      <t>er ji biao</t>
    </rPh>
    <rPh sb="2" eb="3">
      <t>zhi biao</t>
    </rPh>
    <phoneticPr fontId="4" type="noConversion"/>
  </si>
  <si>
    <t>government</t>
    <phoneticPr fontId="4" type="noConversion"/>
  </si>
  <si>
    <t>education</t>
    <phoneticPr fontId="4" type="noConversion"/>
  </si>
  <si>
    <t>business</t>
    <phoneticPr fontId="4" type="noConversion"/>
  </si>
  <si>
    <t>leisure</t>
    <phoneticPr fontId="4" type="noConversion"/>
  </si>
  <si>
    <t>job</t>
    <phoneticPr fontId="4" type="noConversion"/>
  </si>
  <si>
    <t>change</t>
    <phoneticPr fontId="4" type="noConversion"/>
  </si>
  <si>
    <t>precent</t>
    <phoneticPr fontId="4" type="noConversion"/>
  </si>
  <si>
    <t>loss</t>
    <phoneticPr fontId="4" type="noConversion"/>
  </si>
  <si>
    <t>1960s</t>
    <phoneticPr fontId="4" type="noConversion"/>
  </si>
  <si>
    <t>1970s</t>
    <phoneticPr fontId="4" type="noConversion"/>
  </si>
  <si>
    <t>1980s</t>
    <phoneticPr fontId="4" type="noConversion"/>
  </si>
  <si>
    <t>1990s</t>
    <phoneticPr fontId="4" type="noConversion"/>
  </si>
  <si>
    <t>2000s</t>
    <phoneticPr fontId="4" type="noConversion"/>
  </si>
  <si>
    <t>2010s</t>
    <phoneticPr fontId="4" type="noConversion"/>
  </si>
  <si>
    <t>Economic Chart</t>
    <phoneticPr fontId="4" type="noConversion"/>
  </si>
  <si>
    <t>color.adobe.com</t>
  </si>
  <si>
    <t>y2</t>
    <phoneticPr fontId="4" type="noConversion"/>
  </si>
  <si>
    <t>操作</t>
    <rPh sb="0" eb="1">
      <t>cao zuo</t>
    </rPh>
    <phoneticPr fontId="4" type="noConversion"/>
  </si>
  <si>
    <t>辅助列1</t>
    <rPh sb="0" eb="1">
      <t>fu zhu</t>
    </rPh>
    <rPh sb="2" eb="3">
      <t>lie</t>
    </rPh>
    <phoneticPr fontId="4" type="noConversion"/>
  </si>
  <si>
    <t>辅助列2</t>
    <rPh sb="0" eb="1">
      <t>fu zhu</t>
    </rPh>
    <rPh sb="2" eb="3">
      <t>lie</t>
    </rPh>
    <phoneticPr fontId="4" type="noConversion"/>
  </si>
  <si>
    <t>辅助列3</t>
    <rPh sb="0" eb="1">
      <t>fu zhu</t>
    </rPh>
    <rPh sb="2" eb="3">
      <t>lie</t>
    </rPh>
    <phoneticPr fontId="4" type="noConversion"/>
  </si>
  <si>
    <t>wholesale</t>
    <phoneticPr fontId="4" type="noConversion"/>
  </si>
  <si>
    <t>manufacturing</t>
    <phoneticPr fontId="4" type="noConversion"/>
  </si>
  <si>
    <t>financial</t>
    <phoneticPr fontId="4" type="noConversion"/>
  </si>
  <si>
    <t>construction</t>
    <phoneticPr fontId="4" type="noConversion"/>
  </si>
  <si>
    <t>other</t>
    <phoneticPr fontId="4" type="noConversion"/>
  </si>
  <si>
    <t>transportation</t>
    <phoneticPr fontId="4" type="noConversion"/>
  </si>
  <si>
    <t>information</t>
    <phoneticPr fontId="4" type="noConversion"/>
  </si>
  <si>
    <t>resources</t>
    <phoneticPr fontId="4" type="noConversion"/>
  </si>
  <si>
    <t>low</t>
    <phoneticPr fontId="4" type="noConversion"/>
  </si>
  <si>
    <t>mid</t>
    <phoneticPr fontId="4" type="noConversion"/>
  </si>
  <si>
    <t>high</t>
    <phoneticPr fontId="4" type="noConversion"/>
  </si>
  <si>
    <t>year</t>
    <phoneticPr fontId="4" type="noConversion"/>
  </si>
  <si>
    <t xml:space="preserve">  数据分析案例</t>
    <rPh sb="2" eb="3">
      <t>shu ju f xi</t>
    </rPh>
    <rPh sb="6" eb="7">
      <t>an li</t>
    </rPh>
    <phoneticPr fontId="4" type="noConversion"/>
  </si>
  <si>
    <t xml:space="preserve">    不同年代的数据增长趋势图</t>
    <rPh sb="4" eb="5">
      <t>bu tong</t>
    </rPh>
    <rPh sb="6" eb="7">
      <t>nian dai</t>
    </rPh>
    <rPh sb="8" eb="9">
      <t>de</t>
    </rPh>
    <rPh sb="9" eb="10">
      <t>shu ju</t>
    </rPh>
    <rPh sb="11" eb="12">
      <t>zeng z</t>
    </rPh>
    <rPh sb="13" eb="14">
      <t>qu shi</t>
    </rPh>
    <rPh sb="15" eb="16">
      <t>tu</t>
    </rPh>
    <phoneticPr fontId="4" type="noConversion"/>
  </si>
  <si>
    <t>label</t>
    <phoneticPr fontId="4" type="noConversion"/>
  </si>
  <si>
    <t>a</t>
  </si>
  <si>
    <t>c</t>
  </si>
  <si>
    <t>b</t>
  </si>
  <si>
    <t>d</t>
  </si>
  <si>
    <t>一级</t>
    <rPh sb="0" eb="1">
      <t>yi ji</t>
    </rPh>
    <phoneticPr fontId="4" type="noConversion"/>
  </si>
  <si>
    <t>二级</t>
    <rPh sb="0" eb="1">
      <t>er ji</t>
    </rPh>
    <phoneticPr fontId="4" type="noConversion"/>
  </si>
  <si>
    <t>美国就业数据案例</t>
    <rPh sb="0" eb="1">
      <t>mei guo</t>
    </rPh>
    <rPh sb="2" eb="3">
      <t>jiu ye</t>
    </rPh>
    <rPh sb="4" eb="5">
      <t>sh ju</t>
    </rPh>
    <rPh sb="6" eb="7">
      <t>an li</t>
    </rPh>
    <phoneticPr fontId="4" type="noConversion"/>
  </si>
  <si>
    <t>就业图表</t>
    <rPh sb="0" eb="1">
      <t>jiu ye</t>
    </rPh>
    <rPh sb="2" eb="3">
      <t>tu biao</t>
    </rPh>
    <phoneticPr fontId="4" type="noConversion"/>
  </si>
  <si>
    <t>辅助列</t>
    <rPh sb="0" eb="1">
      <t>fu zhu</t>
    </rPh>
    <rPh sb="2" eb="3">
      <t>lie</t>
    </rPh>
    <phoneticPr fontId="4" type="noConversion"/>
  </si>
  <si>
    <t>today</t>
    <phoneticPr fontId="4" type="noConversion"/>
  </si>
  <si>
    <t>general</t>
    <phoneticPr fontId="4" type="noConversion"/>
  </si>
  <si>
    <t>good</t>
    <phoneticPr fontId="4" type="noConversion"/>
  </si>
  <si>
    <t>excellent</t>
    <phoneticPr fontId="4" type="noConversion"/>
  </si>
  <si>
    <t>辅助列</t>
    <rPh sb="0" eb="1">
      <t>fu zhu lie</t>
    </rPh>
    <phoneticPr fontId="4" type="noConversion"/>
  </si>
  <si>
    <t>基准</t>
    <rPh sb="0" eb="1">
      <t>ji zhun</t>
    </rPh>
    <phoneticPr fontId="4" type="noConversion"/>
  </si>
  <si>
    <t>4月</t>
    <phoneticPr fontId="4" type="noConversion"/>
  </si>
  <si>
    <t>5月</t>
  </si>
  <si>
    <t>已完成天数</t>
    <rPh sb="0" eb="1">
      <t>yi wan c</t>
    </rPh>
    <rPh sb="3" eb="4">
      <t>tian shu</t>
    </rPh>
    <phoneticPr fontId="4" type="noConversion"/>
  </si>
  <si>
    <t>未完成</t>
    <rPh sb="0" eb="1">
      <t>wei wan c</t>
    </rPh>
    <phoneticPr fontId="4" type="noConversion"/>
  </si>
  <si>
    <t>美国就业数据</t>
  </si>
  <si>
    <t>就业图表</t>
  </si>
  <si>
    <t>已经开始</t>
  </si>
  <si>
    <t>剩下天数</t>
  </si>
  <si>
    <t>date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</si>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</sst>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yyyy/m/d;@"/>
    <numFmt numFmtId="166" formatCode="0.0%"/>
    <numFmt numFmtId="167" formatCode="0.00_);[Red]\(0.00\)"/>
    <numFmt numFmtId="168" formatCode="0.0_ "/>
    <numFmt numFmtId="176" formatCode="m/d/yyyy;@"/>
  </numFmts>
  <fonts count="2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4"/>
      <charset val="134"/>
      <scheme val="minor"/>
    </font>
    <font>
      <sz val="14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2"/>
      <color theme="1" tint="0.249977111117893"/>
      <name val="DengXian"/>
      <family val="2"/>
      <charset val="134"/>
      <scheme val="minor"/>
    </font>
    <font>
      <sz val="14"/>
      <color theme="1" tint="0.249977111117893"/>
      <name val="微软雅黑"/>
      <family val="2"/>
      <charset val="134"/>
    </font>
    <font>
      <sz val="16"/>
      <color theme="1"/>
      <name val="DengXian"/>
      <family val="4"/>
      <charset val="134"/>
      <scheme val="minor"/>
    </font>
    <font>
      <sz val="16"/>
      <color theme="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26"/>
      <color theme="1"/>
      <name val="DengXian"/>
      <family val="4"/>
      <charset val="134"/>
      <scheme val="minor"/>
    </font>
    <font>
      <sz val="14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5.95"/>
      <color theme="1"/>
      <name val="Times New Roman"/>
      <family val="1"/>
    </font>
    <font>
      <sz val="15"/>
      <color theme="0"/>
      <name val="Arial"/>
      <family val="2"/>
    </font>
    <font>
      <sz val="18"/>
      <color theme="0"/>
      <name val="DengXian"/>
      <scheme val="minor"/>
    </font>
    <font>
      <sz val="14"/>
      <name val="微软雅黑"/>
    </font>
    <font>
      <sz val="15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2C3E50"/>
        <bgColor indexed="64"/>
      </patternFill>
    </fill>
    <fill>
      <patternFill patternType="solid">
        <fgColor rgb="FFE74C3C"/>
        <bgColor indexed="64"/>
      </patternFill>
    </fill>
    <fill>
      <patternFill patternType="solid">
        <fgColor rgb="FFECF0F1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rgb="FF2980B9"/>
        <bgColor indexed="64"/>
      </patternFill>
    </fill>
    <fill>
      <patternFill patternType="solid">
        <fgColor rgb="FFE1E6FA"/>
        <bgColor indexed="64"/>
      </patternFill>
    </fill>
    <fill>
      <patternFill patternType="solid">
        <fgColor rgb="FFC4D7ED"/>
        <bgColor indexed="64"/>
      </patternFill>
    </fill>
    <fill>
      <patternFill patternType="solid">
        <fgColor rgb="FFABC8E2"/>
        <bgColor indexed="64"/>
      </patternFill>
    </fill>
    <fill>
      <patternFill patternType="solid">
        <fgColor rgb="FF375D81"/>
        <bgColor indexed="64"/>
      </patternFill>
    </fill>
    <fill>
      <patternFill patternType="solid">
        <fgColor rgb="FF183152"/>
        <bgColor indexed="64"/>
      </patternFill>
    </fill>
    <fill>
      <patternFill patternType="solid">
        <fgColor rgb="FFFF6138"/>
        <bgColor indexed="64"/>
      </patternFill>
    </fill>
    <fill>
      <patternFill patternType="solid">
        <fgColor rgb="FFFFFF9D"/>
        <bgColor indexed="64"/>
      </patternFill>
    </fill>
    <fill>
      <patternFill patternType="solid">
        <fgColor rgb="FFBEEB9F"/>
        <bgColor indexed="64"/>
      </patternFill>
    </fill>
    <fill>
      <patternFill patternType="solid">
        <fgColor rgb="FF79BD8F"/>
        <bgColor indexed="64"/>
      </patternFill>
    </fill>
    <fill>
      <patternFill patternType="solid">
        <fgColor rgb="FF00A388"/>
        <bgColor indexed="64"/>
      </patternFill>
    </fill>
    <fill>
      <patternFill patternType="solid">
        <fgColor rgb="FF00485D"/>
        <bgColor indexed="64"/>
      </patternFill>
    </fill>
    <fill>
      <patternFill patternType="solid">
        <fgColor rgb="FF00A1CE"/>
        <bgColor indexed="64"/>
      </patternFill>
    </fill>
    <fill>
      <patternFill patternType="solid">
        <fgColor rgb="FF648D9E"/>
        <bgColor indexed="64"/>
      </patternFill>
    </fill>
    <fill>
      <patternFill patternType="solid">
        <fgColor rgb="FFD5E3E9"/>
        <bgColor indexed="64"/>
      </patternFill>
    </fill>
    <fill>
      <patternFill patternType="solid">
        <fgColor rgb="FFE11B17"/>
        <bgColor indexed="64"/>
      </patternFill>
    </fill>
    <fill>
      <patternFill patternType="solid">
        <fgColor rgb="FF2B3A42"/>
        <bgColor indexed="64"/>
      </patternFill>
    </fill>
    <fill>
      <patternFill patternType="solid">
        <fgColor rgb="FF3F5765"/>
        <bgColor indexed="64"/>
      </patternFill>
    </fill>
    <fill>
      <patternFill patternType="solid">
        <fgColor rgb="FFBDD4DE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530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1" tint="0.249977111117893"/>
      </top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/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Font="1"/>
    <xf numFmtId="0" fontId="5" fillId="0" borderId="0" xfId="0" applyFont="1"/>
    <xf numFmtId="0" fontId="7" fillId="2" borderId="0" xfId="0" applyFont="1" applyFill="1" applyBorder="1" applyAlignment="1">
      <alignment horizontal="left"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Fill="1"/>
    <xf numFmtId="0" fontId="0" fillId="11" borderId="0" xfId="0" applyFill="1"/>
    <xf numFmtId="0" fontId="2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3" fillId="0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6" fillId="0" borderId="0" xfId="0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9" fontId="0" fillId="0" borderId="0" xfId="1" applyFont="1"/>
    <xf numFmtId="166" fontId="8" fillId="0" borderId="0" xfId="1" applyNumberFormat="1" applyFont="1"/>
    <xf numFmtId="0" fontId="0" fillId="0" borderId="0" xfId="0" applyAlignment="1">
      <alignment horizontal="left" indent="1"/>
    </xf>
    <xf numFmtId="0" fontId="0" fillId="31" borderId="0" xfId="0" applyFill="1"/>
    <xf numFmtId="0" fontId="9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32" borderId="0" xfId="0" applyFont="1" applyFill="1" applyAlignment="1">
      <alignment horizontal="left" vertical="center"/>
    </xf>
    <xf numFmtId="0" fontId="3" fillId="32" borderId="0" xfId="0" applyFont="1" applyFill="1"/>
    <xf numFmtId="0" fontId="10" fillId="32" borderId="0" xfId="0" applyFont="1" applyFill="1"/>
    <xf numFmtId="0" fontId="11" fillId="32" borderId="0" xfId="0" applyFont="1" applyFill="1"/>
    <xf numFmtId="0" fontId="3" fillId="5" borderId="0" xfId="0" applyFont="1" applyFill="1" applyAlignment="1">
      <alignment horizontal="center" vertical="center"/>
    </xf>
    <xf numFmtId="0" fontId="10" fillId="32" borderId="0" xfId="0" applyFont="1" applyFill="1" applyAlignment="1">
      <alignment horizontal="center"/>
    </xf>
    <xf numFmtId="0" fontId="11" fillId="32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9" fontId="3" fillId="5" borderId="0" xfId="1" applyFont="1" applyFill="1" applyAlignment="1">
      <alignment horizontal="center" vertical="center"/>
    </xf>
    <xf numFmtId="9" fontId="10" fillId="32" borderId="0" xfId="1" applyFont="1" applyFill="1" applyAlignment="1">
      <alignment horizontal="center"/>
    </xf>
    <xf numFmtId="9" fontId="11" fillId="32" borderId="0" xfId="1" applyFont="1" applyFill="1" applyAlignment="1">
      <alignment horizontal="center"/>
    </xf>
    <xf numFmtId="9" fontId="3" fillId="32" borderId="0" xfId="1" applyFont="1" applyFill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 indent="2"/>
    </xf>
    <xf numFmtId="0" fontId="11" fillId="32" borderId="0" xfId="0" applyFont="1" applyFill="1" applyBorder="1" applyAlignment="1">
      <alignment horizontal="center"/>
    </xf>
    <xf numFmtId="9" fontId="11" fillId="32" borderId="0" xfId="1" applyFont="1" applyFill="1" applyBorder="1" applyAlignment="1">
      <alignment horizontal="center"/>
    </xf>
    <xf numFmtId="0" fontId="10" fillId="32" borderId="0" xfId="0" applyFont="1" applyFill="1" applyBorder="1"/>
    <xf numFmtId="0" fontId="10" fillId="5" borderId="0" xfId="0" applyFont="1" applyFill="1" applyAlignment="1">
      <alignment horizontal="left" vertical="center"/>
    </xf>
    <xf numFmtId="0" fontId="10" fillId="32" borderId="0" xfId="0" applyFont="1" applyFill="1" applyAlignment="1">
      <alignment horizontal="center" vertical="center"/>
    </xf>
    <xf numFmtId="0" fontId="11" fillId="32" borderId="0" xfId="0" applyFont="1" applyFill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3" fillId="32" borderId="0" xfId="0" applyFont="1" applyFill="1" applyAlignment="1">
      <alignment horizontal="center" vertical="center"/>
    </xf>
    <xf numFmtId="9" fontId="7" fillId="5" borderId="0" xfId="1" applyFont="1" applyFill="1" applyAlignment="1">
      <alignment horizontal="right" vertical="top"/>
    </xf>
    <xf numFmtId="9" fontId="11" fillId="32" borderId="0" xfId="1" applyFont="1" applyFill="1" applyAlignment="1">
      <alignment horizontal="right" vertical="top"/>
    </xf>
    <xf numFmtId="9" fontId="7" fillId="32" borderId="0" xfId="1" applyFont="1" applyFill="1" applyAlignment="1">
      <alignment horizontal="right" vertical="top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9" fontId="11" fillId="4" borderId="0" xfId="1" applyFont="1" applyFill="1" applyAlignment="1">
      <alignment horizontal="right" vertical="top"/>
    </xf>
    <xf numFmtId="0" fontId="10" fillId="4" borderId="0" xfId="0" applyFont="1" applyFill="1"/>
    <xf numFmtId="9" fontId="11" fillId="4" borderId="1" xfId="1" applyFont="1" applyFill="1" applyBorder="1" applyAlignment="1">
      <alignment horizontal="right" vertical="top"/>
    </xf>
    <xf numFmtId="9" fontId="11" fillId="4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11" fillId="32" borderId="0" xfId="1" applyFont="1" applyFill="1" applyAlignment="1">
      <alignment horizontal="center" vertical="top"/>
    </xf>
    <xf numFmtId="9" fontId="11" fillId="4" borderId="1" xfId="1" applyFont="1" applyFill="1" applyBorder="1" applyAlignment="1">
      <alignment horizontal="center"/>
    </xf>
    <xf numFmtId="9" fontId="11" fillId="32" borderId="0" xfId="1" applyFont="1" applyFill="1" applyAlignment="1">
      <alignment horizontal="center" vertical="center"/>
    </xf>
    <xf numFmtId="9" fontId="11" fillId="32" borderId="0" xfId="1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4" borderId="0" xfId="0" applyFont="1" applyFill="1"/>
    <xf numFmtId="0" fontId="12" fillId="5" borderId="0" xfId="0" applyFont="1" applyFill="1"/>
    <xf numFmtId="0" fontId="12" fillId="33" borderId="0" xfId="0" applyFont="1" applyFill="1"/>
    <xf numFmtId="0" fontId="9" fillId="34" borderId="0" xfId="0" applyFont="1" applyFill="1"/>
    <xf numFmtId="0" fontId="9" fillId="34" borderId="0" xfId="0" applyFont="1" applyFill="1" applyAlignment="1">
      <alignment vertical="center"/>
    </xf>
    <xf numFmtId="0" fontId="12" fillId="34" borderId="0" xfId="0" applyFont="1" applyFill="1" applyAlignment="1">
      <alignment vertical="center"/>
    </xf>
    <xf numFmtId="0" fontId="14" fillId="0" borderId="0" xfId="0" applyFont="1"/>
    <xf numFmtId="0" fontId="15" fillId="0" borderId="0" xfId="0" applyFont="1"/>
    <xf numFmtId="9" fontId="8" fillId="4" borderId="0" xfId="1" applyFont="1" applyFill="1"/>
    <xf numFmtId="0" fontId="8" fillId="33" borderId="0" xfId="0" applyFont="1" applyFill="1"/>
    <xf numFmtId="9" fontId="8" fillId="33" borderId="0" xfId="1" applyFont="1" applyFill="1"/>
    <xf numFmtId="0" fontId="8" fillId="34" borderId="0" xfId="0" applyFont="1" applyFill="1"/>
    <xf numFmtId="0" fontId="8" fillId="0" borderId="2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5" xfId="0" applyFont="1" applyBorder="1"/>
    <xf numFmtId="166" fontId="8" fillId="0" borderId="0" xfId="1" applyNumberFormat="1" applyFont="1" applyBorder="1"/>
    <xf numFmtId="166" fontId="8" fillId="0" borderId="5" xfId="1" applyNumberFormat="1" applyFont="1" applyBorder="1"/>
    <xf numFmtId="0" fontId="8" fillId="0" borderId="6" xfId="0" applyFont="1" applyBorder="1"/>
    <xf numFmtId="0" fontId="8" fillId="0" borderId="7" xfId="0" applyFont="1" applyBorder="1"/>
    <xf numFmtId="166" fontId="8" fillId="0" borderId="7" xfId="1" applyNumberFormat="1" applyFont="1" applyBorder="1"/>
    <xf numFmtId="166" fontId="16" fillId="0" borderId="8" xfId="1" applyNumberFormat="1" applyFont="1" applyBorder="1"/>
    <xf numFmtId="0" fontId="12" fillId="32" borderId="0" xfId="0" applyFont="1" applyFill="1"/>
    <xf numFmtId="0" fontId="12" fillId="32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2" fillId="35" borderId="0" xfId="0" applyFont="1" applyFill="1"/>
    <xf numFmtId="0" fontId="13" fillId="32" borderId="0" xfId="0" applyFont="1" applyFill="1" applyAlignment="1">
      <alignment vertical="center"/>
    </xf>
    <xf numFmtId="0" fontId="12" fillId="32" borderId="9" xfId="0" applyFont="1" applyFill="1" applyBorder="1"/>
    <xf numFmtId="0" fontId="17" fillId="5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9" fontId="8" fillId="5" borderId="0" xfId="1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/>
    </xf>
    <xf numFmtId="0" fontId="7" fillId="34" borderId="0" xfId="0" applyFont="1" applyFill="1"/>
    <xf numFmtId="9" fontId="7" fillId="34" borderId="0" xfId="1" applyFont="1" applyFill="1"/>
    <xf numFmtId="0" fontId="8" fillId="36" borderId="0" xfId="0" applyFont="1" applyFill="1"/>
    <xf numFmtId="9" fontId="7" fillId="4" borderId="0" xfId="1" applyFont="1" applyFill="1"/>
    <xf numFmtId="14" fontId="0" fillId="0" borderId="0" xfId="0" applyNumberFormat="1" applyFont="1"/>
    <xf numFmtId="167" fontId="8" fillId="0" borderId="0" xfId="0" applyNumberFormat="1" applyFont="1" applyBorder="1" applyAlignment="1">
      <alignment horizontal="center" vertical="center"/>
    </xf>
    <xf numFmtId="0" fontId="5" fillId="4" borderId="0" xfId="0" applyFont="1" applyFill="1"/>
    <xf numFmtId="9" fontId="5" fillId="4" borderId="0" xfId="0" applyNumberFormat="1" applyFont="1" applyFill="1"/>
    <xf numFmtId="168" fontId="0" fillId="4" borderId="0" xfId="0" applyNumberFormat="1" applyFill="1"/>
    <xf numFmtId="0" fontId="0" fillId="4" borderId="0" xfId="0" applyFill="1"/>
    <xf numFmtId="9" fontId="5" fillId="4" borderId="0" xfId="1" applyFont="1" applyFill="1"/>
    <xf numFmtId="9" fontId="0" fillId="4" borderId="0" xfId="0" applyNumberFormat="1" applyFill="1"/>
    <xf numFmtId="168" fontId="18" fillId="4" borderId="0" xfId="1" applyNumberFormat="1" applyFont="1" applyFill="1"/>
    <xf numFmtId="164" fontId="19" fillId="3" borderId="0" xfId="0" applyNumberFormat="1" applyFont="1" applyFill="1" applyBorder="1" applyAlignment="1">
      <alignment horizontal="center" vertical="center"/>
    </xf>
    <xf numFmtId="0" fontId="0" fillId="37" borderId="0" xfId="0" applyFill="1"/>
    <xf numFmtId="9" fontId="0" fillId="37" borderId="0" xfId="1" applyFont="1" applyFill="1"/>
    <xf numFmtId="0" fontId="20" fillId="37" borderId="0" xfId="0" applyFont="1" applyFill="1"/>
    <xf numFmtId="0" fontId="0" fillId="36" borderId="0" xfId="0" applyFill="1"/>
    <xf numFmtId="0" fontId="0" fillId="36" borderId="0" xfId="0" applyFill="1" applyBorder="1"/>
    <xf numFmtId="0" fontId="0" fillId="0" borderId="0" xfId="0" applyFill="1" applyBorder="1"/>
    <xf numFmtId="0" fontId="20" fillId="0" borderId="0" xfId="0" applyFont="1" applyFill="1"/>
    <xf numFmtId="9" fontId="0" fillId="0" borderId="0" xfId="1" applyFont="1" applyFill="1"/>
    <xf numFmtId="0" fontId="0" fillId="0" borderId="0" xfId="0" applyBorder="1"/>
    <xf numFmtId="0" fontId="0" fillId="32" borderId="0" xfId="0" applyFill="1" applyBorder="1"/>
    <xf numFmtId="0" fontId="0" fillId="32" borderId="0" xfId="0" applyFill="1"/>
    <xf numFmtId="0" fontId="0" fillId="38" borderId="0" xfId="0" applyFill="1"/>
    <xf numFmtId="164" fontId="21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4" fontId="0" fillId="0" borderId="0" xfId="0" applyNumberFormat="1"/>
    <xf numFmtId="164" fontId="22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530D"/>
      <color rgb="FF00485D"/>
      <color rgb="FF00A1CE"/>
      <color rgb="FFBDD4DE"/>
      <color rgb="FF2B3A42"/>
      <color rgb="FFE11B17"/>
      <color rgb="FFEFEFEF"/>
      <color rgb="FF3F5765"/>
      <color rgb="FFD5E3E9"/>
      <color rgb="FF648D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案例!$I$1</c:f>
              <c:strCache>
                <c:ptCount val="1"/>
                <c:pt idx="0">
                  <c:v>安卓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案例!$I$2:$I$38</c:f>
              <c:numCache>
                <c:formatCode>General</c:formatCode>
                <c:ptCount val="37"/>
                <c:pt idx="0">
                  <c:v>321</c:v>
                </c:pt>
                <c:pt idx="1">
                  <c:v>310</c:v>
                </c:pt>
                <c:pt idx="2">
                  <c:v>342</c:v>
                </c:pt>
                <c:pt idx="3">
                  <c:v>309</c:v>
                </c:pt>
                <c:pt idx="4">
                  <c:v>325</c:v>
                </c:pt>
                <c:pt idx="5">
                  <c:v>371</c:v>
                </c:pt>
                <c:pt idx="6">
                  <c:v>467</c:v>
                </c:pt>
                <c:pt idx="7">
                  <c:v>497</c:v>
                </c:pt>
                <c:pt idx="8">
                  <c:v>490</c:v>
                </c:pt>
                <c:pt idx="9">
                  <c:v>344</c:v>
                </c:pt>
                <c:pt idx="10">
                  <c:v>244</c:v>
                </c:pt>
                <c:pt idx="11">
                  <c:v>219</c:v>
                </c:pt>
                <c:pt idx="12">
                  <c:v>234</c:v>
                </c:pt>
                <c:pt idx="13">
                  <c:v>231</c:v>
                </c:pt>
                <c:pt idx="14">
                  <c:v>276</c:v>
                </c:pt>
                <c:pt idx="15">
                  <c:v>304</c:v>
                </c:pt>
                <c:pt idx="16">
                  <c:v>314</c:v>
                </c:pt>
                <c:pt idx="17">
                  <c:v>320</c:v>
                </c:pt>
                <c:pt idx="18">
                  <c:v>326</c:v>
                </c:pt>
                <c:pt idx="19">
                  <c:v>345</c:v>
                </c:pt>
                <c:pt idx="20">
                  <c:v>310</c:v>
                </c:pt>
                <c:pt idx="21">
                  <c:v>322</c:v>
                </c:pt>
                <c:pt idx="22">
                  <c:v>340</c:v>
                </c:pt>
                <c:pt idx="23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3-4C6D-8CD2-A4F8D94F856B}"/>
            </c:ext>
          </c:extLst>
        </c:ser>
        <c:ser>
          <c:idx val="1"/>
          <c:order val="1"/>
          <c:tx>
            <c:strRef>
              <c:f>案例!$J$1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案例!$J$2:$J$38</c:f>
              <c:numCache>
                <c:formatCode>General</c:formatCode>
                <c:ptCount val="37"/>
                <c:pt idx="0">
                  <c:v>401</c:v>
                </c:pt>
                <c:pt idx="1">
                  <c:v>387</c:v>
                </c:pt>
                <c:pt idx="2">
                  <c:v>399</c:v>
                </c:pt>
                <c:pt idx="3">
                  <c:v>401</c:v>
                </c:pt>
                <c:pt idx="4">
                  <c:v>385</c:v>
                </c:pt>
                <c:pt idx="5">
                  <c:v>421</c:v>
                </c:pt>
                <c:pt idx="6">
                  <c:v>562</c:v>
                </c:pt>
                <c:pt idx="7">
                  <c:v>601</c:v>
                </c:pt>
                <c:pt idx="8">
                  <c:v>552</c:v>
                </c:pt>
                <c:pt idx="9">
                  <c:v>487</c:v>
                </c:pt>
                <c:pt idx="10">
                  <c:v>352</c:v>
                </c:pt>
                <c:pt idx="11">
                  <c:v>321</c:v>
                </c:pt>
                <c:pt idx="12">
                  <c:v>284</c:v>
                </c:pt>
                <c:pt idx="13">
                  <c:v>286</c:v>
                </c:pt>
                <c:pt idx="14">
                  <c:v>330</c:v>
                </c:pt>
                <c:pt idx="15">
                  <c:v>352</c:v>
                </c:pt>
                <c:pt idx="16">
                  <c:v>365</c:v>
                </c:pt>
                <c:pt idx="17">
                  <c:v>365</c:v>
                </c:pt>
                <c:pt idx="18">
                  <c:v>396</c:v>
                </c:pt>
                <c:pt idx="19">
                  <c:v>387</c:v>
                </c:pt>
                <c:pt idx="20">
                  <c:v>384</c:v>
                </c:pt>
                <c:pt idx="21">
                  <c:v>378</c:v>
                </c:pt>
                <c:pt idx="22">
                  <c:v>403</c:v>
                </c:pt>
                <c:pt idx="23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3-4C6D-8CD2-A4F8D94F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70640"/>
        <c:axId val="1557230096"/>
      </c:lineChart>
      <c:catAx>
        <c:axId val="119497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7230096"/>
        <c:crosses val="autoZero"/>
        <c:auto val="1"/>
        <c:lblAlgn val="ctr"/>
        <c:lblOffset val="100"/>
        <c:noMultiLvlLbl val="0"/>
      </c:catAx>
      <c:valAx>
        <c:axId val="15572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49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0779001462027E-2"/>
          <c:y val="5.4817474566128073E-2"/>
          <c:w val="0.83383181753443614"/>
          <c:h val="0.9002992220227408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Sheet1!$D$2:$D$11</c:f>
              <c:numCache>
                <c:formatCode>m/d/yyyy;@</c:formatCode>
                <c:ptCount val="10"/>
                <c:pt idx="0">
                  <c:v>42978</c:v>
                </c:pt>
                <c:pt idx="1">
                  <c:v>42978</c:v>
                </c:pt>
                <c:pt idx="2">
                  <c:v>42982</c:v>
                </c:pt>
                <c:pt idx="3">
                  <c:v>42983</c:v>
                </c:pt>
                <c:pt idx="4">
                  <c:v>42983</c:v>
                </c:pt>
                <c:pt idx="5">
                  <c:v>42988</c:v>
                </c:pt>
                <c:pt idx="6">
                  <c:v>42989</c:v>
                </c:pt>
                <c:pt idx="7">
                  <c:v>42992</c:v>
                </c:pt>
                <c:pt idx="8">
                  <c:v>42992</c:v>
                </c:pt>
                <c:pt idx="9">
                  <c:v>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0-4FAE-AC6C-54A768E56D7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已经开始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Sheet1!$F$2:$F$11</c:f>
              <c:numCache>
                <c:formatCode>0.00_);[Red]\(0.00\)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0-4FAE-AC6C-54A768E56D7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剩下天数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Sheet1!$G$2:$G$11</c:f>
              <c:numCache>
                <c:formatCode>0.00_);[Red]\(0.00\)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B0-4FAE-AC6C-54A768E5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043919"/>
        <c:axId val="71428991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需要天数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strCache>
                      <c:ptCount val="10"/>
                      <c:pt idx="0">
                        <c:v>策划</c:v>
                      </c:pt>
                      <c:pt idx="1">
                        <c:v>设计</c:v>
                      </c:pt>
                      <c:pt idx="2">
                        <c:v>预研</c:v>
                      </c:pt>
                      <c:pt idx="3">
                        <c:v>研发</c:v>
                      </c:pt>
                      <c:pt idx="4">
                        <c:v>研发测试</c:v>
                      </c:pt>
                      <c:pt idx="5">
                        <c:v>文案准备</c:v>
                      </c:pt>
                      <c:pt idx="6">
                        <c:v>公关推广</c:v>
                      </c:pt>
                      <c:pt idx="7">
                        <c:v>广告投放</c:v>
                      </c:pt>
                      <c:pt idx="8">
                        <c:v>渠道投放</c:v>
                      </c:pt>
                      <c:pt idx="9">
                        <c:v>项目总结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0;[Red]0</c:formatCode>
                      <c:ptCount val="10"/>
                      <c:pt idx="0">
                        <c:v>1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B0-4FAE-AC6C-54A768E56D70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4"/>
          <c:order val="4"/>
          <c:tx>
            <c:strRef>
              <c:f>Sheet1!$H$1</c:f>
              <c:strCache>
                <c:ptCount val="1"/>
                <c:pt idx="0">
                  <c:v>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1"/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Sheet1!$H$2:$H$11</c:f>
              <c:numCache>
                <c:formatCode>m/d/yyyy</c:formatCode>
                <c:ptCount val="10"/>
                <c:pt idx="0">
                  <c:v>42985</c:v>
                </c:pt>
                <c:pt idx="1">
                  <c:v>42985</c:v>
                </c:pt>
                <c:pt idx="2">
                  <c:v>42985</c:v>
                </c:pt>
                <c:pt idx="3">
                  <c:v>42985</c:v>
                </c:pt>
                <c:pt idx="4">
                  <c:v>42985</c:v>
                </c:pt>
                <c:pt idx="5">
                  <c:v>42985</c:v>
                </c:pt>
                <c:pt idx="6">
                  <c:v>42985</c:v>
                </c:pt>
                <c:pt idx="7">
                  <c:v>42985</c:v>
                </c:pt>
                <c:pt idx="8">
                  <c:v>42985</c:v>
                </c:pt>
                <c:pt idx="9">
                  <c:v>42985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B0-4FAE-AC6C-54A768E5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55791"/>
        <c:axId val="426852879"/>
      </c:scatterChart>
      <c:catAx>
        <c:axId val="44004391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428991"/>
        <c:crosses val="autoZero"/>
        <c:auto val="1"/>
        <c:lblAlgn val="ctr"/>
        <c:lblOffset val="100"/>
        <c:noMultiLvlLbl val="0"/>
      </c:catAx>
      <c:valAx>
        <c:axId val="71428991"/>
        <c:scaling>
          <c:orientation val="minMax"/>
          <c:min val="429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0043919"/>
        <c:crosses val="autoZero"/>
        <c:crossBetween val="between"/>
      </c:valAx>
      <c:valAx>
        <c:axId val="426852879"/>
        <c:scaling>
          <c:orientation val="minMax"/>
          <c:max val="1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6855791"/>
        <c:crosses val="max"/>
        <c:crossBetween val="midCat"/>
      </c:valAx>
      <c:valAx>
        <c:axId val="4268557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685287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7114929599301"/>
          <c:y val="7.6633634574087298E-2"/>
          <c:w val="0.84843392420774999"/>
          <c:h val="0.86926113994273402"/>
        </c:manualLayout>
      </c:layout>
      <c:barChart>
        <c:barDir val="bar"/>
        <c:grouping val="stacked"/>
        <c:varyColors val="0"/>
        <c:ser>
          <c:idx val="1"/>
          <c:order val="1"/>
          <c:tx>
            <c:strRef>
              <c:f>组合图2!$D$3</c:f>
              <c:strCache>
                <c:ptCount val="1"/>
                <c:pt idx="0">
                  <c:v>precent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组合图2!$B$4:$B$16</c:f>
              <c:strCache>
                <c:ptCount val="13"/>
                <c:pt idx="0">
                  <c:v>loss</c:v>
                </c:pt>
                <c:pt idx="1">
                  <c:v>government</c:v>
                </c:pt>
                <c:pt idx="2">
                  <c:v>wholesale</c:v>
                </c:pt>
                <c:pt idx="3">
                  <c:v>education</c:v>
                </c:pt>
                <c:pt idx="4">
                  <c:v>business</c:v>
                </c:pt>
                <c:pt idx="5">
                  <c:v>leisure</c:v>
                </c:pt>
                <c:pt idx="6">
                  <c:v>manufacturing</c:v>
                </c:pt>
                <c:pt idx="7">
                  <c:v>financial</c:v>
                </c:pt>
                <c:pt idx="8">
                  <c:v>construction</c:v>
                </c:pt>
                <c:pt idx="9">
                  <c:v>other</c:v>
                </c:pt>
                <c:pt idx="10">
                  <c:v>transportation</c:v>
                </c:pt>
                <c:pt idx="11">
                  <c:v>information</c:v>
                </c:pt>
                <c:pt idx="12">
                  <c:v>resources</c:v>
                </c:pt>
              </c:strCache>
            </c:strRef>
          </c:cat>
          <c:val>
            <c:numRef>
              <c:f>组合图2!$D$4:$D$16</c:f>
              <c:numCache>
                <c:formatCode>0%</c:formatCode>
                <c:ptCount val="13"/>
                <c:pt idx="0">
                  <c:v>5.7571964956195244E-2</c:v>
                </c:pt>
                <c:pt idx="1">
                  <c:v>9.8873591989987478E-2</c:v>
                </c:pt>
                <c:pt idx="2">
                  <c:v>0.12265331664580725</c:v>
                </c:pt>
                <c:pt idx="3">
                  <c:v>7.0087609511889859E-2</c:v>
                </c:pt>
                <c:pt idx="4">
                  <c:v>5.0062578222778474E-3</c:v>
                </c:pt>
                <c:pt idx="5">
                  <c:v>1.8773466833541929E-2</c:v>
                </c:pt>
                <c:pt idx="6">
                  <c:v>0.1113892365456821</c:v>
                </c:pt>
                <c:pt idx="7">
                  <c:v>0.10137672090112641</c:v>
                </c:pt>
                <c:pt idx="8">
                  <c:v>9.8873591989987478E-2</c:v>
                </c:pt>
                <c:pt idx="9">
                  <c:v>7.7596996245306638E-2</c:v>
                </c:pt>
                <c:pt idx="10">
                  <c:v>8.635794743429287E-2</c:v>
                </c:pt>
                <c:pt idx="11">
                  <c:v>7.3842302878598248E-2</c:v>
                </c:pt>
                <c:pt idx="12">
                  <c:v>7.7596996245306638E-2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5-4A8F-A672-8C30BF3B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388560"/>
        <c:axId val="1211052016"/>
      </c:barChart>
      <c:barChart>
        <c:barDir val="bar"/>
        <c:grouping val="stacked"/>
        <c:varyColors val="0"/>
        <c:ser>
          <c:idx val="0"/>
          <c:order val="0"/>
          <c:tx>
            <c:strRef>
              <c:f>组合图2!$C$3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rgbClr val="00485D"/>
            </a:solidFill>
            <a:ln>
              <a:noFill/>
            </a:ln>
            <a:effectLst/>
          </c:spPr>
          <c:invertIfNegative val="0"/>
          <c:cat>
            <c:strRef>
              <c:f>组合图2!$B$4:$B$16</c:f>
              <c:strCache>
                <c:ptCount val="13"/>
                <c:pt idx="0">
                  <c:v>loss</c:v>
                </c:pt>
                <c:pt idx="1">
                  <c:v>government</c:v>
                </c:pt>
                <c:pt idx="2">
                  <c:v>wholesale</c:v>
                </c:pt>
                <c:pt idx="3">
                  <c:v>education</c:v>
                </c:pt>
                <c:pt idx="4">
                  <c:v>business</c:v>
                </c:pt>
                <c:pt idx="5">
                  <c:v>leisure</c:v>
                </c:pt>
                <c:pt idx="6">
                  <c:v>manufacturing</c:v>
                </c:pt>
                <c:pt idx="7">
                  <c:v>financial</c:v>
                </c:pt>
                <c:pt idx="8">
                  <c:v>construction</c:v>
                </c:pt>
                <c:pt idx="9">
                  <c:v>other</c:v>
                </c:pt>
                <c:pt idx="10">
                  <c:v>transportation</c:v>
                </c:pt>
                <c:pt idx="11">
                  <c:v>information</c:v>
                </c:pt>
                <c:pt idx="12">
                  <c:v>resources</c:v>
                </c:pt>
              </c:strCache>
            </c:strRef>
          </c:cat>
          <c:val>
            <c:numRef>
              <c:f>组合图2!$C$4:$C$16</c:f>
              <c:numCache>
                <c:formatCode>General</c:formatCode>
                <c:ptCount val="13"/>
                <c:pt idx="0">
                  <c:v>7</c:v>
                </c:pt>
                <c:pt idx="1">
                  <c:v>-10</c:v>
                </c:pt>
                <c:pt idx="2">
                  <c:v>16</c:v>
                </c:pt>
                <c:pt idx="3">
                  <c:v>20</c:v>
                </c:pt>
                <c:pt idx="4">
                  <c:v>14</c:v>
                </c:pt>
                <c:pt idx="5">
                  <c:v>-13</c:v>
                </c:pt>
                <c:pt idx="6">
                  <c:v>19</c:v>
                </c:pt>
                <c:pt idx="7">
                  <c:v>20</c:v>
                </c:pt>
                <c:pt idx="8">
                  <c:v>-9</c:v>
                </c:pt>
                <c:pt idx="9">
                  <c:v>2</c:v>
                </c:pt>
                <c:pt idx="10">
                  <c:v>-5</c:v>
                </c:pt>
                <c:pt idx="11">
                  <c:v>-18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5-4A8F-A672-8C30BF3B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794368"/>
        <c:axId val="1210903856"/>
      </c:barChart>
      <c:catAx>
        <c:axId val="16283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charset="-122"/>
                <a:ea typeface="Microsoft YaHei" charset="-122"/>
                <a:cs typeface="Microsoft YaHei" charset="-122"/>
              </a:defRPr>
            </a:pPr>
            <a:endParaRPr lang="LID4096"/>
          </a:p>
        </c:txPr>
        <c:crossAx val="1211052016"/>
        <c:crosses val="autoZero"/>
        <c:auto val="1"/>
        <c:lblAlgn val="ctr"/>
        <c:lblOffset val="100"/>
        <c:noMultiLvlLbl val="0"/>
      </c:catAx>
      <c:valAx>
        <c:axId val="1211052016"/>
        <c:scaling>
          <c:orientation val="minMax"/>
          <c:max val="0.6"/>
        </c:scaling>
        <c:delete val="0"/>
        <c:axPos val="b"/>
        <c:title>
          <c:layout>
            <c:manualLayout>
              <c:xMode val="edge"/>
              <c:yMode val="edge"/>
              <c:x val="1.9468406966370599E-2"/>
              <c:y val="1.832386363636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8388560"/>
        <c:crosses val="autoZero"/>
        <c:crossBetween val="between"/>
      </c:valAx>
      <c:valAx>
        <c:axId val="1210903856"/>
        <c:scaling>
          <c:orientation val="minMax"/>
          <c:max val="40"/>
          <c:min val="-6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0794368"/>
        <c:crosses val="max"/>
        <c:crossBetween val="between"/>
      </c:valAx>
      <c:catAx>
        <c:axId val="1210794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090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595098271578895"/>
          <c:y val="6.8047133387764094E-2"/>
          <c:w val="0.144049146812947"/>
          <c:h val="7.4238274563505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charset="-122"/>
              <a:ea typeface="Microsoft YaHei" charset="-122"/>
              <a:cs typeface="Microsoft YaHei" charset="-122"/>
            </a:defRPr>
          </a:pPr>
          <a:endParaRPr lang="LID4096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甘特图!$D$1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甘特图!$D$2:$D$11</c:f>
              <c:numCache>
                <c:formatCode>m/d/yyyy</c:formatCode>
                <c:ptCount val="10"/>
                <c:pt idx="0">
                  <c:v>42978</c:v>
                </c:pt>
                <c:pt idx="1">
                  <c:v>42978</c:v>
                </c:pt>
                <c:pt idx="2">
                  <c:v>42982</c:v>
                </c:pt>
                <c:pt idx="3">
                  <c:v>42983</c:v>
                </c:pt>
                <c:pt idx="4">
                  <c:v>42983</c:v>
                </c:pt>
                <c:pt idx="5">
                  <c:v>42988</c:v>
                </c:pt>
                <c:pt idx="6">
                  <c:v>42989</c:v>
                </c:pt>
                <c:pt idx="7">
                  <c:v>42992</c:v>
                </c:pt>
                <c:pt idx="8">
                  <c:v>42992</c:v>
                </c:pt>
                <c:pt idx="9">
                  <c:v>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A06-A381-BD7834FD4895}"/>
            </c:ext>
          </c:extLst>
        </c:ser>
        <c:ser>
          <c:idx val="0"/>
          <c:order val="1"/>
          <c:tx>
            <c:strRef>
              <c:f>甘特图!$G$1</c:f>
              <c:strCache>
                <c:ptCount val="1"/>
                <c:pt idx="0">
                  <c:v>需要天数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甘特图!$G$2:$G$11</c:f>
              <c:numCache>
                <c:formatCode>0;[Red]0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7-4A06-A381-BD7834FD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367712"/>
        <c:axId val="1179940880"/>
      </c:barChart>
      <c:catAx>
        <c:axId val="1629367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9940880"/>
        <c:crosses val="autoZero"/>
        <c:auto val="1"/>
        <c:lblAlgn val="ctr"/>
        <c:lblOffset val="100"/>
        <c:noMultiLvlLbl val="0"/>
      </c:catAx>
      <c:valAx>
        <c:axId val="1179940880"/>
        <c:scaling>
          <c:orientation val="minMax"/>
          <c:min val="429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93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甘特图!$D$1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甘特图!$D$2:$D$11</c:f>
              <c:numCache>
                <c:formatCode>m/d/yyyy</c:formatCode>
                <c:ptCount val="10"/>
                <c:pt idx="0">
                  <c:v>42978</c:v>
                </c:pt>
                <c:pt idx="1">
                  <c:v>42978</c:v>
                </c:pt>
                <c:pt idx="2">
                  <c:v>42982</c:v>
                </c:pt>
                <c:pt idx="3">
                  <c:v>42983</c:v>
                </c:pt>
                <c:pt idx="4">
                  <c:v>42983</c:v>
                </c:pt>
                <c:pt idx="5">
                  <c:v>42988</c:v>
                </c:pt>
                <c:pt idx="6">
                  <c:v>42989</c:v>
                </c:pt>
                <c:pt idx="7">
                  <c:v>42992</c:v>
                </c:pt>
                <c:pt idx="8">
                  <c:v>42992</c:v>
                </c:pt>
                <c:pt idx="9">
                  <c:v>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E-471D-8801-A83F2D17AACA}"/>
            </c:ext>
          </c:extLst>
        </c:ser>
        <c:ser>
          <c:idx val="0"/>
          <c:order val="1"/>
          <c:tx>
            <c:strRef>
              <c:f>甘特图!$E$1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甘特图!$E$2:$E$11</c:f>
              <c:numCache>
                <c:formatCode>0.00_);[Red]\(0.00\)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E-471D-8801-A83F2D17AACA}"/>
            </c:ext>
          </c:extLst>
        </c:ser>
        <c:ser>
          <c:idx val="1"/>
          <c:order val="2"/>
          <c:tx>
            <c:strRef>
              <c:f>甘特图!$F$1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甘特图!$F$2:$F$11</c:f>
              <c:numCache>
                <c:formatCode>0.00_);[Red]\(0.00\)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E-471D-8801-A83F2D17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25200"/>
        <c:axId val="1635759328"/>
      </c:barChart>
      <c:scatterChart>
        <c:scatterStyle val="lineMarker"/>
        <c:varyColors val="0"/>
        <c:ser>
          <c:idx val="3"/>
          <c:order val="3"/>
          <c:tx>
            <c:strRef>
              <c:f>甘特图!$I$1</c:f>
              <c:strCache>
                <c:ptCount val="1"/>
                <c:pt idx="0">
                  <c:v>today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stdErr"/>
            <c:noEndCap val="1"/>
            <c:spPr>
              <a:noFill/>
              <a:ln w="25400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甘特图!$I$2:$I$11</c:f>
              <c:numCache>
                <c:formatCode>m/d/yyyy</c:formatCode>
                <c:ptCount val="10"/>
                <c:pt idx="0">
                  <c:v>44127</c:v>
                </c:pt>
                <c:pt idx="1">
                  <c:v>44127</c:v>
                </c:pt>
                <c:pt idx="2">
                  <c:v>44127</c:v>
                </c:pt>
                <c:pt idx="3">
                  <c:v>44127</c:v>
                </c:pt>
                <c:pt idx="4">
                  <c:v>44127</c:v>
                </c:pt>
                <c:pt idx="5">
                  <c:v>44127</c:v>
                </c:pt>
                <c:pt idx="6">
                  <c:v>44127</c:v>
                </c:pt>
                <c:pt idx="7">
                  <c:v>44127</c:v>
                </c:pt>
                <c:pt idx="8">
                  <c:v>44127</c:v>
                </c:pt>
                <c:pt idx="9">
                  <c:v>44127</c:v>
                </c:pt>
              </c:numCache>
            </c:numRef>
          </c:xVal>
          <c:yVal>
            <c:numRef>
              <c:f>甘特图!$H$2:$H$11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E-471D-8801-A83F2D17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38624"/>
        <c:axId val="1644381440"/>
      </c:scatterChart>
      <c:catAx>
        <c:axId val="1177025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5759328"/>
        <c:crosses val="autoZero"/>
        <c:auto val="1"/>
        <c:lblAlgn val="ctr"/>
        <c:lblOffset val="100"/>
        <c:noMultiLvlLbl val="0"/>
      </c:catAx>
      <c:valAx>
        <c:axId val="1635759328"/>
        <c:scaling>
          <c:orientation val="minMax"/>
          <c:min val="429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7025200"/>
        <c:crosses val="autoZero"/>
        <c:crossBetween val="between"/>
      </c:valAx>
      <c:valAx>
        <c:axId val="1644381440"/>
        <c:scaling>
          <c:orientation val="minMax"/>
          <c:max val="10"/>
          <c:min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164238624"/>
        <c:crosses val="max"/>
        <c:crossBetween val="midCat"/>
      </c:valAx>
      <c:valAx>
        <c:axId val="1164238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443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甘特图2!$B$1</c:f>
              <c:strCache>
                <c:ptCount val="1"/>
                <c:pt idx="0">
                  <c:v>计划开始时间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甘特图2!$F$2:$F$6</c:f>
                <c:numCache>
                  <c:formatCode>General</c:formatCode>
                  <c:ptCount val="5"/>
                  <c:pt idx="0">
                    <c:v>14</c:v>
                  </c:pt>
                  <c:pt idx="1">
                    <c:v>4</c:v>
                  </c:pt>
                  <c:pt idx="2">
                    <c:v>2</c:v>
                  </c:pt>
                  <c:pt idx="3">
                    <c:v>5</c:v>
                  </c:pt>
                  <c:pt idx="4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01600" cap="flat" cmpd="sng" algn="ctr">
                <a:solidFill>
                  <a:srgbClr val="00485D"/>
                </a:solidFill>
                <a:round/>
              </a:ln>
              <a:effectLst/>
            </c:spPr>
          </c:errBars>
          <c:xVal>
            <c:numRef>
              <c:f>甘特图2!$B$2:$B$6</c:f>
              <c:numCache>
                <c:formatCode>yyyy/m/d;@</c:formatCode>
                <c:ptCount val="5"/>
                <c:pt idx="0">
                  <c:v>42694</c:v>
                </c:pt>
                <c:pt idx="1">
                  <c:v>42708</c:v>
                </c:pt>
                <c:pt idx="2">
                  <c:v>42712</c:v>
                </c:pt>
                <c:pt idx="3">
                  <c:v>42714</c:v>
                </c:pt>
                <c:pt idx="4">
                  <c:v>42719</c:v>
                </c:pt>
              </c:numCache>
            </c:numRef>
          </c:xVal>
          <c:yVal>
            <c:numRef>
              <c:f>甘特图2!$H$2:$H$6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745-9C9B-AC9BFBD87898}"/>
            </c:ext>
          </c:extLst>
        </c:ser>
        <c:ser>
          <c:idx val="1"/>
          <c:order val="1"/>
          <c:tx>
            <c:strRef>
              <c:f>甘特图2!$D$1</c:f>
              <c:strCache>
                <c:ptCount val="1"/>
                <c:pt idx="0">
                  <c:v>实际开始时间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甘特图2!$G$2:$G$6</c:f>
                <c:numCache>
                  <c:formatCode>General</c:formatCode>
                  <c:ptCount val="5"/>
                  <c:pt idx="0">
                    <c:v>15</c:v>
                  </c:pt>
                  <c:pt idx="1">
                    <c:v>6</c:v>
                  </c:pt>
                  <c:pt idx="2">
                    <c:v>1</c:v>
                  </c:pt>
                  <c:pt idx="3">
                    <c:v>6</c:v>
                  </c:pt>
                  <c:pt idx="4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77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甘特图2!$D$2:$D$6</c:f>
              <c:numCache>
                <c:formatCode>yyyy/m/d;@</c:formatCode>
                <c:ptCount val="5"/>
                <c:pt idx="0">
                  <c:v>42692</c:v>
                </c:pt>
                <c:pt idx="1">
                  <c:v>42707</c:v>
                </c:pt>
                <c:pt idx="2">
                  <c:v>42713</c:v>
                </c:pt>
                <c:pt idx="3">
                  <c:v>42714</c:v>
                </c:pt>
                <c:pt idx="4">
                  <c:v>42720</c:v>
                </c:pt>
              </c:numCache>
            </c:numRef>
          </c:xVal>
          <c:yVal>
            <c:numRef>
              <c:f>甘特图2!$H$2:$H$6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745-9C9B-AC9BFBD8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26848"/>
        <c:axId val="1627412192"/>
      </c:scatterChart>
      <c:valAx>
        <c:axId val="1525226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7412192"/>
        <c:crosses val="autoZero"/>
        <c:crossBetween val="midCat"/>
        <c:majorUnit val="10"/>
        <c:minorUnit val="2"/>
      </c:valAx>
      <c:valAx>
        <c:axId val="1627412192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52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标靶图!$C$1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标靶图!$A$2:$A$9</c:f>
              <c:strCache>
                <c:ptCount val="8"/>
                <c:pt idx="0">
                  <c:v>上海</c:v>
                </c:pt>
                <c:pt idx="1">
                  <c:v>北京</c:v>
                </c:pt>
                <c:pt idx="2">
                  <c:v>广州</c:v>
                </c:pt>
                <c:pt idx="3">
                  <c:v>杭州</c:v>
                </c:pt>
                <c:pt idx="4">
                  <c:v>南京</c:v>
                </c:pt>
                <c:pt idx="5">
                  <c:v>成都</c:v>
                </c:pt>
                <c:pt idx="6">
                  <c:v>西安</c:v>
                </c:pt>
                <c:pt idx="7">
                  <c:v>深圳</c:v>
                </c:pt>
              </c:strCache>
            </c:strRef>
          </c:cat>
          <c:val>
            <c:numRef>
              <c:f>标靶图!$C$2:$C$9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3-4D09-AA8B-68DF1E897AEA}"/>
            </c:ext>
          </c:extLst>
        </c:ser>
        <c:ser>
          <c:idx val="1"/>
          <c:order val="1"/>
          <c:tx>
            <c:strRef>
              <c:f>标靶图!$D$1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标靶图!$A$2:$A$9</c:f>
              <c:strCache>
                <c:ptCount val="8"/>
                <c:pt idx="0">
                  <c:v>上海</c:v>
                </c:pt>
                <c:pt idx="1">
                  <c:v>北京</c:v>
                </c:pt>
                <c:pt idx="2">
                  <c:v>广州</c:v>
                </c:pt>
                <c:pt idx="3">
                  <c:v>杭州</c:v>
                </c:pt>
                <c:pt idx="4">
                  <c:v>南京</c:v>
                </c:pt>
                <c:pt idx="5">
                  <c:v>成都</c:v>
                </c:pt>
                <c:pt idx="6">
                  <c:v>西安</c:v>
                </c:pt>
                <c:pt idx="7">
                  <c:v>深圳</c:v>
                </c:pt>
              </c:strCache>
            </c:strRef>
          </c:cat>
          <c:val>
            <c:numRef>
              <c:f>标靶图!$D$2:$D$9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3-4D09-AA8B-68DF1E897AEA}"/>
            </c:ext>
          </c:extLst>
        </c:ser>
        <c:ser>
          <c:idx val="2"/>
          <c:order val="2"/>
          <c:tx>
            <c:strRef>
              <c:f>标靶图!$E$1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标靶图!$A$2:$A$9</c:f>
              <c:strCache>
                <c:ptCount val="8"/>
                <c:pt idx="0">
                  <c:v>上海</c:v>
                </c:pt>
                <c:pt idx="1">
                  <c:v>北京</c:v>
                </c:pt>
                <c:pt idx="2">
                  <c:v>广州</c:v>
                </c:pt>
                <c:pt idx="3">
                  <c:v>杭州</c:v>
                </c:pt>
                <c:pt idx="4">
                  <c:v>南京</c:v>
                </c:pt>
                <c:pt idx="5">
                  <c:v>成都</c:v>
                </c:pt>
                <c:pt idx="6">
                  <c:v>西安</c:v>
                </c:pt>
                <c:pt idx="7">
                  <c:v>深圳</c:v>
                </c:pt>
              </c:strCache>
            </c:strRef>
          </c:cat>
          <c:val>
            <c:numRef>
              <c:f>标靶图!$E$2:$E$9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3-4D09-AA8B-68DF1E89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510640"/>
        <c:axId val="1477571872"/>
      </c:barChart>
      <c:scatterChart>
        <c:scatterStyle val="lineMarker"/>
        <c:varyColors val="0"/>
        <c:ser>
          <c:idx val="3"/>
          <c:order val="3"/>
          <c:tx>
            <c:strRef>
              <c:f>标靶图!$G$1</c:f>
              <c:strCache>
                <c:ptCount val="1"/>
                <c:pt idx="0">
                  <c:v>完成率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标靶图!$G$2:$G$9</c:f>
                <c:numCache>
                  <c:formatCode>General</c:formatCode>
                  <c:ptCount val="8"/>
                  <c:pt idx="0">
                    <c:v>1.048</c:v>
                  </c:pt>
                  <c:pt idx="1">
                    <c:v>1.169</c:v>
                  </c:pt>
                  <c:pt idx="2">
                    <c:v>0.68799999999999994</c:v>
                  </c:pt>
                  <c:pt idx="3">
                    <c:v>0.77700000000000002</c:v>
                  </c:pt>
                  <c:pt idx="4">
                    <c:v>0.97799999999999998</c:v>
                  </c:pt>
                  <c:pt idx="5">
                    <c:v>0.72099999999999997</c:v>
                  </c:pt>
                  <c:pt idx="6">
                    <c:v>1.032</c:v>
                  </c:pt>
                  <c:pt idx="7">
                    <c:v>1.1719999999999999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标靶图!$G$2:$G$9</c:f>
              <c:numCache>
                <c:formatCode>0%</c:formatCode>
                <c:ptCount val="8"/>
                <c:pt idx="0">
                  <c:v>1.048</c:v>
                </c:pt>
                <c:pt idx="1">
                  <c:v>1.169</c:v>
                </c:pt>
                <c:pt idx="2">
                  <c:v>0.68799999999999994</c:v>
                </c:pt>
                <c:pt idx="3">
                  <c:v>0.77700000000000002</c:v>
                </c:pt>
                <c:pt idx="4">
                  <c:v>0.97799999999999998</c:v>
                </c:pt>
                <c:pt idx="5">
                  <c:v>0.72099999999999997</c:v>
                </c:pt>
                <c:pt idx="6">
                  <c:v>1.032</c:v>
                </c:pt>
                <c:pt idx="7">
                  <c:v>1.1719999999999999</c:v>
                </c:pt>
              </c:numCache>
            </c:numRef>
          </c:xVal>
          <c:yVal>
            <c:numRef>
              <c:f>标靶图!$H$2:$H$9</c:f>
              <c:numCache>
                <c:formatCode>0.0_ 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3-4D09-AA8B-68DF1E897AEA}"/>
            </c:ext>
          </c:extLst>
        </c:ser>
        <c:ser>
          <c:idx val="4"/>
          <c:order val="4"/>
          <c:tx>
            <c:strRef>
              <c:f>标靶图!$I$1</c:f>
              <c:strCache>
                <c:ptCount val="1"/>
                <c:pt idx="0">
                  <c:v>基准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0.1</c:v>
                </c:pt>
              </c:numLit>
            </c:minus>
            <c:spPr>
              <a:noFill/>
              <a:ln w="412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标靶图!$I$2:$I$9</c:f>
              <c:numCache>
                <c:formatCode>0%</c:formatCode>
                <c:ptCount val="8"/>
                <c:pt idx="0">
                  <c:v>0.9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  <c:pt idx="4">
                  <c:v>0.9</c:v>
                </c:pt>
                <c:pt idx="5">
                  <c:v>0.85</c:v>
                </c:pt>
                <c:pt idx="6">
                  <c:v>0.9</c:v>
                </c:pt>
                <c:pt idx="7">
                  <c:v>0.85</c:v>
                </c:pt>
              </c:numCache>
            </c:numRef>
          </c:xVal>
          <c:yVal>
            <c:numRef>
              <c:f>标靶图!$H$2:$H$9</c:f>
              <c:numCache>
                <c:formatCode>0.0_ 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3-4D09-AA8B-68DF1E89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210640"/>
        <c:axId val="1193945936"/>
      </c:scatterChart>
      <c:catAx>
        <c:axId val="119651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77571872"/>
        <c:crosses val="autoZero"/>
        <c:auto val="1"/>
        <c:lblAlgn val="ctr"/>
        <c:lblOffset val="100"/>
        <c:noMultiLvlLbl val="0"/>
      </c:catAx>
      <c:valAx>
        <c:axId val="14775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6510640"/>
        <c:crosses val="autoZero"/>
        <c:crossBetween val="between"/>
      </c:valAx>
      <c:valAx>
        <c:axId val="1193945936"/>
        <c:scaling>
          <c:orientation val="minMax"/>
          <c:max val="4.25"/>
          <c:min val="0.25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5210640"/>
        <c:crosses val="max"/>
        <c:crossBetween val="midCat"/>
      </c:valAx>
      <c:valAx>
        <c:axId val="11952106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19394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42218346523097E-2"/>
          <c:y val="5.0971216236200198E-2"/>
          <c:w val="0.93727790975666803"/>
          <c:h val="0.87435579761309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条形图!$C$4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BDD4DE"/>
            </a:solidFill>
            <a:ln>
              <a:noFill/>
            </a:ln>
            <a:effectLst/>
          </c:spPr>
          <c:invertIfNegative val="0"/>
          <c:cat>
            <c:strRef>
              <c:f>条形图!$B$5:$B$10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条形图!$C$5:$C$10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D-495A-9733-1A73715BDF41}"/>
            </c:ext>
          </c:extLst>
        </c:ser>
        <c:ser>
          <c:idx val="1"/>
          <c:order val="1"/>
          <c:tx>
            <c:strRef>
              <c:f>条形图!$D$4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rgbClr val="BDD4DE"/>
            </a:solidFill>
            <a:ln>
              <a:noFill/>
            </a:ln>
            <a:effectLst/>
          </c:spPr>
          <c:invertIfNegative val="0"/>
          <c:cat>
            <c:strRef>
              <c:f>条形图!$B$5:$B$10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条形图!$D$5:$D$10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D-495A-9733-1A73715BDF41}"/>
            </c:ext>
          </c:extLst>
        </c:ser>
        <c:ser>
          <c:idx val="2"/>
          <c:order val="2"/>
          <c:tx>
            <c:strRef>
              <c:f>条形图!$E$4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485D"/>
            </a:solidFill>
            <a:ln>
              <a:noFill/>
            </a:ln>
            <a:effectLst/>
          </c:spPr>
          <c:invertIfNegative val="0"/>
          <c:cat>
            <c:strRef>
              <c:f>条形图!$B$5:$B$10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条形图!$E$5:$E$10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D-495A-9733-1A73715B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62560"/>
        <c:axId val="1482129104"/>
      </c:barChart>
      <c:catAx>
        <c:axId val="15248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2129104"/>
        <c:crosses val="autoZero"/>
        <c:auto val="1"/>
        <c:lblAlgn val="ctr"/>
        <c:lblOffset val="100"/>
        <c:noMultiLvlLbl val="0"/>
      </c:catAx>
      <c:valAx>
        <c:axId val="148212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48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485651364144496"/>
          <c:y val="5.5017905235431601E-4"/>
          <c:w val="0.30390217584338303"/>
          <c:h val="0.113347238507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charset="-122"/>
              <a:ea typeface="Microsoft YaHei" charset="-122"/>
              <a:cs typeface="Microsoft YaHei" charset="-122"/>
            </a:defRPr>
          </a:pPr>
          <a:endParaRPr lang="LID4096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散点图!$A$2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散点图!$B$2:$B$5</c:f>
              <c:numCache>
                <c:formatCode>General</c:formatCode>
                <c:ptCount val="4"/>
                <c:pt idx="0">
                  <c:v>18.3</c:v>
                </c:pt>
                <c:pt idx="1">
                  <c:v>17.899999999999999</c:v>
                </c:pt>
                <c:pt idx="2">
                  <c:v>20</c:v>
                </c:pt>
                <c:pt idx="3">
                  <c:v>19.399999999999999</c:v>
                </c:pt>
              </c:numCache>
            </c:numRef>
          </c:xVal>
          <c:yVal>
            <c:numRef>
              <c:f>散点图!$C$2:$C$5</c:f>
              <c:numCache>
                <c:formatCode>General</c:formatCode>
                <c:ptCount val="4"/>
                <c:pt idx="0">
                  <c:v>15.4</c:v>
                </c:pt>
                <c:pt idx="1">
                  <c:v>13</c:v>
                </c:pt>
                <c:pt idx="2">
                  <c:v>20</c:v>
                </c:pt>
                <c:pt idx="3">
                  <c:v>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2-47BE-81CF-9A795C996B3F}"/>
            </c:ext>
          </c:extLst>
        </c:ser>
        <c:ser>
          <c:idx val="1"/>
          <c:order val="1"/>
          <c:tx>
            <c:strRef>
              <c:f>散点图!$A$6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散点图!$B$6:$B$11</c:f>
              <c:numCache>
                <c:formatCode>General</c:formatCode>
                <c:ptCount val="6"/>
                <c:pt idx="0">
                  <c:v>15.7</c:v>
                </c:pt>
                <c:pt idx="1">
                  <c:v>12.3</c:v>
                </c:pt>
                <c:pt idx="2">
                  <c:v>17.3</c:v>
                </c:pt>
                <c:pt idx="3">
                  <c:v>10.5</c:v>
                </c:pt>
                <c:pt idx="4">
                  <c:v>14.6</c:v>
                </c:pt>
                <c:pt idx="5">
                  <c:v>13.3</c:v>
                </c:pt>
              </c:numCache>
            </c:numRef>
          </c:xVal>
          <c:yVal>
            <c:numRef>
              <c:f>散点图!$C$6:$C$11</c:f>
              <c:numCache>
                <c:formatCode>General</c:formatCode>
                <c:ptCount val="6"/>
                <c:pt idx="0">
                  <c:v>5.9</c:v>
                </c:pt>
                <c:pt idx="1">
                  <c:v>7.7</c:v>
                </c:pt>
                <c:pt idx="2">
                  <c:v>1.1000000000000001</c:v>
                </c:pt>
                <c:pt idx="3">
                  <c:v>1.8</c:v>
                </c:pt>
                <c:pt idx="4">
                  <c:v>3.9</c:v>
                </c:pt>
                <c:pt idx="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2-47BE-81CF-9A795C996B3F}"/>
            </c:ext>
          </c:extLst>
        </c:ser>
        <c:ser>
          <c:idx val="2"/>
          <c:order val="2"/>
          <c:tx>
            <c:strRef>
              <c:f>散点图!$A$12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散点图!$B$12:$B$17</c:f>
              <c:numCache>
                <c:formatCode>General</c:formatCode>
                <c:ptCount val="6"/>
                <c:pt idx="0">
                  <c:v>1.2</c:v>
                </c:pt>
                <c:pt idx="1">
                  <c:v>1.6</c:v>
                </c:pt>
                <c:pt idx="2">
                  <c:v>4.5</c:v>
                </c:pt>
                <c:pt idx="3">
                  <c:v>1.1000000000000001</c:v>
                </c:pt>
                <c:pt idx="4">
                  <c:v>5.0999999999999996</c:v>
                </c:pt>
                <c:pt idx="5">
                  <c:v>1.7</c:v>
                </c:pt>
              </c:numCache>
            </c:numRef>
          </c:xVal>
          <c:yVal>
            <c:numRef>
              <c:f>散点图!$C$12:$C$17</c:f>
              <c:numCache>
                <c:formatCode>General</c:formatCode>
                <c:ptCount val="6"/>
                <c:pt idx="0">
                  <c:v>16.7</c:v>
                </c:pt>
                <c:pt idx="1">
                  <c:v>19.2</c:v>
                </c:pt>
                <c:pt idx="2">
                  <c:v>11</c:v>
                </c:pt>
                <c:pt idx="3">
                  <c:v>15.3</c:v>
                </c:pt>
                <c:pt idx="4">
                  <c:v>14.1</c:v>
                </c:pt>
                <c:pt idx="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2-47BE-81CF-9A795C996B3F}"/>
            </c:ext>
          </c:extLst>
        </c:ser>
        <c:ser>
          <c:idx val="3"/>
          <c:order val="3"/>
          <c:tx>
            <c:strRef>
              <c:f>散点图!$A$18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散点图!$B$18:$B$21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1.2</c:v>
                </c:pt>
                <c:pt idx="2">
                  <c:v>8.3000000000000007</c:v>
                </c:pt>
                <c:pt idx="3">
                  <c:v>4.2</c:v>
                </c:pt>
              </c:numCache>
            </c:numRef>
          </c:xVal>
          <c:yVal>
            <c:numRef>
              <c:f>散点图!$C$18:$C$21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8.8000000000000007</c:v>
                </c:pt>
                <c:pt idx="3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2-47BE-81CF-9A795C99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60880"/>
        <c:axId val="1195224160"/>
      </c:scatterChart>
      <c:valAx>
        <c:axId val="16694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5224160"/>
        <c:crossesAt val="10"/>
        <c:crossBetween val="midCat"/>
      </c:valAx>
      <c:valAx>
        <c:axId val="119522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69460880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散点图!$D$1</c:f>
              <c:strCache>
                <c:ptCount val="1"/>
                <c:pt idx="0">
                  <c:v>y2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075934512343"/>
                  <c:y val="-5.809346295076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散点图!$B$2:$B$21</c:f>
              <c:numCache>
                <c:formatCode>General</c:formatCode>
                <c:ptCount val="20"/>
                <c:pt idx="0">
                  <c:v>18.3</c:v>
                </c:pt>
                <c:pt idx="1">
                  <c:v>17.899999999999999</c:v>
                </c:pt>
                <c:pt idx="2">
                  <c:v>20</c:v>
                </c:pt>
                <c:pt idx="3">
                  <c:v>19.399999999999999</c:v>
                </c:pt>
                <c:pt idx="4">
                  <c:v>15.7</c:v>
                </c:pt>
                <c:pt idx="5">
                  <c:v>12.3</c:v>
                </c:pt>
                <c:pt idx="6">
                  <c:v>17.3</c:v>
                </c:pt>
                <c:pt idx="7">
                  <c:v>10.5</c:v>
                </c:pt>
                <c:pt idx="8">
                  <c:v>14.6</c:v>
                </c:pt>
                <c:pt idx="9">
                  <c:v>13.3</c:v>
                </c:pt>
                <c:pt idx="10">
                  <c:v>1.2</c:v>
                </c:pt>
                <c:pt idx="11">
                  <c:v>1.6</c:v>
                </c:pt>
                <c:pt idx="12">
                  <c:v>4.5</c:v>
                </c:pt>
                <c:pt idx="13">
                  <c:v>1.1000000000000001</c:v>
                </c:pt>
                <c:pt idx="14">
                  <c:v>5.0999999999999996</c:v>
                </c:pt>
                <c:pt idx="15">
                  <c:v>1.7</c:v>
                </c:pt>
                <c:pt idx="16">
                  <c:v>4.9000000000000004</c:v>
                </c:pt>
                <c:pt idx="17">
                  <c:v>1.2</c:v>
                </c:pt>
                <c:pt idx="18">
                  <c:v>8.3000000000000007</c:v>
                </c:pt>
                <c:pt idx="19">
                  <c:v>4.2</c:v>
                </c:pt>
              </c:numCache>
            </c:numRef>
          </c:xVal>
          <c:yVal>
            <c:numRef>
              <c:f>散点图!$D$2:$D$21</c:f>
              <c:numCache>
                <c:formatCode>General</c:formatCode>
                <c:ptCount val="20"/>
                <c:pt idx="0">
                  <c:v>36.6</c:v>
                </c:pt>
                <c:pt idx="1">
                  <c:v>35.799999999999997</c:v>
                </c:pt>
                <c:pt idx="2">
                  <c:v>40</c:v>
                </c:pt>
                <c:pt idx="3">
                  <c:v>38.799999999999997</c:v>
                </c:pt>
                <c:pt idx="4">
                  <c:v>31.4</c:v>
                </c:pt>
                <c:pt idx="5">
                  <c:v>24.6</c:v>
                </c:pt>
                <c:pt idx="6">
                  <c:v>34.6</c:v>
                </c:pt>
                <c:pt idx="7">
                  <c:v>21</c:v>
                </c:pt>
                <c:pt idx="8">
                  <c:v>29.2</c:v>
                </c:pt>
                <c:pt idx="9">
                  <c:v>26.6</c:v>
                </c:pt>
                <c:pt idx="10">
                  <c:v>2.4</c:v>
                </c:pt>
                <c:pt idx="11">
                  <c:v>3.2</c:v>
                </c:pt>
                <c:pt idx="12">
                  <c:v>9</c:v>
                </c:pt>
                <c:pt idx="13">
                  <c:v>2.2000000000000002</c:v>
                </c:pt>
                <c:pt idx="14">
                  <c:v>10.199999999999999</c:v>
                </c:pt>
                <c:pt idx="15">
                  <c:v>3.4</c:v>
                </c:pt>
                <c:pt idx="16">
                  <c:v>9.8000000000000007</c:v>
                </c:pt>
                <c:pt idx="17">
                  <c:v>2.4</c:v>
                </c:pt>
                <c:pt idx="18">
                  <c:v>16.600000000000001</c:v>
                </c:pt>
                <c:pt idx="19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1-4EDE-88BC-BD1AC7B0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54448"/>
        <c:axId val="1210880864"/>
      </c:scatterChart>
      <c:valAx>
        <c:axId val="15565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0880864"/>
        <c:crosses val="autoZero"/>
        <c:crossBetween val="midCat"/>
      </c:valAx>
      <c:valAx>
        <c:axId val="1210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65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环形图!$C$1</c:f>
              <c:strCache>
                <c:ptCount val="1"/>
                <c:pt idx="0">
                  <c:v>一级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39-428F-AD16-4B55EE372FAE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39-428F-AD16-4B55EE372FAE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39-428F-AD16-4B55EE372F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39-428F-AD16-4B55EE372FAE}"/>
              </c:ext>
            </c:extLst>
          </c:dPt>
          <c:dPt>
            <c:idx val="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39-428F-AD16-4B55EE372FAE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39-428F-AD16-4B55EE372F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39-428F-AD16-4B55EE372FAE}"/>
              </c:ext>
            </c:extLst>
          </c:dPt>
          <c:dPt>
            <c:idx val="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39-428F-AD16-4B55EE372FAE}"/>
              </c:ext>
            </c:extLst>
          </c:dPt>
          <c:dPt>
            <c:idx val="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39-428F-AD16-4B55EE372FAE}"/>
              </c:ext>
            </c:extLst>
          </c:dPt>
          <c:cat>
            <c:multiLvlStrRef>
              <c:f>环形图!$A$2:$B$10</c:f>
              <c:multiLvlStrCache>
                <c:ptCount val="9"/>
                <c:lvl>
                  <c:pt idx="0">
                    <c:v>电脑</c:v>
                  </c:pt>
                  <c:pt idx="1">
                    <c:v>手机</c:v>
                  </c:pt>
                  <c:pt idx="2">
                    <c:v>冰箱</c:v>
                  </c:pt>
                  <c:pt idx="3">
                    <c:v>空调</c:v>
                  </c:pt>
                  <c:pt idx="4">
                    <c:v>微波炉</c:v>
                  </c:pt>
                  <c:pt idx="5">
                    <c:v>鞋</c:v>
                  </c:pt>
                  <c:pt idx="6">
                    <c:v>上衣</c:v>
                  </c:pt>
                  <c:pt idx="7">
                    <c:v>裤子</c:v>
                  </c:pt>
                  <c:pt idx="8">
                    <c:v>饰品</c:v>
                  </c:pt>
                </c:lvl>
                <c:lvl>
                  <c:pt idx="0">
                    <c:v>家电</c:v>
                  </c:pt>
                  <c:pt idx="1">
                    <c:v>家电</c:v>
                  </c:pt>
                  <c:pt idx="2">
                    <c:v>家电</c:v>
                  </c:pt>
                  <c:pt idx="3">
                    <c:v>家电</c:v>
                  </c:pt>
                  <c:pt idx="4">
                    <c:v>家电</c:v>
                  </c:pt>
                  <c:pt idx="5">
                    <c:v>服饰</c:v>
                  </c:pt>
                  <c:pt idx="6">
                    <c:v>服饰</c:v>
                  </c:pt>
                  <c:pt idx="7">
                    <c:v>服饰</c:v>
                  </c:pt>
                  <c:pt idx="8">
                    <c:v>服饰</c:v>
                  </c:pt>
                </c:lvl>
              </c:multiLvlStrCache>
            </c:multiLvlStrRef>
          </c:cat>
          <c:val>
            <c:numRef>
              <c:f>环形图!$C$2:$C$10</c:f>
              <c:numCache>
                <c:formatCode>General</c:formatCode>
                <c:ptCount val="9"/>
                <c:pt idx="0">
                  <c:v>62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39-428F-AD16-4B55EE372FAE}"/>
            </c:ext>
          </c:extLst>
        </c:ser>
        <c:ser>
          <c:idx val="1"/>
          <c:order val="1"/>
          <c:tx>
            <c:strRef>
              <c:f>环形图!$D$1</c:f>
              <c:strCache>
                <c:ptCount val="1"/>
                <c:pt idx="0">
                  <c:v>二级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C39-428F-AD16-4B55EE372FA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39-428F-AD16-4B55EE372FAE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C39-428F-AD16-4B55EE372FAE}"/>
              </c:ext>
            </c:extLst>
          </c:dPt>
          <c:dPt>
            <c:idx val="3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C39-428F-AD16-4B55EE372FAE}"/>
              </c:ext>
            </c:extLst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C39-428F-AD16-4B55EE372FAE}"/>
              </c:ext>
            </c:extLst>
          </c:dPt>
          <c:dPt>
            <c:idx val="5"/>
            <c:bubble3D val="0"/>
            <c:spPr>
              <a:solidFill>
                <a:srgbClr val="FF530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C39-428F-AD16-4B55EE372FAE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C39-428F-AD16-4B55EE372FAE}"/>
              </c:ext>
            </c:extLst>
          </c:dPt>
          <c:dPt>
            <c:idx val="7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8C39-428F-AD16-4B55EE372FAE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C39-428F-AD16-4B55EE372FAE}"/>
              </c:ext>
            </c:extLst>
          </c:dPt>
          <c:cat>
            <c:multiLvlStrRef>
              <c:f>环形图!$A$2:$B$10</c:f>
              <c:multiLvlStrCache>
                <c:ptCount val="9"/>
                <c:lvl>
                  <c:pt idx="0">
                    <c:v>电脑</c:v>
                  </c:pt>
                  <c:pt idx="1">
                    <c:v>手机</c:v>
                  </c:pt>
                  <c:pt idx="2">
                    <c:v>冰箱</c:v>
                  </c:pt>
                  <c:pt idx="3">
                    <c:v>空调</c:v>
                  </c:pt>
                  <c:pt idx="4">
                    <c:v>微波炉</c:v>
                  </c:pt>
                  <c:pt idx="5">
                    <c:v>鞋</c:v>
                  </c:pt>
                  <c:pt idx="6">
                    <c:v>上衣</c:v>
                  </c:pt>
                  <c:pt idx="7">
                    <c:v>裤子</c:v>
                  </c:pt>
                  <c:pt idx="8">
                    <c:v>饰品</c:v>
                  </c:pt>
                </c:lvl>
                <c:lvl>
                  <c:pt idx="0">
                    <c:v>家电</c:v>
                  </c:pt>
                  <c:pt idx="1">
                    <c:v>家电</c:v>
                  </c:pt>
                  <c:pt idx="2">
                    <c:v>家电</c:v>
                  </c:pt>
                  <c:pt idx="3">
                    <c:v>家电</c:v>
                  </c:pt>
                  <c:pt idx="4">
                    <c:v>家电</c:v>
                  </c:pt>
                  <c:pt idx="5">
                    <c:v>服饰</c:v>
                  </c:pt>
                  <c:pt idx="6">
                    <c:v>服饰</c:v>
                  </c:pt>
                  <c:pt idx="7">
                    <c:v>服饰</c:v>
                  </c:pt>
                  <c:pt idx="8">
                    <c:v>服饰</c:v>
                  </c:pt>
                </c:lvl>
              </c:multiLvlStrCache>
            </c:multiLvlStrRef>
          </c:cat>
          <c:val>
            <c:numRef>
              <c:f>环形图!$D$2:$D$10</c:f>
              <c:numCache>
                <c:formatCode>General</c:formatCode>
                <c:ptCount val="9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19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17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C39-428F-AD16-4B55EE37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漏斗图!$B$1</c:f>
              <c:strCache>
                <c:ptCount val="1"/>
                <c:pt idx="0">
                  <c:v>辅助列1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17.5</c:v>
                </c:pt>
                <c:pt idx="4">
                  <c:v>20</c:v>
                </c:pt>
                <c:pt idx="5">
                  <c:v>42.5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C-4048-AE92-35D8A538537E}"/>
            </c:ext>
          </c:extLst>
        </c:ser>
        <c:ser>
          <c:idx val="1"/>
          <c:order val="1"/>
          <c:tx>
            <c:strRef>
              <c:f>漏斗图!$C$1</c:f>
              <c:strCache>
                <c:ptCount val="1"/>
                <c:pt idx="0">
                  <c:v>参与人数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漏斗图!$C$2:$C$8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84</c:v>
                </c:pt>
                <c:pt idx="3">
                  <c:v>65</c:v>
                </c:pt>
                <c:pt idx="4">
                  <c:v>60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C-4048-AE92-35D8A538537E}"/>
            </c:ext>
          </c:extLst>
        </c:ser>
        <c:ser>
          <c:idx val="2"/>
          <c:order val="2"/>
          <c:tx>
            <c:strRef>
              <c:f>漏斗图!$D$1</c:f>
              <c:strCache>
                <c:ptCount val="1"/>
                <c:pt idx="0">
                  <c:v>辅助列2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17.5</c:v>
                </c:pt>
                <c:pt idx="4">
                  <c:v>20</c:v>
                </c:pt>
                <c:pt idx="5">
                  <c:v>42.5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C-4048-AE92-35D8A538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4210112"/>
        <c:axId val="1195120576"/>
      </c:barChart>
      <c:catAx>
        <c:axId val="1194210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5120576"/>
        <c:crosses val="autoZero"/>
        <c:auto val="1"/>
        <c:lblAlgn val="ctr"/>
        <c:lblOffset val="100"/>
        <c:noMultiLvlLbl val="0"/>
      </c:catAx>
      <c:valAx>
        <c:axId val="11951205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42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漏斗图!$C$1</c:f>
              <c:strCache>
                <c:ptCount val="1"/>
                <c:pt idx="0">
                  <c:v>参与人数</c:v>
                </c:pt>
              </c:strCache>
            </c:strRef>
          </c:tx>
          <c:spPr>
            <a:solidFill>
              <a:srgbClr val="BDD4DE"/>
            </a:solidFill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漏斗图!$C$2:$C$8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84</c:v>
                </c:pt>
                <c:pt idx="3">
                  <c:v>65</c:v>
                </c:pt>
                <c:pt idx="4">
                  <c:v>60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3-440E-A53A-47EBC1147ADB}"/>
            </c:ext>
          </c:extLst>
        </c:ser>
        <c:ser>
          <c:idx val="1"/>
          <c:order val="1"/>
          <c:tx>
            <c:strRef>
              <c:f>漏斗图!$E$1</c:f>
              <c:strCache>
                <c:ptCount val="1"/>
                <c:pt idx="0">
                  <c:v>辅助列3</c:v>
                </c:pt>
              </c:strCache>
            </c:strRef>
          </c:tx>
          <c:spPr>
            <a:solidFill>
              <a:srgbClr val="00485D"/>
            </a:solidFill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漏斗图!$E$2:$E$8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6</c:v>
                </c:pt>
                <c:pt idx="3">
                  <c:v>19</c:v>
                </c:pt>
                <c:pt idx="4">
                  <c:v>5</c:v>
                </c:pt>
                <c:pt idx="5">
                  <c:v>45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3-440E-A53A-47EBC1147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588960"/>
        <c:axId val="1176467792"/>
      </c:barChart>
      <c:catAx>
        <c:axId val="1405588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6467792"/>
        <c:crosses val="autoZero"/>
        <c:auto val="1"/>
        <c:lblAlgn val="ctr"/>
        <c:lblOffset val="100"/>
        <c:noMultiLvlLbl val="0"/>
      </c:catAx>
      <c:valAx>
        <c:axId val="1176467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055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组合图!$B$1</c:f>
              <c:strCache>
                <c:ptCount val="1"/>
                <c:pt idx="0">
                  <c:v>安卓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组合图!$A$2:$A$25</c:f>
              <c:numCache>
                <c:formatCode>m/d/yyyy</c:formatCode>
                <c:ptCount val="24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</c:numCache>
            </c:numRef>
          </c:cat>
          <c:val>
            <c:numRef>
              <c:f>组合图!$B$2:$B$25</c:f>
              <c:numCache>
                <c:formatCode>General</c:formatCode>
                <c:ptCount val="24"/>
                <c:pt idx="0">
                  <c:v>321</c:v>
                </c:pt>
                <c:pt idx="1">
                  <c:v>310</c:v>
                </c:pt>
                <c:pt idx="2">
                  <c:v>342</c:v>
                </c:pt>
                <c:pt idx="3">
                  <c:v>309</c:v>
                </c:pt>
                <c:pt idx="4">
                  <c:v>325</c:v>
                </c:pt>
                <c:pt idx="5">
                  <c:v>371</c:v>
                </c:pt>
                <c:pt idx="6">
                  <c:v>467</c:v>
                </c:pt>
                <c:pt idx="7">
                  <c:v>497</c:v>
                </c:pt>
                <c:pt idx="8">
                  <c:v>490</c:v>
                </c:pt>
                <c:pt idx="9">
                  <c:v>344</c:v>
                </c:pt>
                <c:pt idx="10">
                  <c:v>244</c:v>
                </c:pt>
                <c:pt idx="11">
                  <c:v>219</c:v>
                </c:pt>
                <c:pt idx="12">
                  <c:v>234</c:v>
                </c:pt>
                <c:pt idx="13">
                  <c:v>231</c:v>
                </c:pt>
                <c:pt idx="14">
                  <c:v>276</c:v>
                </c:pt>
                <c:pt idx="15">
                  <c:v>304</c:v>
                </c:pt>
                <c:pt idx="16">
                  <c:v>314</c:v>
                </c:pt>
                <c:pt idx="17">
                  <c:v>320</c:v>
                </c:pt>
                <c:pt idx="18">
                  <c:v>326</c:v>
                </c:pt>
                <c:pt idx="19">
                  <c:v>375</c:v>
                </c:pt>
                <c:pt idx="20">
                  <c:v>310</c:v>
                </c:pt>
                <c:pt idx="21">
                  <c:v>322</c:v>
                </c:pt>
                <c:pt idx="22">
                  <c:v>340</c:v>
                </c:pt>
                <c:pt idx="2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48C7-A3E8-3EBA0FF4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507824"/>
        <c:axId val="1520387344"/>
      </c:barChart>
      <c:lineChart>
        <c:grouping val="standard"/>
        <c:varyColors val="0"/>
        <c:ser>
          <c:idx val="1"/>
          <c:order val="1"/>
          <c:tx>
            <c:v>波动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组合图!$D$2:$D$25</c:f>
              <c:numCache>
                <c:formatCode>0%</c:formatCode>
                <c:ptCount val="24"/>
                <c:pt idx="0">
                  <c:v>0</c:v>
                </c:pt>
                <c:pt idx="1">
                  <c:v>-3.4267912772585674E-2</c:v>
                </c:pt>
                <c:pt idx="2">
                  <c:v>0.10322580645161294</c:v>
                </c:pt>
                <c:pt idx="3">
                  <c:v>-9.6491228070175405E-2</c:v>
                </c:pt>
                <c:pt idx="4">
                  <c:v>5.1779935275080957E-2</c:v>
                </c:pt>
                <c:pt idx="5">
                  <c:v>0.14153846153846161</c:v>
                </c:pt>
                <c:pt idx="6">
                  <c:v>0.25876010781671166</c:v>
                </c:pt>
                <c:pt idx="7">
                  <c:v>6.4239828693790191E-2</c:v>
                </c:pt>
                <c:pt idx="8">
                  <c:v>-1.4084507042253502E-2</c:v>
                </c:pt>
                <c:pt idx="9">
                  <c:v>-0.29795918367346941</c:v>
                </c:pt>
                <c:pt idx="10">
                  <c:v>-0.29069767441860461</c:v>
                </c:pt>
                <c:pt idx="11">
                  <c:v>-0.10245901639344257</c:v>
                </c:pt>
                <c:pt idx="12">
                  <c:v>6.8493150684931559E-2</c:v>
                </c:pt>
                <c:pt idx="13">
                  <c:v>-1.2820512820512775E-2</c:v>
                </c:pt>
                <c:pt idx="14">
                  <c:v>0.19480519480519476</c:v>
                </c:pt>
                <c:pt idx="15">
                  <c:v>0.10144927536231885</c:v>
                </c:pt>
                <c:pt idx="16">
                  <c:v>3.289473684210531E-2</c:v>
                </c:pt>
                <c:pt idx="17">
                  <c:v>1.9108280254777066E-2</c:v>
                </c:pt>
                <c:pt idx="18">
                  <c:v>1.8750000000000044E-2</c:v>
                </c:pt>
                <c:pt idx="19">
                  <c:v>0.15030674846625769</c:v>
                </c:pt>
                <c:pt idx="20">
                  <c:v>-0.17333333333333334</c:v>
                </c:pt>
                <c:pt idx="21">
                  <c:v>3.8709677419354938E-2</c:v>
                </c:pt>
                <c:pt idx="22">
                  <c:v>5.5900621118012417E-2</c:v>
                </c:pt>
                <c:pt idx="23">
                  <c:v>-7.3529411764705843E-2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8C7-A3E8-3EBA0FF4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198000"/>
        <c:axId val="1482623776"/>
      </c:lineChart>
      <c:dateAx>
        <c:axId val="1553507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0387344"/>
        <c:crosses val="autoZero"/>
        <c:auto val="1"/>
        <c:lblOffset val="100"/>
        <c:baseTimeUnit val="days"/>
      </c:dateAx>
      <c:valAx>
        <c:axId val="15203873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3507824"/>
        <c:crosses val="autoZero"/>
        <c:crossBetween val="between"/>
      </c:valAx>
      <c:valAx>
        <c:axId val="1482623776"/>
        <c:scaling>
          <c:orientation val="minMax"/>
          <c:max val="2"/>
          <c:min val="-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1198000"/>
        <c:crosses val="max"/>
        <c:crossBetween val="between"/>
      </c:valAx>
      <c:catAx>
        <c:axId val="148119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8262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练习!$E$3</c:f>
              <c:strCache>
                <c:ptCount val="1"/>
                <c:pt idx="0">
                  <c:v>precent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练习!$C$4:$C$16</c:f>
              <c:strCache>
                <c:ptCount val="13"/>
                <c:pt idx="0">
                  <c:v>loss</c:v>
                </c:pt>
                <c:pt idx="1">
                  <c:v>government</c:v>
                </c:pt>
                <c:pt idx="2">
                  <c:v>wholesale</c:v>
                </c:pt>
                <c:pt idx="3">
                  <c:v>education</c:v>
                </c:pt>
                <c:pt idx="4">
                  <c:v>business</c:v>
                </c:pt>
                <c:pt idx="5">
                  <c:v>leisure</c:v>
                </c:pt>
                <c:pt idx="6">
                  <c:v>manufacturing</c:v>
                </c:pt>
                <c:pt idx="7">
                  <c:v>financial</c:v>
                </c:pt>
                <c:pt idx="8">
                  <c:v>construction</c:v>
                </c:pt>
                <c:pt idx="9">
                  <c:v>other</c:v>
                </c:pt>
                <c:pt idx="10">
                  <c:v>transportation</c:v>
                </c:pt>
                <c:pt idx="11">
                  <c:v>information</c:v>
                </c:pt>
                <c:pt idx="12">
                  <c:v>resources</c:v>
                </c:pt>
              </c:strCache>
            </c:strRef>
          </c:cat>
          <c:val>
            <c:numRef>
              <c:f>练习!$E$4:$E$16</c:f>
              <c:numCache>
                <c:formatCode>0%</c:formatCode>
                <c:ptCount val="13"/>
                <c:pt idx="0">
                  <c:v>5.7571964956195244E-2</c:v>
                </c:pt>
                <c:pt idx="1">
                  <c:v>9.8873591989987478E-2</c:v>
                </c:pt>
                <c:pt idx="2">
                  <c:v>0.12265331664580725</c:v>
                </c:pt>
                <c:pt idx="3">
                  <c:v>7.0087609511889859E-2</c:v>
                </c:pt>
                <c:pt idx="4">
                  <c:v>5.0062578222778474E-3</c:v>
                </c:pt>
                <c:pt idx="5">
                  <c:v>1.8773466833541929E-2</c:v>
                </c:pt>
                <c:pt idx="6">
                  <c:v>0.1113892365456821</c:v>
                </c:pt>
                <c:pt idx="7">
                  <c:v>0.10137672090112641</c:v>
                </c:pt>
                <c:pt idx="8">
                  <c:v>9.8873591989987478E-2</c:v>
                </c:pt>
                <c:pt idx="9">
                  <c:v>7.7596996245306638E-2</c:v>
                </c:pt>
                <c:pt idx="10">
                  <c:v>8.635794743429287E-2</c:v>
                </c:pt>
                <c:pt idx="11">
                  <c:v>7.3842302878598248E-2</c:v>
                </c:pt>
                <c:pt idx="12">
                  <c:v>7.7596996245306638E-2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546-A0C0-0AFF4DBB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8272047"/>
        <c:axId val="1198695375"/>
      </c:barChart>
      <c:barChart>
        <c:barDir val="bar"/>
        <c:grouping val="clustered"/>
        <c:varyColors val="0"/>
        <c:ser>
          <c:idx val="1"/>
          <c:order val="1"/>
          <c:tx>
            <c:v>change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练习!$D$4:$D$16</c:f>
              <c:numCache>
                <c:formatCode>General</c:formatCode>
                <c:ptCount val="13"/>
                <c:pt idx="0">
                  <c:v>7</c:v>
                </c:pt>
                <c:pt idx="1">
                  <c:v>-10</c:v>
                </c:pt>
                <c:pt idx="2">
                  <c:v>16</c:v>
                </c:pt>
                <c:pt idx="3">
                  <c:v>20</c:v>
                </c:pt>
                <c:pt idx="4">
                  <c:v>14</c:v>
                </c:pt>
                <c:pt idx="5">
                  <c:v>-13</c:v>
                </c:pt>
                <c:pt idx="6">
                  <c:v>19</c:v>
                </c:pt>
                <c:pt idx="7">
                  <c:v>20</c:v>
                </c:pt>
                <c:pt idx="8">
                  <c:v>-9</c:v>
                </c:pt>
                <c:pt idx="9">
                  <c:v>2</c:v>
                </c:pt>
                <c:pt idx="10">
                  <c:v>-5</c:v>
                </c:pt>
                <c:pt idx="11">
                  <c:v>-18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2-4546-A0C0-0AFF4DBB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7825407"/>
        <c:axId val="811551903"/>
      </c:barChart>
      <c:catAx>
        <c:axId val="9982720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695375"/>
        <c:crosses val="autoZero"/>
        <c:auto val="1"/>
        <c:lblAlgn val="ctr"/>
        <c:lblOffset val="100"/>
        <c:noMultiLvlLbl val="0"/>
      </c:catAx>
      <c:valAx>
        <c:axId val="119869537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就业人数占比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6031844816648776"/>
              <c:y val="0.91743032617940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8272047"/>
        <c:crosses val="autoZero"/>
        <c:crossBetween val="between"/>
      </c:valAx>
      <c:valAx>
        <c:axId val="811551903"/>
        <c:scaling>
          <c:orientation val="minMax"/>
          <c:min val="-30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7825407"/>
        <c:crosses val="max"/>
        <c:crossBetween val="between"/>
      </c:valAx>
      <c:catAx>
        <c:axId val="987825407"/>
        <c:scaling>
          <c:orientation val="minMax"/>
        </c:scaling>
        <c:delete val="1"/>
        <c:axPos val="l"/>
        <c:majorTickMark val="out"/>
        <c:minorTickMark val="none"/>
        <c:tickLblPos val="nextTo"/>
        <c:crossAx val="811551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legendEntry>
      <c:layout>
        <c:manualLayout>
          <c:xMode val="edge"/>
          <c:yMode val="edge"/>
          <c:x val="0.73028865378082031"/>
          <c:y val="0.18101783002770777"/>
          <c:w val="0.25671208233802234"/>
          <c:h val="9.890732105088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879638</xdr:colOff>
      <xdr:row>1</xdr:row>
      <xdr:rowOff>254706</xdr:rowOff>
    </xdr:from>
    <xdr:to>
      <xdr:col>16</xdr:col>
      <xdr:colOff>78726</xdr:colOff>
      <xdr:row>18</xdr:row>
      <xdr:rowOff>143023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390496</xdr:colOff>
      <xdr:row>0</xdr:row>
      <xdr:rowOff>266344</xdr:rowOff>
    </xdr:from>
    <xdr:to>
      <xdr:col>20</xdr:col>
      <xdr:colOff>213645</xdr:colOff>
      <xdr:row>10</xdr:row>
      <xdr:rowOff>356075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164980</xdr:colOff>
      <xdr:row>12</xdr:row>
      <xdr:rowOff>17092</xdr:rowOff>
    </xdr:from>
    <xdr:to>
      <xdr:col>20</xdr:col>
      <xdr:colOff>154298</xdr:colOff>
      <xdr:row>31</xdr:row>
      <xdr:rowOff>11869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989219</xdr:colOff>
      <xdr:row>0</xdr:row>
      <xdr:rowOff>516467</xdr:rowOff>
    </xdr:from>
    <xdr:to>
      <xdr:col>12</xdr:col>
      <xdr:colOff>239274</xdr:colOff>
      <xdr:row>7</xdr:row>
      <xdr:rowOff>193262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178245</xdr:colOff>
      <xdr:row>11</xdr:row>
      <xdr:rowOff>77981</xdr:rowOff>
    </xdr:from>
    <xdr:to>
      <xdr:col>9</xdr:col>
      <xdr:colOff>802105</xdr:colOff>
      <xdr:row>37</xdr:row>
      <xdr:rowOff>11140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117395</xdr:colOff>
      <xdr:row>2</xdr:row>
      <xdr:rowOff>42690</xdr:rowOff>
    </xdr:from>
    <xdr:to>
      <xdr:col>14</xdr:col>
      <xdr:colOff>307131</xdr:colOff>
      <xdr:row>10</xdr:row>
      <xdr:rowOff>265912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月份 1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5462" y="693698"/>
              <a:ext cx="1833266" cy="2496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1</xdr:row>
      <xdr:rowOff>0</xdr:rowOff>
    </xdr:from>
    <xdr:to>
      <xdr:col>9</xdr:col>
      <xdr:colOff>1231900</xdr:colOff>
      <xdr:row>12</xdr:row>
      <xdr:rowOff>193669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月份">
              <a:extLst>
                <a:ext uri="{FF2B5EF4-FFF2-40B4-BE49-F238E27FC236}">
                  <a16:creationId xmlns:a16="http://schemas.microsoft.com/office/drawing/2014/main" id="{00000000-0008-0000-0C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5400" y="3810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139816</xdr:colOff>
      <xdr:row>12</xdr:row>
      <xdr:rowOff>104862</xdr:rowOff>
    </xdr:from>
    <xdr:to>
      <xdr:col>9</xdr:col>
      <xdr:colOff>780642</xdr:colOff>
      <xdr:row>24</xdr:row>
      <xdr:rowOff>128165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215516</xdr:colOff>
      <xdr:row>0</xdr:row>
      <xdr:rowOff>92363</xdr:rowOff>
    </xdr:from>
    <xdr:to>
      <xdr:col>12</xdr:col>
      <xdr:colOff>76970</xdr:colOff>
      <xdr:row>9</xdr:row>
      <xdr:rowOff>100060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203971</xdr:colOff>
      <xdr:row>10</xdr:row>
      <xdr:rowOff>30789</xdr:rowOff>
    </xdr:from>
    <xdr:to>
      <xdr:col>11</xdr:col>
      <xdr:colOff>773546</xdr:colOff>
      <xdr:row>18</xdr:row>
      <xdr:rowOff>9237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236017</xdr:colOff>
      <xdr:row>1</xdr:row>
      <xdr:rowOff>140487</xdr:rowOff>
    </xdr:from>
    <xdr:to>
      <xdr:col>10</xdr:col>
      <xdr:colOff>629381</xdr:colOff>
      <xdr:row>14</xdr:row>
      <xdr:rowOff>95532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111404</xdr:colOff>
      <xdr:row>1</xdr:row>
      <xdr:rowOff>2</xdr:rowOff>
    </xdr:from>
    <xdr:to>
      <xdr:col>15</xdr:col>
      <xdr:colOff>122544</xdr:colOff>
      <xdr:row>19</xdr:row>
      <xdr:rowOff>122544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125886</xdr:colOff>
      <xdr:row>20</xdr:row>
      <xdr:rowOff>165768</xdr:rowOff>
    </xdr:from>
    <xdr:to>
      <xdr:col>15</xdr:col>
      <xdr:colOff>122544</xdr:colOff>
      <xdr:row>38</xdr:row>
      <xdr:rowOff>66842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215658</xdr:colOff>
      <xdr:row>2</xdr:row>
      <xdr:rowOff>251604</xdr:rowOff>
    </xdr:from>
    <xdr:to>
      <xdr:col>16</xdr:col>
      <xdr:colOff>35942</xdr:colOff>
      <xdr:row>21</xdr:row>
      <xdr:rowOff>35943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7620</xdr:rowOff>
    </xdr:from>
    <xdr:to>
      <xdr:col>15</xdr:col>
      <xdr:colOff>716280</xdr:colOff>
      <xdr:row>18</xdr:row>
      <xdr:rowOff>182880</xdr:rowOff>
    </xdr:to>
    <xdr:graphicFrame macro="">
      <xdr:nvGraphicFramePr>
        <xdr:cNvPr id="2" name="Chart 1" descr="User">
          <a:extLst>
            <a:ext uri="{FF2B5EF4-FFF2-40B4-BE49-F238E27FC236}">
              <a16:creationId xmlns:a16="http://schemas.microsoft.com/office/drawing/2014/main" id="{DE895A74-962D-4F22-AEBB-B6252F7E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228600</xdr:rowOff>
    </xdr:from>
    <xdr:to>
      <xdr:col>17</xdr:col>
      <xdr:colOff>30480</xdr:colOff>
      <xdr:row>23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D9A58-8D71-4E32-ABC4-1594D685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3</xdr:row>
      <xdr:rowOff>177800</xdr:rowOff>
    </xdr:from>
    <xdr:to>
      <xdr:col>17</xdr:col>
      <xdr:colOff>787400</xdr:colOff>
      <xdr:row>16</xdr:row>
      <xdr:rowOff>215900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2984.98536446759" createdVersion="4" refreshedVersion="4" minRefreshableVersion="3" recordCount="36" xr:uid="{00000000-000A-0000-FFFF-FFFF50000000}">
  <cacheSource type="worksheet">
    <worksheetSource ref="A1:E1048576" sheet="杜邦分析原始数据"/>
  </cacheSource>
  <cacheFields count="6">
    <cacheField name="核心指标" numFmtId="0">
      <sharedItems containsBlank="1"/>
    </cacheField>
    <cacheField name="一级指标" numFmtId="0">
      <sharedItems containsBlank="1" count="3">
        <s v="移动端"/>
        <s v="网页端"/>
        <m/>
      </sharedItems>
    </cacheField>
    <cacheField name="二级指标" numFmtId="0">
      <sharedItems containsBlank="1" count="8">
        <s v="应用商店"/>
        <s v="付费推广"/>
        <s v="微信"/>
        <s v="微博"/>
        <s v="SEM "/>
        <s v="SEO "/>
        <s v="直接访问"/>
        <m/>
      </sharedItems>
    </cacheField>
    <cacheField name="月份" numFmtId="0">
      <sharedItems containsBlank="1" count="6">
        <s v="1月"/>
        <s v="2月"/>
        <s v="3月"/>
        <s v="4月"/>
        <s v="5月"/>
        <m/>
      </sharedItems>
    </cacheField>
    <cacheField name="新增用户量" numFmtId="0">
      <sharedItems containsString="0" containsBlank="1" containsNumber="1" containsInteger="1" minValue="100" maxValue="2500"/>
    </cacheField>
    <cacheField name="字段1" numFmtId="0" formula="一级指标/二级指标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新用户"/>
    <x v="0"/>
    <x v="0"/>
    <x v="0"/>
    <n v="1000"/>
  </r>
  <r>
    <s v="新用户"/>
    <x v="0"/>
    <x v="1"/>
    <x v="0"/>
    <n v="2500"/>
  </r>
  <r>
    <s v="新用户"/>
    <x v="0"/>
    <x v="2"/>
    <x v="0"/>
    <n v="300"/>
  </r>
  <r>
    <s v="新用户"/>
    <x v="0"/>
    <x v="3"/>
    <x v="0"/>
    <n v="120"/>
  </r>
  <r>
    <s v="新用户"/>
    <x v="1"/>
    <x v="4"/>
    <x v="0"/>
    <n v="900"/>
  </r>
  <r>
    <s v="新用户"/>
    <x v="1"/>
    <x v="5"/>
    <x v="0"/>
    <n v="800"/>
  </r>
  <r>
    <s v="新用户"/>
    <x v="1"/>
    <x v="6"/>
    <x v="0"/>
    <n v="300"/>
  </r>
  <r>
    <s v="新用户"/>
    <x v="0"/>
    <x v="0"/>
    <x v="1"/>
    <n v="800"/>
  </r>
  <r>
    <s v="新用户"/>
    <x v="0"/>
    <x v="1"/>
    <x v="1"/>
    <n v="2400"/>
  </r>
  <r>
    <s v="新用户"/>
    <x v="0"/>
    <x v="2"/>
    <x v="1"/>
    <n v="310"/>
  </r>
  <r>
    <s v="新用户"/>
    <x v="0"/>
    <x v="3"/>
    <x v="1"/>
    <n v="110"/>
  </r>
  <r>
    <s v="新用户"/>
    <x v="1"/>
    <x v="4"/>
    <x v="1"/>
    <n v="1200"/>
  </r>
  <r>
    <s v="新用户"/>
    <x v="1"/>
    <x v="5"/>
    <x v="1"/>
    <n v="750"/>
  </r>
  <r>
    <s v="新用户"/>
    <x v="1"/>
    <x v="6"/>
    <x v="1"/>
    <n v="300"/>
  </r>
  <r>
    <s v="新用户"/>
    <x v="0"/>
    <x v="0"/>
    <x v="2"/>
    <n v="1200"/>
  </r>
  <r>
    <s v="新用户"/>
    <x v="0"/>
    <x v="1"/>
    <x v="2"/>
    <n v="2350"/>
  </r>
  <r>
    <s v="新用户"/>
    <x v="0"/>
    <x v="2"/>
    <x v="2"/>
    <n v="270"/>
  </r>
  <r>
    <s v="新用户"/>
    <x v="0"/>
    <x v="3"/>
    <x v="2"/>
    <n v="100"/>
  </r>
  <r>
    <s v="新用户"/>
    <x v="1"/>
    <x v="4"/>
    <x v="2"/>
    <n v="1150"/>
  </r>
  <r>
    <s v="新用户"/>
    <x v="1"/>
    <x v="5"/>
    <x v="2"/>
    <n v="750"/>
  </r>
  <r>
    <s v="新用户"/>
    <x v="1"/>
    <x v="6"/>
    <x v="2"/>
    <n v="320"/>
  </r>
  <r>
    <s v="新用户"/>
    <x v="0"/>
    <x v="0"/>
    <x v="3"/>
    <n v="900"/>
  </r>
  <r>
    <s v="新用户"/>
    <x v="0"/>
    <x v="1"/>
    <x v="3"/>
    <n v="2320"/>
  </r>
  <r>
    <s v="新用户"/>
    <x v="0"/>
    <x v="2"/>
    <x v="3"/>
    <n v="265"/>
  </r>
  <r>
    <s v="新用户"/>
    <x v="0"/>
    <x v="3"/>
    <x v="3"/>
    <n v="120"/>
  </r>
  <r>
    <s v="新用户"/>
    <x v="1"/>
    <x v="4"/>
    <x v="3"/>
    <n v="1050"/>
  </r>
  <r>
    <s v="新用户"/>
    <x v="1"/>
    <x v="5"/>
    <x v="3"/>
    <n v="800"/>
  </r>
  <r>
    <s v="新用户"/>
    <x v="1"/>
    <x v="6"/>
    <x v="3"/>
    <n v="320"/>
  </r>
  <r>
    <s v="新用户"/>
    <x v="0"/>
    <x v="0"/>
    <x v="4"/>
    <n v="920"/>
  </r>
  <r>
    <s v="新用户"/>
    <x v="0"/>
    <x v="1"/>
    <x v="4"/>
    <n v="2300"/>
  </r>
  <r>
    <s v="新用户"/>
    <x v="0"/>
    <x v="2"/>
    <x v="4"/>
    <n v="300"/>
  </r>
  <r>
    <s v="新用户"/>
    <x v="0"/>
    <x v="3"/>
    <x v="4"/>
    <n v="150"/>
  </r>
  <r>
    <s v="新用户"/>
    <x v="1"/>
    <x v="4"/>
    <x v="4"/>
    <n v="900"/>
  </r>
  <r>
    <s v="新用户"/>
    <x v="1"/>
    <x v="5"/>
    <x v="4"/>
    <n v="700"/>
  </r>
  <r>
    <s v="新用户"/>
    <x v="1"/>
    <x v="6"/>
    <x v="4"/>
    <n v="300"/>
  </r>
  <r>
    <m/>
    <x v="2"/>
    <x v="7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20" firstHeaderRow="0" firstDataRow="1" firstDataCol="1"/>
  <pivotFields count="6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9">
        <item x="4"/>
        <item x="5"/>
        <item x="1"/>
        <item x="3"/>
        <item x="2"/>
        <item x="0"/>
        <item x="6"/>
        <item x="7"/>
        <item t="default"/>
      </items>
    </pivotField>
    <pivotField axis="axisRow" showAll="0">
      <items count="7">
        <item h="1" x="0"/>
        <item h="1" x="1"/>
        <item h="1" x="2"/>
        <item h="1" x="3"/>
        <item h="1" x="5"/>
        <item x="4"/>
        <item t="default"/>
      </items>
    </pivotField>
    <pivotField dataField="1" showAll="0"/>
    <pivotField dragToRow="0" dragToCol="0" dragToPage="0" showAll="0" defaultSubtotal="0"/>
  </pivotFields>
  <rowFields count="3">
    <field x="1"/>
    <field x="2"/>
    <field x="3"/>
  </rowFields>
  <rowItems count="17">
    <i>
      <x/>
    </i>
    <i r="1">
      <x/>
    </i>
    <i r="2">
      <x v="5"/>
    </i>
    <i r="1">
      <x v="1"/>
    </i>
    <i r="2">
      <x v="5"/>
    </i>
    <i r="1">
      <x v="6"/>
    </i>
    <i r="2">
      <x v="5"/>
    </i>
    <i>
      <x v="1"/>
    </i>
    <i r="1">
      <x v="2"/>
    </i>
    <i r="2">
      <x v="5"/>
    </i>
    <i r="1">
      <x v="3"/>
    </i>
    <i r="2">
      <x v="5"/>
    </i>
    <i r="1">
      <x v="4"/>
    </i>
    <i r="2">
      <x v="5"/>
    </i>
    <i r="1">
      <x v="5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/新增用户量" fld="4" baseField="0" baseItem="0"/>
    <dataField name="求和/新增用户量2" fld="4" showDataAs="percentDiff" baseField="3" baseItem="1048828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" xr10:uid="{00000000-0013-0000-FFFF-FFFF01000000}" sourceName="月份">
  <pivotTables>
    <pivotTable tabId="18" name="数据透视表2"/>
  </pivotTables>
  <data>
    <tabular pivotCacheId="2">
      <items count="6">
        <i x="0"/>
        <i x="1"/>
        <i x="2"/>
        <i x="3"/>
        <i x="4" s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月份 1" xr10:uid="{00000000-0014-0000-FFFF-FFFF01000000}" cache="切片器_月份" caption="月份" style="SlicerStyleDark3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月份" xr10:uid="{00000000-0014-0000-FFFF-FFFF02000000}" cache="切片器_月份" caption="月份" style="SlicerStyleDark3" rowHeight="230716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80B62AE-E517-D54F-BDCA-E47B780C6860}">
  <we:reference id="wa104168603" version="1.0.0.6" store="zh-CN" storeType="OMEX"/>
  <we:alternateReferences>
    <we:reference id="WA104168603" version="1.0.0.6" store="WA1041686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zoomScale="109" workbookViewId="0">
      <selection activeCell="B8" sqref="B8"/>
    </sheetView>
  </sheetViews>
  <sheetFormatPr defaultColWidth="10.90625" defaultRowHeight="15.6"/>
  <cols>
    <col min="2" max="3" width="11.1796875" bestFit="1" customWidth="1"/>
    <col min="4" max="5" width="11.1796875" customWidth="1"/>
    <col min="7" max="7" width="13" bestFit="1" customWidth="1"/>
    <col min="8" max="10" width="11.1796875" bestFit="1" customWidth="1"/>
  </cols>
  <sheetData>
    <row r="1" spans="1:10" s="37" customFormat="1" ht="22.05" customHeight="1">
      <c r="A1" s="101" t="s">
        <v>51</v>
      </c>
      <c r="B1" s="102" t="s">
        <v>45</v>
      </c>
      <c r="C1" s="102" t="s">
        <v>52</v>
      </c>
      <c r="D1" s="102" t="s">
        <v>57</v>
      </c>
      <c r="E1" s="103" t="s">
        <v>56</v>
      </c>
      <c r="G1" s="37" t="s">
        <v>49</v>
      </c>
      <c r="H1" s="37" t="s">
        <v>46</v>
      </c>
      <c r="I1" s="88" t="s">
        <v>44</v>
      </c>
      <c r="J1" s="88" t="s">
        <v>45</v>
      </c>
    </row>
    <row r="2" spans="1:10" s="37" customFormat="1" ht="22.95" customHeight="1">
      <c r="A2" s="104" t="s">
        <v>50</v>
      </c>
      <c r="B2" s="105">
        <v>401</v>
      </c>
      <c r="C2" s="105">
        <v>321</v>
      </c>
      <c r="D2" s="106"/>
      <c r="E2" s="107"/>
      <c r="G2" s="38">
        <v>42736</v>
      </c>
      <c r="H2" s="37">
        <f>WEEKNUM(G2,2)</f>
        <v>1</v>
      </c>
      <c r="I2" s="37">
        <v>321</v>
      </c>
      <c r="J2" s="37">
        <v>401</v>
      </c>
    </row>
    <row r="3" spans="1:10" s="37" customFormat="1" ht="22.95" customHeight="1">
      <c r="A3" s="104" t="s">
        <v>53</v>
      </c>
      <c r="B3" s="106">
        <v>450.85714285714283</v>
      </c>
      <c r="C3" s="106">
        <v>374.42857142857144</v>
      </c>
      <c r="D3" s="108">
        <f t="shared" ref="D3:E5" si="0">B3/B2-1</f>
        <v>0.1243320270751691</v>
      </c>
      <c r="E3" s="109">
        <f t="shared" si="0"/>
        <v>0.16644414775255911</v>
      </c>
      <c r="G3" s="38">
        <v>42737</v>
      </c>
      <c r="H3" s="37">
        <f t="shared" ref="H3:H25" si="1">WEEKNUM(G3,2)</f>
        <v>2</v>
      </c>
      <c r="I3" s="37">
        <v>310</v>
      </c>
      <c r="J3" s="37">
        <v>387</v>
      </c>
    </row>
    <row r="4" spans="1:10" s="37" customFormat="1" ht="22.95" customHeight="1">
      <c r="A4" s="104" t="s">
        <v>54</v>
      </c>
      <c r="B4" s="106">
        <v>373.14285714285717</v>
      </c>
      <c r="C4" s="106">
        <v>291.14285714285717</v>
      </c>
      <c r="D4" s="108">
        <f t="shared" si="0"/>
        <v>-0.17237008871989856</v>
      </c>
      <c r="E4" s="109">
        <f t="shared" si="0"/>
        <v>-0.22243418542541016</v>
      </c>
      <c r="G4" s="38">
        <v>42738</v>
      </c>
      <c r="H4" s="37">
        <f t="shared" si="1"/>
        <v>2</v>
      </c>
      <c r="I4" s="37">
        <v>342</v>
      </c>
      <c r="J4" s="37">
        <v>399</v>
      </c>
    </row>
    <row r="5" spans="1:10" s="37" customFormat="1" ht="22.95" customHeight="1" thickBot="1">
      <c r="A5" s="110" t="s">
        <v>55</v>
      </c>
      <c r="B5" s="111">
        <v>375.28571428571428</v>
      </c>
      <c r="C5" s="111">
        <v>320.14285714285717</v>
      </c>
      <c r="D5" s="112">
        <f t="shared" si="0"/>
        <v>5.7427258805511361E-3</v>
      </c>
      <c r="E5" s="113">
        <f t="shared" si="0"/>
        <v>9.9607458292443551E-2</v>
      </c>
      <c r="G5" s="38">
        <v>42739</v>
      </c>
      <c r="H5" s="37">
        <f t="shared" si="1"/>
        <v>2</v>
      </c>
      <c r="I5" s="37">
        <v>309</v>
      </c>
      <c r="J5" s="37">
        <v>401</v>
      </c>
    </row>
    <row r="6" spans="1:10" s="37" customFormat="1" ht="22.95" customHeight="1">
      <c r="D6" s="43"/>
      <c r="E6" s="43"/>
      <c r="G6" s="38">
        <v>42740</v>
      </c>
      <c r="H6" s="37">
        <f t="shared" si="1"/>
        <v>2</v>
      </c>
      <c r="I6" s="37">
        <v>325</v>
      </c>
      <c r="J6" s="37">
        <v>385</v>
      </c>
    </row>
    <row r="7" spans="1:10" s="37" customFormat="1" ht="22.95" customHeight="1">
      <c r="G7" s="38">
        <v>42741</v>
      </c>
      <c r="H7" s="37">
        <f t="shared" si="1"/>
        <v>2</v>
      </c>
      <c r="I7" s="37">
        <v>371</v>
      </c>
      <c r="J7" s="37">
        <v>421</v>
      </c>
    </row>
    <row r="8" spans="1:10" s="37" customFormat="1" ht="22.95" customHeight="1">
      <c r="G8" s="38">
        <v>42742</v>
      </c>
      <c r="H8" s="37">
        <f t="shared" si="1"/>
        <v>2</v>
      </c>
      <c r="I8" s="37">
        <v>467</v>
      </c>
      <c r="J8" s="37">
        <v>562</v>
      </c>
    </row>
    <row r="9" spans="1:10" s="37" customFormat="1" ht="22.95" customHeight="1">
      <c r="G9" s="38">
        <v>42743</v>
      </c>
      <c r="H9" s="37">
        <f t="shared" si="1"/>
        <v>2</v>
      </c>
      <c r="I9" s="37">
        <v>497</v>
      </c>
      <c r="J9" s="37">
        <v>601</v>
      </c>
    </row>
    <row r="10" spans="1:10" s="37" customFormat="1" ht="22.95" customHeight="1">
      <c r="G10" s="38">
        <v>42744</v>
      </c>
      <c r="H10" s="37">
        <f t="shared" si="1"/>
        <v>3</v>
      </c>
      <c r="I10" s="37">
        <v>490</v>
      </c>
      <c r="J10" s="37">
        <v>552</v>
      </c>
    </row>
    <row r="11" spans="1:10" s="37" customFormat="1" ht="22.95" customHeight="1">
      <c r="G11" s="38">
        <v>42745</v>
      </c>
      <c r="H11" s="37">
        <f t="shared" si="1"/>
        <v>3</v>
      </c>
      <c r="I11" s="37">
        <v>344</v>
      </c>
      <c r="J11" s="37">
        <v>487</v>
      </c>
    </row>
    <row r="12" spans="1:10" s="37" customFormat="1" ht="22.95" customHeight="1">
      <c r="G12" s="38">
        <v>42746</v>
      </c>
      <c r="H12" s="37">
        <f t="shared" si="1"/>
        <v>3</v>
      </c>
      <c r="I12" s="37">
        <v>244</v>
      </c>
      <c r="J12" s="37">
        <v>352</v>
      </c>
    </row>
    <row r="13" spans="1:10" s="37" customFormat="1" ht="22.95" customHeight="1">
      <c r="G13" s="38">
        <v>42747</v>
      </c>
      <c r="H13" s="37">
        <f t="shared" si="1"/>
        <v>3</v>
      </c>
      <c r="I13" s="37">
        <v>219</v>
      </c>
      <c r="J13" s="37">
        <v>321</v>
      </c>
    </row>
    <row r="14" spans="1:10" s="37" customFormat="1" ht="22.95" customHeight="1">
      <c r="G14" s="38">
        <v>42748</v>
      </c>
      <c r="H14" s="37">
        <f t="shared" si="1"/>
        <v>3</v>
      </c>
      <c r="I14" s="37">
        <v>234</v>
      </c>
      <c r="J14" s="37">
        <v>284</v>
      </c>
    </row>
    <row r="15" spans="1:10" s="37" customFormat="1" ht="22.95" customHeight="1">
      <c r="G15" s="38">
        <v>42749</v>
      </c>
      <c r="H15" s="37">
        <f t="shared" si="1"/>
        <v>3</v>
      </c>
      <c r="I15" s="37">
        <v>231</v>
      </c>
      <c r="J15" s="37">
        <v>286</v>
      </c>
    </row>
    <row r="16" spans="1:10" s="37" customFormat="1" ht="22.95" customHeight="1">
      <c r="G16" s="38">
        <v>42750</v>
      </c>
      <c r="H16" s="37">
        <f t="shared" si="1"/>
        <v>3</v>
      </c>
      <c r="I16" s="37">
        <v>276</v>
      </c>
      <c r="J16" s="37">
        <v>330</v>
      </c>
    </row>
    <row r="17" spans="7:10" s="37" customFormat="1" ht="22.95" customHeight="1">
      <c r="G17" s="38">
        <v>42751</v>
      </c>
      <c r="H17" s="37">
        <f t="shared" si="1"/>
        <v>4</v>
      </c>
      <c r="I17" s="37">
        <v>304</v>
      </c>
      <c r="J17" s="37">
        <v>352</v>
      </c>
    </row>
    <row r="18" spans="7:10" s="37" customFormat="1" ht="22.95" customHeight="1">
      <c r="G18" s="38">
        <v>42752</v>
      </c>
      <c r="H18" s="37">
        <f t="shared" si="1"/>
        <v>4</v>
      </c>
      <c r="I18" s="37">
        <v>314</v>
      </c>
      <c r="J18" s="37">
        <v>365</v>
      </c>
    </row>
    <row r="19" spans="7:10" s="37" customFormat="1" ht="22.95" customHeight="1">
      <c r="G19" s="38">
        <v>42753</v>
      </c>
      <c r="H19" s="37">
        <f t="shared" si="1"/>
        <v>4</v>
      </c>
      <c r="I19" s="37">
        <v>320</v>
      </c>
      <c r="J19" s="37">
        <v>365</v>
      </c>
    </row>
    <row r="20" spans="7:10" s="37" customFormat="1" ht="22.95" customHeight="1">
      <c r="G20" s="38">
        <v>42754</v>
      </c>
      <c r="H20" s="37">
        <f t="shared" si="1"/>
        <v>4</v>
      </c>
      <c r="I20" s="37">
        <v>326</v>
      </c>
      <c r="J20" s="37">
        <v>396</v>
      </c>
    </row>
    <row r="21" spans="7:10" s="37" customFormat="1" ht="22.95" customHeight="1">
      <c r="G21" s="38">
        <v>42755</v>
      </c>
      <c r="H21" s="37">
        <f t="shared" si="1"/>
        <v>4</v>
      </c>
      <c r="I21" s="37">
        <v>345</v>
      </c>
      <c r="J21" s="37">
        <v>387</v>
      </c>
    </row>
    <row r="22" spans="7:10" s="37" customFormat="1" ht="22.95" customHeight="1">
      <c r="G22" s="38">
        <v>42756</v>
      </c>
      <c r="H22" s="37">
        <f t="shared" si="1"/>
        <v>4</v>
      </c>
      <c r="I22" s="37">
        <v>310</v>
      </c>
      <c r="J22" s="37">
        <v>384</v>
      </c>
    </row>
    <row r="23" spans="7:10" s="37" customFormat="1" ht="22.95" customHeight="1">
      <c r="G23" s="38">
        <v>42757</v>
      </c>
      <c r="H23" s="37">
        <f t="shared" si="1"/>
        <v>4</v>
      </c>
      <c r="I23" s="37">
        <v>322</v>
      </c>
      <c r="J23" s="37">
        <v>378</v>
      </c>
    </row>
    <row r="24" spans="7:10" s="37" customFormat="1" ht="22.95" customHeight="1">
      <c r="G24" s="38">
        <v>42758</v>
      </c>
      <c r="H24" s="37">
        <f t="shared" si="1"/>
        <v>5</v>
      </c>
      <c r="I24" s="37">
        <v>340</v>
      </c>
      <c r="J24" s="37">
        <v>403</v>
      </c>
    </row>
    <row r="25" spans="7:10" s="37" customFormat="1" ht="22.95" customHeight="1">
      <c r="G25" s="38">
        <v>42759</v>
      </c>
      <c r="H25" s="37">
        <f t="shared" si="1"/>
        <v>5</v>
      </c>
      <c r="I25" s="37">
        <v>315</v>
      </c>
      <c r="J25" s="37">
        <v>408</v>
      </c>
    </row>
    <row r="36" s="33" customFormat="1"/>
    <row r="37" s="33" customFormat="1"/>
    <row r="38" s="33" customFormat="1"/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6"/>
  <sheetViews>
    <sheetView topLeftCell="A5" zoomScale="125" zoomScaleNormal="208" workbookViewId="0">
      <selection activeCell="B3" sqref="B3:D16"/>
    </sheetView>
  </sheetViews>
  <sheetFormatPr defaultColWidth="10.81640625" defaultRowHeight="19.2"/>
  <cols>
    <col min="1" max="1" width="2" style="89" customWidth="1"/>
    <col min="2" max="2" width="17.6328125" style="89" customWidth="1"/>
    <col min="3" max="3" width="10.81640625" style="89"/>
    <col min="4" max="5" width="10.81640625" style="97"/>
    <col min="6" max="6" width="1.81640625" style="89" customWidth="1"/>
    <col min="7" max="16384" width="10.81640625" style="89"/>
  </cols>
  <sheetData>
    <row r="1" spans="1:18" s="122" customFormat="1" ht="37.950000000000003" customHeight="1">
      <c r="A1" s="124"/>
      <c r="B1" s="121" t="s">
        <v>176</v>
      </c>
      <c r="D1" s="123"/>
      <c r="E1" s="123"/>
    </row>
    <row r="3" spans="1:18" ht="25.05" customHeight="1">
      <c r="A3" s="127"/>
      <c r="B3" s="125" t="s">
        <v>138</v>
      </c>
      <c r="C3" s="125" t="s">
        <v>139</v>
      </c>
      <c r="D3" s="126" t="s">
        <v>140</v>
      </c>
      <c r="E3" s="128"/>
      <c r="F3" s="127"/>
      <c r="G3" s="125" t="s">
        <v>177</v>
      </c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18" ht="25.05" customHeight="1">
      <c r="B4" s="89" t="s">
        <v>141</v>
      </c>
      <c r="C4" s="89">
        <v>7</v>
      </c>
      <c r="D4" s="97">
        <v>5.7571964956195244E-2</v>
      </c>
    </row>
    <row r="5" spans="1:18" ht="27" customHeight="1">
      <c r="B5" s="98" t="s">
        <v>134</v>
      </c>
      <c r="C5" s="98">
        <v>-10</v>
      </c>
      <c r="D5" s="99">
        <v>9.8873591989987478E-2</v>
      </c>
    </row>
    <row r="6" spans="1:18" ht="27" customHeight="1">
      <c r="B6" s="89" t="s">
        <v>155</v>
      </c>
      <c r="C6" s="89">
        <v>16</v>
      </c>
      <c r="D6" s="97">
        <v>0.12265331664580725</v>
      </c>
    </row>
    <row r="7" spans="1:18" ht="27" customHeight="1">
      <c r="B7" s="98" t="s">
        <v>135</v>
      </c>
      <c r="C7" s="98">
        <v>20</v>
      </c>
      <c r="D7" s="99">
        <v>7.0087609511889859E-2</v>
      </c>
    </row>
    <row r="8" spans="1:18" ht="27" customHeight="1">
      <c r="B8" s="89" t="s">
        <v>136</v>
      </c>
      <c r="C8" s="89">
        <v>14</v>
      </c>
      <c r="D8" s="97">
        <v>5.0062578222778474E-3</v>
      </c>
    </row>
    <row r="9" spans="1:18" ht="27" customHeight="1">
      <c r="B9" s="98" t="s">
        <v>137</v>
      </c>
      <c r="C9" s="98">
        <v>-13</v>
      </c>
      <c r="D9" s="99">
        <v>1.8773466833541929E-2</v>
      </c>
    </row>
    <row r="10" spans="1:18" ht="27" customHeight="1">
      <c r="B10" s="89" t="s">
        <v>156</v>
      </c>
      <c r="C10" s="89">
        <v>19</v>
      </c>
      <c r="D10" s="97">
        <v>0.1113892365456821</v>
      </c>
    </row>
    <row r="11" spans="1:18" ht="27" customHeight="1">
      <c r="B11" s="98" t="s">
        <v>157</v>
      </c>
      <c r="C11" s="98">
        <v>20</v>
      </c>
      <c r="D11" s="99">
        <v>0.10137672090112641</v>
      </c>
    </row>
    <row r="12" spans="1:18" ht="27" customHeight="1">
      <c r="B12" s="89" t="s">
        <v>158</v>
      </c>
      <c r="C12" s="89">
        <v>-9</v>
      </c>
      <c r="D12" s="97">
        <v>9.8873591989987478E-2</v>
      </c>
    </row>
    <row r="13" spans="1:18" ht="27" customHeight="1">
      <c r="B13" s="98" t="s">
        <v>159</v>
      </c>
      <c r="C13" s="98">
        <v>2</v>
      </c>
      <c r="D13" s="99">
        <v>7.7596996245306638E-2</v>
      </c>
    </row>
    <row r="14" spans="1:18" ht="27" customHeight="1">
      <c r="B14" s="89" t="s">
        <v>160</v>
      </c>
      <c r="C14" s="89">
        <v>-5</v>
      </c>
      <c r="D14" s="97">
        <v>8.635794743429287E-2</v>
      </c>
    </row>
    <row r="15" spans="1:18" ht="27" customHeight="1">
      <c r="B15" s="98" t="s">
        <v>161</v>
      </c>
      <c r="C15" s="98">
        <v>-18</v>
      </c>
      <c r="D15" s="99">
        <v>7.3842302878598248E-2</v>
      </c>
    </row>
    <row r="16" spans="1:18" ht="27" customHeight="1">
      <c r="B16" s="89" t="s">
        <v>162</v>
      </c>
      <c r="C16" s="89">
        <v>2</v>
      </c>
      <c r="D16" s="97">
        <v>7.7596996245306638E-2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zoomScale="83" workbookViewId="0">
      <selection activeCell="B17" sqref="B17"/>
    </sheetView>
  </sheetViews>
  <sheetFormatPr defaultColWidth="10.81640625" defaultRowHeight="15.6"/>
  <cols>
    <col min="1" max="3" width="12.6328125" style="1" customWidth="1"/>
    <col min="4" max="6" width="14.81640625" style="1" customWidth="1"/>
    <col min="7" max="7" width="12.6328125" style="1" customWidth="1"/>
    <col min="8" max="16384" width="10.81640625" style="1"/>
  </cols>
  <sheetData>
    <row r="1" spans="1:9" ht="37.950000000000003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187</v>
      </c>
      <c r="F1" s="4" t="s">
        <v>188</v>
      </c>
      <c r="G1" s="4" t="s">
        <v>4</v>
      </c>
      <c r="H1" s="138" t="s">
        <v>178</v>
      </c>
      <c r="I1" s="138" t="s">
        <v>179</v>
      </c>
    </row>
    <row r="2" spans="1:9" ht="37.950000000000003" customHeight="1">
      <c r="A2" s="5" t="s">
        <v>5</v>
      </c>
      <c r="B2" s="5" t="s">
        <v>6</v>
      </c>
      <c r="C2" s="5" t="s">
        <v>7</v>
      </c>
      <c r="D2" s="87">
        <v>42978</v>
      </c>
      <c r="E2" s="130">
        <f ca="1">IF(TODAY()-D2&gt;=G2,G2,MIN(G2,MAX(TODAY()-D2,0)))</f>
        <v>1</v>
      </c>
      <c r="F2" s="130">
        <f ca="1">G2-E2</f>
        <v>0</v>
      </c>
      <c r="G2" s="5">
        <v>1</v>
      </c>
      <c r="H2" s="1">
        <v>1</v>
      </c>
      <c r="I2" s="129">
        <f ca="1">TODAY()</f>
        <v>44127</v>
      </c>
    </row>
    <row r="3" spans="1:9" ht="37.950000000000003" customHeight="1">
      <c r="A3" s="5" t="s">
        <v>5</v>
      </c>
      <c r="B3" s="5" t="s">
        <v>8</v>
      </c>
      <c r="C3" s="5" t="s">
        <v>9</v>
      </c>
      <c r="D3" s="87">
        <v>42978</v>
      </c>
      <c r="E3" s="130">
        <f t="shared" ref="E3:E11" ca="1" si="0">IF(TODAY()-D3&gt;=G3,G3,MIN(G3,MAX(TODAY()-D3,0)))</f>
        <v>4</v>
      </c>
      <c r="F3" s="130">
        <f t="shared" ref="F3:F11" ca="1" si="1">G3-E3</f>
        <v>0</v>
      </c>
      <c r="G3" s="5">
        <v>4</v>
      </c>
      <c r="H3" s="1">
        <v>2</v>
      </c>
      <c r="I3" s="129">
        <f t="shared" ref="I3:I11" ca="1" si="2">TODAY()</f>
        <v>44127</v>
      </c>
    </row>
    <row r="4" spans="1:9" ht="37.950000000000003" customHeight="1">
      <c r="A4" s="5" t="s">
        <v>5</v>
      </c>
      <c r="B4" s="5" t="s">
        <v>10</v>
      </c>
      <c r="C4" s="5" t="s">
        <v>11</v>
      </c>
      <c r="D4" s="87">
        <v>42982</v>
      </c>
      <c r="E4" s="130">
        <f t="shared" ca="1" si="0"/>
        <v>1</v>
      </c>
      <c r="F4" s="130">
        <f t="shared" ca="1" si="1"/>
        <v>0</v>
      </c>
      <c r="G4" s="5">
        <v>1</v>
      </c>
      <c r="H4" s="1">
        <v>3</v>
      </c>
      <c r="I4" s="129">
        <f t="shared" ca="1" si="2"/>
        <v>44127</v>
      </c>
    </row>
    <row r="5" spans="1:9" ht="37.950000000000003" customHeight="1">
      <c r="A5" s="5" t="s">
        <v>5</v>
      </c>
      <c r="B5" s="5" t="s">
        <v>12</v>
      </c>
      <c r="C5" s="5" t="s">
        <v>13</v>
      </c>
      <c r="D5" s="87">
        <v>42983</v>
      </c>
      <c r="E5" s="130">
        <f t="shared" ca="1" si="0"/>
        <v>1</v>
      </c>
      <c r="F5" s="130">
        <f t="shared" ca="1" si="1"/>
        <v>0</v>
      </c>
      <c r="G5" s="5">
        <v>1</v>
      </c>
      <c r="H5" s="1">
        <v>4</v>
      </c>
      <c r="I5" s="129">
        <f t="shared" ca="1" si="2"/>
        <v>44127</v>
      </c>
    </row>
    <row r="6" spans="1:9" ht="37.950000000000003" customHeight="1">
      <c r="A6" s="5" t="s">
        <v>5</v>
      </c>
      <c r="B6" s="5" t="s">
        <v>14</v>
      </c>
      <c r="C6" s="5" t="s">
        <v>15</v>
      </c>
      <c r="D6" s="87">
        <v>42983</v>
      </c>
      <c r="E6" s="130">
        <f t="shared" ca="1" si="0"/>
        <v>4</v>
      </c>
      <c r="F6" s="130">
        <f t="shared" ca="1" si="1"/>
        <v>0</v>
      </c>
      <c r="G6" s="5">
        <v>4</v>
      </c>
      <c r="H6" s="1">
        <v>5</v>
      </c>
      <c r="I6" s="129">
        <f t="shared" ca="1" si="2"/>
        <v>44127</v>
      </c>
    </row>
    <row r="7" spans="1:9" ht="37.950000000000003" customHeight="1">
      <c r="A7" s="5" t="s">
        <v>5</v>
      </c>
      <c r="B7" s="5" t="s">
        <v>16</v>
      </c>
      <c r="C7" s="5" t="s">
        <v>17</v>
      </c>
      <c r="D7" s="87">
        <v>42988</v>
      </c>
      <c r="E7" s="130">
        <f t="shared" ca="1" si="0"/>
        <v>1</v>
      </c>
      <c r="F7" s="130">
        <f t="shared" ca="1" si="1"/>
        <v>0</v>
      </c>
      <c r="G7" s="5">
        <v>1</v>
      </c>
      <c r="H7" s="1">
        <v>6</v>
      </c>
      <c r="I7" s="129">
        <f t="shared" ca="1" si="2"/>
        <v>44127</v>
      </c>
    </row>
    <row r="8" spans="1:9" ht="37.950000000000003" customHeight="1">
      <c r="A8" s="5" t="s">
        <v>18</v>
      </c>
      <c r="B8" s="5" t="s">
        <v>19</v>
      </c>
      <c r="C8" s="5" t="s">
        <v>20</v>
      </c>
      <c r="D8" s="87">
        <v>42989</v>
      </c>
      <c r="E8" s="130">
        <f t="shared" ca="1" si="0"/>
        <v>3</v>
      </c>
      <c r="F8" s="130">
        <f t="shared" ca="1" si="1"/>
        <v>0</v>
      </c>
      <c r="G8" s="5">
        <v>3</v>
      </c>
      <c r="H8" s="1">
        <v>7</v>
      </c>
      <c r="I8" s="129">
        <f t="shared" ca="1" si="2"/>
        <v>44127</v>
      </c>
    </row>
    <row r="9" spans="1:9" ht="37.950000000000003" customHeight="1">
      <c r="A9" s="5" t="s">
        <v>18</v>
      </c>
      <c r="B9" s="5" t="s">
        <v>21</v>
      </c>
      <c r="C9" s="5" t="s">
        <v>22</v>
      </c>
      <c r="D9" s="87">
        <v>42992</v>
      </c>
      <c r="E9" s="130">
        <f ca="1">IF(TODAY()-D9&gt;=G9,G9,MIN(G9,MAX(TODAY()-D9,0)))</f>
        <v>1</v>
      </c>
      <c r="F9" s="130">
        <f t="shared" ca="1" si="1"/>
        <v>0</v>
      </c>
      <c r="G9" s="5">
        <v>1</v>
      </c>
      <c r="H9" s="1">
        <v>8</v>
      </c>
      <c r="I9" s="129">
        <f t="shared" ca="1" si="2"/>
        <v>44127</v>
      </c>
    </row>
    <row r="10" spans="1:9" ht="37.950000000000003" customHeight="1">
      <c r="A10" s="5" t="s">
        <v>18</v>
      </c>
      <c r="B10" s="5" t="s">
        <v>23</v>
      </c>
      <c r="C10" s="5" t="s">
        <v>24</v>
      </c>
      <c r="D10" s="87">
        <v>42992</v>
      </c>
      <c r="E10" s="130">
        <f t="shared" ca="1" si="0"/>
        <v>1</v>
      </c>
      <c r="F10" s="130">
        <f t="shared" ca="1" si="1"/>
        <v>0</v>
      </c>
      <c r="G10" s="5">
        <v>1</v>
      </c>
      <c r="H10" s="1">
        <v>9</v>
      </c>
      <c r="I10" s="129">
        <f t="shared" ca="1" si="2"/>
        <v>44127</v>
      </c>
    </row>
    <row r="11" spans="1:9" ht="37.950000000000003" customHeight="1">
      <c r="A11" s="5" t="s">
        <v>25</v>
      </c>
      <c r="B11" s="5" t="s">
        <v>26</v>
      </c>
      <c r="C11" s="5" t="s">
        <v>27</v>
      </c>
      <c r="D11" s="87">
        <v>42995</v>
      </c>
      <c r="E11" s="130">
        <f t="shared" ca="1" si="0"/>
        <v>3</v>
      </c>
      <c r="F11" s="130">
        <f t="shared" ca="1" si="1"/>
        <v>0</v>
      </c>
      <c r="G11" s="5">
        <v>3</v>
      </c>
      <c r="H11" s="1">
        <v>10</v>
      </c>
      <c r="I11" s="129">
        <f t="shared" ca="1" si="2"/>
        <v>44127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zoomScale="138" workbookViewId="0">
      <selection activeCell="H6" activeCellId="1" sqref="B2:B6 H2:H6"/>
    </sheetView>
  </sheetViews>
  <sheetFormatPr defaultColWidth="10.90625" defaultRowHeight="15.6"/>
  <cols>
    <col min="2" max="7" width="16.81640625" customWidth="1"/>
  </cols>
  <sheetData>
    <row r="1" spans="1:8" s="2" customFormat="1" ht="46.05" customHeight="1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2" t="s">
        <v>183</v>
      </c>
    </row>
    <row r="2" spans="1:8" s="2" customFormat="1" ht="46.05" customHeight="1">
      <c r="A2" s="39" t="s">
        <v>6</v>
      </c>
      <c r="B2" s="40">
        <v>42694</v>
      </c>
      <c r="C2" s="40">
        <v>42708</v>
      </c>
      <c r="D2" s="40">
        <v>42692</v>
      </c>
      <c r="E2" s="40">
        <v>42707</v>
      </c>
      <c r="F2" s="41">
        <f>C2-B2</f>
        <v>14</v>
      </c>
      <c r="G2" s="41">
        <f>IF(E2="","",E2-D2)</f>
        <v>15</v>
      </c>
      <c r="H2" s="2">
        <v>1</v>
      </c>
    </row>
    <row r="3" spans="1:8" s="2" customFormat="1" ht="46.05" customHeight="1">
      <c r="A3" s="39" t="s">
        <v>35</v>
      </c>
      <c r="B3" s="40">
        <v>42708</v>
      </c>
      <c r="C3" s="40">
        <v>42712</v>
      </c>
      <c r="D3" s="40">
        <v>42707</v>
      </c>
      <c r="E3" s="40">
        <v>42713</v>
      </c>
      <c r="F3" s="41">
        <f>C3-B3</f>
        <v>4</v>
      </c>
      <c r="G3" s="41">
        <f>IF(E3="","",E3-D3)</f>
        <v>6</v>
      </c>
      <c r="H3" s="2">
        <v>2</v>
      </c>
    </row>
    <row r="4" spans="1:8" s="2" customFormat="1" ht="46.05" customHeight="1">
      <c r="A4" s="39" t="s">
        <v>36</v>
      </c>
      <c r="B4" s="40">
        <v>42712</v>
      </c>
      <c r="C4" s="40">
        <v>42714</v>
      </c>
      <c r="D4" s="40">
        <v>42713</v>
      </c>
      <c r="E4" s="40">
        <v>42714</v>
      </c>
      <c r="F4" s="41">
        <f>C4-B4</f>
        <v>2</v>
      </c>
      <c r="G4" s="41">
        <f>IF(E4="","",E4-D4)</f>
        <v>1</v>
      </c>
      <c r="H4" s="2">
        <v>3</v>
      </c>
    </row>
    <row r="5" spans="1:8" s="2" customFormat="1" ht="46.05" customHeight="1">
      <c r="A5" s="39" t="s">
        <v>37</v>
      </c>
      <c r="B5" s="40">
        <v>42714</v>
      </c>
      <c r="C5" s="40">
        <v>42719</v>
      </c>
      <c r="D5" s="40">
        <v>42714</v>
      </c>
      <c r="E5" s="40">
        <v>42720</v>
      </c>
      <c r="F5" s="41">
        <f>C5-B5</f>
        <v>5</v>
      </c>
      <c r="G5" s="41">
        <f>IF(E5="","",E5-D5)</f>
        <v>6</v>
      </c>
      <c r="H5" s="2">
        <v>4</v>
      </c>
    </row>
    <row r="6" spans="1:8" s="2" customFormat="1" ht="46.05" customHeight="1">
      <c r="A6" s="39" t="s">
        <v>38</v>
      </c>
      <c r="B6" s="40">
        <v>42719</v>
      </c>
      <c r="C6" s="40">
        <v>42724</v>
      </c>
      <c r="D6" s="40">
        <v>42720</v>
      </c>
      <c r="E6" s="40">
        <v>42725</v>
      </c>
      <c r="F6" s="41">
        <f>C6-B6</f>
        <v>5</v>
      </c>
      <c r="G6" s="41">
        <f>IF(E6="","",E6-D6)</f>
        <v>5</v>
      </c>
      <c r="H6" s="2">
        <v>5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"/>
  <sheetViews>
    <sheetView zoomScale="114" workbookViewId="0">
      <selection activeCell="L30" sqref="L30"/>
    </sheetView>
  </sheetViews>
  <sheetFormatPr defaultColWidth="10.81640625" defaultRowHeight="15.6"/>
  <cols>
    <col min="1" max="7" width="10.81640625" style="134"/>
    <col min="8" max="8" width="10.81640625" style="133"/>
    <col min="9" max="16384" width="10.81640625" style="134"/>
  </cols>
  <sheetData>
    <row r="1" spans="1:9" ht="22.95" customHeight="1">
      <c r="A1" s="131" t="s">
        <v>73</v>
      </c>
      <c r="B1" s="131" t="s">
        <v>82</v>
      </c>
      <c r="C1" s="132" t="s">
        <v>180</v>
      </c>
      <c r="D1" s="132" t="s">
        <v>181</v>
      </c>
      <c r="E1" s="132" t="s">
        <v>182</v>
      </c>
      <c r="F1" s="131" t="s">
        <v>84</v>
      </c>
      <c r="G1" s="131" t="s">
        <v>83</v>
      </c>
      <c r="I1" s="134" t="s">
        <v>184</v>
      </c>
    </row>
    <row r="2" spans="1:9" ht="17.399999999999999">
      <c r="A2" s="131" t="s">
        <v>74</v>
      </c>
      <c r="B2" s="131">
        <v>1200</v>
      </c>
      <c r="C2" s="132">
        <v>0.6</v>
      </c>
      <c r="D2" s="132">
        <v>0.2</v>
      </c>
      <c r="E2" s="132">
        <v>0.2</v>
      </c>
      <c r="F2" s="131">
        <v>1257.6000000000001</v>
      </c>
      <c r="G2" s="135">
        <f>F2/B2</f>
        <v>1.048</v>
      </c>
      <c r="H2" s="133">
        <v>0.5</v>
      </c>
      <c r="I2" s="136">
        <v>0.9</v>
      </c>
    </row>
    <row r="3" spans="1:9" ht="21">
      <c r="A3" s="131" t="s">
        <v>75</v>
      </c>
      <c r="B3" s="131">
        <v>1500</v>
      </c>
      <c r="C3" s="132">
        <v>0.6</v>
      </c>
      <c r="D3" s="132">
        <v>0.2</v>
      </c>
      <c r="E3" s="132">
        <v>0.2</v>
      </c>
      <c r="F3" s="131">
        <v>1753.5</v>
      </c>
      <c r="G3" s="135">
        <f t="shared" ref="G3:G9" si="0">F3/B3</f>
        <v>1.169</v>
      </c>
      <c r="H3" s="137">
        <v>1</v>
      </c>
      <c r="I3" s="136">
        <v>0.85</v>
      </c>
    </row>
    <row r="4" spans="1:9" ht="17.399999999999999">
      <c r="A4" s="131" t="s">
        <v>76</v>
      </c>
      <c r="B4" s="131">
        <v>1100</v>
      </c>
      <c r="C4" s="132">
        <v>0.6</v>
      </c>
      <c r="D4" s="132">
        <v>0.2</v>
      </c>
      <c r="E4" s="132">
        <v>0.2</v>
      </c>
      <c r="F4" s="131">
        <v>756.8</v>
      </c>
      <c r="G4" s="135">
        <f t="shared" si="0"/>
        <v>0.68799999999999994</v>
      </c>
      <c r="H4" s="133">
        <v>1.5</v>
      </c>
      <c r="I4" s="136">
        <v>0.9</v>
      </c>
    </row>
    <row r="5" spans="1:9" ht="21">
      <c r="A5" s="131" t="s">
        <v>77</v>
      </c>
      <c r="B5" s="131">
        <v>980</v>
      </c>
      <c r="C5" s="132">
        <v>0.6</v>
      </c>
      <c r="D5" s="132">
        <v>0.2</v>
      </c>
      <c r="E5" s="132">
        <v>0.2</v>
      </c>
      <c r="F5" s="131">
        <v>761.46</v>
      </c>
      <c r="G5" s="135">
        <f t="shared" si="0"/>
        <v>0.77700000000000002</v>
      </c>
      <c r="H5" s="137">
        <v>2</v>
      </c>
      <c r="I5" s="136">
        <v>0.85</v>
      </c>
    </row>
    <row r="6" spans="1:9" ht="17.399999999999999">
      <c r="A6" s="131" t="s">
        <v>78</v>
      </c>
      <c r="B6" s="131">
        <v>1020</v>
      </c>
      <c r="C6" s="132">
        <v>0.6</v>
      </c>
      <c r="D6" s="132">
        <v>0.2</v>
      </c>
      <c r="E6" s="132">
        <v>0.2</v>
      </c>
      <c r="F6" s="131">
        <v>997.56</v>
      </c>
      <c r="G6" s="135">
        <f t="shared" si="0"/>
        <v>0.97799999999999998</v>
      </c>
      <c r="H6" s="133">
        <v>2.5</v>
      </c>
      <c r="I6" s="136">
        <v>0.9</v>
      </c>
    </row>
    <row r="7" spans="1:9" ht="21">
      <c r="A7" s="131" t="s">
        <v>79</v>
      </c>
      <c r="B7" s="131">
        <v>950</v>
      </c>
      <c r="C7" s="132">
        <v>0.6</v>
      </c>
      <c r="D7" s="132">
        <v>0.2</v>
      </c>
      <c r="E7" s="132">
        <v>0.2</v>
      </c>
      <c r="F7" s="131">
        <v>684.94999999999993</v>
      </c>
      <c r="G7" s="135">
        <f t="shared" si="0"/>
        <v>0.72099999999999997</v>
      </c>
      <c r="H7" s="137">
        <v>3</v>
      </c>
      <c r="I7" s="136">
        <v>0.85</v>
      </c>
    </row>
    <row r="8" spans="1:9" ht="17.399999999999999">
      <c r="A8" s="131" t="s">
        <v>80</v>
      </c>
      <c r="B8" s="131">
        <v>800</v>
      </c>
      <c r="C8" s="132">
        <v>0.6</v>
      </c>
      <c r="D8" s="132">
        <v>0.2</v>
      </c>
      <c r="E8" s="132">
        <v>0.2</v>
      </c>
      <c r="F8" s="131">
        <v>825.6</v>
      </c>
      <c r="G8" s="135">
        <f t="shared" si="0"/>
        <v>1.032</v>
      </c>
      <c r="H8" s="133">
        <v>3.5</v>
      </c>
      <c r="I8" s="136">
        <v>0.9</v>
      </c>
    </row>
    <row r="9" spans="1:9" ht="21">
      <c r="A9" s="131" t="s">
        <v>81</v>
      </c>
      <c r="B9" s="131">
        <v>1050</v>
      </c>
      <c r="C9" s="132">
        <v>0.6</v>
      </c>
      <c r="D9" s="132">
        <v>0.2</v>
      </c>
      <c r="E9" s="132">
        <v>0.2</v>
      </c>
      <c r="F9" s="131">
        <v>1230.5999999999999</v>
      </c>
      <c r="G9" s="135">
        <f t="shared" si="0"/>
        <v>1.1719999999999999</v>
      </c>
      <c r="H9" s="137">
        <v>4</v>
      </c>
      <c r="I9" s="136">
        <v>0.85</v>
      </c>
    </row>
  </sheetData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2"/>
  <sheetViews>
    <sheetView zoomScale="119" workbookViewId="0">
      <selection activeCell="M5" sqref="M5"/>
    </sheetView>
  </sheetViews>
  <sheetFormatPr defaultColWidth="10.81640625" defaultRowHeight="19.2"/>
  <cols>
    <col min="1" max="2" width="5.81640625" style="49" customWidth="1"/>
    <col min="3" max="4" width="11.36328125" style="49" customWidth="1"/>
    <col min="5" max="5" width="11.36328125" style="55" customWidth="1"/>
    <col min="6" max="6" width="11.36328125" style="59" customWidth="1"/>
    <col min="7" max="7" width="1.6328125" style="49" customWidth="1"/>
    <col min="8" max="8" width="11.36328125" style="69" customWidth="1"/>
    <col min="9" max="9" width="1.36328125" style="49" customWidth="1"/>
    <col min="10" max="10" width="11.36328125" style="72" customWidth="1"/>
    <col min="11" max="12" width="9.36328125" style="49" customWidth="1"/>
    <col min="13" max="16384" width="10.81640625" style="49"/>
  </cols>
  <sheetData>
    <row r="1" spans="1:11" s="48" customFormat="1" ht="30" customHeight="1">
      <c r="A1" s="47"/>
      <c r="B1" s="47"/>
      <c r="C1" s="46" t="s">
        <v>125</v>
      </c>
      <c r="D1" s="47"/>
      <c r="E1" s="52"/>
      <c r="F1" s="56"/>
      <c r="G1" s="47"/>
      <c r="H1" s="52"/>
      <c r="I1" s="65"/>
      <c r="J1" s="70"/>
      <c r="K1" s="47"/>
    </row>
    <row r="2" spans="1:11" s="50" customFormat="1">
      <c r="E2" s="53"/>
      <c r="F2" s="57"/>
      <c r="H2" s="66"/>
      <c r="J2" s="71"/>
    </row>
    <row r="3" spans="1:11" s="50" customFormat="1">
      <c r="E3" s="53"/>
      <c r="F3" s="57"/>
      <c r="H3" s="66"/>
      <c r="J3" s="71"/>
    </row>
    <row r="4" spans="1:11" s="50" customFormat="1" ht="19.8" thickBot="1">
      <c r="C4" s="83" t="s">
        <v>105</v>
      </c>
      <c r="D4" s="83"/>
      <c r="E4" s="83" t="s">
        <v>132</v>
      </c>
      <c r="F4" s="83" t="s">
        <v>129</v>
      </c>
      <c r="H4" s="83" t="s">
        <v>133</v>
      </c>
      <c r="J4" s="83" t="s">
        <v>129</v>
      </c>
    </row>
    <row r="5" spans="1:11" s="50" customFormat="1" ht="22.95" customHeight="1">
      <c r="C5" s="74" t="s">
        <v>100</v>
      </c>
      <c r="D5" s="82"/>
      <c r="E5" s="74" t="s">
        <v>126</v>
      </c>
      <c r="F5" s="84"/>
      <c r="G5" s="75"/>
      <c r="H5" s="73" t="s">
        <v>113</v>
      </c>
      <c r="I5" s="74"/>
      <c r="J5" s="81"/>
      <c r="K5" s="75"/>
    </row>
    <row r="6" spans="1:11" s="50" customFormat="1" ht="22.95" customHeight="1">
      <c r="C6" s="54">
        <f>GETPIVOTDATA("新增用户量",杜邦分析中间表!$A$3)</f>
        <v>5570</v>
      </c>
      <c r="D6" s="51"/>
      <c r="E6" s="54">
        <f>GETPIVOTDATA("新增用户量",杜邦分析中间表!$A$3,"一级指标","移动端")</f>
        <v>3670</v>
      </c>
      <c r="F6" s="58">
        <f>E6/$C$6</f>
        <v>0.65888689407540391</v>
      </c>
      <c r="H6" s="67">
        <f>GETPIVOTDATA("新增用户量",杜邦分析中间表!$A$3,"一级指标","移动端","二级指标","付费推广")</f>
        <v>2300</v>
      </c>
      <c r="I6" s="54"/>
      <c r="J6" s="85">
        <f>H6/$E$6</f>
        <v>0.6267029972752044</v>
      </c>
    </row>
    <row r="7" spans="1:11" s="50" customFormat="1" ht="22.95" customHeight="1">
      <c r="C7" s="51"/>
      <c r="D7" s="51"/>
      <c r="E7" s="54"/>
      <c r="F7" s="58"/>
      <c r="H7" s="76" t="s">
        <v>121</v>
      </c>
      <c r="I7" s="77"/>
      <c r="J7" s="78"/>
      <c r="K7" s="79"/>
    </row>
    <row r="8" spans="1:11" s="50" customFormat="1" ht="22.95" customHeight="1">
      <c r="C8" s="51"/>
      <c r="D8" s="51"/>
      <c r="E8" s="54"/>
      <c r="F8" s="58"/>
      <c r="H8" s="67">
        <f>GETPIVOTDATA("新增用户量",杜邦分析中间表!$A$3,"一级指标","移动端","二级指标","微博")</f>
        <v>150</v>
      </c>
      <c r="I8" s="54"/>
      <c r="J8" s="85">
        <f>H8/$E$6</f>
        <v>4.0871934604904632E-2</v>
      </c>
    </row>
    <row r="9" spans="1:11" s="50" customFormat="1" ht="22.95" customHeight="1">
      <c r="C9" s="51"/>
      <c r="D9" s="51"/>
      <c r="E9" s="54"/>
      <c r="F9" s="58"/>
      <c r="H9" s="76" t="s">
        <v>111</v>
      </c>
      <c r="I9" s="76"/>
      <c r="J9" s="76"/>
      <c r="K9" s="76"/>
    </row>
    <row r="10" spans="1:11" s="50" customFormat="1" ht="22.95" customHeight="1">
      <c r="C10" s="51"/>
      <c r="D10" s="51"/>
      <c r="E10" s="54"/>
      <c r="F10" s="58"/>
      <c r="H10" s="67">
        <f>GETPIVOTDATA("新增用户量",杜邦分析中间表!$A$3,"一级指标","移动端","二级指标","微信")</f>
        <v>300</v>
      </c>
      <c r="I10" s="54"/>
      <c r="J10" s="85">
        <f>H10/$E$6</f>
        <v>8.1743869209809264E-2</v>
      </c>
    </row>
    <row r="11" spans="1:11" s="50" customFormat="1" ht="22.95" customHeight="1">
      <c r="C11" s="51"/>
      <c r="D11" s="51"/>
      <c r="E11" s="54"/>
      <c r="F11" s="58"/>
      <c r="H11" s="76" t="s">
        <v>127</v>
      </c>
      <c r="I11" s="77"/>
      <c r="J11" s="78"/>
      <c r="K11" s="79"/>
    </row>
    <row r="12" spans="1:11" s="50" customFormat="1" ht="22.95" customHeight="1" thickBot="1">
      <c r="C12" s="51"/>
      <c r="D12" s="51"/>
      <c r="E12" s="62"/>
      <c r="F12" s="63"/>
      <c r="G12" s="64"/>
      <c r="H12" s="68">
        <f>GETPIVOTDATA("新增用户量",杜邦分析中间表!$A$3,"一级指标","移动端","二级指标","应用商店")</f>
        <v>920</v>
      </c>
      <c r="I12" s="62"/>
      <c r="J12" s="86">
        <f>H12/$E$6</f>
        <v>0.25068119891008173</v>
      </c>
      <c r="K12" s="64"/>
    </row>
    <row r="13" spans="1:11" s="50" customFormat="1" ht="22.95" customHeight="1">
      <c r="C13" s="51"/>
      <c r="D13" s="51"/>
      <c r="E13" s="74" t="s">
        <v>109</v>
      </c>
      <c r="F13" s="84"/>
      <c r="G13" s="75"/>
      <c r="H13" s="73" t="s">
        <v>130</v>
      </c>
      <c r="I13" s="74"/>
      <c r="J13" s="80"/>
      <c r="K13" s="75"/>
    </row>
    <row r="14" spans="1:11" s="50" customFormat="1" ht="22.95" customHeight="1">
      <c r="C14" s="51"/>
      <c r="D14" s="51"/>
      <c r="E14" s="54">
        <f>GETPIVOTDATA("新增用户量",杜邦分析中间表!$A$3,"一级指标","网页端")</f>
        <v>1900</v>
      </c>
      <c r="F14" s="58">
        <f>E14/C6</f>
        <v>0.34111310592459604</v>
      </c>
      <c r="H14" s="68">
        <f>GETPIVOTDATA("新增用户量",杜邦分析中间表!$A$3,"一级指标","网页端","二级指标","SEM ")</f>
        <v>900</v>
      </c>
      <c r="J14" s="85">
        <f>H14/$E$14</f>
        <v>0.47368421052631576</v>
      </c>
    </row>
    <row r="15" spans="1:11" s="50" customFormat="1" ht="22.95" customHeight="1">
      <c r="E15" s="53"/>
      <c r="F15" s="57"/>
      <c r="H15" s="76" t="s">
        <v>131</v>
      </c>
      <c r="I15" s="77"/>
      <c r="J15" s="78"/>
      <c r="K15" s="79"/>
    </row>
    <row r="16" spans="1:11" s="50" customFormat="1" ht="22.95" customHeight="1">
      <c r="E16" s="53"/>
      <c r="F16" s="57"/>
      <c r="H16" s="68">
        <f>GETPIVOTDATA("新增用户量",杜邦分析中间表!$A$3,"一级指标","网页端","二级指标","SEO ")</f>
        <v>700</v>
      </c>
      <c r="J16" s="85">
        <f>H16/$E$14</f>
        <v>0.36842105263157893</v>
      </c>
    </row>
    <row r="17" spans="5:11" s="50" customFormat="1" ht="22.95" customHeight="1">
      <c r="E17" s="53"/>
      <c r="F17" s="57"/>
      <c r="H17" s="76" t="s">
        <v>119</v>
      </c>
      <c r="I17" s="77"/>
      <c r="J17" s="78"/>
      <c r="K17" s="79"/>
    </row>
    <row r="18" spans="5:11" s="50" customFormat="1" ht="22.95" customHeight="1">
      <c r="E18" s="53"/>
      <c r="F18" s="57"/>
      <c r="H18" s="68">
        <f>GETPIVOTDATA("求和/新增用户量",杜邦分析中间表!$A$3,"一级指标","网页端","二级指标","直接访问")</f>
        <v>300</v>
      </c>
      <c r="J18" s="85">
        <f>H18/$E$14</f>
        <v>0.15789473684210525</v>
      </c>
    </row>
    <row r="19" spans="5:11" s="50" customFormat="1">
      <c r="E19" s="53"/>
      <c r="F19" s="57"/>
      <c r="H19" s="66"/>
      <c r="J19" s="71"/>
    </row>
    <row r="20" spans="5:11" s="50" customFormat="1">
      <c r="E20" s="53"/>
      <c r="F20" s="57"/>
      <c r="H20" s="66"/>
      <c r="J20" s="71"/>
    </row>
    <row r="21" spans="5:11" s="50" customFormat="1">
      <c r="E21" s="53"/>
      <c r="F21" s="57"/>
      <c r="H21" s="66"/>
      <c r="J21" s="71"/>
    </row>
    <row r="22" spans="5:11" s="50" customFormat="1">
      <c r="E22" s="53"/>
      <c r="F22" s="57"/>
      <c r="H22" s="66"/>
      <c r="J22" s="71"/>
    </row>
    <row r="23" spans="5:11" s="50" customFormat="1">
      <c r="E23" s="53"/>
      <c r="F23" s="57"/>
      <c r="H23" s="66"/>
      <c r="J23" s="71"/>
    </row>
    <row r="24" spans="5:11" s="50" customFormat="1">
      <c r="E24" s="53"/>
      <c r="F24" s="57"/>
      <c r="H24" s="66"/>
      <c r="J24" s="71"/>
    </row>
    <row r="25" spans="5:11" s="50" customFormat="1">
      <c r="E25" s="53"/>
      <c r="F25" s="57"/>
      <c r="H25" s="66"/>
      <c r="J25" s="71"/>
    </row>
    <row r="26" spans="5:11" s="50" customFormat="1">
      <c r="E26" s="53"/>
      <c r="F26" s="57"/>
      <c r="H26" s="66"/>
      <c r="J26" s="71"/>
    </row>
    <row r="27" spans="5:11" s="50" customFormat="1">
      <c r="E27" s="53"/>
      <c r="F27" s="57"/>
      <c r="H27" s="66"/>
      <c r="J27" s="71"/>
    </row>
    <row r="28" spans="5:11" s="50" customFormat="1">
      <c r="E28" s="53"/>
      <c r="F28" s="57"/>
      <c r="H28" s="66"/>
      <c r="J28" s="71"/>
    </row>
    <row r="29" spans="5:11" s="50" customFormat="1">
      <c r="E29" s="53"/>
      <c r="F29" s="57"/>
      <c r="H29" s="66"/>
      <c r="J29" s="71"/>
    </row>
    <row r="30" spans="5:11" s="50" customFormat="1">
      <c r="E30" s="53"/>
      <c r="F30" s="57"/>
      <c r="H30" s="66"/>
      <c r="J30" s="71"/>
    </row>
    <row r="31" spans="5:11" s="50" customFormat="1">
      <c r="E31" s="53"/>
      <c r="F31" s="57"/>
      <c r="H31" s="66"/>
      <c r="J31" s="71"/>
    </row>
    <row r="32" spans="5:11" s="50" customFormat="1">
      <c r="E32" s="53"/>
      <c r="F32" s="57"/>
      <c r="H32" s="66"/>
      <c r="J32" s="71"/>
    </row>
  </sheetData>
  <phoneticPr fontId="4" type="noConversion"/>
  <conditionalFormatting sqref="F1:F3 F5:F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{027ED348-73AF-A84E-B68F-CF499F385AF7}</x14:id>
        </ext>
      </extLst>
    </cfRule>
  </conditionalFormatting>
  <conditionalFormatting sqref="J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{05737979-501E-2D46-89BE-DA36FC7FBCB3}</x14:id>
        </ext>
      </extLst>
    </cfRule>
  </conditionalFormatting>
  <conditionalFormatting sqref="J6:J8 J10:J13 J17 J1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{921ABEC9-E712-9842-923B-1474F6BEECE0}</x14:id>
        </ext>
      </extLst>
    </cfRule>
  </conditionalFormatting>
  <conditionalFormatting sqref="J16 J14 J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{AFAC150F-CB7B-3849-8119-A669776DCAC5}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7ED348-73AF-A84E-B68F-CF499F385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 F5:F1048576</xm:sqref>
        </x14:conditionalFormatting>
        <x14:conditionalFormatting xmlns:xm="http://schemas.microsoft.com/office/excel/2006/main">
          <x14:cfRule type="dataBar" id="{05737979-501E-2D46-89BE-DA36FC7FB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921ABEC9-E712-9842-923B-1474F6BEE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J6:J8 J10:J13 J17 J15</xm:sqref>
        </x14:conditionalFormatting>
        <x14:conditionalFormatting xmlns:xm="http://schemas.microsoft.com/office/excel/2006/main">
          <x14:cfRule type="dataBar" id="{AFAC150F-CB7B-3849-8119-A669776DC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 J14 J18</xm:sqref>
        </x14:conditionalFormatting>
      </x14:conditionalFormatting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C20"/>
  <sheetViews>
    <sheetView zoomScale="91" workbookViewId="0">
      <selection activeCell="C19" sqref="C19"/>
    </sheetView>
  </sheetViews>
  <sheetFormatPr defaultColWidth="10.90625" defaultRowHeight="15.6"/>
  <cols>
    <col min="1" max="1" width="13.81640625" customWidth="1"/>
    <col min="2" max="2" width="16.453125" bestFit="1" customWidth="1"/>
    <col min="3" max="3" width="17.36328125" bestFit="1" customWidth="1"/>
    <col min="4" max="5" width="6.1796875" customWidth="1"/>
    <col min="6" max="6" width="17.1796875" customWidth="1"/>
    <col min="7" max="9" width="8" customWidth="1"/>
    <col min="10" max="10" width="20.1796875" customWidth="1"/>
    <col min="11" max="11" width="21.1796875" customWidth="1"/>
    <col min="12" max="13" width="8.453125" customWidth="1"/>
    <col min="14" max="14" width="20.1796875" bestFit="1" customWidth="1"/>
    <col min="15" max="15" width="21.1796875" bestFit="1" customWidth="1"/>
    <col min="16" max="16" width="15.1796875" bestFit="1" customWidth="1"/>
  </cols>
  <sheetData>
    <row r="3" spans="1:3">
      <c r="A3" s="35" t="s">
        <v>47</v>
      </c>
      <c r="B3" t="s">
        <v>124</v>
      </c>
      <c r="C3" t="s">
        <v>128</v>
      </c>
    </row>
    <row r="4" spans="1:3">
      <c r="A4" s="36" t="s">
        <v>108</v>
      </c>
      <c r="B4" s="34">
        <v>1900</v>
      </c>
      <c r="C4" s="60"/>
    </row>
    <row r="5" spans="1:3">
      <c r="A5" s="44" t="s">
        <v>114</v>
      </c>
      <c r="B5" s="34">
        <v>900</v>
      </c>
      <c r="C5" s="60"/>
    </row>
    <row r="6" spans="1:3">
      <c r="A6" s="61" t="s">
        <v>186</v>
      </c>
      <c r="B6" s="34">
        <v>900</v>
      </c>
      <c r="C6" s="60"/>
    </row>
    <row r="7" spans="1:3">
      <c r="A7" s="44" t="s">
        <v>116</v>
      </c>
      <c r="B7" s="34">
        <v>700</v>
      </c>
      <c r="C7" s="60"/>
    </row>
    <row r="8" spans="1:3">
      <c r="A8" s="61" t="s">
        <v>186</v>
      </c>
      <c r="B8" s="34">
        <v>700</v>
      </c>
      <c r="C8" s="60"/>
    </row>
    <row r="9" spans="1:3">
      <c r="A9" s="44" t="s">
        <v>118</v>
      </c>
      <c r="B9" s="34">
        <v>300</v>
      </c>
      <c r="C9" s="60"/>
    </row>
    <row r="10" spans="1:3">
      <c r="A10" s="61" t="s">
        <v>186</v>
      </c>
      <c r="B10" s="34">
        <v>300</v>
      </c>
      <c r="C10" s="60"/>
    </row>
    <row r="11" spans="1:3">
      <c r="A11" s="36" t="s">
        <v>101</v>
      </c>
      <c r="B11" s="34">
        <v>3670</v>
      </c>
      <c r="C11" s="60"/>
    </row>
    <row r="12" spans="1:3">
      <c r="A12" s="44" t="s">
        <v>112</v>
      </c>
      <c r="B12" s="34">
        <v>2300</v>
      </c>
      <c r="C12" s="60"/>
    </row>
    <row r="13" spans="1:3">
      <c r="A13" s="61" t="s">
        <v>186</v>
      </c>
      <c r="B13" s="34">
        <v>2300</v>
      </c>
      <c r="C13" s="60"/>
    </row>
    <row r="14" spans="1:3">
      <c r="A14" s="44" t="s">
        <v>120</v>
      </c>
      <c r="B14" s="34">
        <v>150</v>
      </c>
      <c r="C14" s="60"/>
    </row>
    <row r="15" spans="1:3">
      <c r="A15" s="61" t="s">
        <v>186</v>
      </c>
      <c r="B15" s="34">
        <v>150</v>
      </c>
      <c r="C15" s="60"/>
    </row>
    <row r="16" spans="1:3">
      <c r="A16" s="44" t="s">
        <v>110</v>
      </c>
      <c r="B16" s="34">
        <v>300</v>
      </c>
      <c r="C16" s="60"/>
    </row>
    <row r="17" spans="1:3">
      <c r="A17" s="61" t="s">
        <v>186</v>
      </c>
      <c r="B17" s="34">
        <v>300</v>
      </c>
      <c r="C17" s="60"/>
    </row>
    <row r="18" spans="1:3">
      <c r="A18" s="44" t="s">
        <v>103</v>
      </c>
      <c r="B18" s="34">
        <v>920</v>
      </c>
      <c r="C18" s="60"/>
    </row>
    <row r="19" spans="1:3">
      <c r="A19" s="61" t="s">
        <v>186</v>
      </c>
      <c r="B19" s="34">
        <v>920</v>
      </c>
      <c r="C19" s="60"/>
    </row>
    <row r="20" spans="1:3">
      <c r="A20" s="36" t="s">
        <v>48</v>
      </c>
      <c r="B20" s="34">
        <v>5570</v>
      </c>
      <c r="C20" s="60"/>
    </row>
  </sheetData>
  <phoneticPr fontId="4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6"/>
  <sheetViews>
    <sheetView zoomScale="125" workbookViewId="0">
      <selection sqref="A1:E35"/>
    </sheetView>
  </sheetViews>
  <sheetFormatPr defaultColWidth="10.90625" defaultRowHeight="15.6"/>
  <sheetData>
    <row r="1" spans="1:13" ht="21" customHeight="1">
      <c r="A1" s="45" t="s">
        <v>105</v>
      </c>
      <c r="B1" s="45" t="s">
        <v>106</v>
      </c>
      <c r="C1" s="45" t="s">
        <v>107</v>
      </c>
      <c r="D1" s="45" t="s">
        <v>122</v>
      </c>
      <c r="E1" s="45" t="s">
        <v>123</v>
      </c>
      <c r="G1" s="45" t="s">
        <v>105</v>
      </c>
      <c r="H1" s="45" t="s">
        <v>106</v>
      </c>
      <c r="I1" s="45" t="s">
        <v>107</v>
      </c>
      <c r="J1" s="45" t="s">
        <v>93</v>
      </c>
      <c r="K1" s="45" t="s">
        <v>95</v>
      </c>
      <c r="L1" s="45" t="s">
        <v>97</v>
      </c>
      <c r="M1" s="45" t="s">
        <v>99</v>
      </c>
    </row>
    <row r="2" spans="1:13">
      <c r="A2" t="s">
        <v>100</v>
      </c>
      <c r="B2" t="s">
        <v>102</v>
      </c>
      <c r="C2" t="s">
        <v>104</v>
      </c>
      <c r="D2" t="s">
        <v>93</v>
      </c>
      <c r="E2">
        <v>1000</v>
      </c>
      <c r="G2" t="s">
        <v>100</v>
      </c>
      <c r="H2" t="s">
        <v>102</v>
      </c>
      <c r="I2" t="s">
        <v>104</v>
      </c>
      <c r="J2">
        <v>1000</v>
      </c>
      <c r="K2">
        <v>800</v>
      </c>
      <c r="L2">
        <v>1200</v>
      </c>
      <c r="M2">
        <v>900</v>
      </c>
    </row>
    <row r="3" spans="1:13">
      <c r="A3" t="s">
        <v>100</v>
      </c>
      <c r="B3" t="s">
        <v>102</v>
      </c>
      <c r="C3" t="s">
        <v>113</v>
      </c>
      <c r="D3" t="s">
        <v>93</v>
      </c>
      <c r="E3">
        <v>2500</v>
      </c>
      <c r="G3" t="s">
        <v>100</v>
      </c>
      <c r="H3" t="s">
        <v>102</v>
      </c>
      <c r="I3" t="s">
        <v>113</v>
      </c>
      <c r="J3">
        <v>2500</v>
      </c>
      <c r="K3">
        <v>2400</v>
      </c>
      <c r="L3">
        <v>2350</v>
      </c>
      <c r="M3">
        <v>2320</v>
      </c>
    </row>
    <row r="4" spans="1:13">
      <c r="A4" t="s">
        <v>100</v>
      </c>
      <c r="B4" t="s">
        <v>102</v>
      </c>
      <c r="C4" t="s">
        <v>111</v>
      </c>
      <c r="D4" t="s">
        <v>93</v>
      </c>
      <c r="E4">
        <v>300</v>
      </c>
      <c r="G4" t="s">
        <v>100</v>
      </c>
      <c r="H4" t="s">
        <v>102</v>
      </c>
      <c r="I4" t="s">
        <v>111</v>
      </c>
      <c r="J4">
        <v>300</v>
      </c>
      <c r="K4">
        <v>310</v>
      </c>
      <c r="L4">
        <v>270</v>
      </c>
      <c r="M4">
        <v>265</v>
      </c>
    </row>
    <row r="5" spans="1:13">
      <c r="A5" t="s">
        <v>100</v>
      </c>
      <c r="B5" t="s">
        <v>102</v>
      </c>
      <c r="C5" t="s">
        <v>121</v>
      </c>
      <c r="D5" t="s">
        <v>93</v>
      </c>
      <c r="E5">
        <v>120</v>
      </c>
      <c r="G5" t="s">
        <v>100</v>
      </c>
      <c r="H5" t="s">
        <v>102</v>
      </c>
      <c r="I5" t="s">
        <v>121</v>
      </c>
      <c r="J5">
        <v>120</v>
      </c>
      <c r="K5">
        <v>110</v>
      </c>
      <c r="L5">
        <v>100</v>
      </c>
      <c r="M5">
        <v>120</v>
      </c>
    </row>
    <row r="6" spans="1:13">
      <c r="A6" t="s">
        <v>100</v>
      </c>
      <c r="B6" t="s">
        <v>109</v>
      </c>
      <c r="C6" t="s">
        <v>115</v>
      </c>
      <c r="D6" t="s">
        <v>93</v>
      </c>
      <c r="E6">
        <v>900</v>
      </c>
      <c r="G6" t="s">
        <v>100</v>
      </c>
      <c r="H6" t="s">
        <v>109</v>
      </c>
      <c r="I6" t="s">
        <v>115</v>
      </c>
      <c r="J6">
        <v>900</v>
      </c>
      <c r="K6">
        <v>1200</v>
      </c>
      <c r="L6">
        <v>1150</v>
      </c>
      <c r="M6">
        <v>1050</v>
      </c>
    </row>
    <row r="7" spans="1:13">
      <c r="A7" t="s">
        <v>100</v>
      </c>
      <c r="B7" t="s">
        <v>109</v>
      </c>
      <c r="C7" t="s">
        <v>117</v>
      </c>
      <c r="D7" t="s">
        <v>93</v>
      </c>
      <c r="E7">
        <v>800</v>
      </c>
      <c r="G7" t="s">
        <v>100</v>
      </c>
      <c r="H7" t="s">
        <v>109</v>
      </c>
      <c r="I7" t="s">
        <v>117</v>
      </c>
      <c r="J7">
        <v>800</v>
      </c>
      <c r="K7">
        <v>750</v>
      </c>
      <c r="L7">
        <v>750</v>
      </c>
      <c r="M7">
        <v>800</v>
      </c>
    </row>
    <row r="8" spans="1:13">
      <c r="A8" t="s">
        <v>100</v>
      </c>
      <c r="B8" t="s">
        <v>109</v>
      </c>
      <c r="C8" t="s">
        <v>119</v>
      </c>
      <c r="D8" t="s">
        <v>93</v>
      </c>
      <c r="E8">
        <v>300</v>
      </c>
      <c r="G8" t="s">
        <v>100</v>
      </c>
      <c r="H8" t="s">
        <v>109</v>
      </c>
      <c r="I8" t="s">
        <v>119</v>
      </c>
      <c r="J8">
        <v>300</v>
      </c>
      <c r="K8">
        <v>300</v>
      </c>
      <c r="L8">
        <v>320</v>
      </c>
      <c r="M8">
        <v>320</v>
      </c>
    </row>
    <row r="9" spans="1:13">
      <c r="A9" t="s">
        <v>100</v>
      </c>
      <c r="B9" t="s">
        <v>102</v>
      </c>
      <c r="C9" t="s">
        <v>104</v>
      </c>
      <c r="D9" t="s">
        <v>94</v>
      </c>
      <c r="E9">
        <v>800</v>
      </c>
    </row>
    <row r="10" spans="1:13">
      <c r="A10" t="s">
        <v>100</v>
      </c>
      <c r="B10" t="s">
        <v>102</v>
      </c>
      <c r="C10" t="s">
        <v>113</v>
      </c>
      <c r="D10" t="s">
        <v>94</v>
      </c>
      <c r="E10">
        <v>2400</v>
      </c>
    </row>
    <row r="11" spans="1:13">
      <c r="A11" t="s">
        <v>100</v>
      </c>
      <c r="B11" t="s">
        <v>102</v>
      </c>
      <c r="C11" t="s">
        <v>111</v>
      </c>
      <c r="D11" t="s">
        <v>94</v>
      </c>
      <c r="E11">
        <v>310</v>
      </c>
    </row>
    <row r="12" spans="1:13">
      <c r="A12" t="s">
        <v>100</v>
      </c>
      <c r="B12" t="s">
        <v>102</v>
      </c>
      <c r="C12" t="s">
        <v>121</v>
      </c>
      <c r="D12" t="s">
        <v>94</v>
      </c>
      <c r="E12">
        <v>110</v>
      </c>
    </row>
    <row r="13" spans="1:13">
      <c r="A13" t="s">
        <v>100</v>
      </c>
      <c r="B13" t="s">
        <v>109</v>
      </c>
      <c r="C13" t="s">
        <v>115</v>
      </c>
      <c r="D13" t="s">
        <v>94</v>
      </c>
      <c r="E13">
        <v>1200</v>
      </c>
    </row>
    <row r="14" spans="1:13">
      <c r="A14" t="s">
        <v>100</v>
      </c>
      <c r="B14" t="s">
        <v>109</v>
      </c>
      <c r="C14" t="s">
        <v>117</v>
      </c>
      <c r="D14" t="s">
        <v>94</v>
      </c>
      <c r="E14">
        <v>750</v>
      </c>
    </row>
    <row r="15" spans="1:13">
      <c r="A15" t="s">
        <v>100</v>
      </c>
      <c r="B15" t="s">
        <v>109</v>
      </c>
      <c r="C15" t="s">
        <v>119</v>
      </c>
      <c r="D15" t="s">
        <v>94</v>
      </c>
      <c r="E15">
        <v>300</v>
      </c>
    </row>
    <row r="16" spans="1:13">
      <c r="A16" t="s">
        <v>100</v>
      </c>
      <c r="B16" t="s">
        <v>102</v>
      </c>
      <c r="C16" t="s">
        <v>104</v>
      </c>
      <c r="D16" t="s">
        <v>96</v>
      </c>
      <c r="E16">
        <v>1200</v>
      </c>
    </row>
    <row r="17" spans="1:5">
      <c r="A17" t="s">
        <v>100</v>
      </c>
      <c r="B17" t="s">
        <v>102</v>
      </c>
      <c r="C17" t="s">
        <v>113</v>
      </c>
      <c r="D17" t="s">
        <v>96</v>
      </c>
      <c r="E17">
        <v>2350</v>
      </c>
    </row>
    <row r="18" spans="1:5">
      <c r="A18" t="s">
        <v>100</v>
      </c>
      <c r="B18" t="s">
        <v>102</v>
      </c>
      <c r="C18" t="s">
        <v>111</v>
      </c>
      <c r="D18" t="s">
        <v>96</v>
      </c>
      <c r="E18">
        <v>270</v>
      </c>
    </row>
    <row r="19" spans="1:5">
      <c r="A19" t="s">
        <v>100</v>
      </c>
      <c r="B19" t="s">
        <v>102</v>
      </c>
      <c r="C19" t="s">
        <v>121</v>
      </c>
      <c r="D19" t="s">
        <v>96</v>
      </c>
      <c r="E19">
        <v>100</v>
      </c>
    </row>
    <row r="20" spans="1:5">
      <c r="A20" t="s">
        <v>100</v>
      </c>
      <c r="B20" t="s">
        <v>109</v>
      </c>
      <c r="C20" t="s">
        <v>115</v>
      </c>
      <c r="D20" t="s">
        <v>96</v>
      </c>
      <c r="E20">
        <v>1150</v>
      </c>
    </row>
    <row r="21" spans="1:5">
      <c r="A21" t="s">
        <v>100</v>
      </c>
      <c r="B21" t="s">
        <v>109</v>
      </c>
      <c r="C21" t="s">
        <v>117</v>
      </c>
      <c r="D21" t="s">
        <v>96</v>
      </c>
      <c r="E21">
        <v>750</v>
      </c>
    </row>
    <row r="22" spans="1:5">
      <c r="A22" t="s">
        <v>100</v>
      </c>
      <c r="B22" t="s">
        <v>109</v>
      </c>
      <c r="C22" t="s">
        <v>119</v>
      </c>
      <c r="D22" t="s">
        <v>96</v>
      </c>
      <c r="E22">
        <v>320</v>
      </c>
    </row>
    <row r="23" spans="1:5">
      <c r="A23" t="s">
        <v>100</v>
      </c>
      <c r="B23" t="s">
        <v>102</v>
      </c>
      <c r="C23" t="s">
        <v>104</v>
      </c>
      <c r="D23" t="s">
        <v>98</v>
      </c>
      <c r="E23">
        <v>900</v>
      </c>
    </row>
    <row r="24" spans="1:5">
      <c r="A24" t="s">
        <v>100</v>
      </c>
      <c r="B24" t="s">
        <v>102</v>
      </c>
      <c r="C24" t="s">
        <v>113</v>
      </c>
      <c r="D24" t="s">
        <v>98</v>
      </c>
      <c r="E24">
        <v>2320</v>
      </c>
    </row>
    <row r="25" spans="1:5">
      <c r="A25" t="s">
        <v>100</v>
      </c>
      <c r="B25" t="s">
        <v>102</v>
      </c>
      <c r="C25" t="s">
        <v>111</v>
      </c>
      <c r="D25" t="s">
        <v>98</v>
      </c>
      <c r="E25">
        <v>265</v>
      </c>
    </row>
    <row r="26" spans="1:5">
      <c r="A26" t="s">
        <v>100</v>
      </c>
      <c r="B26" t="s">
        <v>102</v>
      </c>
      <c r="C26" t="s">
        <v>121</v>
      </c>
      <c r="D26" t="s">
        <v>98</v>
      </c>
      <c r="E26">
        <v>120</v>
      </c>
    </row>
    <row r="27" spans="1:5">
      <c r="A27" t="s">
        <v>100</v>
      </c>
      <c r="B27" t="s">
        <v>109</v>
      </c>
      <c r="C27" t="s">
        <v>115</v>
      </c>
      <c r="D27" t="s">
        <v>98</v>
      </c>
      <c r="E27">
        <v>1050</v>
      </c>
    </row>
    <row r="28" spans="1:5">
      <c r="A28" t="s">
        <v>100</v>
      </c>
      <c r="B28" t="s">
        <v>109</v>
      </c>
      <c r="C28" t="s">
        <v>117</v>
      </c>
      <c r="D28" t="s">
        <v>98</v>
      </c>
      <c r="E28">
        <v>800</v>
      </c>
    </row>
    <row r="29" spans="1:5">
      <c r="A29" t="s">
        <v>100</v>
      </c>
      <c r="B29" t="s">
        <v>109</v>
      </c>
      <c r="C29" t="s">
        <v>119</v>
      </c>
      <c r="D29" t="s">
        <v>185</v>
      </c>
      <c r="E29">
        <v>320</v>
      </c>
    </row>
    <row r="30" spans="1:5">
      <c r="A30" t="s">
        <v>100</v>
      </c>
      <c r="B30" t="s">
        <v>102</v>
      </c>
      <c r="C30" t="s">
        <v>104</v>
      </c>
      <c r="D30" t="s">
        <v>186</v>
      </c>
      <c r="E30">
        <v>920</v>
      </c>
    </row>
    <row r="31" spans="1:5">
      <c r="A31" t="s">
        <v>100</v>
      </c>
      <c r="B31" t="s">
        <v>102</v>
      </c>
      <c r="C31" t="s">
        <v>113</v>
      </c>
      <c r="D31" t="s">
        <v>186</v>
      </c>
      <c r="E31">
        <v>2300</v>
      </c>
    </row>
    <row r="32" spans="1:5">
      <c r="A32" t="s">
        <v>100</v>
      </c>
      <c r="B32" t="s">
        <v>102</v>
      </c>
      <c r="C32" t="s">
        <v>111</v>
      </c>
      <c r="D32" t="s">
        <v>186</v>
      </c>
      <c r="E32">
        <v>300</v>
      </c>
    </row>
    <row r="33" spans="1:5">
      <c r="A33" t="s">
        <v>100</v>
      </c>
      <c r="B33" t="s">
        <v>102</v>
      </c>
      <c r="C33" t="s">
        <v>121</v>
      </c>
      <c r="D33" t="s">
        <v>186</v>
      </c>
      <c r="E33">
        <v>150</v>
      </c>
    </row>
    <row r="34" spans="1:5">
      <c r="A34" t="s">
        <v>100</v>
      </c>
      <c r="B34" t="s">
        <v>109</v>
      </c>
      <c r="C34" t="s">
        <v>115</v>
      </c>
      <c r="D34" t="s">
        <v>186</v>
      </c>
      <c r="E34">
        <v>900</v>
      </c>
    </row>
    <row r="35" spans="1:5">
      <c r="A35" t="s">
        <v>100</v>
      </c>
      <c r="B35" t="s">
        <v>109</v>
      </c>
      <c r="C35" t="s">
        <v>117</v>
      </c>
      <c r="D35" t="s">
        <v>186</v>
      </c>
      <c r="E35">
        <v>700</v>
      </c>
    </row>
    <row r="36" spans="1:5">
      <c r="A36" t="s">
        <v>100</v>
      </c>
      <c r="B36" t="s">
        <v>109</v>
      </c>
      <c r="C36" t="s">
        <v>119</v>
      </c>
      <c r="D36" t="s">
        <v>186</v>
      </c>
      <c r="E36">
        <v>300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8"/>
  <sheetViews>
    <sheetView workbookViewId="0">
      <selection activeCell="G29" sqref="G29"/>
    </sheetView>
  </sheetViews>
  <sheetFormatPr defaultColWidth="10.90625" defaultRowHeight="15.6"/>
  <cols>
    <col min="1" max="1" width="2.453125" customWidth="1"/>
    <col min="3" max="3" width="3" style="11" customWidth="1"/>
    <col min="5" max="5" width="3.453125" style="17" customWidth="1"/>
    <col min="7" max="7" width="3.6328125" style="17" customWidth="1"/>
    <col min="9" max="9" width="3.453125" style="17" customWidth="1"/>
  </cols>
  <sheetData>
    <row r="1" spans="2:10">
      <c r="B1" t="s">
        <v>39</v>
      </c>
      <c r="D1" t="s">
        <v>40</v>
      </c>
      <c r="F1" t="s">
        <v>41</v>
      </c>
      <c r="H1" t="s">
        <v>42</v>
      </c>
      <c r="J1" t="s">
        <v>43</v>
      </c>
    </row>
    <row r="2" spans="2:10" ht="28.05" customHeight="1">
      <c r="B2" s="6"/>
      <c r="D2" s="12"/>
      <c r="F2" s="18"/>
      <c r="H2" s="23"/>
      <c r="J2" s="28"/>
    </row>
    <row r="3" spans="2:10" ht="28.05" customHeight="1">
      <c r="B3" s="7"/>
      <c r="D3" s="13"/>
      <c r="E3" s="11"/>
      <c r="F3" s="19"/>
      <c r="H3" s="24"/>
      <c r="J3" s="29"/>
    </row>
    <row r="4" spans="2:10" ht="28.05" customHeight="1">
      <c r="B4" s="8"/>
      <c r="D4" s="14"/>
      <c r="F4" s="20"/>
      <c r="H4" s="25"/>
      <c r="J4" s="30"/>
    </row>
    <row r="5" spans="2:10" ht="28.05" customHeight="1">
      <c r="B5" s="9"/>
      <c r="D5" s="15"/>
      <c r="F5" s="21"/>
      <c r="H5" s="26"/>
      <c r="J5" s="31"/>
    </row>
    <row r="6" spans="2:10" ht="28.05" customHeight="1">
      <c r="B6" s="10"/>
      <c r="D6" s="16"/>
      <c r="F6" s="22"/>
      <c r="H6" s="27"/>
      <c r="J6" s="32"/>
    </row>
    <row r="8" spans="2:10" ht="32.4">
      <c r="B8" s="96" t="s">
        <v>149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zoomScale="109" workbookViewId="0">
      <selection activeCell="F30" sqref="F30"/>
    </sheetView>
  </sheetViews>
  <sheetFormatPr defaultColWidth="10.81640625" defaultRowHeight="20.399999999999999"/>
  <cols>
    <col min="1" max="1" width="2" style="114" customWidth="1"/>
    <col min="2" max="16384" width="10.81640625" style="114"/>
  </cols>
  <sheetData>
    <row r="1" spans="1:10" s="90" customFormat="1" ht="37.950000000000003" customHeight="1">
      <c r="A1" s="117"/>
      <c r="B1" s="116" t="s">
        <v>167</v>
      </c>
    </row>
    <row r="2" spans="1:10" s="90" customFormat="1" ht="37.950000000000003" customHeight="1">
      <c r="B2" s="120" t="s">
        <v>168</v>
      </c>
    </row>
    <row r="3" spans="1:10" ht="37.950000000000003" customHeight="1">
      <c r="B3" s="118"/>
    </row>
    <row r="4" spans="1:10" ht="22.2">
      <c r="B4" s="92" t="s">
        <v>166</v>
      </c>
      <c r="C4" s="92" t="s">
        <v>163</v>
      </c>
      <c r="D4" s="92" t="s">
        <v>164</v>
      </c>
      <c r="E4" s="92" t="s">
        <v>165</v>
      </c>
    </row>
    <row r="5" spans="1:10">
      <c r="B5" s="114" t="s">
        <v>142</v>
      </c>
      <c r="C5" s="114">
        <v>2</v>
      </c>
      <c r="D5" s="114">
        <v>4</v>
      </c>
      <c r="E5" s="114">
        <v>15</v>
      </c>
    </row>
    <row r="6" spans="1:10">
      <c r="B6" s="91" t="s">
        <v>143</v>
      </c>
      <c r="C6" s="91">
        <v>9</v>
      </c>
      <c r="D6" s="91">
        <v>9</v>
      </c>
      <c r="E6" s="91">
        <v>12</v>
      </c>
    </row>
    <row r="7" spans="1:10">
      <c r="B7" s="114" t="s">
        <v>144</v>
      </c>
      <c r="C7" s="114">
        <v>5</v>
      </c>
      <c r="D7" s="114">
        <v>5</v>
      </c>
      <c r="E7" s="114">
        <v>7</v>
      </c>
    </row>
    <row r="8" spans="1:10">
      <c r="B8" s="91" t="s">
        <v>145</v>
      </c>
      <c r="C8" s="91">
        <v>11</v>
      </c>
      <c r="D8" s="91">
        <v>2</v>
      </c>
      <c r="E8" s="91">
        <v>7</v>
      </c>
    </row>
    <row r="9" spans="1:10">
      <c r="B9" s="114" t="s">
        <v>146</v>
      </c>
      <c r="C9" s="114">
        <v>8</v>
      </c>
      <c r="D9" s="114">
        <v>6</v>
      </c>
      <c r="E9" s="114">
        <v>3</v>
      </c>
    </row>
    <row r="10" spans="1:10">
      <c r="B10" s="91" t="s">
        <v>147</v>
      </c>
      <c r="C10" s="91">
        <v>14</v>
      </c>
      <c r="D10" s="91">
        <v>6</v>
      </c>
      <c r="E10" s="91">
        <v>6</v>
      </c>
    </row>
    <row r="12" spans="1:10" s="115" customFormat="1" ht="30" customHeight="1">
      <c r="B12" s="93" t="s">
        <v>148</v>
      </c>
      <c r="C12" s="94"/>
      <c r="D12" s="94"/>
      <c r="E12" s="94"/>
      <c r="F12" s="94"/>
      <c r="G12" s="94"/>
      <c r="H12" s="94"/>
      <c r="I12" s="94"/>
      <c r="J12" s="94"/>
    </row>
    <row r="26" spans="2:10" ht="21" thickBot="1">
      <c r="B26" s="119"/>
      <c r="C26" s="119"/>
      <c r="D26" s="119"/>
      <c r="E26" s="119"/>
      <c r="F26" s="119"/>
      <c r="G26" s="119"/>
      <c r="H26" s="119"/>
      <c r="I26" s="119"/>
      <c r="J26" s="119"/>
    </row>
  </sheetData>
  <phoneticPr fontId="4" type="noConversion"/>
  <pageMargins left="0.7" right="0.7" top="0.75" bottom="0.75" header="0.3" footer="0.3"/>
  <pageSetup paperSize="9" scale="49" orientation="portrait" horizontalDpi="0" verticalDpi="0"/>
  <colBreaks count="1" manualBreakCount="1">
    <brk id="16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zoomScale="167" workbookViewId="0">
      <selection activeCell="F17" sqref="F17"/>
    </sheetView>
  </sheetViews>
  <sheetFormatPr defaultColWidth="10.90625" defaultRowHeight="15.6"/>
  <sheetData>
    <row r="1" spans="1:4" s="95" customFormat="1" ht="22.8">
      <c r="A1" s="95" t="s">
        <v>169</v>
      </c>
      <c r="B1" s="95" t="s">
        <v>58</v>
      </c>
      <c r="C1" s="95" t="s">
        <v>59</v>
      </c>
      <c r="D1" s="95" t="s">
        <v>150</v>
      </c>
    </row>
    <row r="2" spans="1:4" s="95" customFormat="1" ht="22.8">
      <c r="A2" s="95" t="s">
        <v>170</v>
      </c>
      <c r="B2" s="95">
        <v>18.3</v>
      </c>
      <c r="C2" s="95">
        <v>15.4</v>
      </c>
      <c r="D2" s="95">
        <f>B2*2</f>
        <v>36.6</v>
      </c>
    </row>
    <row r="3" spans="1:4" s="95" customFormat="1" ht="22.8">
      <c r="A3" s="95" t="s">
        <v>170</v>
      </c>
      <c r="B3" s="95">
        <v>17.899999999999999</v>
      </c>
      <c r="C3" s="95">
        <v>13</v>
      </c>
      <c r="D3" s="95">
        <f t="shared" ref="D3:D21" si="0">B3*2</f>
        <v>35.799999999999997</v>
      </c>
    </row>
    <row r="4" spans="1:4" s="95" customFormat="1" ht="22.8">
      <c r="A4" s="95" t="s">
        <v>170</v>
      </c>
      <c r="B4" s="95">
        <v>20</v>
      </c>
      <c r="C4" s="95">
        <v>20</v>
      </c>
      <c r="D4" s="95">
        <f t="shared" si="0"/>
        <v>40</v>
      </c>
    </row>
    <row r="5" spans="1:4" s="95" customFormat="1" ht="22.8">
      <c r="A5" s="95" t="s">
        <v>170</v>
      </c>
      <c r="B5" s="95">
        <v>19.399999999999999</v>
      </c>
      <c r="C5" s="95">
        <v>17.2</v>
      </c>
      <c r="D5" s="95">
        <f t="shared" si="0"/>
        <v>38.799999999999997</v>
      </c>
    </row>
    <row r="6" spans="1:4" s="95" customFormat="1" ht="22.8">
      <c r="A6" s="95" t="s">
        <v>172</v>
      </c>
      <c r="B6" s="95">
        <v>15.7</v>
      </c>
      <c r="C6" s="95">
        <v>5.9</v>
      </c>
      <c r="D6" s="95">
        <f t="shared" si="0"/>
        <v>31.4</v>
      </c>
    </row>
    <row r="7" spans="1:4" s="95" customFormat="1" ht="22.8">
      <c r="A7" s="95" t="s">
        <v>172</v>
      </c>
      <c r="B7" s="95">
        <v>12.3</v>
      </c>
      <c r="C7" s="95">
        <v>7.7</v>
      </c>
      <c r="D7" s="95">
        <f t="shared" si="0"/>
        <v>24.6</v>
      </c>
    </row>
    <row r="8" spans="1:4" s="95" customFormat="1" ht="22.8">
      <c r="A8" s="95" t="s">
        <v>172</v>
      </c>
      <c r="B8" s="95">
        <v>17.3</v>
      </c>
      <c r="C8" s="95">
        <v>1.1000000000000001</v>
      </c>
      <c r="D8" s="95">
        <f t="shared" si="0"/>
        <v>34.6</v>
      </c>
    </row>
    <row r="9" spans="1:4" s="95" customFormat="1" ht="22.8">
      <c r="A9" s="95" t="s">
        <v>172</v>
      </c>
      <c r="B9" s="95">
        <v>10.5</v>
      </c>
      <c r="C9" s="95">
        <v>1.8</v>
      </c>
      <c r="D9" s="95">
        <f t="shared" si="0"/>
        <v>21</v>
      </c>
    </row>
    <row r="10" spans="1:4" s="95" customFormat="1" ht="22.8">
      <c r="A10" s="95" t="s">
        <v>172</v>
      </c>
      <c r="B10" s="95">
        <v>14.6</v>
      </c>
      <c r="C10" s="95">
        <v>3.9</v>
      </c>
      <c r="D10" s="95">
        <f t="shared" si="0"/>
        <v>29.2</v>
      </c>
    </row>
    <row r="11" spans="1:4" s="95" customFormat="1" ht="22.8">
      <c r="A11" s="95" t="s">
        <v>172</v>
      </c>
      <c r="B11" s="95">
        <v>13.3</v>
      </c>
      <c r="C11" s="95">
        <v>3.2</v>
      </c>
      <c r="D11" s="95">
        <f t="shared" si="0"/>
        <v>26.6</v>
      </c>
    </row>
    <row r="12" spans="1:4" s="95" customFormat="1" ht="22.8">
      <c r="A12" s="95" t="s">
        <v>171</v>
      </c>
      <c r="B12" s="95">
        <v>1.2</v>
      </c>
      <c r="C12" s="95">
        <v>16.7</v>
      </c>
      <c r="D12" s="95">
        <f t="shared" si="0"/>
        <v>2.4</v>
      </c>
    </row>
    <row r="13" spans="1:4" s="95" customFormat="1" ht="22.8">
      <c r="A13" s="95" t="s">
        <v>171</v>
      </c>
      <c r="B13" s="95">
        <v>1.6</v>
      </c>
      <c r="C13" s="95">
        <v>19.2</v>
      </c>
      <c r="D13" s="95">
        <f t="shared" si="0"/>
        <v>3.2</v>
      </c>
    </row>
    <row r="14" spans="1:4" s="95" customFormat="1" ht="22.8">
      <c r="A14" s="95" t="s">
        <v>171</v>
      </c>
      <c r="B14" s="95">
        <v>4.5</v>
      </c>
      <c r="C14" s="95">
        <v>11</v>
      </c>
      <c r="D14" s="95">
        <f t="shared" si="0"/>
        <v>9</v>
      </c>
    </row>
    <row r="15" spans="1:4" s="95" customFormat="1" ht="22.8">
      <c r="A15" s="95" t="s">
        <v>171</v>
      </c>
      <c r="B15" s="95">
        <v>1.1000000000000001</v>
      </c>
      <c r="C15" s="95">
        <v>15.3</v>
      </c>
      <c r="D15" s="95">
        <f t="shared" si="0"/>
        <v>2.2000000000000002</v>
      </c>
    </row>
    <row r="16" spans="1:4" s="95" customFormat="1" ht="22.8">
      <c r="A16" s="95" t="s">
        <v>171</v>
      </c>
      <c r="B16" s="95">
        <v>5.0999999999999996</v>
      </c>
      <c r="C16" s="95">
        <v>14.1</v>
      </c>
      <c r="D16" s="95">
        <f t="shared" si="0"/>
        <v>10.199999999999999</v>
      </c>
    </row>
    <row r="17" spans="1:4" s="95" customFormat="1" ht="22.8">
      <c r="A17" s="95" t="s">
        <v>171</v>
      </c>
      <c r="B17" s="95">
        <v>1.7</v>
      </c>
      <c r="C17" s="95">
        <v>18.899999999999999</v>
      </c>
      <c r="D17" s="95">
        <f t="shared" si="0"/>
        <v>3.4</v>
      </c>
    </row>
    <row r="18" spans="1:4" s="95" customFormat="1" ht="22.8">
      <c r="A18" s="95" t="s">
        <v>173</v>
      </c>
      <c r="B18" s="95">
        <v>4.9000000000000004</v>
      </c>
      <c r="C18" s="95">
        <v>2</v>
      </c>
      <c r="D18" s="95">
        <f t="shared" si="0"/>
        <v>9.8000000000000007</v>
      </c>
    </row>
    <row r="19" spans="1:4" s="95" customFormat="1" ht="22.8">
      <c r="A19" s="95" t="s">
        <v>173</v>
      </c>
      <c r="B19" s="95">
        <v>1.2</v>
      </c>
      <c r="C19" s="95">
        <v>6</v>
      </c>
      <c r="D19" s="95">
        <f t="shared" si="0"/>
        <v>2.4</v>
      </c>
    </row>
    <row r="20" spans="1:4" s="95" customFormat="1" ht="22.8">
      <c r="A20" s="95" t="s">
        <v>173</v>
      </c>
      <c r="B20" s="95">
        <v>8.3000000000000007</v>
      </c>
      <c r="C20" s="95">
        <v>8.8000000000000007</v>
      </c>
      <c r="D20" s="95">
        <f t="shared" si="0"/>
        <v>16.600000000000001</v>
      </c>
    </row>
    <row r="21" spans="1:4" s="95" customFormat="1" ht="22.8">
      <c r="A21" s="95" t="s">
        <v>173</v>
      </c>
      <c r="B21" s="95">
        <v>4.2</v>
      </c>
      <c r="C21" s="95">
        <v>8.4</v>
      </c>
      <c r="D21" s="95">
        <f t="shared" si="0"/>
        <v>8.4</v>
      </c>
    </row>
  </sheetData>
  <sortState xmlns:xlrd2="http://schemas.microsoft.com/office/spreadsheetml/2017/richdata2" ref="A2:C21">
    <sortCondition ref="A1"/>
  </sortState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zoomScale="161" workbookViewId="0">
      <selection activeCell="C10" sqref="C10"/>
    </sheetView>
  </sheetViews>
  <sheetFormatPr defaultColWidth="10.90625" defaultRowHeight="15.6"/>
  <sheetData>
    <row r="1" spans="1:4">
      <c r="A1" t="s">
        <v>71</v>
      </c>
      <c r="B1" t="s">
        <v>72</v>
      </c>
      <c r="C1" t="s">
        <v>174</v>
      </c>
      <c r="D1" t="s">
        <v>175</v>
      </c>
    </row>
    <row r="2" spans="1:4">
      <c r="A2" t="s">
        <v>61</v>
      </c>
      <c r="B2" t="s">
        <v>60</v>
      </c>
      <c r="C2">
        <v>62</v>
      </c>
      <c r="D2">
        <v>10</v>
      </c>
    </row>
    <row r="3" spans="1:4">
      <c r="A3" t="s">
        <v>61</v>
      </c>
      <c r="B3" t="s">
        <v>63</v>
      </c>
      <c r="D3">
        <v>6</v>
      </c>
    </row>
    <row r="4" spans="1:4">
      <c r="A4" t="s">
        <v>61</v>
      </c>
      <c r="B4" t="s">
        <v>64</v>
      </c>
      <c r="D4">
        <v>12</v>
      </c>
    </row>
    <row r="5" spans="1:4">
      <c r="A5" t="s">
        <v>61</v>
      </c>
      <c r="B5" t="s">
        <v>65</v>
      </c>
      <c r="D5">
        <v>19</v>
      </c>
    </row>
    <row r="6" spans="1:4">
      <c r="A6" t="s">
        <v>61</v>
      </c>
      <c r="B6" t="s">
        <v>66</v>
      </c>
      <c r="D6">
        <v>15</v>
      </c>
    </row>
    <row r="7" spans="1:4">
      <c r="A7" t="s">
        <v>62</v>
      </c>
      <c r="B7" t="s">
        <v>67</v>
      </c>
      <c r="C7">
        <v>34</v>
      </c>
      <c r="D7">
        <v>11</v>
      </c>
    </row>
    <row r="8" spans="1:4">
      <c r="A8" t="s">
        <v>62</v>
      </c>
      <c r="B8" t="s">
        <v>68</v>
      </c>
      <c r="D8">
        <v>5</v>
      </c>
    </row>
    <row r="9" spans="1:4">
      <c r="A9" t="s">
        <v>62</v>
      </c>
      <c r="B9" t="s">
        <v>69</v>
      </c>
      <c r="D9">
        <v>17</v>
      </c>
    </row>
    <row r="10" spans="1:4">
      <c r="A10" t="s">
        <v>62</v>
      </c>
      <c r="B10" t="s">
        <v>70</v>
      </c>
      <c r="D10">
        <v>1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="114" workbookViewId="0">
      <selection activeCell="C16" sqref="C16"/>
    </sheetView>
  </sheetViews>
  <sheetFormatPr defaultColWidth="10.90625" defaultRowHeight="15.6"/>
  <cols>
    <col min="1" max="1" width="14.36328125" customWidth="1"/>
    <col min="2" max="2" width="9.6328125" customWidth="1"/>
  </cols>
  <sheetData>
    <row r="1" spans="1:5">
      <c r="A1" t="s">
        <v>151</v>
      </c>
      <c r="B1" t="s">
        <v>152</v>
      </c>
      <c r="C1" t="s">
        <v>92</v>
      </c>
      <c r="D1" t="s">
        <v>153</v>
      </c>
      <c r="E1" t="s">
        <v>154</v>
      </c>
    </row>
    <row r="2" spans="1:5">
      <c r="A2" t="s">
        <v>85</v>
      </c>
      <c r="B2">
        <f>(MAX(C:C)-C2)/2</f>
        <v>0</v>
      </c>
      <c r="C2">
        <v>100</v>
      </c>
      <c r="D2">
        <f>(MAX(C:C)-C2)/2</f>
        <v>0</v>
      </c>
      <c r="E2">
        <f>0</f>
        <v>0</v>
      </c>
    </row>
    <row r="3" spans="1:5">
      <c r="A3" t="s">
        <v>86</v>
      </c>
      <c r="B3">
        <f t="shared" ref="B3:B8" si="0">(MAX(C:C)-C3)/2</f>
        <v>5</v>
      </c>
      <c r="C3">
        <v>90</v>
      </c>
      <c r="D3">
        <f t="shared" ref="D3:D8" si="1">(MAX(C:C)-C3)/2</f>
        <v>5</v>
      </c>
      <c r="E3">
        <f>C2-C3</f>
        <v>10</v>
      </c>
    </row>
    <row r="4" spans="1:5">
      <c r="A4" t="s">
        <v>87</v>
      </c>
      <c r="B4">
        <f t="shared" si="0"/>
        <v>8</v>
      </c>
      <c r="C4">
        <v>84</v>
      </c>
      <c r="D4">
        <f t="shared" si="1"/>
        <v>8</v>
      </c>
      <c r="E4">
        <f t="shared" ref="E4:E8" si="2">C3-C4</f>
        <v>6</v>
      </c>
    </row>
    <row r="5" spans="1:5">
      <c r="A5" t="s">
        <v>88</v>
      </c>
      <c r="B5">
        <f t="shared" si="0"/>
        <v>17.5</v>
      </c>
      <c r="C5">
        <v>65</v>
      </c>
      <c r="D5">
        <f t="shared" si="1"/>
        <v>17.5</v>
      </c>
      <c r="E5">
        <f t="shared" si="2"/>
        <v>19</v>
      </c>
    </row>
    <row r="6" spans="1:5">
      <c r="A6" t="s">
        <v>89</v>
      </c>
      <c r="B6">
        <f t="shared" si="0"/>
        <v>20</v>
      </c>
      <c r="C6">
        <v>60</v>
      </c>
      <c r="D6">
        <f t="shared" si="1"/>
        <v>20</v>
      </c>
      <c r="E6">
        <f t="shared" si="2"/>
        <v>5</v>
      </c>
    </row>
    <row r="7" spans="1:5">
      <c r="A7" t="s">
        <v>90</v>
      </c>
      <c r="B7">
        <f t="shared" si="0"/>
        <v>42.5</v>
      </c>
      <c r="C7">
        <v>15</v>
      </c>
      <c r="D7">
        <f t="shared" si="1"/>
        <v>42.5</v>
      </c>
      <c r="E7">
        <f t="shared" si="2"/>
        <v>45</v>
      </c>
    </row>
    <row r="8" spans="1:5">
      <c r="A8" t="s">
        <v>91</v>
      </c>
      <c r="B8">
        <f t="shared" si="0"/>
        <v>48</v>
      </c>
      <c r="C8">
        <v>4</v>
      </c>
      <c r="D8">
        <f t="shared" si="1"/>
        <v>48</v>
      </c>
      <c r="E8">
        <f t="shared" si="2"/>
        <v>11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zoomScale="106" workbookViewId="0">
      <selection sqref="A1:B1048576"/>
    </sheetView>
  </sheetViews>
  <sheetFormatPr defaultColWidth="10.90625" defaultRowHeight="15.6"/>
  <cols>
    <col min="1" max="1" width="16.81640625" customWidth="1"/>
    <col min="4" max="4" width="10.81640625" style="42"/>
  </cols>
  <sheetData>
    <row r="1" spans="1:4">
      <c r="A1" t="s">
        <v>49</v>
      </c>
      <c r="B1" t="s">
        <v>44</v>
      </c>
    </row>
    <row r="2" spans="1:4" ht="19.2">
      <c r="A2" s="38">
        <v>42736</v>
      </c>
      <c r="B2" s="37">
        <v>321</v>
      </c>
      <c r="C2">
        <f>B2</f>
        <v>321</v>
      </c>
      <c r="D2" s="42">
        <v>0</v>
      </c>
    </row>
    <row r="3" spans="1:4" ht="19.2">
      <c r="A3" s="38">
        <v>42737</v>
      </c>
      <c r="B3" s="37">
        <v>310</v>
      </c>
      <c r="C3">
        <f>C2+B3</f>
        <v>631</v>
      </c>
      <c r="D3" s="42">
        <f>B3/B2-1</f>
        <v>-3.4267912772585674E-2</v>
      </c>
    </row>
    <row r="4" spans="1:4" ht="19.2">
      <c r="A4" s="38">
        <v>42738</v>
      </c>
      <c r="B4" s="37">
        <v>342</v>
      </c>
      <c r="C4">
        <f t="shared" ref="C4:C25" si="0">C3+B4</f>
        <v>973</v>
      </c>
      <c r="D4" s="42">
        <f t="shared" ref="D4:D25" si="1">B4/B3-1</f>
        <v>0.10322580645161294</v>
      </c>
    </row>
    <row r="5" spans="1:4" ht="19.2">
      <c r="A5" s="38">
        <v>42739</v>
      </c>
      <c r="B5" s="37">
        <v>309</v>
      </c>
      <c r="C5">
        <f t="shared" si="0"/>
        <v>1282</v>
      </c>
      <c r="D5" s="42">
        <f t="shared" si="1"/>
        <v>-9.6491228070175405E-2</v>
      </c>
    </row>
    <row r="6" spans="1:4" ht="19.2">
      <c r="A6" s="38">
        <v>42740</v>
      </c>
      <c r="B6" s="37">
        <v>325</v>
      </c>
      <c r="C6">
        <f t="shared" si="0"/>
        <v>1607</v>
      </c>
      <c r="D6" s="42">
        <f t="shared" si="1"/>
        <v>5.1779935275080957E-2</v>
      </c>
    </row>
    <row r="7" spans="1:4" ht="19.2">
      <c r="A7" s="38">
        <v>42741</v>
      </c>
      <c r="B7" s="37">
        <v>371</v>
      </c>
      <c r="C7">
        <f t="shared" si="0"/>
        <v>1978</v>
      </c>
      <c r="D7" s="42">
        <f t="shared" si="1"/>
        <v>0.14153846153846161</v>
      </c>
    </row>
    <row r="8" spans="1:4" ht="19.2">
      <c r="A8" s="38">
        <v>42742</v>
      </c>
      <c r="B8" s="37">
        <v>467</v>
      </c>
      <c r="C8">
        <f t="shared" si="0"/>
        <v>2445</v>
      </c>
      <c r="D8" s="42">
        <f t="shared" si="1"/>
        <v>0.25876010781671166</v>
      </c>
    </row>
    <row r="9" spans="1:4" ht="19.2">
      <c r="A9" s="38">
        <v>42743</v>
      </c>
      <c r="B9" s="37">
        <v>497</v>
      </c>
      <c r="C9">
        <f t="shared" si="0"/>
        <v>2942</v>
      </c>
      <c r="D9" s="42">
        <f t="shared" si="1"/>
        <v>6.4239828693790191E-2</v>
      </c>
    </row>
    <row r="10" spans="1:4" ht="19.2">
      <c r="A10" s="38">
        <v>42744</v>
      </c>
      <c r="B10" s="37">
        <v>490</v>
      </c>
      <c r="C10">
        <f t="shared" si="0"/>
        <v>3432</v>
      </c>
      <c r="D10" s="42">
        <f t="shared" si="1"/>
        <v>-1.4084507042253502E-2</v>
      </c>
    </row>
    <row r="11" spans="1:4" ht="19.2">
      <c r="A11" s="38">
        <v>42745</v>
      </c>
      <c r="B11" s="37">
        <v>344</v>
      </c>
      <c r="C11">
        <f t="shared" si="0"/>
        <v>3776</v>
      </c>
      <c r="D11" s="42">
        <f t="shared" si="1"/>
        <v>-0.29795918367346941</v>
      </c>
    </row>
    <row r="12" spans="1:4" ht="19.2">
      <c r="A12" s="38">
        <v>42746</v>
      </c>
      <c r="B12" s="37">
        <v>244</v>
      </c>
      <c r="C12">
        <f t="shared" si="0"/>
        <v>4020</v>
      </c>
      <c r="D12" s="42">
        <f t="shared" si="1"/>
        <v>-0.29069767441860461</v>
      </c>
    </row>
    <row r="13" spans="1:4" ht="19.2">
      <c r="A13" s="38">
        <v>42747</v>
      </c>
      <c r="B13" s="37">
        <v>219</v>
      </c>
      <c r="C13">
        <f t="shared" si="0"/>
        <v>4239</v>
      </c>
      <c r="D13" s="42">
        <f t="shared" si="1"/>
        <v>-0.10245901639344257</v>
      </c>
    </row>
    <row r="14" spans="1:4" ht="19.2">
      <c r="A14" s="38">
        <v>42748</v>
      </c>
      <c r="B14" s="37">
        <v>234</v>
      </c>
      <c r="C14">
        <f t="shared" si="0"/>
        <v>4473</v>
      </c>
      <c r="D14" s="42">
        <f t="shared" si="1"/>
        <v>6.8493150684931559E-2</v>
      </c>
    </row>
    <row r="15" spans="1:4" ht="19.2">
      <c r="A15" s="38">
        <v>42749</v>
      </c>
      <c r="B15" s="37">
        <v>231</v>
      </c>
      <c r="C15">
        <f t="shared" si="0"/>
        <v>4704</v>
      </c>
      <c r="D15" s="42">
        <f t="shared" si="1"/>
        <v>-1.2820512820512775E-2</v>
      </c>
    </row>
    <row r="16" spans="1:4" ht="19.2">
      <c r="A16" s="38">
        <v>42750</v>
      </c>
      <c r="B16" s="37">
        <v>276</v>
      </c>
      <c r="C16">
        <f t="shared" si="0"/>
        <v>4980</v>
      </c>
      <c r="D16" s="42">
        <f t="shared" si="1"/>
        <v>0.19480519480519476</v>
      </c>
    </row>
    <row r="17" spans="1:4" ht="19.2">
      <c r="A17" s="38">
        <v>42751</v>
      </c>
      <c r="B17" s="37">
        <v>304</v>
      </c>
      <c r="C17">
        <f t="shared" si="0"/>
        <v>5284</v>
      </c>
      <c r="D17" s="42">
        <f t="shared" si="1"/>
        <v>0.10144927536231885</v>
      </c>
    </row>
    <row r="18" spans="1:4" ht="19.2">
      <c r="A18" s="38">
        <v>42752</v>
      </c>
      <c r="B18" s="37">
        <v>314</v>
      </c>
      <c r="C18">
        <f t="shared" si="0"/>
        <v>5598</v>
      </c>
      <c r="D18" s="42">
        <f t="shared" si="1"/>
        <v>3.289473684210531E-2</v>
      </c>
    </row>
    <row r="19" spans="1:4" ht="19.2">
      <c r="A19" s="38">
        <v>42753</v>
      </c>
      <c r="B19" s="37">
        <v>320</v>
      </c>
      <c r="C19">
        <f t="shared" si="0"/>
        <v>5918</v>
      </c>
      <c r="D19" s="42">
        <f t="shared" si="1"/>
        <v>1.9108280254777066E-2</v>
      </c>
    </row>
    <row r="20" spans="1:4" ht="19.2">
      <c r="A20" s="38">
        <v>42754</v>
      </c>
      <c r="B20" s="37">
        <v>326</v>
      </c>
      <c r="C20">
        <f t="shared" si="0"/>
        <v>6244</v>
      </c>
      <c r="D20" s="42">
        <f t="shared" si="1"/>
        <v>1.8750000000000044E-2</v>
      </c>
    </row>
    <row r="21" spans="1:4" ht="19.2">
      <c r="A21" s="38">
        <v>42755</v>
      </c>
      <c r="B21" s="37">
        <v>375</v>
      </c>
      <c r="C21">
        <f t="shared" si="0"/>
        <v>6619</v>
      </c>
      <c r="D21" s="42">
        <f t="shared" si="1"/>
        <v>0.15030674846625769</v>
      </c>
    </row>
    <row r="22" spans="1:4" ht="19.2">
      <c r="A22" s="38">
        <v>42756</v>
      </c>
      <c r="B22" s="37">
        <v>310</v>
      </c>
      <c r="C22">
        <f t="shared" si="0"/>
        <v>6929</v>
      </c>
      <c r="D22" s="42">
        <f t="shared" si="1"/>
        <v>-0.17333333333333334</v>
      </c>
    </row>
    <row r="23" spans="1:4" ht="19.2">
      <c r="A23" s="38">
        <v>42757</v>
      </c>
      <c r="B23" s="37">
        <v>322</v>
      </c>
      <c r="C23">
        <f t="shared" si="0"/>
        <v>7251</v>
      </c>
      <c r="D23" s="42">
        <f t="shared" si="1"/>
        <v>3.8709677419354938E-2</v>
      </c>
    </row>
    <row r="24" spans="1:4" ht="19.2">
      <c r="A24" s="38">
        <v>42758</v>
      </c>
      <c r="B24" s="37">
        <v>340</v>
      </c>
      <c r="C24">
        <f t="shared" si="0"/>
        <v>7591</v>
      </c>
      <c r="D24" s="42">
        <f t="shared" si="1"/>
        <v>5.5900621118012417E-2</v>
      </c>
    </row>
    <row r="25" spans="1:4" ht="19.2">
      <c r="A25" s="38">
        <v>42759</v>
      </c>
      <c r="B25" s="37">
        <v>315</v>
      </c>
      <c r="C25">
        <f t="shared" si="0"/>
        <v>7906</v>
      </c>
      <c r="D25" s="42">
        <f t="shared" si="1"/>
        <v>-7.3529411764705843E-2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3399-0270-4A32-98DC-0BEBE79EA55E}">
  <dimension ref="A1:P27"/>
  <sheetViews>
    <sheetView topLeftCell="B1" workbookViewId="0">
      <selection activeCell="Q2" sqref="Q2"/>
    </sheetView>
  </sheetViews>
  <sheetFormatPr defaultRowHeight="15.6"/>
  <cols>
    <col min="1" max="1" width="18.1796875" customWidth="1"/>
    <col min="2" max="2" width="1.54296875" customWidth="1"/>
    <col min="3" max="3" width="18.1796875" customWidth="1"/>
    <col min="4" max="4" width="13.6328125" bestFit="1" customWidth="1"/>
    <col min="5" max="5" width="8.7265625" style="42"/>
    <col min="7" max="7" width="1.08984375" customWidth="1"/>
  </cols>
  <sheetData>
    <row r="1" spans="1:16" s="139" customFormat="1" ht="22.8">
      <c r="B1" s="143"/>
      <c r="C1" s="141" t="s">
        <v>189</v>
      </c>
      <c r="E1" s="140"/>
    </row>
    <row r="2" spans="1:16" s="17" customFormat="1" ht="22.8">
      <c r="B2" s="144"/>
      <c r="C2" s="145"/>
      <c r="E2" s="146"/>
      <c r="F2" s="148"/>
      <c r="G2" s="144"/>
    </row>
    <row r="3" spans="1:16" ht="19.2">
      <c r="A3" t="s">
        <v>49</v>
      </c>
      <c r="B3" s="142"/>
      <c r="C3" s="125" t="s">
        <v>138</v>
      </c>
      <c r="D3" s="125" t="s">
        <v>139</v>
      </c>
      <c r="E3" s="126" t="s">
        <v>140</v>
      </c>
      <c r="F3" s="148"/>
      <c r="G3" s="143"/>
      <c r="H3" s="150" t="s">
        <v>190</v>
      </c>
      <c r="I3" s="150"/>
      <c r="J3" s="150"/>
      <c r="K3" s="150"/>
      <c r="L3" s="150"/>
      <c r="M3" s="150"/>
      <c r="N3" s="150"/>
      <c r="O3" s="150"/>
      <c r="P3" s="150"/>
    </row>
    <row r="4" spans="1:16" ht="19.2">
      <c r="A4" s="38">
        <v>42736</v>
      </c>
      <c r="B4" s="38"/>
      <c r="C4" s="89" t="s">
        <v>141</v>
      </c>
      <c r="D4" s="89">
        <v>7</v>
      </c>
      <c r="E4" s="97">
        <v>5.7571964956195244E-2</v>
      </c>
      <c r="F4" s="148"/>
      <c r="G4" s="147"/>
    </row>
    <row r="5" spans="1:16" ht="19.2">
      <c r="A5" s="38">
        <v>42737</v>
      </c>
      <c r="B5" s="38"/>
      <c r="C5" s="98" t="s">
        <v>134</v>
      </c>
      <c r="D5" s="98">
        <v>-10</v>
      </c>
      <c r="E5" s="99">
        <v>9.8873591989987478E-2</v>
      </c>
      <c r="F5" s="148"/>
      <c r="G5" s="147"/>
    </row>
    <row r="6" spans="1:16" ht="19.2">
      <c r="A6" s="38">
        <v>42738</v>
      </c>
      <c r="B6" s="38"/>
      <c r="C6" s="89" t="s">
        <v>155</v>
      </c>
      <c r="D6" s="89">
        <v>16</v>
      </c>
      <c r="E6" s="97">
        <v>0.12265331664580725</v>
      </c>
      <c r="F6" s="148"/>
      <c r="G6" s="147"/>
    </row>
    <row r="7" spans="1:16" ht="19.2">
      <c r="A7" s="38">
        <v>42739</v>
      </c>
      <c r="B7" s="38"/>
      <c r="C7" s="98" t="s">
        <v>135</v>
      </c>
      <c r="D7" s="98">
        <v>20</v>
      </c>
      <c r="E7" s="99">
        <v>7.0087609511889859E-2</v>
      </c>
      <c r="F7" s="148"/>
      <c r="G7" s="147"/>
    </row>
    <row r="8" spans="1:16" ht="19.2">
      <c r="A8" s="38">
        <v>42740</v>
      </c>
      <c r="B8" s="38"/>
      <c r="C8" s="89" t="s">
        <v>136</v>
      </c>
      <c r="D8" s="89">
        <v>14</v>
      </c>
      <c r="E8" s="97">
        <v>5.0062578222778474E-3</v>
      </c>
      <c r="F8" s="148"/>
      <c r="G8" s="147"/>
    </row>
    <row r="9" spans="1:16" ht="19.2">
      <c r="A9" s="38">
        <v>42741</v>
      </c>
      <c r="B9" s="38"/>
      <c r="C9" s="98" t="s">
        <v>137</v>
      </c>
      <c r="D9" s="98">
        <v>-13</v>
      </c>
      <c r="E9" s="99">
        <v>1.8773466833541929E-2</v>
      </c>
      <c r="F9" s="148"/>
      <c r="G9" s="147"/>
    </row>
    <row r="10" spans="1:16" ht="19.2">
      <c r="A10" s="38">
        <v>42742</v>
      </c>
      <c r="B10" s="38"/>
      <c r="C10" s="89" t="s">
        <v>156</v>
      </c>
      <c r="D10" s="89">
        <v>19</v>
      </c>
      <c r="E10" s="97">
        <v>0.1113892365456821</v>
      </c>
      <c r="F10" s="148"/>
      <c r="G10" s="147"/>
    </row>
    <row r="11" spans="1:16" ht="19.2">
      <c r="A11" s="38">
        <v>42743</v>
      </c>
      <c r="B11" s="38"/>
      <c r="C11" s="98" t="s">
        <v>157</v>
      </c>
      <c r="D11" s="98">
        <v>20</v>
      </c>
      <c r="E11" s="99">
        <v>0.10137672090112641</v>
      </c>
      <c r="F11" s="148"/>
      <c r="G11" s="147"/>
    </row>
    <row r="12" spans="1:16" ht="19.2">
      <c r="A12" s="38">
        <v>42744</v>
      </c>
      <c r="B12" s="38"/>
      <c r="C12" s="89" t="s">
        <v>158</v>
      </c>
      <c r="D12" s="89">
        <v>-9</v>
      </c>
      <c r="E12" s="97">
        <v>9.8873591989987478E-2</v>
      </c>
      <c r="F12" s="148"/>
      <c r="G12" s="147"/>
    </row>
    <row r="13" spans="1:16" ht="19.2">
      <c r="A13" s="38">
        <v>42745</v>
      </c>
      <c r="B13" s="38"/>
      <c r="C13" s="98" t="s">
        <v>159</v>
      </c>
      <c r="D13" s="98">
        <v>2</v>
      </c>
      <c r="E13" s="99">
        <v>7.7596996245306638E-2</v>
      </c>
      <c r="F13" s="148"/>
      <c r="G13" s="147"/>
    </row>
    <row r="14" spans="1:16" ht="19.2">
      <c r="A14" s="38">
        <v>42746</v>
      </c>
      <c r="B14" s="38"/>
      <c r="C14" s="89" t="s">
        <v>160</v>
      </c>
      <c r="D14" s="89">
        <v>-5</v>
      </c>
      <c r="E14" s="97">
        <v>8.635794743429287E-2</v>
      </c>
      <c r="F14" s="148"/>
      <c r="G14" s="147"/>
    </row>
    <row r="15" spans="1:16" ht="19.2">
      <c r="A15" s="38">
        <v>42747</v>
      </c>
      <c r="B15" s="38"/>
      <c r="C15" s="98" t="s">
        <v>161</v>
      </c>
      <c r="D15" s="98">
        <v>-18</v>
      </c>
      <c r="E15" s="99">
        <v>7.3842302878598248E-2</v>
      </c>
      <c r="F15" s="148"/>
      <c r="G15" s="147"/>
    </row>
    <row r="16" spans="1:16" ht="19.2">
      <c r="A16" s="38">
        <v>42748</v>
      </c>
      <c r="B16" s="38"/>
      <c r="C16" s="89" t="s">
        <v>162</v>
      </c>
      <c r="D16" s="89">
        <v>2</v>
      </c>
      <c r="E16" s="97">
        <v>7.7596996245306638E-2</v>
      </c>
      <c r="F16" s="148"/>
      <c r="G16" s="147"/>
    </row>
    <row r="17" spans="1:7" ht="19.2">
      <c r="A17" s="38">
        <v>42749</v>
      </c>
      <c r="B17" s="38"/>
      <c r="C17" s="37"/>
      <c r="F17" s="148"/>
      <c r="G17" s="147"/>
    </row>
    <row r="18" spans="1:7" ht="19.2">
      <c r="A18" s="38">
        <v>42750</v>
      </c>
      <c r="B18" s="38"/>
      <c r="C18" s="37"/>
      <c r="F18" s="149"/>
    </row>
    <row r="19" spans="1:7" ht="19.2">
      <c r="A19" s="38">
        <v>42751</v>
      </c>
      <c r="B19" s="38"/>
      <c r="C19" s="37"/>
    </row>
    <row r="20" spans="1:7" ht="19.2">
      <c r="A20" s="38">
        <v>42752</v>
      </c>
      <c r="B20" s="38"/>
      <c r="C20" s="37"/>
    </row>
    <row r="21" spans="1:7" ht="19.2">
      <c r="A21" s="38">
        <v>42753</v>
      </c>
      <c r="B21" s="38"/>
      <c r="C21" s="37"/>
    </row>
    <row r="22" spans="1:7" ht="19.2">
      <c r="A22" s="38">
        <v>42754</v>
      </c>
      <c r="B22" s="38"/>
      <c r="C22" s="37"/>
    </row>
    <row r="23" spans="1:7" ht="19.2">
      <c r="A23" s="38">
        <v>42755</v>
      </c>
      <c r="B23" s="38"/>
      <c r="C23" s="37"/>
    </row>
    <row r="24" spans="1:7" ht="19.2">
      <c r="A24" s="38">
        <v>42756</v>
      </c>
      <c r="B24" s="38"/>
      <c r="C24" s="37"/>
    </row>
    <row r="25" spans="1:7" ht="19.2">
      <c r="A25" s="38">
        <v>42757</v>
      </c>
      <c r="B25" s="38"/>
      <c r="C25" s="37"/>
    </row>
    <row r="26" spans="1:7" ht="19.2">
      <c r="A26" s="38">
        <v>42758</v>
      </c>
      <c r="B26" s="38"/>
      <c r="C26" s="37"/>
    </row>
    <row r="27" spans="1:7" ht="19.2">
      <c r="A27" s="38">
        <v>42759</v>
      </c>
      <c r="B27" s="38"/>
      <c r="C27" s="37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62B9-6839-4142-B5DB-FF6B62029908}">
  <dimension ref="A1:I16"/>
  <sheetViews>
    <sheetView tabSelected="1" topLeftCell="E1" workbookViewId="0">
      <selection activeCell="S10" sqref="S10"/>
    </sheetView>
  </sheetViews>
  <sheetFormatPr defaultRowHeight="15.6"/>
  <cols>
    <col min="1" max="1" width="7.26953125" bestFit="1" customWidth="1"/>
    <col min="4" max="4" width="11.08984375" bestFit="1" customWidth="1"/>
    <col min="5" max="5" width="9.36328125" bestFit="1" customWidth="1"/>
    <col min="6" max="6" width="11.453125" customWidth="1"/>
    <col min="7" max="7" width="8.7265625" customWidth="1"/>
    <col min="8" max="8" width="9.26953125" bestFit="1" customWidth="1"/>
  </cols>
  <sheetData>
    <row r="1" spans="1:9" ht="19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51" t="s">
        <v>191</v>
      </c>
      <c r="G1" s="151" t="s">
        <v>192</v>
      </c>
      <c r="H1" s="154" t="s">
        <v>193</v>
      </c>
      <c r="I1" s="154" t="s">
        <v>194</v>
      </c>
    </row>
    <row r="2" spans="1:9" ht="19.2">
      <c r="A2" s="5" t="s">
        <v>5</v>
      </c>
      <c r="B2" s="5" t="s">
        <v>6</v>
      </c>
      <c r="C2" s="5" t="s">
        <v>7</v>
      </c>
      <c r="D2" s="152">
        <v>42978</v>
      </c>
      <c r="E2" s="5">
        <v>1</v>
      </c>
      <c r="F2" s="130">
        <f>IF(D2&lt;DATE(2017,9,7),MIN(_xlfn.DAYS(DATE(2017,9,7),D2),E2),0)</f>
        <v>1</v>
      </c>
      <c r="G2" s="130">
        <f>E2-F2</f>
        <v>0</v>
      </c>
      <c r="H2" s="129">
        <v>42985</v>
      </c>
      <c r="I2">
        <v>1</v>
      </c>
    </row>
    <row r="3" spans="1:9" ht="19.2">
      <c r="A3" s="5" t="s">
        <v>5</v>
      </c>
      <c r="B3" s="5" t="s">
        <v>8</v>
      </c>
      <c r="C3" s="5" t="s">
        <v>9</v>
      </c>
      <c r="D3" s="152">
        <v>42978</v>
      </c>
      <c r="E3" s="5">
        <v>4</v>
      </c>
      <c r="F3" s="130">
        <f>IF(D3&lt;DATE(2017,9,7),MIN(_xlfn.DAYS(DATE(2017,9,7),D3),E3),0)</f>
        <v>4</v>
      </c>
      <c r="G3" s="130">
        <f>E3-F3</f>
        <v>0</v>
      </c>
      <c r="H3" s="129">
        <v>42985</v>
      </c>
      <c r="I3">
        <v>2</v>
      </c>
    </row>
    <row r="4" spans="1:9" ht="19.2">
      <c r="A4" s="5" t="s">
        <v>5</v>
      </c>
      <c r="B4" s="5" t="s">
        <v>10</v>
      </c>
      <c r="C4" s="5" t="s">
        <v>11</v>
      </c>
      <c r="D4" s="152">
        <v>42982</v>
      </c>
      <c r="E4" s="5">
        <v>1</v>
      </c>
      <c r="F4" s="130">
        <f t="shared" ref="F4:F11" si="0">IF(D4&lt;DATE(2017,9,7),MIN(_xlfn.DAYS(DATE(2017,9,7),D4),E4),0)</f>
        <v>1</v>
      </c>
      <c r="G4" s="130">
        <f t="shared" ref="G4:G11" si="1">E4-F4</f>
        <v>0</v>
      </c>
      <c r="H4" s="129">
        <v>42985</v>
      </c>
      <c r="I4">
        <v>3</v>
      </c>
    </row>
    <row r="5" spans="1:9" ht="19.2">
      <c r="A5" s="5" t="s">
        <v>5</v>
      </c>
      <c r="B5" s="5" t="s">
        <v>12</v>
      </c>
      <c r="C5" s="5" t="s">
        <v>13</v>
      </c>
      <c r="D5" s="152">
        <v>42983</v>
      </c>
      <c r="E5" s="5">
        <v>1</v>
      </c>
      <c r="F5" s="130">
        <f t="shared" si="0"/>
        <v>1</v>
      </c>
      <c r="G5" s="130">
        <f t="shared" si="1"/>
        <v>0</v>
      </c>
      <c r="H5" s="129">
        <v>42985</v>
      </c>
      <c r="I5">
        <v>4</v>
      </c>
    </row>
    <row r="6" spans="1:9" ht="19.2">
      <c r="A6" s="5" t="s">
        <v>5</v>
      </c>
      <c r="B6" s="5" t="s">
        <v>14</v>
      </c>
      <c r="C6" s="5" t="s">
        <v>15</v>
      </c>
      <c r="D6" s="152">
        <v>42983</v>
      </c>
      <c r="E6" s="5">
        <v>4</v>
      </c>
      <c r="F6" s="130">
        <f t="shared" si="0"/>
        <v>2</v>
      </c>
      <c r="G6" s="130">
        <f t="shared" si="1"/>
        <v>2</v>
      </c>
      <c r="H6" s="129">
        <v>42985</v>
      </c>
      <c r="I6">
        <v>5</v>
      </c>
    </row>
    <row r="7" spans="1:9" ht="19.2">
      <c r="A7" s="5" t="s">
        <v>5</v>
      </c>
      <c r="B7" s="5" t="s">
        <v>16</v>
      </c>
      <c r="C7" s="5" t="s">
        <v>17</v>
      </c>
      <c r="D7" s="152">
        <v>42988</v>
      </c>
      <c r="E7" s="5">
        <v>1</v>
      </c>
      <c r="F7" s="130">
        <f t="shared" si="0"/>
        <v>0</v>
      </c>
      <c r="G7" s="130">
        <f t="shared" si="1"/>
        <v>1</v>
      </c>
      <c r="H7" s="129">
        <v>42985</v>
      </c>
      <c r="I7">
        <v>6</v>
      </c>
    </row>
    <row r="8" spans="1:9" ht="19.2">
      <c r="A8" s="5" t="s">
        <v>18</v>
      </c>
      <c r="B8" s="5" t="s">
        <v>19</v>
      </c>
      <c r="C8" s="5" t="s">
        <v>20</v>
      </c>
      <c r="D8" s="152">
        <v>42989</v>
      </c>
      <c r="E8" s="5">
        <v>3</v>
      </c>
      <c r="F8" s="130">
        <f t="shared" si="0"/>
        <v>0</v>
      </c>
      <c r="G8" s="130">
        <f t="shared" si="1"/>
        <v>3</v>
      </c>
      <c r="H8" s="129">
        <v>42985</v>
      </c>
      <c r="I8">
        <v>7</v>
      </c>
    </row>
    <row r="9" spans="1:9" ht="19.2">
      <c r="A9" s="5" t="s">
        <v>18</v>
      </c>
      <c r="B9" s="5" t="s">
        <v>21</v>
      </c>
      <c r="C9" s="5" t="s">
        <v>22</v>
      </c>
      <c r="D9" s="152">
        <v>42992</v>
      </c>
      <c r="E9" s="5">
        <v>1</v>
      </c>
      <c r="F9" s="130">
        <f t="shared" si="0"/>
        <v>0</v>
      </c>
      <c r="G9" s="130">
        <f t="shared" si="1"/>
        <v>1</v>
      </c>
      <c r="H9" s="129">
        <v>42985</v>
      </c>
      <c r="I9">
        <v>8</v>
      </c>
    </row>
    <row r="10" spans="1:9" ht="19.2">
      <c r="A10" s="5" t="s">
        <v>18</v>
      </c>
      <c r="B10" s="5" t="s">
        <v>23</v>
      </c>
      <c r="C10" s="5" t="s">
        <v>24</v>
      </c>
      <c r="D10" s="152">
        <v>42992</v>
      </c>
      <c r="E10" s="5">
        <v>1</v>
      </c>
      <c r="F10" s="130">
        <f t="shared" si="0"/>
        <v>0</v>
      </c>
      <c r="G10" s="130">
        <f t="shared" si="1"/>
        <v>1</v>
      </c>
      <c r="H10" s="129">
        <v>42985</v>
      </c>
      <c r="I10">
        <v>9</v>
      </c>
    </row>
    <row r="11" spans="1:9" ht="19.2">
      <c r="A11" s="5" t="s">
        <v>25</v>
      </c>
      <c r="B11" s="5" t="s">
        <v>26</v>
      </c>
      <c r="C11" s="5" t="s">
        <v>27</v>
      </c>
      <c r="D11" s="152">
        <v>42995</v>
      </c>
      <c r="E11" s="5">
        <v>3</v>
      </c>
      <c r="F11" s="130">
        <f t="shared" si="0"/>
        <v>0</v>
      </c>
      <c r="G11" s="130">
        <f t="shared" si="1"/>
        <v>3</v>
      </c>
      <c r="H11" s="129">
        <v>42985</v>
      </c>
      <c r="I11">
        <v>10</v>
      </c>
    </row>
    <row r="15" spans="1:9">
      <c r="C15">
        <f>IF(D7&lt;DATE(2017,9,7),1,0)</f>
        <v>0</v>
      </c>
    </row>
    <row r="16" spans="1:9">
      <c r="C16" s="153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案例</vt:lpstr>
      <vt:lpstr>配色</vt:lpstr>
      <vt:lpstr>条形图</vt:lpstr>
      <vt:lpstr>散点图</vt:lpstr>
      <vt:lpstr>环形图</vt:lpstr>
      <vt:lpstr>漏斗图</vt:lpstr>
      <vt:lpstr>组合图</vt:lpstr>
      <vt:lpstr>练习</vt:lpstr>
      <vt:lpstr>Sheet1</vt:lpstr>
      <vt:lpstr>组合图2</vt:lpstr>
      <vt:lpstr>甘特图</vt:lpstr>
      <vt:lpstr>甘特图2</vt:lpstr>
      <vt:lpstr>标靶图</vt:lpstr>
      <vt:lpstr>杜邦分析法dashboard</vt:lpstr>
      <vt:lpstr>杜邦分析中间表</vt:lpstr>
      <vt:lpstr>杜邦分析原始数据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xiaohua lian</cp:lastModifiedBy>
  <dcterms:created xsi:type="dcterms:W3CDTF">2017-08-29T15:08:16Z</dcterms:created>
  <dcterms:modified xsi:type="dcterms:W3CDTF">2020-10-23T13:00:41Z</dcterms:modified>
</cp:coreProperties>
</file>